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gerardo_rodriguez_ddec_pr_gov1/Documents/Documents/PPPE/Cumplimiento/Installers/"/>
    </mc:Choice>
  </mc:AlternateContent>
  <xr:revisionPtr revIDLastSave="1" documentId="8_{F6CF78A3-CA14-4CD2-B995-FACDA3B2F76D}" xr6:coauthVersionLast="47" xr6:coauthVersionMax="47" xr10:uidLastSave="{E0ED9434-2BAD-45A8-A1ED-31D36F3D728F}"/>
  <bookViews>
    <workbookView xWindow="-108" yWindow="-108" windowWidth="23256" windowHeight="12456" xr2:uid="{9E4A13A6-C8F2-494A-B87D-6355EDB218A4}"/>
  </bookViews>
  <sheets>
    <sheet name="2023" sheetId="5" r:id="rId1"/>
    <sheet name="LISTA INSTALADORES PV 2021" sheetId="3" state="hidden" r:id="rId2"/>
    <sheet name="Sheet2" sheetId="2" state="hidden" r:id="rId3"/>
    <sheet name="INSTALADORES PV 2022" sheetId="8" r:id="rId4"/>
  </sheets>
  <definedNames>
    <definedName name="_xlnm.Print_Area" localSheetId="0">'2023'!$A$16:$J$1309</definedName>
    <definedName name="_xlnm.Print_Area" localSheetId="3">'INSTALADORES PV 2022'!$A$16:$J$1311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64" i="5" l="1"/>
  <c r="J1364" i="5" s="1"/>
  <c r="I1359" i="5"/>
  <c r="J1359" i="5" s="1"/>
  <c r="I1354" i="5"/>
  <c r="J1354" i="5" s="1"/>
  <c r="M1354" i="5" s="1"/>
  <c r="K1354" i="5" l="1"/>
  <c r="I727" i="5" l="1"/>
  <c r="I1021" i="5"/>
  <c r="J1021" i="5" s="1"/>
  <c r="M1021" i="5" s="1"/>
  <c r="I235" i="5"/>
  <c r="J235" i="5" s="1"/>
  <c r="M235" i="5" s="1"/>
  <c r="I916" i="5"/>
  <c r="K916" i="5" s="1"/>
  <c r="I410" i="5"/>
  <c r="K410" i="5" s="1"/>
  <c r="I1007" i="5"/>
  <c r="K1007" i="5" s="1"/>
  <c r="I2342" i="5"/>
  <c r="K2342" i="5" s="1"/>
  <c r="I1037" i="5"/>
  <c r="J1037" i="5" s="1"/>
  <c r="M1037" i="5" s="1"/>
  <c r="I2343" i="5"/>
  <c r="J2343" i="5" s="1"/>
  <c r="M2343" i="5" s="1"/>
  <c r="I2344" i="5"/>
  <c r="J2344" i="5" s="1"/>
  <c r="M2344" i="5" s="1"/>
  <c r="I2341" i="5"/>
  <c r="K2341" i="5" s="1"/>
  <c r="I587" i="5"/>
  <c r="J587" i="5" s="1"/>
  <c r="M587" i="5" s="1"/>
  <c r="I887" i="5"/>
  <c r="J887" i="5" s="1"/>
  <c r="M887" i="5" s="1"/>
  <c r="I827" i="5"/>
  <c r="K827" i="5" s="1"/>
  <c r="I2314" i="5"/>
  <c r="K2314" i="5" s="1"/>
  <c r="I2311" i="5"/>
  <c r="J2311" i="5" s="1"/>
  <c r="M2311" i="5" s="1"/>
  <c r="I2315" i="5"/>
  <c r="J2315" i="5" s="1"/>
  <c r="M2315" i="5" s="1"/>
  <c r="I2316" i="5"/>
  <c r="J2316" i="5" s="1"/>
  <c r="M2316" i="5" s="1"/>
  <c r="I2317" i="5"/>
  <c r="J2317" i="5" s="1"/>
  <c r="M2317" i="5" s="1"/>
  <c r="I2312" i="5"/>
  <c r="J2312" i="5" s="1"/>
  <c r="M2312" i="5" s="1"/>
  <c r="I2319" i="5"/>
  <c r="K2319" i="5" s="1"/>
  <c r="I2320" i="5"/>
  <c r="K2320" i="5" s="1"/>
  <c r="I2321" i="5"/>
  <c r="J2321" i="5" s="1"/>
  <c r="M2321" i="5" s="1"/>
  <c r="I2318" i="5"/>
  <c r="J2318" i="5" s="1"/>
  <c r="M2318" i="5" s="1"/>
  <c r="I314" i="5"/>
  <c r="J314" i="5" s="1"/>
  <c r="M314" i="5" s="1"/>
  <c r="I2322" i="5"/>
  <c r="J2322" i="5" s="1"/>
  <c r="M2322" i="5" s="1"/>
  <c r="I2323" i="5"/>
  <c r="J2323" i="5" s="1"/>
  <c r="M2323" i="5" s="1"/>
  <c r="I966" i="5"/>
  <c r="J966" i="5" s="1"/>
  <c r="M966" i="5" s="1"/>
  <c r="I717" i="5"/>
  <c r="K717" i="5" s="1"/>
  <c r="I546" i="5"/>
  <c r="K546" i="5" s="1"/>
  <c r="I2324" i="5"/>
  <c r="J2324" i="5" s="1"/>
  <c r="M2324" i="5" s="1"/>
  <c r="I2327" i="5"/>
  <c r="J2327" i="5" s="1"/>
  <c r="M2327" i="5" s="1"/>
  <c r="I2326" i="5"/>
  <c r="J2326" i="5" s="1"/>
  <c r="M2326" i="5" s="1"/>
  <c r="I2325" i="5"/>
  <c r="K2325" i="5" s="1"/>
  <c r="I2328" i="5"/>
  <c r="J2328" i="5" s="1"/>
  <c r="M2328" i="5" s="1"/>
  <c r="I2329" i="5"/>
  <c r="J2329" i="5" s="1"/>
  <c r="M2329" i="5" s="1"/>
  <c r="I2332" i="5"/>
  <c r="K2332" i="5" s="1"/>
  <c r="I2333" i="5"/>
  <c r="K2333" i="5" s="1"/>
  <c r="I2335" i="5"/>
  <c r="K2335" i="5" s="1"/>
  <c r="I2334" i="5"/>
  <c r="J2334" i="5" s="1"/>
  <c r="M2334" i="5" s="1"/>
  <c r="I2339" i="5"/>
  <c r="J2339" i="5" s="1"/>
  <c r="M2339" i="5" s="1"/>
  <c r="I959" i="5"/>
  <c r="J959" i="5" s="1"/>
  <c r="M959" i="5" s="1"/>
  <c r="I2336" i="5"/>
  <c r="J2336" i="5" s="1"/>
  <c r="M2336" i="5" s="1"/>
  <c r="I2337" i="5"/>
  <c r="K2337" i="5" s="1"/>
  <c r="I2338" i="5"/>
  <c r="J2338" i="5" s="1"/>
  <c r="M2338" i="5" s="1"/>
  <c r="I535" i="5"/>
  <c r="K535" i="5" s="1"/>
  <c r="I2340" i="5"/>
  <c r="J2340" i="5" s="1"/>
  <c r="M2340" i="5" s="1"/>
  <c r="I2331" i="5"/>
  <c r="J2331" i="5" s="1"/>
  <c r="M2331" i="5" s="1"/>
  <c r="I2330" i="5"/>
  <c r="K2330" i="5" s="1"/>
  <c r="I2345" i="5"/>
  <c r="J2345" i="5" s="1"/>
  <c r="M2345" i="5" s="1"/>
  <c r="I2346" i="5"/>
  <c r="K2346" i="5" s="1"/>
  <c r="I447" i="5"/>
  <c r="J447" i="5" s="1"/>
  <c r="M447" i="5" s="1"/>
  <c r="I409" i="5"/>
  <c r="K409" i="5" s="1"/>
  <c r="I978" i="5"/>
  <c r="J978" i="5" s="1"/>
  <c r="M978" i="5" s="1"/>
  <c r="I2347" i="5"/>
  <c r="J2347" i="5" s="1"/>
  <c r="M2347" i="5" s="1"/>
  <c r="I2348" i="5"/>
  <c r="J2348" i="5" s="1"/>
  <c r="M2348" i="5" s="1"/>
  <c r="I774" i="5"/>
  <c r="J774" i="5" s="1"/>
  <c r="M774" i="5" s="1"/>
  <c r="I152" i="5"/>
  <c r="J152" i="5" s="1"/>
  <c r="M152" i="5" s="1"/>
  <c r="I2349" i="5"/>
  <c r="I2369" i="5"/>
  <c r="J2369" i="5" s="1"/>
  <c r="M2369" i="5" s="1"/>
  <c r="I2368" i="5"/>
  <c r="J2368" i="5" s="1"/>
  <c r="M2368" i="5" s="1"/>
  <c r="I2353" i="5"/>
  <c r="K2353" i="5" s="1"/>
  <c r="I2354" i="5"/>
  <c r="J2354" i="5" s="1"/>
  <c r="M2354" i="5" s="1"/>
  <c r="I2361" i="5"/>
  <c r="J2361" i="5" s="1"/>
  <c r="M2361" i="5" s="1"/>
  <c r="I2355" i="5"/>
  <c r="J2355" i="5" s="1"/>
  <c r="M2355" i="5" s="1"/>
  <c r="I2356" i="5"/>
  <c r="I2310" i="5"/>
  <c r="J2310" i="5" s="1"/>
  <c r="M2310" i="5" s="1"/>
  <c r="I1073" i="5"/>
  <c r="J1073" i="5" s="1"/>
  <c r="M1073" i="5" s="1"/>
  <c r="I575" i="5"/>
  <c r="K575" i="5" s="1"/>
  <c r="I2313" i="5"/>
  <c r="K2313" i="5" s="1"/>
  <c r="I828" i="5"/>
  <c r="J828" i="5" s="1"/>
  <c r="M828" i="5" s="1"/>
  <c r="I2395" i="5"/>
  <c r="J2395" i="5" s="1"/>
  <c r="M2395" i="5" s="1"/>
  <c r="I2396" i="5"/>
  <c r="J2396" i="5" s="1"/>
  <c r="M2396" i="5" s="1"/>
  <c r="I2394" i="5"/>
  <c r="J2394" i="5" s="1"/>
  <c r="M2394" i="5" s="1"/>
  <c r="I2393" i="5"/>
  <c r="K2393" i="5" s="1"/>
  <c r="I2392" i="5"/>
  <c r="J2392" i="5" s="1"/>
  <c r="M2392" i="5" s="1"/>
  <c r="I2391" i="5"/>
  <c r="J2391" i="5" s="1"/>
  <c r="M2391" i="5" s="1"/>
  <c r="I229" i="5"/>
  <c r="J229" i="5" s="1"/>
  <c r="M229" i="5" s="1"/>
  <c r="I2390" i="5"/>
  <c r="K2390" i="5" s="1"/>
  <c r="I2389" i="5"/>
  <c r="J2389" i="5" s="1"/>
  <c r="M2389" i="5" s="1"/>
  <c r="I435" i="5"/>
  <c r="J435" i="5" s="1"/>
  <c r="M435" i="5" s="1"/>
  <c r="I2387" i="5"/>
  <c r="J2387" i="5" s="1"/>
  <c r="M2387" i="5" s="1"/>
  <c r="I2388" i="5"/>
  <c r="K2388" i="5" s="1"/>
  <c r="I2386" i="5"/>
  <c r="K2386" i="5" s="1"/>
  <c r="I2384" i="5"/>
  <c r="J2384" i="5" s="1"/>
  <c r="M2384" i="5" s="1"/>
  <c r="I2383" i="5"/>
  <c r="J2383" i="5" s="1"/>
  <c r="M2383" i="5" s="1"/>
  <c r="I2385" i="5"/>
  <c r="K2385" i="5" s="1"/>
  <c r="I2382" i="5"/>
  <c r="J2382" i="5" s="1"/>
  <c r="M2382" i="5" s="1"/>
  <c r="I2380" i="5"/>
  <c r="J2380" i="5" s="1"/>
  <c r="M2380" i="5" s="1"/>
  <c r="I2375" i="5"/>
  <c r="K2375" i="5" s="1"/>
  <c r="I356" i="5"/>
  <c r="K356" i="5" s="1"/>
  <c r="I2381" i="5"/>
  <c r="K2381" i="5" s="1"/>
  <c r="I2377" i="5"/>
  <c r="J2377" i="5" s="1"/>
  <c r="M2377" i="5" s="1"/>
  <c r="I2374" i="5"/>
  <c r="J2374" i="5" s="1"/>
  <c r="M2374" i="5" s="1"/>
  <c r="I2373" i="5"/>
  <c r="K2373" i="5" s="1"/>
  <c r="I2379" i="5"/>
  <c r="J2379" i="5" s="1"/>
  <c r="M2379" i="5" s="1"/>
  <c r="I2376" i="5"/>
  <c r="J2376" i="5" s="1"/>
  <c r="M2376" i="5" s="1"/>
  <c r="I2378" i="5"/>
  <c r="J2378" i="5" s="1"/>
  <c r="M2378" i="5" s="1"/>
  <c r="I2372" i="5"/>
  <c r="K2372" i="5" s="1"/>
  <c r="I2360" i="5"/>
  <c r="J2360" i="5" s="1"/>
  <c r="M2360" i="5" s="1"/>
  <c r="I2358" i="5"/>
  <c r="J2358" i="5" s="1"/>
  <c r="M2358" i="5" s="1"/>
  <c r="I2365" i="5"/>
  <c r="J2365" i="5" s="1"/>
  <c r="M2365" i="5" s="1"/>
  <c r="I2366" i="5"/>
  <c r="J2366" i="5" s="1"/>
  <c r="M2366" i="5" s="1"/>
  <c r="I2352" i="5"/>
  <c r="J2352" i="5" s="1"/>
  <c r="M2352" i="5" s="1"/>
  <c r="I1355" i="5"/>
  <c r="J1355" i="5" s="1"/>
  <c r="M1355" i="5" s="1"/>
  <c r="I2359" i="5"/>
  <c r="K2359" i="5" s="1"/>
  <c r="I2363" i="5"/>
  <c r="K2363" i="5" s="1"/>
  <c r="I2350" i="5"/>
  <c r="K2350" i="5" s="1"/>
  <c r="I2364" i="5"/>
  <c r="J2364" i="5" s="1"/>
  <c r="M2364" i="5" s="1"/>
  <c r="I2371" i="5"/>
  <c r="J2371" i="5" s="1"/>
  <c r="M2371" i="5" s="1"/>
  <c r="I2370" i="5"/>
  <c r="J2370" i="5" s="1"/>
  <c r="M2370" i="5" s="1"/>
  <c r="I2362" i="5"/>
  <c r="K2362" i="5" s="1"/>
  <c r="I2367" i="5"/>
  <c r="J2367" i="5" s="1"/>
  <c r="M2367" i="5" s="1"/>
  <c r="I2357" i="5"/>
  <c r="K2357" i="5" s="1"/>
  <c r="I2351" i="5"/>
  <c r="K2351" i="5" s="1"/>
  <c r="J2356" i="5"/>
  <c r="M2356" i="5" s="1"/>
  <c r="K2349" i="5"/>
  <c r="J2314" i="5"/>
  <c r="M2314" i="5" s="1"/>
  <c r="I2309" i="5"/>
  <c r="K2309" i="5" s="1"/>
  <c r="K2322" i="5"/>
  <c r="K2324" i="5"/>
  <c r="K959" i="5"/>
  <c r="R13" i="5"/>
  <c r="J13" i="5"/>
  <c r="R14" i="5"/>
  <c r="J14" i="5"/>
  <c r="I14" i="5"/>
  <c r="I13" i="5"/>
  <c r="R12" i="5"/>
  <c r="J12" i="5"/>
  <c r="I12" i="5"/>
  <c r="H14" i="5"/>
  <c r="H13" i="5"/>
  <c r="H12" i="5"/>
  <c r="G14" i="5"/>
  <c r="G13" i="5"/>
  <c r="G12" i="5"/>
  <c r="F14" i="5"/>
  <c r="F13" i="5"/>
  <c r="F12" i="5"/>
  <c r="R9" i="5"/>
  <c r="R8" i="5"/>
  <c r="R7" i="5"/>
  <c r="J9" i="5"/>
  <c r="J8" i="5"/>
  <c r="J7" i="5"/>
  <c r="I9" i="5"/>
  <c r="I8" i="5"/>
  <c r="I7" i="5"/>
  <c r="H9" i="5"/>
  <c r="H8" i="5"/>
  <c r="H7" i="5"/>
  <c r="G9" i="5"/>
  <c r="G8" i="5"/>
  <c r="G7" i="5"/>
  <c r="F9" i="5"/>
  <c r="F8" i="5"/>
  <c r="F7" i="5"/>
  <c r="Q14" i="5"/>
  <c r="P14" i="5"/>
  <c r="O14" i="5"/>
  <c r="N14" i="5"/>
  <c r="M14" i="5"/>
  <c r="L14" i="5"/>
  <c r="K14" i="5"/>
  <c r="Q13" i="5"/>
  <c r="P13" i="5"/>
  <c r="O13" i="5"/>
  <c r="N13" i="5"/>
  <c r="M13" i="5"/>
  <c r="L13" i="5"/>
  <c r="K13" i="5"/>
  <c r="Q12" i="5"/>
  <c r="P12" i="5"/>
  <c r="O12" i="5"/>
  <c r="N12" i="5"/>
  <c r="M12" i="5"/>
  <c r="L12" i="5"/>
  <c r="K12" i="5"/>
  <c r="I123" i="5"/>
  <c r="I990" i="5"/>
  <c r="J990" i="5" s="1"/>
  <c r="M990" i="5" s="1"/>
  <c r="I477" i="5"/>
  <c r="K477" i="5" s="1"/>
  <c r="I2308" i="5"/>
  <c r="K2308" i="5" s="1"/>
  <c r="I2307" i="5"/>
  <c r="J2307" i="5" s="1"/>
  <c r="M2307" i="5" s="1"/>
  <c r="I2270" i="5"/>
  <c r="K2270" i="5" s="1"/>
  <c r="I209" i="5"/>
  <c r="K209" i="5" s="1"/>
  <c r="I961" i="5"/>
  <c r="J961" i="5" s="1"/>
  <c r="M961" i="5" s="1"/>
  <c r="I2271" i="5"/>
  <c r="J2271" i="5" s="1"/>
  <c r="M2271" i="5" s="1"/>
  <c r="I2272" i="5"/>
  <c r="J2272" i="5" s="1"/>
  <c r="M2272" i="5" s="1"/>
  <c r="I2273" i="5"/>
  <c r="K2273" i="5" s="1"/>
  <c r="I2274" i="5"/>
  <c r="K2274" i="5" s="1"/>
  <c r="I1311" i="5"/>
  <c r="K1311" i="5" s="1"/>
  <c r="I2277" i="5"/>
  <c r="K2277" i="5" s="1"/>
  <c r="I521" i="5"/>
  <c r="J521" i="5" s="1"/>
  <c r="M521" i="5" s="1"/>
  <c r="I2275" i="5"/>
  <c r="J2275" i="5" s="1"/>
  <c r="M2275" i="5" s="1"/>
  <c r="I2276" i="5"/>
  <c r="J2276" i="5" s="1"/>
  <c r="M2276" i="5" s="1"/>
  <c r="I979" i="5"/>
  <c r="K979" i="5" s="1"/>
  <c r="I2280" i="5"/>
  <c r="K2280" i="5" s="1"/>
  <c r="I2278" i="5"/>
  <c r="K2278" i="5" s="1"/>
  <c r="I2281" i="5"/>
  <c r="K2281" i="5" s="1"/>
  <c r="I118" i="5"/>
  <c r="K118" i="5" s="1"/>
  <c r="I2279" i="5"/>
  <c r="J2279" i="5" s="1"/>
  <c r="M2279" i="5" s="1"/>
  <c r="I2283" i="5"/>
  <c r="J2283" i="5" s="1"/>
  <c r="M2283" i="5" s="1"/>
  <c r="I2284" i="5"/>
  <c r="K2284" i="5" s="1"/>
  <c r="I2282" i="5"/>
  <c r="K2282" i="5" s="1"/>
  <c r="I775" i="5"/>
  <c r="K775" i="5" s="1"/>
  <c r="I2286" i="5"/>
  <c r="K2286" i="5" s="1"/>
  <c r="I480" i="5"/>
  <c r="K480" i="5" s="1"/>
  <c r="I2291" i="5"/>
  <c r="K2291" i="5" s="1"/>
  <c r="I268" i="5"/>
  <c r="J268" i="5" s="1"/>
  <c r="M268" i="5" s="1"/>
  <c r="I2285" i="5"/>
  <c r="J2285" i="5" s="1"/>
  <c r="M2285" i="5" s="1"/>
  <c r="I2287" i="5"/>
  <c r="K2287" i="5" s="1"/>
  <c r="I2290" i="5"/>
  <c r="K2290" i="5" s="1"/>
  <c r="I2288" i="5"/>
  <c r="J2288" i="5" s="1"/>
  <c r="M2288" i="5" s="1"/>
  <c r="I2289" i="5"/>
  <c r="K2289" i="5" s="1"/>
  <c r="I2295" i="5"/>
  <c r="J2295" i="5" s="1"/>
  <c r="M2295" i="5" s="1"/>
  <c r="I2292" i="5"/>
  <c r="K2292" i="5" s="1"/>
  <c r="I980" i="5"/>
  <c r="K980" i="5" s="1"/>
  <c r="I2296" i="5"/>
  <c r="J2296" i="5" s="1"/>
  <c r="M2296" i="5" s="1"/>
  <c r="I2293" i="5"/>
  <c r="K2293" i="5" s="1"/>
  <c r="I2294" i="5"/>
  <c r="J2294" i="5" s="1"/>
  <c r="M2294" i="5" s="1"/>
  <c r="I2297" i="5"/>
  <c r="K2297" i="5" s="1"/>
  <c r="I2302" i="5"/>
  <c r="K2302" i="5" s="1"/>
  <c r="I2306" i="5"/>
  <c r="K2306" i="5" s="1"/>
  <c r="I373" i="5"/>
  <c r="J373" i="5" s="1"/>
  <c r="M373" i="5" s="1"/>
  <c r="I2304" i="5"/>
  <c r="J2304" i="5" s="1"/>
  <c r="M2304" i="5" s="1"/>
  <c r="I2301" i="5"/>
  <c r="K2301" i="5" s="1"/>
  <c r="I2305" i="5"/>
  <c r="K2305" i="5" s="1"/>
  <c r="I1380" i="5"/>
  <c r="K1380" i="5" s="1"/>
  <c r="I2298" i="5"/>
  <c r="K2298" i="5" s="1"/>
  <c r="I100" i="5"/>
  <c r="K100" i="5" s="1"/>
  <c r="I602" i="5"/>
  <c r="K602" i="5" s="1"/>
  <c r="I2299" i="5"/>
  <c r="J2299" i="5" s="1"/>
  <c r="M2299" i="5" s="1"/>
  <c r="I2300" i="5"/>
  <c r="J2300" i="5" s="1"/>
  <c r="M2300" i="5" s="1"/>
  <c r="I2303" i="5"/>
  <c r="K2303" i="5" s="1"/>
  <c r="I654" i="5"/>
  <c r="J654" i="5" s="1"/>
  <c r="M654" i="5" s="1"/>
  <c r="I870" i="5"/>
  <c r="K870" i="5" s="1"/>
  <c r="I2261" i="5"/>
  <c r="K2261" i="5" s="1"/>
  <c r="I2262" i="5"/>
  <c r="J2262" i="5" s="1"/>
  <c r="M2262" i="5" s="1"/>
  <c r="I2265" i="5"/>
  <c r="K2265" i="5" s="1"/>
  <c r="I2264" i="5"/>
  <c r="J2264" i="5" s="1"/>
  <c r="M2264" i="5" s="1"/>
  <c r="I2263" i="5"/>
  <c r="J2263" i="5" s="1"/>
  <c r="M2263" i="5" s="1"/>
  <c r="I943" i="5"/>
  <c r="K943" i="5" s="1"/>
  <c r="I666" i="5"/>
  <c r="K666" i="5" s="1"/>
  <c r="I96" i="5"/>
  <c r="K96" i="5" s="1"/>
  <c r="I1010" i="5"/>
  <c r="K1010" i="5" s="1"/>
  <c r="I1367" i="5"/>
  <c r="K1367" i="5" s="1"/>
  <c r="I2266" i="5"/>
  <c r="K2266" i="5" s="1"/>
  <c r="I300" i="5"/>
  <c r="K300" i="5" s="1"/>
  <c r="I931" i="5"/>
  <c r="K931" i="5" s="1"/>
  <c r="I869" i="5"/>
  <c r="K869" i="5" s="1"/>
  <c r="I2267" i="5"/>
  <c r="K2267" i="5" s="1"/>
  <c r="I2268" i="5"/>
  <c r="K2268" i="5" s="1"/>
  <c r="I617" i="5"/>
  <c r="K617" i="5" s="1"/>
  <c r="I2269" i="5"/>
  <c r="K2269" i="5" s="1"/>
  <c r="I1377" i="5"/>
  <c r="K1377" i="5" s="1"/>
  <c r="I758" i="5"/>
  <c r="K758" i="5" s="1"/>
  <c r="I2260" i="5"/>
  <c r="K2260" i="5" s="1"/>
  <c r="J943" i="5"/>
  <c r="M943" i="5" s="1"/>
  <c r="J666" i="5"/>
  <c r="M666" i="5" s="1"/>
  <c r="J96" i="5"/>
  <c r="M96" i="5" s="1"/>
  <c r="J1010" i="5"/>
  <c r="M1010" i="5" s="1"/>
  <c r="J1367" i="5"/>
  <c r="M1367" i="5" s="1"/>
  <c r="K2208" i="8"/>
  <c r="J2208" i="8"/>
  <c r="M2208" i="8" s="1"/>
  <c r="I2207" i="8"/>
  <c r="K2207" i="8" s="1"/>
  <c r="I2206" i="8"/>
  <c r="I2205" i="8"/>
  <c r="K2205" i="8" s="1"/>
  <c r="I2204" i="8"/>
  <c r="I2203" i="8"/>
  <c r="K2203" i="8" s="1"/>
  <c r="I2202" i="8"/>
  <c r="I2201" i="8"/>
  <c r="K2201" i="8" s="1"/>
  <c r="I2200" i="8"/>
  <c r="I2199" i="8"/>
  <c r="K2199" i="8" s="1"/>
  <c r="I2198" i="8"/>
  <c r="I2197" i="8"/>
  <c r="K2197" i="8" s="1"/>
  <c r="I2196" i="8"/>
  <c r="I2195" i="8"/>
  <c r="K2195" i="8" s="1"/>
  <c r="I2194" i="8"/>
  <c r="I2193" i="8"/>
  <c r="K2193" i="8" s="1"/>
  <c r="I2192" i="8"/>
  <c r="I2191" i="8"/>
  <c r="K2191" i="8" s="1"/>
  <c r="I2190" i="8"/>
  <c r="I2189" i="8"/>
  <c r="K2189" i="8" s="1"/>
  <c r="I2188" i="8"/>
  <c r="I2187" i="8"/>
  <c r="K2187" i="8" s="1"/>
  <c r="I2186" i="8"/>
  <c r="I2185" i="8"/>
  <c r="K2185" i="8" s="1"/>
  <c r="I2184" i="8"/>
  <c r="I2183" i="8"/>
  <c r="K2183" i="8" s="1"/>
  <c r="I2182" i="8"/>
  <c r="I2181" i="8"/>
  <c r="K2181" i="8" s="1"/>
  <c r="I2180" i="8"/>
  <c r="I2179" i="8"/>
  <c r="K2179" i="8" s="1"/>
  <c r="I2178" i="8"/>
  <c r="I2177" i="8"/>
  <c r="K2177" i="8" s="1"/>
  <c r="I2176" i="8"/>
  <c r="I2175" i="8"/>
  <c r="K2175" i="8" s="1"/>
  <c r="I2174" i="8"/>
  <c r="I2173" i="8"/>
  <c r="K2173" i="8" s="1"/>
  <c r="I2172" i="8"/>
  <c r="I2171" i="8"/>
  <c r="K2171" i="8" s="1"/>
  <c r="I2170" i="8"/>
  <c r="I2169" i="8"/>
  <c r="K2169" i="8" s="1"/>
  <c r="I2168" i="8"/>
  <c r="I2167" i="8"/>
  <c r="K2167" i="8" s="1"/>
  <c r="I2166" i="8"/>
  <c r="I2165" i="8"/>
  <c r="K2165" i="8" s="1"/>
  <c r="I2164" i="8"/>
  <c r="I2163" i="8"/>
  <c r="K2163" i="8" s="1"/>
  <c r="I2162" i="8"/>
  <c r="I2161" i="8"/>
  <c r="K2161" i="8" s="1"/>
  <c r="I2160" i="8"/>
  <c r="I2159" i="8"/>
  <c r="K2159" i="8" s="1"/>
  <c r="I2158" i="8"/>
  <c r="I2157" i="8"/>
  <c r="K2157" i="8" s="1"/>
  <c r="I2156" i="8"/>
  <c r="I2155" i="8"/>
  <c r="K2155" i="8" s="1"/>
  <c r="I2154" i="8"/>
  <c r="I2153" i="8"/>
  <c r="K2153" i="8" s="1"/>
  <c r="I2152" i="8"/>
  <c r="I2151" i="8"/>
  <c r="K2151" i="8" s="1"/>
  <c r="I2150" i="8"/>
  <c r="I2149" i="8"/>
  <c r="K2149" i="8" s="1"/>
  <c r="I2148" i="8"/>
  <c r="I2147" i="8"/>
  <c r="K2147" i="8" s="1"/>
  <c r="I2146" i="8"/>
  <c r="I2145" i="8"/>
  <c r="K2145" i="8" s="1"/>
  <c r="I2144" i="8"/>
  <c r="I2143" i="8"/>
  <c r="K2143" i="8" s="1"/>
  <c r="I2142" i="8"/>
  <c r="I2141" i="8"/>
  <c r="K2141" i="8" s="1"/>
  <c r="I2140" i="8"/>
  <c r="I2139" i="8"/>
  <c r="K2139" i="8" s="1"/>
  <c r="I2138" i="8"/>
  <c r="I2137" i="8"/>
  <c r="K2137" i="8" s="1"/>
  <c r="I2136" i="8"/>
  <c r="I2135" i="8"/>
  <c r="K2135" i="8" s="1"/>
  <c r="I2134" i="8"/>
  <c r="I2133" i="8"/>
  <c r="K2133" i="8" s="1"/>
  <c r="I2132" i="8"/>
  <c r="I2131" i="8"/>
  <c r="K2131" i="8" s="1"/>
  <c r="I2130" i="8"/>
  <c r="I2129" i="8"/>
  <c r="K2129" i="8" s="1"/>
  <c r="I2128" i="8"/>
  <c r="I2127" i="8"/>
  <c r="K2127" i="8" s="1"/>
  <c r="I2126" i="8"/>
  <c r="I2125" i="8"/>
  <c r="K2125" i="8" s="1"/>
  <c r="I2124" i="8"/>
  <c r="I2123" i="8"/>
  <c r="K2123" i="8" s="1"/>
  <c r="I2122" i="8"/>
  <c r="I2121" i="8"/>
  <c r="K2121" i="8" s="1"/>
  <c r="I2120" i="8"/>
  <c r="I2119" i="8"/>
  <c r="K2119" i="8" s="1"/>
  <c r="I2118" i="8"/>
  <c r="I2117" i="8"/>
  <c r="I2116" i="8"/>
  <c r="K2116" i="8" s="1"/>
  <c r="I2115" i="8"/>
  <c r="I2114" i="8"/>
  <c r="I2113" i="8"/>
  <c r="I2112" i="8"/>
  <c r="I2111" i="8"/>
  <c r="I2110" i="8"/>
  <c r="K2110" i="8" s="1"/>
  <c r="I2109" i="8"/>
  <c r="I2108" i="8"/>
  <c r="K2108" i="8" s="1"/>
  <c r="I2107" i="8"/>
  <c r="I2106" i="8"/>
  <c r="I2105" i="8"/>
  <c r="I2104" i="8"/>
  <c r="I2103" i="8"/>
  <c r="I2102" i="8"/>
  <c r="I2101" i="8"/>
  <c r="I2100" i="8"/>
  <c r="K2100" i="8" s="1"/>
  <c r="I2099" i="8"/>
  <c r="I2098" i="8"/>
  <c r="I2097" i="8"/>
  <c r="I2096" i="8"/>
  <c r="I2095" i="8"/>
  <c r="I2094" i="8"/>
  <c r="K2094" i="8" s="1"/>
  <c r="I2093" i="8"/>
  <c r="I2092" i="8"/>
  <c r="K2092" i="8" s="1"/>
  <c r="I2091" i="8"/>
  <c r="I2090" i="8"/>
  <c r="I2089" i="8"/>
  <c r="I2088" i="8"/>
  <c r="I2087" i="8"/>
  <c r="I2086" i="8"/>
  <c r="I2085" i="8"/>
  <c r="I2084" i="8"/>
  <c r="I2083" i="8"/>
  <c r="I2082" i="8"/>
  <c r="I2081" i="8"/>
  <c r="I2080" i="8"/>
  <c r="I2079" i="8"/>
  <c r="I2078" i="8"/>
  <c r="I2077" i="8"/>
  <c r="I2076" i="8"/>
  <c r="I2075" i="8"/>
  <c r="I2074" i="8"/>
  <c r="I2073" i="8"/>
  <c r="I2072" i="8"/>
  <c r="I2071" i="8"/>
  <c r="I2070" i="8"/>
  <c r="I2069" i="8"/>
  <c r="I2068" i="8"/>
  <c r="I2067" i="8"/>
  <c r="I2066" i="8"/>
  <c r="I2065" i="8"/>
  <c r="I2064" i="8"/>
  <c r="I2063" i="8"/>
  <c r="I2062" i="8"/>
  <c r="I2061" i="8"/>
  <c r="I2060" i="8"/>
  <c r="I2059" i="8"/>
  <c r="I2058" i="8"/>
  <c r="I2057" i="8"/>
  <c r="I2056" i="8"/>
  <c r="I2055" i="8"/>
  <c r="I2054" i="8"/>
  <c r="I2053" i="8"/>
  <c r="I2052" i="8"/>
  <c r="I2051" i="8"/>
  <c r="K2051" i="8" s="1"/>
  <c r="I2050" i="8"/>
  <c r="I2049" i="8"/>
  <c r="I2048" i="8"/>
  <c r="I2047" i="8"/>
  <c r="I2046" i="8"/>
  <c r="I2045" i="8"/>
  <c r="I2044" i="8"/>
  <c r="I2043" i="8"/>
  <c r="I2042" i="8"/>
  <c r="K2042" i="8" s="1"/>
  <c r="I2041" i="8"/>
  <c r="I2040" i="8"/>
  <c r="I2039" i="8"/>
  <c r="I2038" i="8"/>
  <c r="I2037" i="8"/>
  <c r="I2036" i="8"/>
  <c r="I2035" i="8"/>
  <c r="I2034" i="8"/>
  <c r="K2034" i="8" s="1"/>
  <c r="I2033" i="8"/>
  <c r="I2032" i="8"/>
  <c r="I2031" i="8"/>
  <c r="I2030" i="8"/>
  <c r="K2030" i="8" s="1"/>
  <c r="I2029" i="8"/>
  <c r="I2028" i="8"/>
  <c r="I2027" i="8"/>
  <c r="I2026" i="8"/>
  <c r="K2026" i="8" s="1"/>
  <c r="I2025" i="8"/>
  <c r="I2024" i="8"/>
  <c r="I2023" i="8"/>
  <c r="I2022" i="8"/>
  <c r="I2021" i="8"/>
  <c r="I2020" i="8"/>
  <c r="I2019" i="8"/>
  <c r="I2018" i="8"/>
  <c r="K2018" i="8" s="1"/>
  <c r="I2017" i="8"/>
  <c r="I2016" i="8"/>
  <c r="I2015" i="8"/>
  <c r="I2014" i="8"/>
  <c r="I2013" i="8"/>
  <c r="I2012" i="8"/>
  <c r="I2011" i="8"/>
  <c r="I2010" i="8"/>
  <c r="I2009" i="8"/>
  <c r="I2008" i="8"/>
  <c r="I2007" i="8"/>
  <c r="I2006" i="8"/>
  <c r="I2005" i="8"/>
  <c r="I2004" i="8"/>
  <c r="I2003" i="8"/>
  <c r="I2002" i="8"/>
  <c r="K2002" i="8" s="1"/>
  <c r="I2001" i="8"/>
  <c r="I2000" i="8"/>
  <c r="I1999" i="8"/>
  <c r="I1998" i="8"/>
  <c r="K1998" i="8" s="1"/>
  <c r="I1997" i="8"/>
  <c r="I1996" i="8"/>
  <c r="I1995" i="8"/>
  <c r="I1994" i="8"/>
  <c r="K1994" i="8" s="1"/>
  <c r="I1993" i="8"/>
  <c r="I1992" i="8"/>
  <c r="I1991" i="8"/>
  <c r="I1990" i="8"/>
  <c r="I1989" i="8"/>
  <c r="I1988" i="8"/>
  <c r="I1987" i="8"/>
  <c r="I1986" i="8"/>
  <c r="K1986" i="8" s="1"/>
  <c r="I1985" i="8"/>
  <c r="I1984" i="8"/>
  <c r="I1983" i="8"/>
  <c r="I1982" i="8"/>
  <c r="I1981" i="8"/>
  <c r="I1980" i="8"/>
  <c r="I1979" i="8"/>
  <c r="I1978" i="8"/>
  <c r="I1977" i="8"/>
  <c r="I1976" i="8"/>
  <c r="I1975" i="8"/>
  <c r="I1974" i="8"/>
  <c r="I1973" i="8"/>
  <c r="I1972" i="8"/>
  <c r="J1972" i="8" s="1"/>
  <c r="M1972" i="8" s="1"/>
  <c r="I1971" i="8"/>
  <c r="I1970" i="8"/>
  <c r="I1969" i="8"/>
  <c r="I1968" i="8"/>
  <c r="K1968" i="8" s="1"/>
  <c r="I1967" i="8"/>
  <c r="I1966" i="8"/>
  <c r="I1965" i="8"/>
  <c r="I1964" i="8"/>
  <c r="K1964" i="8" s="1"/>
  <c r="I1963" i="8"/>
  <c r="I1962" i="8"/>
  <c r="I1961" i="8"/>
  <c r="I1960" i="8"/>
  <c r="K1960" i="8" s="1"/>
  <c r="I1959" i="8"/>
  <c r="I1958" i="8"/>
  <c r="I1957" i="8"/>
  <c r="I1956" i="8"/>
  <c r="K1956" i="8" s="1"/>
  <c r="I1955" i="8"/>
  <c r="I1954" i="8"/>
  <c r="I1953" i="8"/>
  <c r="I1952" i="8"/>
  <c r="K1952" i="8" s="1"/>
  <c r="I1951" i="8"/>
  <c r="I1950" i="8"/>
  <c r="I1949" i="8"/>
  <c r="I1948" i="8"/>
  <c r="K1948" i="8" s="1"/>
  <c r="I1947" i="8"/>
  <c r="I1946" i="8"/>
  <c r="I1945" i="8"/>
  <c r="I1944" i="8"/>
  <c r="K1944" i="8" s="1"/>
  <c r="I1943" i="8"/>
  <c r="I1942" i="8"/>
  <c r="I1941" i="8"/>
  <c r="I1940" i="8"/>
  <c r="K1940" i="8" s="1"/>
  <c r="I1939" i="8"/>
  <c r="I1938" i="8"/>
  <c r="I1937" i="8"/>
  <c r="I1936" i="8"/>
  <c r="K1936" i="8" s="1"/>
  <c r="I1935" i="8"/>
  <c r="I1934" i="8"/>
  <c r="I1933" i="8"/>
  <c r="I1932" i="8"/>
  <c r="K1932" i="8" s="1"/>
  <c r="I1931" i="8"/>
  <c r="I1930" i="8"/>
  <c r="I1929" i="8"/>
  <c r="I1928" i="8"/>
  <c r="K1928" i="8" s="1"/>
  <c r="I1927" i="8"/>
  <c r="I1926" i="8"/>
  <c r="I1925" i="8"/>
  <c r="I1924" i="8"/>
  <c r="K1924" i="8" s="1"/>
  <c r="I1923" i="8"/>
  <c r="I1922" i="8"/>
  <c r="I1921" i="8"/>
  <c r="I1920" i="8"/>
  <c r="I1919" i="8"/>
  <c r="I1918" i="8"/>
  <c r="I1917" i="8"/>
  <c r="I1916" i="8"/>
  <c r="I1915" i="8"/>
  <c r="I1914" i="8"/>
  <c r="I1913" i="8"/>
  <c r="I1912" i="8"/>
  <c r="I1911" i="8"/>
  <c r="I1910" i="8"/>
  <c r="I1909" i="8"/>
  <c r="I1908" i="8"/>
  <c r="I1907" i="8"/>
  <c r="I1906" i="8"/>
  <c r="I1905" i="8"/>
  <c r="I1904" i="8"/>
  <c r="I1903" i="8"/>
  <c r="I1902" i="8"/>
  <c r="I1901" i="8"/>
  <c r="I1900" i="8"/>
  <c r="I1899" i="8"/>
  <c r="I1898" i="8"/>
  <c r="I1897" i="8"/>
  <c r="I1896" i="8"/>
  <c r="I1895" i="8"/>
  <c r="I1894" i="8"/>
  <c r="I1893" i="8"/>
  <c r="I1892" i="8"/>
  <c r="K1892" i="8" s="1"/>
  <c r="I1891" i="8"/>
  <c r="I1890" i="8"/>
  <c r="K1890" i="8" s="1"/>
  <c r="I1889" i="8"/>
  <c r="I1888" i="8"/>
  <c r="K1888" i="8" s="1"/>
  <c r="I1887" i="8"/>
  <c r="I1886" i="8"/>
  <c r="K1886" i="8" s="1"/>
  <c r="I1885" i="8"/>
  <c r="I1884" i="8"/>
  <c r="K1884" i="8" s="1"/>
  <c r="I1883" i="8"/>
  <c r="I1882" i="8"/>
  <c r="I1881" i="8"/>
  <c r="I1880" i="8"/>
  <c r="K1880" i="8" s="1"/>
  <c r="I1879" i="8"/>
  <c r="I1878" i="8"/>
  <c r="K1878" i="8" s="1"/>
  <c r="I1877" i="8"/>
  <c r="I1876" i="8"/>
  <c r="K1876" i="8" s="1"/>
  <c r="I1875" i="8"/>
  <c r="I1874" i="8"/>
  <c r="K1874" i="8" s="1"/>
  <c r="I1873" i="8"/>
  <c r="I1872" i="8"/>
  <c r="K1872" i="8" s="1"/>
  <c r="I1871" i="8"/>
  <c r="I1870" i="8"/>
  <c r="K1870" i="8" s="1"/>
  <c r="I1869" i="8"/>
  <c r="I1868" i="8"/>
  <c r="K1868" i="8" s="1"/>
  <c r="I1867" i="8"/>
  <c r="I1866" i="8"/>
  <c r="I1865" i="8"/>
  <c r="I1864" i="8"/>
  <c r="K1864" i="8" s="1"/>
  <c r="I1863" i="8"/>
  <c r="I1862" i="8"/>
  <c r="K1862" i="8" s="1"/>
  <c r="I1861" i="8"/>
  <c r="I1860" i="8"/>
  <c r="K1860" i="8" s="1"/>
  <c r="I1859" i="8"/>
  <c r="I1858" i="8"/>
  <c r="K1858" i="8" s="1"/>
  <c r="I1857" i="8"/>
  <c r="I1856" i="8"/>
  <c r="K1856" i="8" s="1"/>
  <c r="I1855" i="8"/>
  <c r="I1854" i="8"/>
  <c r="K1854" i="8" s="1"/>
  <c r="I1853" i="8"/>
  <c r="I1852" i="8"/>
  <c r="K1852" i="8" s="1"/>
  <c r="I1851" i="8"/>
  <c r="I1850" i="8"/>
  <c r="I1849" i="8"/>
  <c r="I1848" i="8"/>
  <c r="K1848" i="8" s="1"/>
  <c r="I1847" i="8"/>
  <c r="I1846" i="8"/>
  <c r="K1846" i="8" s="1"/>
  <c r="I1845" i="8"/>
  <c r="I1844" i="8"/>
  <c r="I1843" i="8"/>
  <c r="I1842" i="8"/>
  <c r="I1841" i="8"/>
  <c r="I1840" i="8"/>
  <c r="I1839" i="8"/>
  <c r="I1838" i="8"/>
  <c r="K1838" i="8" s="1"/>
  <c r="I1837" i="8"/>
  <c r="I1836" i="8"/>
  <c r="I1835" i="8"/>
  <c r="I1834" i="8"/>
  <c r="I1833" i="8"/>
  <c r="I1832" i="8"/>
  <c r="I1831" i="8"/>
  <c r="I1830" i="8"/>
  <c r="K1830" i="8" s="1"/>
  <c r="I1829" i="8"/>
  <c r="I1828" i="8"/>
  <c r="I1827" i="8"/>
  <c r="I1826" i="8"/>
  <c r="K1826" i="8" s="1"/>
  <c r="I1825" i="8"/>
  <c r="I1824" i="8"/>
  <c r="I1823" i="8"/>
  <c r="I1822" i="8"/>
  <c r="I1821" i="8"/>
  <c r="I1820" i="8"/>
  <c r="I1819" i="8"/>
  <c r="I1818" i="8"/>
  <c r="I1817" i="8"/>
  <c r="I1816" i="8"/>
  <c r="I1815" i="8"/>
  <c r="I1814" i="8"/>
  <c r="K1814" i="8" s="1"/>
  <c r="I1813" i="8"/>
  <c r="I1812" i="8"/>
  <c r="I1811" i="8"/>
  <c r="I1810" i="8"/>
  <c r="K1810" i="8" s="1"/>
  <c r="I1809" i="8"/>
  <c r="I1808" i="8"/>
  <c r="I1807" i="8"/>
  <c r="I1806" i="8"/>
  <c r="I1805" i="8"/>
  <c r="I1804" i="8"/>
  <c r="K1804" i="8" s="1"/>
  <c r="I1803" i="8"/>
  <c r="I1802" i="8"/>
  <c r="I1801" i="8"/>
  <c r="I1800" i="8"/>
  <c r="K1800" i="8" s="1"/>
  <c r="I1799" i="8"/>
  <c r="I1798" i="8"/>
  <c r="I1797" i="8"/>
  <c r="I1796" i="8"/>
  <c r="K1796" i="8" s="1"/>
  <c r="I1795" i="8"/>
  <c r="I1794" i="8"/>
  <c r="I1793" i="8"/>
  <c r="I1792" i="8"/>
  <c r="K1792" i="8" s="1"/>
  <c r="I1791" i="8"/>
  <c r="I1790" i="8"/>
  <c r="I1789" i="8"/>
  <c r="I1788" i="8"/>
  <c r="K1788" i="8" s="1"/>
  <c r="I1787" i="8"/>
  <c r="I1786" i="8"/>
  <c r="I1785" i="8"/>
  <c r="I1784" i="8"/>
  <c r="K1784" i="8" s="1"/>
  <c r="I1783" i="8"/>
  <c r="I1782" i="8"/>
  <c r="I1781" i="8"/>
  <c r="I1780" i="8"/>
  <c r="K1780" i="8" s="1"/>
  <c r="I1779" i="8"/>
  <c r="I1778" i="8"/>
  <c r="I1777" i="8"/>
  <c r="I1776" i="8"/>
  <c r="K1776" i="8" s="1"/>
  <c r="I1775" i="8"/>
  <c r="I1774" i="8"/>
  <c r="I1773" i="8"/>
  <c r="I1772" i="8"/>
  <c r="K1772" i="8" s="1"/>
  <c r="I1771" i="8"/>
  <c r="I1770" i="8"/>
  <c r="I1769" i="8"/>
  <c r="I1768" i="8"/>
  <c r="K1768" i="8" s="1"/>
  <c r="I1767" i="8"/>
  <c r="I1766" i="8"/>
  <c r="I1765" i="8"/>
  <c r="I1764" i="8"/>
  <c r="K1764" i="8" s="1"/>
  <c r="I1763" i="8"/>
  <c r="I1762" i="8"/>
  <c r="I1761" i="8"/>
  <c r="I1760" i="8"/>
  <c r="K1760" i="8" s="1"/>
  <c r="I1759" i="8"/>
  <c r="I1758" i="8"/>
  <c r="I1757" i="8"/>
  <c r="I1756" i="8"/>
  <c r="K1756" i="8" s="1"/>
  <c r="I1755" i="8"/>
  <c r="I1754" i="8"/>
  <c r="I1753" i="8"/>
  <c r="I1752" i="8"/>
  <c r="K1752" i="8" s="1"/>
  <c r="I1751" i="8"/>
  <c r="I1750" i="8"/>
  <c r="I1749" i="8"/>
  <c r="I1748" i="8"/>
  <c r="K1748" i="8" s="1"/>
  <c r="I1747" i="8"/>
  <c r="I1746" i="8"/>
  <c r="I1745" i="8"/>
  <c r="I1744" i="8"/>
  <c r="I1743" i="8"/>
  <c r="I1742" i="8"/>
  <c r="I1741" i="8"/>
  <c r="I1740" i="8"/>
  <c r="I1739" i="8"/>
  <c r="I1738" i="8"/>
  <c r="I1737" i="8"/>
  <c r="I1736" i="8"/>
  <c r="I1735" i="8"/>
  <c r="I1734" i="8"/>
  <c r="I1733" i="8"/>
  <c r="I1732" i="8"/>
  <c r="I1731" i="8"/>
  <c r="I1730" i="8"/>
  <c r="I1729" i="8"/>
  <c r="I1728" i="8"/>
  <c r="I1727" i="8"/>
  <c r="I1726" i="8"/>
  <c r="I1725" i="8"/>
  <c r="I1724" i="8"/>
  <c r="I1723" i="8"/>
  <c r="I1722" i="8"/>
  <c r="I1721" i="8"/>
  <c r="I1720" i="8"/>
  <c r="I1719" i="8"/>
  <c r="I1718" i="8"/>
  <c r="K1718" i="8" s="1"/>
  <c r="I1717" i="8"/>
  <c r="I1716" i="8"/>
  <c r="I1715" i="8"/>
  <c r="I1714" i="8"/>
  <c r="I1713" i="8"/>
  <c r="I1712" i="8"/>
  <c r="I1711" i="8"/>
  <c r="I1710" i="8"/>
  <c r="K1710" i="8" s="1"/>
  <c r="I1709" i="8"/>
  <c r="I1708" i="8"/>
  <c r="I1707" i="8"/>
  <c r="I1706" i="8"/>
  <c r="K1706" i="8" s="1"/>
  <c r="I1705" i="8"/>
  <c r="I1704" i="8"/>
  <c r="I1703" i="8"/>
  <c r="I1702" i="8"/>
  <c r="K1702" i="8" s="1"/>
  <c r="I1701" i="8"/>
  <c r="I1700" i="8"/>
  <c r="I1699" i="8"/>
  <c r="I1698" i="8"/>
  <c r="I1697" i="8"/>
  <c r="I1696" i="8"/>
  <c r="I1695" i="8"/>
  <c r="K1695" i="8" s="1"/>
  <c r="I1694" i="8"/>
  <c r="I1693" i="8"/>
  <c r="I1692" i="8"/>
  <c r="I1691" i="8"/>
  <c r="K1691" i="8" s="1"/>
  <c r="I1690" i="8"/>
  <c r="I1689" i="8"/>
  <c r="I1688" i="8"/>
  <c r="I1687" i="8"/>
  <c r="K1687" i="8" s="1"/>
  <c r="I1686" i="8"/>
  <c r="I1685" i="8"/>
  <c r="K1685" i="8" s="1"/>
  <c r="I1684" i="8"/>
  <c r="I1683" i="8"/>
  <c r="K1683" i="8" s="1"/>
  <c r="I1682" i="8"/>
  <c r="I1681" i="8"/>
  <c r="I1680" i="8"/>
  <c r="I1679" i="8"/>
  <c r="K1679" i="8" s="1"/>
  <c r="I1678" i="8"/>
  <c r="I1677" i="8"/>
  <c r="K1677" i="8" s="1"/>
  <c r="I1676" i="8"/>
  <c r="I1675" i="8"/>
  <c r="I1674" i="8"/>
  <c r="I1673" i="8"/>
  <c r="I1672" i="8"/>
  <c r="I1671" i="8"/>
  <c r="I1670" i="8"/>
  <c r="I1669" i="8"/>
  <c r="I1668" i="8"/>
  <c r="I1667" i="8"/>
  <c r="I1666" i="8"/>
  <c r="I1665" i="8"/>
  <c r="I1664" i="8"/>
  <c r="I1663" i="8"/>
  <c r="I1662" i="8"/>
  <c r="I1661" i="8"/>
  <c r="I1660" i="8"/>
  <c r="I1659" i="8"/>
  <c r="I1658" i="8"/>
  <c r="I1657" i="8"/>
  <c r="K1657" i="8" s="1"/>
  <c r="I1656" i="8"/>
  <c r="I1655" i="8"/>
  <c r="I1654" i="8"/>
  <c r="I1653" i="8"/>
  <c r="I1652" i="8"/>
  <c r="I1651" i="8"/>
  <c r="I1650" i="8"/>
  <c r="I1649" i="8"/>
  <c r="I1648" i="8"/>
  <c r="I1647" i="8"/>
  <c r="I1646" i="8"/>
  <c r="I1645" i="8"/>
  <c r="I1644" i="8"/>
  <c r="I1643" i="8"/>
  <c r="I1642" i="8"/>
  <c r="I1641" i="8"/>
  <c r="I1640" i="8"/>
  <c r="I1639" i="8"/>
  <c r="I1638" i="8"/>
  <c r="I1637" i="8"/>
  <c r="I1636" i="8"/>
  <c r="I1635" i="8"/>
  <c r="I1634" i="8"/>
  <c r="I1633" i="8"/>
  <c r="K1633" i="8" s="1"/>
  <c r="I1632" i="8"/>
  <c r="I1631" i="8"/>
  <c r="I1630" i="8"/>
  <c r="I1629" i="8"/>
  <c r="I1628" i="8"/>
  <c r="I1627" i="8"/>
  <c r="I1626" i="8"/>
  <c r="I1625" i="8"/>
  <c r="J1625" i="8" s="1"/>
  <c r="M1625" i="8" s="1"/>
  <c r="I1624" i="8"/>
  <c r="J1624" i="8" s="1"/>
  <c r="M1624" i="8" s="1"/>
  <c r="I1623" i="8"/>
  <c r="J1623" i="8" s="1"/>
  <c r="I1622" i="8"/>
  <c r="J1622" i="8" s="1"/>
  <c r="M1622" i="8" s="1"/>
  <c r="I1621" i="8"/>
  <c r="I1620" i="8"/>
  <c r="J1620" i="8" s="1"/>
  <c r="I1619" i="8"/>
  <c r="I1618" i="8"/>
  <c r="J1618" i="8" s="1"/>
  <c r="Q1618" i="8" s="1" a="1"/>
  <c r="Q1618" i="8" s="1"/>
  <c r="I1617" i="8"/>
  <c r="I1616" i="8"/>
  <c r="I1615" i="8"/>
  <c r="J1615" i="8" s="1"/>
  <c r="Q1615" i="8" s="1" a="1"/>
  <c r="Q1615" i="8" s="1"/>
  <c r="I1614" i="8"/>
  <c r="I1613" i="8"/>
  <c r="I1612" i="8"/>
  <c r="I1611" i="8"/>
  <c r="J1611" i="8" s="1"/>
  <c r="Q1611" i="8" s="1" a="1"/>
  <c r="Q1611" i="8" s="1"/>
  <c r="I1610" i="8"/>
  <c r="I1609" i="8"/>
  <c r="I1608" i="8"/>
  <c r="I1607" i="8"/>
  <c r="J1607" i="8" s="1"/>
  <c r="I1606" i="8"/>
  <c r="I1605" i="8"/>
  <c r="I1604" i="8"/>
  <c r="I1603" i="8"/>
  <c r="J1603" i="8" s="1"/>
  <c r="Q1603" i="8" s="1" a="1"/>
  <c r="Q1603" i="8" s="1"/>
  <c r="I1602" i="8"/>
  <c r="I1601" i="8"/>
  <c r="I1600" i="8"/>
  <c r="I1599" i="8"/>
  <c r="J1599" i="8" s="1"/>
  <c r="Q1599" i="8" s="1" a="1"/>
  <c r="Q1599" i="8" s="1"/>
  <c r="I1598" i="8"/>
  <c r="I1597" i="8"/>
  <c r="I1596" i="8"/>
  <c r="I1595" i="8"/>
  <c r="J1595" i="8" s="1"/>
  <c r="Q1595" i="8" s="1" a="1"/>
  <c r="Q1595" i="8" s="1"/>
  <c r="I1594" i="8"/>
  <c r="I1593" i="8"/>
  <c r="I1592" i="8"/>
  <c r="I1591" i="8"/>
  <c r="J1591" i="8" s="1"/>
  <c r="Q1591" i="8" s="1" a="1"/>
  <c r="Q1591" i="8" s="1"/>
  <c r="I1590" i="8"/>
  <c r="I1589" i="8"/>
  <c r="I1588" i="8"/>
  <c r="I1587" i="8"/>
  <c r="J1587" i="8" s="1"/>
  <c r="Q1587" i="8" s="1" a="1"/>
  <c r="Q1587" i="8" s="1"/>
  <c r="I1586" i="8"/>
  <c r="I1585" i="8"/>
  <c r="I1584" i="8"/>
  <c r="I1583" i="8"/>
  <c r="I1582" i="8"/>
  <c r="I1581" i="8"/>
  <c r="I1580" i="8"/>
  <c r="I1579" i="8"/>
  <c r="I1578" i="8"/>
  <c r="I1577" i="8"/>
  <c r="I1576" i="8"/>
  <c r="I1575" i="8"/>
  <c r="I1574" i="8"/>
  <c r="I1573" i="8"/>
  <c r="I1572" i="8"/>
  <c r="I1571" i="8"/>
  <c r="I1570" i="8"/>
  <c r="I1569" i="8"/>
  <c r="I1568" i="8"/>
  <c r="I1567" i="8"/>
  <c r="I1566" i="8"/>
  <c r="I1565" i="8"/>
  <c r="I1564" i="8"/>
  <c r="I1563" i="8"/>
  <c r="I1562" i="8"/>
  <c r="I1561" i="8"/>
  <c r="I1560" i="8"/>
  <c r="I1559" i="8"/>
  <c r="I1558" i="8"/>
  <c r="I1557" i="8"/>
  <c r="I1556" i="8"/>
  <c r="I1555" i="8"/>
  <c r="I1554" i="8"/>
  <c r="I1553" i="8"/>
  <c r="I1552" i="8"/>
  <c r="I1551" i="8"/>
  <c r="I1550" i="8"/>
  <c r="I1549" i="8"/>
  <c r="I1548" i="8"/>
  <c r="I1547" i="8"/>
  <c r="I1546" i="8"/>
  <c r="I1545" i="8"/>
  <c r="I1544" i="8"/>
  <c r="I1543" i="8"/>
  <c r="I1542" i="8"/>
  <c r="I1541" i="8"/>
  <c r="I1540" i="8"/>
  <c r="I1539" i="8"/>
  <c r="I1538" i="8"/>
  <c r="I1537" i="8"/>
  <c r="I1536" i="8"/>
  <c r="I1535" i="8"/>
  <c r="I1534" i="8"/>
  <c r="I1533" i="8"/>
  <c r="I1532" i="8"/>
  <c r="I1531" i="8"/>
  <c r="I1530" i="8"/>
  <c r="I1529" i="8"/>
  <c r="I1528" i="8"/>
  <c r="I1527" i="8"/>
  <c r="I1526" i="8"/>
  <c r="I1525" i="8"/>
  <c r="I1524" i="8"/>
  <c r="I1523" i="8"/>
  <c r="I1522" i="8"/>
  <c r="I1521" i="8"/>
  <c r="I1520" i="8"/>
  <c r="I1519" i="8"/>
  <c r="I1518" i="8"/>
  <c r="I1517" i="8"/>
  <c r="I1516" i="8"/>
  <c r="I1515" i="8"/>
  <c r="I1514" i="8"/>
  <c r="I1513" i="8"/>
  <c r="I1512" i="8"/>
  <c r="I1511" i="8"/>
  <c r="I1510" i="8"/>
  <c r="I1509" i="8"/>
  <c r="I1508" i="8"/>
  <c r="J1508" i="8" s="1"/>
  <c r="I1507" i="8"/>
  <c r="I1506" i="8"/>
  <c r="I1505" i="8"/>
  <c r="I1504" i="8"/>
  <c r="I1503" i="8"/>
  <c r="I1502" i="8"/>
  <c r="I1501" i="8"/>
  <c r="I1500" i="8"/>
  <c r="I1499" i="8"/>
  <c r="I1498" i="8"/>
  <c r="I1497" i="8"/>
  <c r="I1496" i="8"/>
  <c r="I1495" i="8"/>
  <c r="I1494" i="8"/>
  <c r="I1493" i="8"/>
  <c r="J1493" i="8" s="1"/>
  <c r="I1492" i="8"/>
  <c r="I1491" i="8"/>
  <c r="I1490" i="8"/>
  <c r="I1489" i="8"/>
  <c r="J1489" i="8" s="1"/>
  <c r="M1489" i="8" s="1"/>
  <c r="I1488" i="8"/>
  <c r="J1488" i="8" s="1"/>
  <c r="I1487" i="8"/>
  <c r="I1486" i="8"/>
  <c r="I1485" i="8"/>
  <c r="I1484" i="8"/>
  <c r="K1484" i="8" s="1"/>
  <c r="I1483" i="8"/>
  <c r="I1482" i="8"/>
  <c r="I1481" i="8"/>
  <c r="I1480" i="8"/>
  <c r="K1480" i="8" s="1"/>
  <c r="I1479" i="8"/>
  <c r="I1478" i="8"/>
  <c r="I1477" i="8"/>
  <c r="I1476" i="8"/>
  <c r="K1476" i="8" s="1"/>
  <c r="I1475" i="8"/>
  <c r="I1474" i="8"/>
  <c r="I1473" i="8"/>
  <c r="I1472" i="8"/>
  <c r="K1472" i="8" s="1"/>
  <c r="I1471" i="8"/>
  <c r="I1470" i="8"/>
  <c r="I1469" i="8"/>
  <c r="I1468" i="8"/>
  <c r="K1468" i="8" s="1"/>
  <c r="I1467" i="8"/>
  <c r="I1466" i="8"/>
  <c r="I1465" i="8"/>
  <c r="I1464" i="8"/>
  <c r="K1464" i="8" s="1"/>
  <c r="I1463" i="8"/>
  <c r="I1462" i="8"/>
  <c r="I1461" i="8"/>
  <c r="I1460" i="8"/>
  <c r="K1460" i="8" s="1"/>
  <c r="I1459" i="8"/>
  <c r="I1458" i="8"/>
  <c r="I1457" i="8"/>
  <c r="I1456" i="8"/>
  <c r="K1456" i="8" s="1"/>
  <c r="I1455" i="8"/>
  <c r="I1454" i="8"/>
  <c r="I1453" i="8"/>
  <c r="I1452" i="8"/>
  <c r="K1452" i="8" s="1"/>
  <c r="I1451" i="8"/>
  <c r="I1450" i="8"/>
  <c r="I1449" i="8"/>
  <c r="I1448" i="8"/>
  <c r="K1448" i="8" s="1"/>
  <c r="I1447" i="8"/>
  <c r="I1446" i="8"/>
  <c r="I1445" i="8"/>
  <c r="I1444" i="8"/>
  <c r="K1444" i="8" s="1"/>
  <c r="I1443" i="8"/>
  <c r="I1442" i="8"/>
  <c r="I1441" i="8"/>
  <c r="I1440" i="8"/>
  <c r="K1440" i="8" s="1"/>
  <c r="I1439" i="8"/>
  <c r="I1438" i="8"/>
  <c r="I1437" i="8"/>
  <c r="I1436" i="8"/>
  <c r="K1436" i="8" s="1"/>
  <c r="I1435" i="8"/>
  <c r="I1434" i="8"/>
  <c r="I1433" i="8"/>
  <c r="I1432" i="8"/>
  <c r="K1432" i="8" s="1"/>
  <c r="I1431" i="8"/>
  <c r="I1430" i="8"/>
  <c r="I1429" i="8"/>
  <c r="I1428" i="8"/>
  <c r="K1428" i="8" s="1"/>
  <c r="I1427" i="8"/>
  <c r="I1426" i="8"/>
  <c r="I1425" i="8"/>
  <c r="I1424" i="8"/>
  <c r="K1424" i="8" s="1"/>
  <c r="I1423" i="8"/>
  <c r="I1422" i="8"/>
  <c r="I1421" i="8"/>
  <c r="I1420" i="8"/>
  <c r="K1420" i="8" s="1"/>
  <c r="I1419" i="8"/>
  <c r="I1418" i="8"/>
  <c r="I1417" i="8"/>
  <c r="I1416" i="8"/>
  <c r="K1416" i="8" s="1"/>
  <c r="I1415" i="8"/>
  <c r="I1414" i="8"/>
  <c r="I1413" i="8"/>
  <c r="I1412" i="8"/>
  <c r="K1412" i="8" s="1"/>
  <c r="I1411" i="8"/>
  <c r="I1410" i="8"/>
  <c r="I1409" i="8"/>
  <c r="I1408" i="8"/>
  <c r="K1408" i="8" s="1"/>
  <c r="I1407" i="8"/>
  <c r="I1406" i="8"/>
  <c r="I1405" i="8"/>
  <c r="I1404" i="8"/>
  <c r="K1404" i="8" s="1"/>
  <c r="I1403" i="8"/>
  <c r="I1402" i="8"/>
  <c r="I1401" i="8"/>
  <c r="I1400" i="8"/>
  <c r="K1400" i="8" s="1"/>
  <c r="I1399" i="8"/>
  <c r="I1398" i="8"/>
  <c r="I1397" i="8"/>
  <c r="I1396" i="8"/>
  <c r="K1396" i="8" s="1"/>
  <c r="I1395" i="8"/>
  <c r="I1394" i="8"/>
  <c r="I1393" i="8"/>
  <c r="I1392" i="8"/>
  <c r="K1392" i="8" s="1"/>
  <c r="I1391" i="8"/>
  <c r="I1390" i="8"/>
  <c r="I1389" i="8"/>
  <c r="I1388" i="8"/>
  <c r="K1388" i="8" s="1"/>
  <c r="I1387" i="8"/>
  <c r="I1386" i="8"/>
  <c r="I1385" i="8"/>
  <c r="I1384" i="8"/>
  <c r="K1384" i="8" s="1"/>
  <c r="I1383" i="8"/>
  <c r="I1382" i="8"/>
  <c r="I1381" i="8"/>
  <c r="I1380" i="8"/>
  <c r="K1380" i="8" s="1"/>
  <c r="I1379" i="8"/>
  <c r="I1378" i="8"/>
  <c r="I1377" i="8"/>
  <c r="I1376" i="8"/>
  <c r="K1376" i="8" s="1"/>
  <c r="I1375" i="8"/>
  <c r="I1374" i="8"/>
  <c r="I1373" i="8"/>
  <c r="I1372" i="8"/>
  <c r="K1372" i="8" s="1"/>
  <c r="I1371" i="8"/>
  <c r="I1370" i="8"/>
  <c r="I1369" i="8"/>
  <c r="I1368" i="8"/>
  <c r="K1368" i="8" s="1"/>
  <c r="I1367" i="8"/>
  <c r="I1366" i="8"/>
  <c r="I1365" i="8"/>
  <c r="I1364" i="8"/>
  <c r="K1364" i="8" s="1"/>
  <c r="I1363" i="8"/>
  <c r="I1362" i="8"/>
  <c r="I1361" i="8"/>
  <c r="I1360" i="8"/>
  <c r="K1360" i="8" s="1"/>
  <c r="I1359" i="8"/>
  <c r="I1358" i="8"/>
  <c r="I1357" i="8"/>
  <c r="I1356" i="8"/>
  <c r="K1356" i="8" s="1"/>
  <c r="I1355" i="8"/>
  <c r="I1354" i="8"/>
  <c r="I1353" i="8"/>
  <c r="I1352" i="8"/>
  <c r="K1352" i="8" s="1"/>
  <c r="I1351" i="8"/>
  <c r="I1350" i="8"/>
  <c r="I1349" i="8"/>
  <c r="I1348" i="8"/>
  <c r="I1347" i="8"/>
  <c r="I1346" i="8"/>
  <c r="J1346" i="8" s="1"/>
  <c r="M1346" i="8" s="1"/>
  <c r="I1345" i="8"/>
  <c r="I1344" i="8"/>
  <c r="I1343" i="8"/>
  <c r="I1342" i="8"/>
  <c r="J1342" i="8" s="1"/>
  <c r="I1341" i="8"/>
  <c r="I1340" i="8"/>
  <c r="I1339" i="8"/>
  <c r="I1338" i="8"/>
  <c r="J1338" i="8" s="1"/>
  <c r="Q1338" i="8" s="1" a="1"/>
  <c r="Q1338" i="8" s="1"/>
  <c r="I1337" i="8"/>
  <c r="I1336" i="8"/>
  <c r="I1335" i="8"/>
  <c r="I1334" i="8"/>
  <c r="J1334" i="8" s="1"/>
  <c r="I1333" i="8"/>
  <c r="I1332" i="8"/>
  <c r="I1331" i="8"/>
  <c r="I1330" i="8"/>
  <c r="J1330" i="8" s="1"/>
  <c r="M1330" i="8" s="1"/>
  <c r="I1329" i="8"/>
  <c r="I1328" i="8"/>
  <c r="I1327" i="8"/>
  <c r="I1326" i="8"/>
  <c r="J1326" i="8" s="1"/>
  <c r="Q1326" i="8" s="1" a="1"/>
  <c r="Q1326" i="8" s="1"/>
  <c r="I1325" i="8"/>
  <c r="I1324" i="8"/>
  <c r="I1323" i="8"/>
  <c r="I1322" i="8"/>
  <c r="I1321" i="8"/>
  <c r="I1320" i="8"/>
  <c r="I1319" i="8"/>
  <c r="I1318" i="8"/>
  <c r="I1317" i="8"/>
  <c r="I1316" i="8"/>
  <c r="I1315" i="8"/>
  <c r="I1314" i="8"/>
  <c r="I1313" i="8"/>
  <c r="I1312" i="8"/>
  <c r="I1311" i="8"/>
  <c r="I1310" i="8"/>
  <c r="I1309" i="8"/>
  <c r="I1308" i="8"/>
  <c r="I1307" i="8"/>
  <c r="I1306" i="8"/>
  <c r="I1305" i="8"/>
  <c r="I1304" i="8"/>
  <c r="I1303" i="8"/>
  <c r="I1302" i="8"/>
  <c r="I1301" i="8"/>
  <c r="I1300" i="8"/>
  <c r="I1299" i="8"/>
  <c r="I1298" i="8"/>
  <c r="I1297" i="8"/>
  <c r="I1296" i="8"/>
  <c r="I1295" i="8"/>
  <c r="I1294" i="8"/>
  <c r="I1293" i="8"/>
  <c r="I1292" i="8"/>
  <c r="I1291" i="8"/>
  <c r="I1290" i="8"/>
  <c r="I1289" i="8"/>
  <c r="I1288" i="8"/>
  <c r="I1287" i="8"/>
  <c r="I1286" i="8"/>
  <c r="I1285" i="8"/>
  <c r="I1284" i="8"/>
  <c r="I1283" i="8"/>
  <c r="I1282" i="8"/>
  <c r="I1281" i="8"/>
  <c r="I1280" i="8"/>
  <c r="I1279" i="8"/>
  <c r="I1278" i="8"/>
  <c r="I1277" i="8"/>
  <c r="I1276" i="8"/>
  <c r="I1275" i="8"/>
  <c r="I1274" i="8"/>
  <c r="I1273" i="8"/>
  <c r="I1272" i="8"/>
  <c r="I1271" i="8"/>
  <c r="I1270" i="8"/>
  <c r="I1269" i="8"/>
  <c r="I1268" i="8"/>
  <c r="I1267" i="8"/>
  <c r="I1266" i="8"/>
  <c r="I1265" i="8"/>
  <c r="I1264" i="8"/>
  <c r="I1263" i="8"/>
  <c r="I1262" i="8"/>
  <c r="I1261" i="8"/>
  <c r="I1260" i="8"/>
  <c r="I1259" i="8"/>
  <c r="I1258" i="8"/>
  <c r="I1257" i="8"/>
  <c r="I1256" i="8"/>
  <c r="I1255" i="8"/>
  <c r="I1254" i="8"/>
  <c r="I1253" i="8"/>
  <c r="I1252" i="8"/>
  <c r="I1251" i="8"/>
  <c r="I1250" i="8"/>
  <c r="I1249" i="8"/>
  <c r="I1248" i="8"/>
  <c r="I1247" i="8"/>
  <c r="I1246" i="8"/>
  <c r="I1245" i="8"/>
  <c r="I1244" i="8"/>
  <c r="I1243" i="8"/>
  <c r="I1242" i="8"/>
  <c r="I1241" i="8"/>
  <c r="I1240" i="8"/>
  <c r="I1239" i="8"/>
  <c r="I1238" i="8"/>
  <c r="I1237" i="8"/>
  <c r="I1236" i="8"/>
  <c r="I1235" i="8"/>
  <c r="I1234" i="8"/>
  <c r="I1233" i="8"/>
  <c r="I1232" i="8"/>
  <c r="I1231" i="8"/>
  <c r="I1230" i="8"/>
  <c r="I1229" i="8"/>
  <c r="I1228" i="8"/>
  <c r="I1227" i="8"/>
  <c r="I1226" i="8"/>
  <c r="I1225" i="8"/>
  <c r="I1224" i="8"/>
  <c r="I1223" i="8"/>
  <c r="I1222" i="8"/>
  <c r="I1221" i="8"/>
  <c r="I1220" i="8"/>
  <c r="I1219" i="8"/>
  <c r="I1218" i="8"/>
  <c r="I1217" i="8"/>
  <c r="I1216" i="8"/>
  <c r="I1215" i="8"/>
  <c r="I1214" i="8"/>
  <c r="I1213" i="8"/>
  <c r="I1212" i="8"/>
  <c r="I1211" i="8"/>
  <c r="I1210" i="8"/>
  <c r="I1209" i="8"/>
  <c r="I1208" i="8"/>
  <c r="I1207" i="8"/>
  <c r="I1206" i="8"/>
  <c r="I1205" i="8"/>
  <c r="I1204" i="8"/>
  <c r="I1203" i="8"/>
  <c r="I1202" i="8"/>
  <c r="I1201" i="8"/>
  <c r="I1200" i="8"/>
  <c r="I1199" i="8"/>
  <c r="I1198" i="8"/>
  <c r="I1197" i="8"/>
  <c r="I1196" i="8"/>
  <c r="I1195" i="8"/>
  <c r="I1194" i="8"/>
  <c r="I1193" i="8"/>
  <c r="I1192" i="8"/>
  <c r="I1191" i="8"/>
  <c r="I1190" i="8"/>
  <c r="I1189" i="8"/>
  <c r="I1188" i="8"/>
  <c r="I1187" i="8"/>
  <c r="I1186" i="8"/>
  <c r="I1185" i="8"/>
  <c r="K1185" i="8" s="1"/>
  <c r="I1184" i="8"/>
  <c r="I1183" i="8"/>
  <c r="I1182" i="8"/>
  <c r="I1181" i="8"/>
  <c r="I1180" i="8"/>
  <c r="I1179" i="8"/>
  <c r="I1178" i="8"/>
  <c r="I1177" i="8"/>
  <c r="K1177" i="8" s="1"/>
  <c r="I1176" i="8"/>
  <c r="I1175" i="8"/>
  <c r="I1174" i="8"/>
  <c r="I1173" i="8"/>
  <c r="I1172" i="8"/>
  <c r="I1171" i="8"/>
  <c r="I1170" i="8"/>
  <c r="I1169" i="8"/>
  <c r="K1169" i="8" s="1"/>
  <c r="I1168" i="8"/>
  <c r="I1167" i="8"/>
  <c r="I1166" i="8"/>
  <c r="I1165" i="8"/>
  <c r="I1164" i="8"/>
  <c r="I1163" i="8"/>
  <c r="I1162" i="8"/>
  <c r="I1161" i="8"/>
  <c r="K1161" i="8" s="1"/>
  <c r="I1160" i="8"/>
  <c r="I1159" i="8"/>
  <c r="I1158" i="8"/>
  <c r="I1157" i="8"/>
  <c r="I1156" i="8"/>
  <c r="I1155" i="8"/>
  <c r="I1154" i="8"/>
  <c r="I1153" i="8"/>
  <c r="K1153" i="8" s="1"/>
  <c r="I1152" i="8"/>
  <c r="I1151" i="8"/>
  <c r="I1150" i="8"/>
  <c r="I1149" i="8"/>
  <c r="I1148" i="8"/>
  <c r="I1147" i="8"/>
  <c r="I1146" i="8"/>
  <c r="I1145" i="8"/>
  <c r="K1145" i="8" s="1"/>
  <c r="I1144" i="8"/>
  <c r="I1143" i="8"/>
  <c r="I1142" i="8"/>
  <c r="I1141" i="8"/>
  <c r="I1140" i="8"/>
  <c r="I1139" i="8"/>
  <c r="I1138" i="8"/>
  <c r="I1137" i="8"/>
  <c r="I1136" i="8"/>
  <c r="I1135" i="8"/>
  <c r="I1134" i="8"/>
  <c r="I1133" i="8"/>
  <c r="K1133" i="8" s="1"/>
  <c r="I1132" i="8"/>
  <c r="I1131" i="8"/>
  <c r="I1130" i="8"/>
  <c r="I1129" i="8"/>
  <c r="I1128" i="8"/>
  <c r="I1127" i="8"/>
  <c r="I1126" i="8"/>
  <c r="I1125" i="8"/>
  <c r="I1124" i="8"/>
  <c r="I1123" i="8"/>
  <c r="I1122" i="8"/>
  <c r="I1121" i="8"/>
  <c r="K1121" i="8" s="1"/>
  <c r="I1120" i="8"/>
  <c r="I1119" i="8"/>
  <c r="I1118" i="8"/>
  <c r="I1117" i="8"/>
  <c r="I1116" i="8"/>
  <c r="I1115" i="8"/>
  <c r="I1114" i="8"/>
  <c r="I1113" i="8"/>
  <c r="I1112" i="8"/>
  <c r="K1112" i="8" s="1"/>
  <c r="I1111" i="8"/>
  <c r="I1110" i="8"/>
  <c r="I1109" i="8"/>
  <c r="I1108" i="8"/>
  <c r="I1107" i="8"/>
  <c r="I1106" i="8"/>
  <c r="I1105" i="8"/>
  <c r="I1104" i="8"/>
  <c r="I1103" i="8"/>
  <c r="I1102" i="8"/>
  <c r="I1101" i="8"/>
  <c r="I1100" i="8"/>
  <c r="I1099" i="8"/>
  <c r="I1098" i="8"/>
  <c r="I1097" i="8"/>
  <c r="K1097" i="8" s="1"/>
  <c r="I1096" i="8"/>
  <c r="K1096" i="8" s="1"/>
  <c r="I1095" i="8"/>
  <c r="I1094" i="8"/>
  <c r="I1093" i="8"/>
  <c r="J1093" i="8" s="1"/>
  <c r="I1092" i="8"/>
  <c r="I1091" i="8"/>
  <c r="I1090" i="8"/>
  <c r="I1089" i="8"/>
  <c r="I1088" i="8"/>
  <c r="I1087" i="8"/>
  <c r="I1086" i="8"/>
  <c r="I1085" i="8"/>
  <c r="I1084" i="8"/>
  <c r="I1083" i="8"/>
  <c r="I1082" i="8"/>
  <c r="I1081" i="8"/>
  <c r="I1080" i="8"/>
  <c r="K1080" i="8" s="1"/>
  <c r="I1079" i="8"/>
  <c r="I1078" i="8"/>
  <c r="I1077" i="8"/>
  <c r="I1076" i="8"/>
  <c r="I1075" i="8"/>
  <c r="I1074" i="8"/>
  <c r="I1073" i="8"/>
  <c r="I1072" i="8"/>
  <c r="I1071" i="8"/>
  <c r="I1070" i="8"/>
  <c r="I1069" i="8"/>
  <c r="I1068" i="8"/>
  <c r="I1067" i="8"/>
  <c r="J1067" i="8" s="1"/>
  <c r="I1066" i="8"/>
  <c r="I1065" i="8"/>
  <c r="I1064" i="8"/>
  <c r="I1063" i="8"/>
  <c r="I1062" i="8"/>
  <c r="I1061" i="8"/>
  <c r="I1060" i="8"/>
  <c r="I1059" i="8"/>
  <c r="J1059" i="8" s="1"/>
  <c r="I1058" i="8"/>
  <c r="I1057" i="8"/>
  <c r="I1056" i="8"/>
  <c r="I1055" i="8"/>
  <c r="J1055" i="8" s="1"/>
  <c r="I1054" i="8"/>
  <c r="I1053" i="8"/>
  <c r="I1052" i="8"/>
  <c r="I1051" i="8"/>
  <c r="I1050" i="8"/>
  <c r="I1049" i="8"/>
  <c r="I1048" i="8"/>
  <c r="I1047" i="8"/>
  <c r="I1046" i="8"/>
  <c r="I1045" i="8"/>
  <c r="I1044" i="8"/>
  <c r="I1043" i="8"/>
  <c r="I1042" i="8"/>
  <c r="I1041" i="8"/>
  <c r="I1040" i="8"/>
  <c r="I1039" i="8"/>
  <c r="I1038" i="8"/>
  <c r="I1037" i="8"/>
  <c r="I1036" i="8"/>
  <c r="I1035" i="8"/>
  <c r="J1035" i="8" s="1"/>
  <c r="I1034" i="8"/>
  <c r="I1033" i="8"/>
  <c r="I1032" i="8"/>
  <c r="I1031" i="8"/>
  <c r="I1030" i="8"/>
  <c r="I1029" i="8"/>
  <c r="I1028" i="8"/>
  <c r="I1027" i="8"/>
  <c r="J1027" i="8" s="1"/>
  <c r="I1026" i="8"/>
  <c r="I1025" i="8"/>
  <c r="I1024" i="8"/>
  <c r="I1023" i="8"/>
  <c r="J1023" i="8" s="1"/>
  <c r="I1022" i="8"/>
  <c r="I1021" i="8"/>
  <c r="I1020" i="8"/>
  <c r="I1019" i="8"/>
  <c r="I1018" i="8"/>
  <c r="I1017" i="8"/>
  <c r="I1016" i="8"/>
  <c r="I1015" i="8"/>
  <c r="I1014" i="8"/>
  <c r="I1013" i="8"/>
  <c r="I1012" i="8"/>
  <c r="I1011" i="8"/>
  <c r="I1010" i="8"/>
  <c r="I1009" i="8"/>
  <c r="I1008" i="8"/>
  <c r="I1007" i="8"/>
  <c r="I1006" i="8"/>
  <c r="I1005" i="8"/>
  <c r="I1004" i="8"/>
  <c r="J1004" i="8" s="1"/>
  <c r="M1004" i="8" s="1"/>
  <c r="I1003" i="8"/>
  <c r="J1003" i="8" s="1"/>
  <c r="I1002" i="8"/>
  <c r="I1001" i="8"/>
  <c r="I1000" i="8"/>
  <c r="I999" i="8"/>
  <c r="J999" i="8" s="1"/>
  <c r="I998" i="8"/>
  <c r="I997" i="8"/>
  <c r="I996" i="8"/>
  <c r="I995" i="8"/>
  <c r="J995" i="8" s="1"/>
  <c r="I994" i="8"/>
  <c r="I993" i="8"/>
  <c r="I992" i="8"/>
  <c r="I991" i="8"/>
  <c r="J991" i="8" s="1"/>
  <c r="I990" i="8"/>
  <c r="I989" i="8"/>
  <c r="I988" i="8"/>
  <c r="I987" i="8"/>
  <c r="J987" i="8" s="1"/>
  <c r="I986" i="8"/>
  <c r="I985" i="8"/>
  <c r="I984" i="8"/>
  <c r="I983" i="8"/>
  <c r="J983" i="8" s="1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J964" i="8" s="1"/>
  <c r="I963" i="8"/>
  <c r="K963" i="8" s="1"/>
  <c r="I962" i="8"/>
  <c r="I961" i="8"/>
  <c r="I960" i="8"/>
  <c r="I959" i="8"/>
  <c r="K959" i="8" s="1"/>
  <c r="I958" i="8"/>
  <c r="I957" i="8"/>
  <c r="I956" i="8"/>
  <c r="J956" i="8" s="1"/>
  <c r="Q956" i="8" s="1" a="1"/>
  <c r="Q956" i="8" s="1"/>
  <c r="I955" i="8"/>
  <c r="I954" i="8"/>
  <c r="I953" i="8"/>
  <c r="I952" i="8"/>
  <c r="I951" i="8"/>
  <c r="K951" i="8" s="1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K937" i="8" s="1"/>
  <c r="I936" i="8"/>
  <c r="J936" i="8" s="1"/>
  <c r="Q936" i="8" s="1" a="1"/>
  <c r="Q936" i="8" s="1"/>
  <c r="I935" i="8"/>
  <c r="I934" i="8"/>
  <c r="I933" i="8"/>
  <c r="I932" i="8"/>
  <c r="J932" i="8" s="1"/>
  <c r="Q932" i="8" s="1" a="1"/>
  <c r="Q932" i="8" s="1"/>
  <c r="I931" i="8"/>
  <c r="K931" i="8" s="1"/>
  <c r="I930" i="8"/>
  <c r="I929" i="8"/>
  <c r="I928" i="8"/>
  <c r="I927" i="8"/>
  <c r="K927" i="8" s="1"/>
  <c r="I926" i="8"/>
  <c r="I925" i="8"/>
  <c r="I924" i="8"/>
  <c r="I923" i="8"/>
  <c r="I922" i="8"/>
  <c r="I921" i="8"/>
  <c r="I920" i="8"/>
  <c r="I919" i="8"/>
  <c r="I918" i="8"/>
  <c r="I917" i="8"/>
  <c r="I916" i="8"/>
  <c r="I915" i="8"/>
  <c r="K915" i="8" s="1"/>
  <c r="I914" i="8"/>
  <c r="I913" i="8"/>
  <c r="I912" i="8"/>
  <c r="I911" i="8"/>
  <c r="I910" i="8"/>
  <c r="I909" i="8"/>
  <c r="I908" i="8"/>
  <c r="K908" i="8" s="1"/>
  <c r="I907" i="8"/>
  <c r="I906" i="8"/>
  <c r="I905" i="8"/>
  <c r="I904" i="8"/>
  <c r="I903" i="8"/>
  <c r="I902" i="8"/>
  <c r="I901" i="8"/>
  <c r="I900" i="8"/>
  <c r="K900" i="8" s="1"/>
  <c r="I899" i="8"/>
  <c r="I898" i="8"/>
  <c r="I897" i="8"/>
  <c r="I896" i="8"/>
  <c r="I895" i="8"/>
  <c r="I894" i="8"/>
  <c r="I893" i="8"/>
  <c r="I892" i="8"/>
  <c r="K892" i="8" s="1"/>
  <c r="I891" i="8"/>
  <c r="I890" i="8"/>
  <c r="I889" i="8"/>
  <c r="I888" i="8"/>
  <c r="I887" i="8"/>
  <c r="I886" i="8"/>
  <c r="I885" i="8"/>
  <c r="I884" i="8"/>
  <c r="K884" i="8" s="1"/>
  <c r="I883" i="8"/>
  <c r="I882" i="8"/>
  <c r="I881" i="8"/>
  <c r="I880" i="8"/>
  <c r="I879" i="8"/>
  <c r="I878" i="8"/>
  <c r="I877" i="8"/>
  <c r="I876" i="8"/>
  <c r="I875" i="8"/>
  <c r="I874" i="8"/>
  <c r="I873" i="8"/>
  <c r="I872" i="8"/>
  <c r="K872" i="8" s="1"/>
  <c r="I871" i="8"/>
  <c r="I870" i="8"/>
  <c r="I869" i="8"/>
  <c r="J869" i="8" s="1"/>
  <c r="Q869" i="8" s="1" a="1"/>
  <c r="Q869" i="8" s="1"/>
  <c r="I868" i="8"/>
  <c r="I867" i="8"/>
  <c r="I866" i="8"/>
  <c r="I865" i="8"/>
  <c r="J865" i="8" s="1"/>
  <c r="I864" i="8"/>
  <c r="I863" i="8"/>
  <c r="I862" i="8"/>
  <c r="I861" i="8"/>
  <c r="J861" i="8" s="1"/>
  <c r="Q861" i="8" s="1" a="1"/>
  <c r="Q861" i="8" s="1"/>
  <c r="I860" i="8"/>
  <c r="K860" i="8" s="1"/>
  <c r="I859" i="8"/>
  <c r="I858" i="8"/>
  <c r="I857" i="8"/>
  <c r="I856" i="8"/>
  <c r="I855" i="8"/>
  <c r="I854" i="8"/>
  <c r="I853" i="8"/>
  <c r="I852" i="8"/>
  <c r="I851" i="8"/>
  <c r="I850" i="8"/>
  <c r="I849" i="8"/>
  <c r="I848" i="8"/>
  <c r="K848" i="8" s="1"/>
  <c r="I847" i="8"/>
  <c r="I846" i="8"/>
  <c r="I845" i="8"/>
  <c r="J845" i="8" s="1"/>
  <c r="I844" i="8"/>
  <c r="K844" i="8" s="1"/>
  <c r="I843" i="8"/>
  <c r="I842" i="8"/>
  <c r="I841" i="8"/>
  <c r="I840" i="8"/>
  <c r="I839" i="8"/>
  <c r="I838" i="8"/>
  <c r="I837" i="8"/>
  <c r="I836" i="8"/>
  <c r="I835" i="8"/>
  <c r="I834" i="8"/>
  <c r="I833" i="8"/>
  <c r="J833" i="8" s="1"/>
  <c r="Q833" i="8" s="1" a="1"/>
  <c r="Q833" i="8" s="1"/>
  <c r="I832" i="8"/>
  <c r="I831" i="8"/>
  <c r="I830" i="8"/>
  <c r="I829" i="8"/>
  <c r="I828" i="8"/>
  <c r="I827" i="8"/>
  <c r="I826" i="8"/>
  <c r="I825" i="8"/>
  <c r="J825" i="8" s="1"/>
  <c r="I824" i="8"/>
  <c r="I823" i="8"/>
  <c r="I822" i="8"/>
  <c r="I821" i="8"/>
  <c r="J821" i="8" s="1"/>
  <c r="Q821" i="8" s="1" a="1"/>
  <c r="Q821" i="8" s="1"/>
  <c r="I820" i="8"/>
  <c r="I819" i="8"/>
  <c r="K819" i="8" s="1"/>
  <c r="I818" i="8"/>
  <c r="I817" i="8"/>
  <c r="I816" i="8"/>
  <c r="I815" i="8"/>
  <c r="I814" i="8"/>
  <c r="I813" i="8"/>
  <c r="I812" i="8"/>
  <c r="I811" i="8"/>
  <c r="I810" i="8"/>
  <c r="I809" i="8"/>
  <c r="J809" i="8" s="1"/>
  <c r="M809" i="8" s="1"/>
  <c r="I808" i="8"/>
  <c r="I807" i="8"/>
  <c r="I806" i="8"/>
  <c r="I805" i="8"/>
  <c r="I804" i="8"/>
  <c r="K804" i="8" s="1"/>
  <c r="I803" i="8"/>
  <c r="I802" i="8"/>
  <c r="I801" i="8"/>
  <c r="I800" i="8"/>
  <c r="I799" i="8"/>
  <c r="K799" i="8" s="1"/>
  <c r="I798" i="8"/>
  <c r="I797" i="8"/>
  <c r="I796" i="8"/>
  <c r="I795" i="8"/>
  <c r="I794" i="8"/>
  <c r="I793" i="8"/>
  <c r="I792" i="8"/>
  <c r="I791" i="8"/>
  <c r="I790" i="8"/>
  <c r="I789" i="8"/>
  <c r="J789" i="8" s="1"/>
  <c r="Q789" i="8" s="1" a="1"/>
  <c r="Q789" i="8" s="1"/>
  <c r="I788" i="8"/>
  <c r="I787" i="8"/>
  <c r="K787" i="8" s="1"/>
  <c r="I786" i="8"/>
  <c r="I785" i="8"/>
  <c r="I784" i="8"/>
  <c r="I783" i="8"/>
  <c r="I782" i="8"/>
  <c r="I781" i="8"/>
  <c r="I780" i="8"/>
  <c r="I779" i="8"/>
  <c r="I778" i="8"/>
  <c r="I777" i="8"/>
  <c r="J777" i="8" s="1"/>
  <c r="M777" i="8" s="1"/>
  <c r="I776" i="8"/>
  <c r="I775" i="8"/>
  <c r="I774" i="8"/>
  <c r="I773" i="8"/>
  <c r="I772" i="8"/>
  <c r="K772" i="8" s="1"/>
  <c r="I771" i="8"/>
  <c r="I770" i="8"/>
  <c r="I769" i="8"/>
  <c r="I768" i="8"/>
  <c r="I767" i="8"/>
  <c r="K767" i="8" s="1"/>
  <c r="I766" i="8"/>
  <c r="I765" i="8"/>
  <c r="I764" i="8"/>
  <c r="I763" i="8"/>
  <c r="I762" i="8"/>
  <c r="I761" i="8"/>
  <c r="I760" i="8"/>
  <c r="I759" i="8"/>
  <c r="K759" i="8" s="1"/>
  <c r="I758" i="8"/>
  <c r="I757" i="8"/>
  <c r="J757" i="8" s="1"/>
  <c r="M757" i="8" s="1"/>
  <c r="I756" i="8"/>
  <c r="I755" i="8"/>
  <c r="K755" i="8" s="1"/>
  <c r="I754" i="8"/>
  <c r="I753" i="8"/>
  <c r="I752" i="8"/>
  <c r="I751" i="8"/>
  <c r="I750" i="8"/>
  <c r="I749" i="8"/>
  <c r="J749" i="8" s="1"/>
  <c r="M749" i="8" s="1"/>
  <c r="I748" i="8"/>
  <c r="I747" i="8"/>
  <c r="I746" i="8"/>
  <c r="I745" i="8"/>
  <c r="I744" i="8"/>
  <c r="K744" i="8" s="1"/>
  <c r="I743" i="8"/>
  <c r="I742" i="8"/>
  <c r="I741" i="8"/>
  <c r="K741" i="8" s="1"/>
  <c r="I740" i="8"/>
  <c r="I739" i="8"/>
  <c r="I738" i="8"/>
  <c r="I737" i="8"/>
  <c r="K737" i="8" s="1"/>
  <c r="I736" i="8"/>
  <c r="I735" i="8"/>
  <c r="I734" i="8"/>
  <c r="I733" i="8"/>
  <c r="K733" i="8" s="1"/>
  <c r="I732" i="8"/>
  <c r="I731" i="8"/>
  <c r="I730" i="8"/>
  <c r="I729" i="8"/>
  <c r="K729" i="8" s="1"/>
  <c r="I728" i="8"/>
  <c r="I727" i="8"/>
  <c r="I726" i="8"/>
  <c r="I725" i="8"/>
  <c r="K725" i="8" s="1"/>
  <c r="I724" i="8"/>
  <c r="I723" i="8"/>
  <c r="I722" i="8"/>
  <c r="I721" i="8"/>
  <c r="K721" i="8" s="1"/>
  <c r="I720" i="8"/>
  <c r="I719" i="8"/>
  <c r="J719" i="8" s="1"/>
  <c r="I718" i="8"/>
  <c r="I717" i="8"/>
  <c r="K717" i="8" s="1"/>
  <c r="I716" i="8"/>
  <c r="I715" i="8"/>
  <c r="J715" i="8" s="1"/>
  <c r="I714" i="8"/>
  <c r="I713" i="8"/>
  <c r="K713" i="8" s="1"/>
  <c r="I712" i="8"/>
  <c r="I711" i="8"/>
  <c r="I710" i="8"/>
  <c r="I709" i="8"/>
  <c r="K709" i="8" s="1"/>
  <c r="I708" i="8"/>
  <c r="I707" i="8"/>
  <c r="I706" i="8"/>
  <c r="I705" i="8"/>
  <c r="K705" i="8" s="1"/>
  <c r="I704" i="8"/>
  <c r="I703" i="8"/>
  <c r="I702" i="8"/>
  <c r="I701" i="8"/>
  <c r="K701" i="8" s="1"/>
  <c r="I700" i="8"/>
  <c r="I699" i="8"/>
  <c r="I698" i="8"/>
  <c r="I697" i="8"/>
  <c r="K697" i="8" s="1"/>
  <c r="I696" i="8"/>
  <c r="I695" i="8"/>
  <c r="I694" i="8"/>
  <c r="I693" i="8"/>
  <c r="K693" i="8" s="1"/>
  <c r="I692" i="8"/>
  <c r="I691" i="8"/>
  <c r="I690" i="8"/>
  <c r="I689" i="8"/>
  <c r="K689" i="8" s="1"/>
  <c r="I688" i="8"/>
  <c r="I687" i="8"/>
  <c r="J687" i="8" s="1"/>
  <c r="I686" i="8"/>
  <c r="I685" i="8"/>
  <c r="K685" i="8" s="1"/>
  <c r="I684" i="8"/>
  <c r="I683" i="8"/>
  <c r="J683" i="8" s="1"/>
  <c r="I682" i="8"/>
  <c r="I681" i="8"/>
  <c r="K681" i="8" s="1"/>
  <c r="I680" i="8"/>
  <c r="I679" i="8"/>
  <c r="I678" i="8"/>
  <c r="I677" i="8"/>
  <c r="K677" i="8" s="1"/>
  <c r="I676" i="8"/>
  <c r="I675" i="8"/>
  <c r="I674" i="8"/>
  <c r="I673" i="8"/>
  <c r="K673" i="8" s="1"/>
  <c r="I672" i="8"/>
  <c r="I671" i="8"/>
  <c r="I670" i="8"/>
  <c r="I669" i="8"/>
  <c r="K669" i="8" s="1"/>
  <c r="I668" i="8"/>
  <c r="I667" i="8"/>
  <c r="I666" i="8"/>
  <c r="I665" i="8"/>
  <c r="K665" i="8" s="1"/>
  <c r="I664" i="8"/>
  <c r="I663" i="8"/>
  <c r="I662" i="8"/>
  <c r="I661" i="8"/>
  <c r="K661" i="8" s="1"/>
  <c r="I660" i="8"/>
  <c r="I659" i="8"/>
  <c r="I658" i="8"/>
  <c r="I657" i="8"/>
  <c r="K657" i="8" s="1"/>
  <c r="I656" i="8"/>
  <c r="I655" i="8"/>
  <c r="J655" i="8" s="1"/>
  <c r="I654" i="8"/>
  <c r="I653" i="8"/>
  <c r="K653" i="8" s="1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J639" i="8" s="1"/>
  <c r="I638" i="8"/>
  <c r="I637" i="8"/>
  <c r="I636" i="8"/>
  <c r="I635" i="8"/>
  <c r="J635" i="8" s="1"/>
  <c r="M635" i="8" s="1"/>
  <c r="I634" i="8"/>
  <c r="J634" i="8" s="1"/>
  <c r="I633" i="8"/>
  <c r="I632" i="8"/>
  <c r="I631" i="8"/>
  <c r="I630" i="8"/>
  <c r="J630" i="8" s="1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J607" i="8" s="1"/>
  <c r="M607" i="8" s="1"/>
  <c r="I606" i="8"/>
  <c r="I605" i="8"/>
  <c r="I604" i="8"/>
  <c r="I603" i="8"/>
  <c r="J603" i="8" s="1"/>
  <c r="M603" i="8" s="1"/>
  <c r="I602" i="8"/>
  <c r="J602" i="8" s="1"/>
  <c r="I601" i="8"/>
  <c r="I600" i="8"/>
  <c r="I599" i="8"/>
  <c r="I598" i="8"/>
  <c r="J598" i="8" s="1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J574" i="8" s="1"/>
  <c r="I573" i="8"/>
  <c r="J573" i="8" s="1"/>
  <c r="Q573" i="8" s="1" a="1"/>
  <c r="Q573" i="8" s="1"/>
  <c r="I572" i="8"/>
  <c r="I571" i="8"/>
  <c r="I570" i="8"/>
  <c r="I569" i="8"/>
  <c r="J569" i="8" s="1"/>
  <c r="Q569" i="8" s="1" a="1"/>
  <c r="Q569" i="8" s="1"/>
  <c r="I568" i="8"/>
  <c r="I567" i="8"/>
  <c r="I566" i="8"/>
  <c r="I565" i="8"/>
  <c r="J565" i="8" s="1"/>
  <c r="Q565" i="8" s="1" a="1"/>
  <c r="Q565" i="8" s="1"/>
  <c r="I564" i="8"/>
  <c r="I563" i="8"/>
  <c r="I562" i="8"/>
  <c r="I561" i="8"/>
  <c r="J561" i="8" s="1"/>
  <c r="Q561" i="8" s="1" a="1"/>
  <c r="Q561" i="8" s="1"/>
  <c r="I560" i="8"/>
  <c r="I559" i="8"/>
  <c r="I558" i="8"/>
  <c r="I557" i="8"/>
  <c r="J557" i="8" s="1"/>
  <c r="Q557" i="8" s="1" a="1"/>
  <c r="Q557" i="8" s="1"/>
  <c r="I556" i="8"/>
  <c r="I555" i="8"/>
  <c r="I554" i="8"/>
  <c r="I553" i="8"/>
  <c r="J553" i="8" s="1"/>
  <c r="Q553" i="8" s="1" a="1"/>
  <c r="Q553" i="8" s="1"/>
  <c r="I552" i="8"/>
  <c r="I551" i="8"/>
  <c r="I550" i="8"/>
  <c r="I549" i="8"/>
  <c r="J549" i="8" s="1"/>
  <c r="Q549" i="8" s="1" a="1"/>
  <c r="Q549" i="8" s="1"/>
  <c r="I548" i="8"/>
  <c r="I547" i="8"/>
  <c r="I546" i="8"/>
  <c r="I545" i="8"/>
  <c r="J545" i="8" s="1"/>
  <c r="Q545" i="8" s="1" a="1"/>
  <c r="Q545" i="8" s="1"/>
  <c r="I544" i="8"/>
  <c r="I543" i="8"/>
  <c r="I542" i="8"/>
  <c r="I541" i="8"/>
  <c r="J541" i="8" s="1"/>
  <c r="Q541" i="8" s="1" a="1"/>
  <c r="Q541" i="8" s="1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J454" i="8" s="1"/>
  <c r="I453" i="8"/>
  <c r="I452" i="8"/>
  <c r="I451" i="8"/>
  <c r="I450" i="8"/>
  <c r="I449" i="8"/>
  <c r="I448" i="8"/>
  <c r="I447" i="8"/>
  <c r="I446" i="8"/>
  <c r="J446" i="8" s="1"/>
  <c r="I445" i="8"/>
  <c r="I444" i="8"/>
  <c r="I443" i="8"/>
  <c r="I442" i="8"/>
  <c r="I441" i="8"/>
  <c r="I440" i="8"/>
  <c r="I439" i="8"/>
  <c r="I438" i="8"/>
  <c r="J438" i="8" s="1"/>
  <c r="I437" i="8"/>
  <c r="I436" i="8"/>
  <c r="I435" i="8"/>
  <c r="I434" i="8"/>
  <c r="I433" i="8"/>
  <c r="I432" i="8"/>
  <c r="I431" i="8"/>
  <c r="I430" i="8"/>
  <c r="J430" i="8" s="1"/>
  <c r="I429" i="8"/>
  <c r="I428" i="8"/>
  <c r="I427" i="8"/>
  <c r="I426" i="8"/>
  <c r="I425" i="8"/>
  <c r="I424" i="8"/>
  <c r="I423" i="8"/>
  <c r="I422" i="8"/>
  <c r="J422" i="8" s="1"/>
  <c r="I421" i="8"/>
  <c r="I420" i="8"/>
  <c r="I419" i="8"/>
  <c r="I418" i="8"/>
  <c r="I417" i="8"/>
  <c r="I416" i="8"/>
  <c r="I415" i="8"/>
  <c r="I414" i="8"/>
  <c r="J414" i="8" s="1"/>
  <c r="I413" i="8"/>
  <c r="I412" i="8"/>
  <c r="I411" i="8"/>
  <c r="I410" i="8"/>
  <c r="I409" i="8"/>
  <c r="I408" i="8"/>
  <c r="I407" i="8"/>
  <c r="I406" i="8"/>
  <c r="J406" i="8" s="1"/>
  <c r="I405" i="8"/>
  <c r="I404" i="8"/>
  <c r="I403" i="8"/>
  <c r="I402" i="8"/>
  <c r="I401" i="8"/>
  <c r="I400" i="8"/>
  <c r="I399" i="8"/>
  <c r="I398" i="8"/>
  <c r="J398" i="8" s="1"/>
  <c r="I397" i="8"/>
  <c r="I396" i="8"/>
  <c r="I395" i="8"/>
  <c r="I394" i="8"/>
  <c r="I393" i="8"/>
  <c r="I392" i="8"/>
  <c r="I391" i="8"/>
  <c r="I390" i="8"/>
  <c r="J390" i="8" s="1"/>
  <c r="I389" i="8"/>
  <c r="I388" i="8"/>
  <c r="I387" i="8"/>
  <c r="I386" i="8"/>
  <c r="I385" i="8"/>
  <c r="I384" i="8"/>
  <c r="I383" i="8"/>
  <c r="I382" i="8"/>
  <c r="J382" i="8" s="1"/>
  <c r="I381" i="8"/>
  <c r="I380" i="8"/>
  <c r="I379" i="8"/>
  <c r="I378" i="8"/>
  <c r="I377" i="8"/>
  <c r="K377" i="8" s="1"/>
  <c r="I376" i="8"/>
  <c r="I375" i="8"/>
  <c r="I374" i="8"/>
  <c r="J374" i="8" s="1"/>
  <c r="Q374" i="8" s="1" a="1"/>
  <c r="Q374" i="8" s="1"/>
  <c r="I373" i="8"/>
  <c r="I372" i="8"/>
  <c r="I371" i="8"/>
  <c r="I370" i="8"/>
  <c r="I369" i="8"/>
  <c r="K369" i="8" s="1"/>
  <c r="I368" i="8"/>
  <c r="I367" i="8"/>
  <c r="I366" i="8"/>
  <c r="J366" i="8" s="1"/>
  <c r="Q366" i="8" s="1" a="1"/>
  <c r="Q366" i="8" s="1"/>
  <c r="I365" i="8"/>
  <c r="I364" i="8"/>
  <c r="I363" i="8"/>
  <c r="I362" i="8"/>
  <c r="K362" i="8" s="1"/>
  <c r="I361" i="8"/>
  <c r="I360" i="8"/>
  <c r="I359" i="8"/>
  <c r="I358" i="8"/>
  <c r="K358" i="8" s="1"/>
  <c r="I357" i="8"/>
  <c r="I356" i="8"/>
  <c r="I355" i="8"/>
  <c r="J355" i="8" s="1"/>
  <c r="Q355" i="8" s="1" a="1"/>
  <c r="Q355" i="8" s="1"/>
  <c r="I354" i="8"/>
  <c r="I353" i="8"/>
  <c r="I352" i="8"/>
  <c r="I351" i="8"/>
  <c r="I350" i="8"/>
  <c r="K350" i="8" s="1"/>
  <c r="I349" i="8"/>
  <c r="I348" i="8"/>
  <c r="I347" i="8"/>
  <c r="I346" i="8"/>
  <c r="I345" i="8"/>
  <c r="I344" i="8"/>
  <c r="I343" i="8"/>
  <c r="J343" i="8" s="1"/>
  <c r="Q343" i="8" s="1" a="1"/>
  <c r="Q343" i="8" s="1"/>
  <c r="I342" i="8"/>
  <c r="I341" i="8"/>
  <c r="I340" i="8"/>
  <c r="I339" i="8"/>
  <c r="I338" i="8"/>
  <c r="K338" i="8" s="1"/>
  <c r="I337" i="8"/>
  <c r="I336" i="8"/>
  <c r="I335" i="8"/>
  <c r="J335" i="8" s="1"/>
  <c r="Q335" i="8" s="1" a="1"/>
  <c r="Q335" i="8" s="1"/>
  <c r="I334" i="8"/>
  <c r="I333" i="8"/>
  <c r="I332" i="8"/>
  <c r="I331" i="8"/>
  <c r="I330" i="8"/>
  <c r="I329" i="8"/>
  <c r="I328" i="8"/>
  <c r="I327" i="8"/>
  <c r="I326" i="8"/>
  <c r="K326" i="8" s="1"/>
  <c r="I325" i="8"/>
  <c r="I324" i="8"/>
  <c r="I323" i="8"/>
  <c r="J323" i="8" s="1"/>
  <c r="Q323" i="8" s="1" a="1"/>
  <c r="Q323" i="8" s="1"/>
  <c r="I322" i="8"/>
  <c r="I321" i="8"/>
  <c r="I320" i="8"/>
  <c r="I319" i="8"/>
  <c r="I318" i="8"/>
  <c r="K318" i="8" s="1"/>
  <c r="I317" i="8"/>
  <c r="I316" i="8"/>
  <c r="I315" i="8"/>
  <c r="I314" i="8"/>
  <c r="I313" i="8"/>
  <c r="I312" i="8"/>
  <c r="I311" i="8"/>
  <c r="J311" i="8" s="1"/>
  <c r="Q311" i="8" s="1" a="1"/>
  <c r="Q311" i="8" s="1"/>
  <c r="I310" i="8"/>
  <c r="I309" i="8"/>
  <c r="I308" i="8"/>
  <c r="I307" i="8"/>
  <c r="I306" i="8"/>
  <c r="K306" i="8" s="1"/>
  <c r="I305" i="8"/>
  <c r="I304" i="8"/>
  <c r="I303" i="8"/>
  <c r="J303" i="8" s="1"/>
  <c r="Q303" i="8" s="1" a="1"/>
  <c r="Q303" i="8" s="1"/>
  <c r="I302" i="8"/>
  <c r="I301" i="8"/>
  <c r="I300" i="8"/>
  <c r="I299" i="8"/>
  <c r="I298" i="8"/>
  <c r="I297" i="8"/>
  <c r="I296" i="8"/>
  <c r="I295" i="8"/>
  <c r="I294" i="8"/>
  <c r="K294" i="8" s="1"/>
  <c r="I293" i="8"/>
  <c r="I292" i="8"/>
  <c r="I291" i="8"/>
  <c r="J291" i="8" s="1"/>
  <c r="Q291" i="8" s="1" a="1"/>
  <c r="Q291" i="8" s="1"/>
  <c r="I290" i="8"/>
  <c r="I289" i="8"/>
  <c r="I288" i="8"/>
  <c r="I287" i="8"/>
  <c r="I286" i="8"/>
  <c r="J286" i="8" s="1"/>
  <c r="I285" i="8"/>
  <c r="J285" i="8" s="1"/>
  <c r="Q285" i="8" s="1" a="1"/>
  <c r="Q285" i="8" s="1"/>
  <c r="I284" i="8"/>
  <c r="I283" i="8"/>
  <c r="I282" i="8"/>
  <c r="I281" i="8"/>
  <c r="J281" i="8" s="1"/>
  <c r="Q281" i="8" s="1" a="1"/>
  <c r="Q281" i="8" s="1"/>
  <c r="I280" i="8"/>
  <c r="I279" i="8"/>
  <c r="I278" i="8"/>
  <c r="I277" i="8"/>
  <c r="J277" i="8" s="1"/>
  <c r="Q277" i="8" s="1" a="1"/>
  <c r="Q277" i="8" s="1"/>
  <c r="I276" i="8"/>
  <c r="I275" i="8"/>
  <c r="I274" i="8"/>
  <c r="I273" i="8"/>
  <c r="J273" i="8" s="1"/>
  <c r="Q273" i="8" s="1" a="1"/>
  <c r="Q273" i="8" s="1"/>
  <c r="I272" i="8"/>
  <c r="I271" i="8"/>
  <c r="I270" i="8"/>
  <c r="I269" i="8"/>
  <c r="J269" i="8" s="1"/>
  <c r="Q269" i="8" s="1" a="1"/>
  <c r="Q269" i="8" s="1"/>
  <c r="I268" i="8"/>
  <c r="I267" i="8"/>
  <c r="I266" i="8"/>
  <c r="I265" i="8"/>
  <c r="J265" i="8" s="1"/>
  <c r="Q265" i="8" s="1" a="1"/>
  <c r="Q265" i="8" s="1"/>
  <c r="I264" i="8"/>
  <c r="I263" i="8"/>
  <c r="I262" i="8"/>
  <c r="I261" i="8"/>
  <c r="J261" i="8" s="1"/>
  <c r="Q261" i="8" s="1" a="1"/>
  <c r="Q261" i="8" s="1"/>
  <c r="I260" i="8"/>
  <c r="I259" i="8"/>
  <c r="I258" i="8"/>
  <c r="I257" i="8"/>
  <c r="J257" i="8" s="1"/>
  <c r="Q257" i="8" s="1" a="1"/>
  <c r="Q257" i="8" s="1"/>
  <c r="I256" i="8"/>
  <c r="I255" i="8"/>
  <c r="I254" i="8"/>
  <c r="I253" i="8"/>
  <c r="J253" i="8" s="1"/>
  <c r="Q253" i="8" s="1" a="1"/>
  <c r="Q253" i="8" s="1"/>
  <c r="I252" i="8"/>
  <c r="I251" i="8"/>
  <c r="I250" i="8"/>
  <c r="I249" i="8"/>
  <c r="J249" i="8" s="1"/>
  <c r="Q249" i="8" s="1" a="1"/>
  <c r="Q249" i="8" s="1"/>
  <c r="I248" i="8"/>
  <c r="I247" i="8"/>
  <c r="I246" i="8"/>
  <c r="I245" i="8"/>
  <c r="J245" i="8" s="1"/>
  <c r="Q245" i="8" s="1" a="1"/>
  <c r="Q245" i="8" s="1"/>
  <c r="I244" i="8"/>
  <c r="I243" i="8"/>
  <c r="I242" i="8"/>
  <c r="I241" i="8"/>
  <c r="J241" i="8" s="1"/>
  <c r="Q241" i="8" s="1" a="1"/>
  <c r="Q241" i="8" s="1"/>
  <c r="I240" i="8"/>
  <c r="I239" i="8"/>
  <c r="I238" i="8"/>
  <c r="I237" i="8"/>
  <c r="J237" i="8" s="1"/>
  <c r="Q237" i="8" s="1" a="1"/>
  <c r="Q237" i="8" s="1"/>
  <c r="I236" i="8"/>
  <c r="I235" i="8"/>
  <c r="I234" i="8"/>
  <c r="I233" i="8"/>
  <c r="J233" i="8" s="1"/>
  <c r="Q233" i="8" s="1" a="1"/>
  <c r="Q233" i="8" s="1"/>
  <c r="I232" i="8"/>
  <c r="I231" i="8"/>
  <c r="I230" i="8"/>
  <c r="I229" i="8"/>
  <c r="J229" i="8" s="1"/>
  <c r="Q229" i="8" s="1" a="1"/>
  <c r="Q229" i="8" s="1"/>
  <c r="I228" i="8"/>
  <c r="K228" i="8" s="1"/>
  <c r="I227" i="8"/>
  <c r="I226" i="8"/>
  <c r="I225" i="8"/>
  <c r="J225" i="8" s="1"/>
  <c r="Q225" i="8" s="1" a="1"/>
  <c r="Q225" i="8" s="1"/>
  <c r="I224" i="8"/>
  <c r="K224" i="8" s="1"/>
  <c r="I223" i="8"/>
  <c r="I222" i="8"/>
  <c r="I221" i="8"/>
  <c r="J221" i="8" s="1"/>
  <c r="Q221" i="8" s="1" a="1"/>
  <c r="Q221" i="8" s="1"/>
  <c r="I220" i="8"/>
  <c r="K220" i="8" s="1"/>
  <c r="I219" i="8"/>
  <c r="I218" i="8"/>
  <c r="I217" i="8"/>
  <c r="I216" i="8"/>
  <c r="K216" i="8" s="1"/>
  <c r="I215" i="8"/>
  <c r="I214" i="8"/>
  <c r="I213" i="8"/>
  <c r="I212" i="8"/>
  <c r="I211" i="8"/>
  <c r="I210" i="8"/>
  <c r="K210" i="8" s="1"/>
  <c r="I209" i="8"/>
  <c r="I208" i="8"/>
  <c r="I207" i="8"/>
  <c r="I206" i="8"/>
  <c r="J206" i="8" s="1"/>
  <c r="I205" i="8"/>
  <c r="I204" i="8"/>
  <c r="I203" i="8"/>
  <c r="I202" i="8"/>
  <c r="I201" i="8"/>
  <c r="J201" i="8" s="1"/>
  <c r="Q201" i="8" s="1" a="1"/>
  <c r="Q201" i="8" s="1"/>
  <c r="I200" i="8"/>
  <c r="I199" i="8"/>
  <c r="I198" i="8"/>
  <c r="I197" i="8"/>
  <c r="J197" i="8" s="1"/>
  <c r="Q197" i="8" s="1" a="1"/>
  <c r="Q197" i="8" s="1"/>
  <c r="I196" i="8"/>
  <c r="K196" i="8" s="1"/>
  <c r="I195" i="8"/>
  <c r="I194" i="8"/>
  <c r="I193" i="8"/>
  <c r="J193" i="8" s="1"/>
  <c r="Q193" i="8" s="1" a="1"/>
  <c r="Q193" i="8" s="1"/>
  <c r="I192" i="8"/>
  <c r="K192" i="8" s="1"/>
  <c r="I191" i="8"/>
  <c r="I190" i="8"/>
  <c r="I189" i="8"/>
  <c r="J189" i="8" s="1"/>
  <c r="Q189" i="8" s="1" a="1"/>
  <c r="Q189" i="8" s="1"/>
  <c r="I188" i="8"/>
  <c r="K188" i="8" s="1"/>
  <c r="I187" i="8"/>
  <c r="I186" i="8"/>
  <c r="I185" i="8"/>
  <c r="I184" i="8"/>
  <c r="K184" i="8" s="1"/>
  <c r="I183" i="8"/>
  <c r="I182" i="8"/>
  <c r="I181" i="8"/>
  <c r="J181" i="8" s="1"/>
  <c r="Q181" i="8" s="1" a="1"/>
  <c r="Q181" i="8" s="1"/>
  <c r="I180" i="8"/>
  <c r="K180" i="8" s="1"/>
  <c r="I179" i="8"/>
  <c r="I178" i="8"/>
  <c r="I177" i="8"/>
  <c r="I176" i="8"/>
  <c r="K176" i="8" s="1"/>
  <c r="I175" i="8"/>
  <c r="I174" i="8"/>
  <c r="I173" i="8"/>
  <c r="I172" i="8"/>
  <c r="K172" i="8" s="1"/>
  <c r="I171" i="8"/>
  <c r="I170" i="8"/>
  <c r="I169" i="8"/>
  <c r="I168" i="8"/>
  <c r="K168" i="8" s="1"/>
  <c r="I167" i="8"/>
  <c r="I166" i="8"/>
  <c r="I165" i="8"/>
  <c r="I164" i="8"/>
  <c r="K164" i="8" s="1"/>
  <c r="I163" i="8"/>
  <c r="I162" i="8"/>
  <c r="I161" i="8"/>
  <c r="I160" i="8"/>
  <c r="K160" i="8" s="1"/>
  <c r="I159" i="8"/>
  <c r="I158" i="8"/>
  <c r="I157" i="8"/>
  <c r="I156" i="8"/>
  <c r="K156" i="8" s="1"/>
  <c r="I155" i="8"/>
  <c r="I154" i="8"/>
  <c r="I153" i="8"/>
  <c r="I152" i="8"/>
  <c r="K152" i="8" s="1"/>
  <c r="I151" i="8"/>
  <c r="I150" i="8"/>
  <c r="I149" i="8"/>
  <c r="I148" i="8"/>
  <c r="K148" i="8" s="1"/>
  <c r="I147" i="8"/>
  <c r="I146" i="8"/>
  <c r="I145" i="8"/>
  <c r="I144" i="8"/>
  <c r="K144" i="8" s="1"/>
  <c r="I143" i="8"/>
  <c r="I142" i="8"/>
  <c r="I141" i="8"/>
  <c r="I140" i="8"/>
  <c r="K140" i="8" s="1"/>
  <c r="I139" i="8"/>
  <c r="I138" i="8"/>
  <c r="I137" i="8"/>
  <c r="I136" i="8"/>
  <c r="K136" i="8" s="1"/>
  <c r="I135" i="8"/>
  <c r="I134" i="8"/>
  <c r="I133" i="8"/>
  <c r="I132" i="8"/>
  <c r="K132" i="8" s="1"/>
  <c r="I131" i="8"/>
  <c r="I130" i="8"/>
  <c r="I129" i="8"/>
  <c r="I128" i="8"/>
  <c r="K128" i="8" s="1"/>
  <c r="I127" i="8"/>
  <c r="I126" i="8"/>
  <c r="I125" i="8"/>
  <c r="I124" i="8"/>
  <c r="K124" i="8" s="1"/>
  <c r="I123" i="8"/>
  <c r="I122" i="8"/>
  <c r="I121" i="8"/>
  <c r="I120" i="8"/>
  <c r="K120" i="8" s="1"/>
  <c r="I119" i="8"/>
  <c r="I118" i="8"/>
  <c r="I117" i="8"/>
  <c r="I116" i="8"/>
  <c r="K116" i="8" s="1"/>
  <c r="I115" i="8"/>
  <c r="I114" i="8"/>
  <c r="I113" i="8"/>
  <c r="I112" i="8"/>
  <c r="K112" i="8" s="1"/>
  <c r="I111" i="8"/>
  <c r="I110" i="8"/>
  <c r="I109" i="8"/>
  <c r="I108" i="8"/>
  <c r="K108" i="8" s="1"/>
  <c r="I107" i="8"/>
  <c r="I106" i="8"/>
  <c r="I105" i="8"/>
  <c r="I104" i="8"/>
  <c r="K104" i="8" s="1"/>
  <c r="I103" i="8"/>
  <c r="I102" i="8"/>
  <c r="I101" i="8"/>
  <c r="I100" i="8"/>
  <c r="K100" i="8" s="1"/>
  <c r="I99" i="8"/>
  <c r="I98" i="8"/>
  <c r="I97" i="8"/>
  <c r="I96" i="8"/>
  <c r="K96" i="8" s="1"/>
  <c r="I95" i="8"/>
  <c r="I94" i="8"/>
  <c r="I93" i="8"/>
  <c r="I92" i="8"/>
  <c r="K92" i="8" s="1"/>
  <c r="I91" i="8"/>
  <c r="I90" i="8"/>
  <c r="I89" i="8"/>
  <c r="I88" i="8"/>
  <c r="K88" i="8" s="1"/>
  <c r="I87" i="8"/>
  <c r="I86" i="8"/>
  <c r="I85" i="8"/>
  <c r="I84" i="8"/>
  <c r="K84" i="8" s="1"/>
  <c r="I83" i="8"/>
  <c r="I82" i="8"/>
  <c r="I81" i="8"/>
  <c r="I80" i="8"/>
  <c r="K80" i="8" s="1"/>
  <c r="I79" i="8"/>
  <c r="I78" i="8"/>
  <c r="I77" i="8"/>
  <c r="I76" i="8"/>
  <c r="K76" i="8" s="1"/>
  <c r="I75" i="8"/>
  <c r="I74" i="8"/>
  <c r="I73" i="8"/>
  <c r="I72" i="8"/>
  <c r="K72" i="8" s="1"/>
  <c r="I71" i="8"/>
  <c r="I70" i="8"/>
  <c r="I69" i="8"/>
  <c r="I68" i="8"/>
  <c r="K68" i="8" s="1"/>
  <c r="I67" i="8"/>
  <c r="I66" i="8"/>
  <c r="I65" i="8"/>
  <c r="I64" i="8"/>
  <c r="K64" i="8" s="1"/>
  <c r="I63" i="8"/>
  <c r="I62" i="8"/>
  <c r="I61" i="8"/>
  <c r="I60" i="8"/>
  <c r="K60" i="8" s="1"/>
  <c r="I59" i="8"/>
  <c r="I58" i="8"/>
  <c r="I57" i="8"/>
  <c r="I56" i="8"/>
  <c r="K56" i="8" s="1"/>
  <c r="I55" i="8"/>
  <c r="I54" i="8"/>
  <c r="I53" i="8"/>
  <c r="I52" i="8"/>
  <c r="K52" i="8" s="1"/>
  <c r="I51" i="8"/>
  <c r="I50" i="8"/>
  <c r="I49" i="8"/>
  <c r="I48" i="8"/>
  <c r="K48" i="8" s="1"/>
  <c r="I47" i="8"/>
  <c r="I46" i="8"/>
  <c r="I45" i="8"/>
  <c r="I44" i="8"/>
  <c r="K44" i="8" s="1"/>
  <c r="I43" i="8"/>
  <c r="I42" i="8"/>
  <c r="I41" i="8"/>
  <c r="I40" i="8"/>
  <c r="K40" i="8" s="1"/>
  <c r="I39" i="8"/>
  <c r="I38" i="8"/>
  <c r="I37" i="8"/>
  <c r="I36" i="8"/>
  <c r="K36" i="8" s="1"/>
  <c r="I35" i="8"/>
  <c r="I34" i="8"/>
  <c r="I33" i="8"/>
  <c r="I32" i="8"/>
  <c r="K32" i="8" s="1"/>
  <c r="I31" i="8"/>
  <c r="I30" i="8"/>
  <c r="I29" i="8"/>
  <c r="I28" i="8"/>
  <c r="K28" i="8" s="1"/>
  <c r="I27" i="8"/>
  <c r="I26" i="8"/>
  <c r="I25" i="8"/>
  <c r="I24" i="8"/>
  <c r="K24" i="8" s="1"/>
  <c r="I23" i="8"/>
  <c r="I22" i="8"/>
  <c r="I21" i="8"/>
  <c r="I20" i="8"/>
  <c r="K20" i="8" s="1"/>
  <c r="I19" i="8"/>
  <c r="I18" i="8"/>
  <c r="I17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R9" i="8"/>
  <c r="J9" i="8"/>
  <c r="I9" i="8"/>
  <c r="H9" i="8"/>
  <c r="G9" i="8"/>
  <c r="F9" i="8"/>
  <c r="R8" i="8"/>
  <c r="J8" i="8"/>
  <c r="I8" i="8"/>
  <c r="H8" i="8"/>
  <c r="G8" i="8"/>
  <c r="F8" i="8"/>
  <c r="R7" i="8"/>
  <c r="J7" i="8"/>
  <c r="I7" i="8"/>
  <c r="H7" i="8"/>
  <c r="G7" i="8"/>
  <c r="F7" i="8"/>
  <c r="I2259" i="5"/>
  <c r="I2258" i="5"/>
  <c r="I2257" i="5"/>
  <c r="I2256" i="5"/>
  <c r="I2255" i="5"/>
  <c r="I2254" i="5"/>
  <c r="I2253" i="5"/>
  <c r="I2252" i="5"/>
  <c r="I2251" i="5"/>
  <c r="I2250" i="5"/>
  <c r="I2249" i="5"/>
  <c r="I2248" i="5"/>
  <c r="I2247" i="5"/>
  <c r="I2246" i="5"/>
  <c r="J2246" i="5" s="1"/>
  <c r="M2246" i="5" s="1"/>
  <c r="I2245" i="5"/>
  <c r="I2244" i="5"/>
  <c r="I2243" i="5"/>
  <c r="I2242" i="5"/>
  <c r="J2242" i="5" s="1"/>
  <c r="M2242" i="5" s="1"/>
  <c r="I2241" i="5"/>
  <c r="I2240" i="5"/>
  <c r="I2239" i="5"/>
  <c r="I2238" i="5"/>
  <c r="J2238" i="5" s="1"/>
  <c r="M2238" i="5" s="1"/>
  <c r="I2237" i="5"/>
  <c r="I2236" i="5"/>
  <c r="I2235" i="5"/>
  <c r="I2234" i="5"/>
  <c r="I2233" i="5"/>
  <c r="I2232" i="5"/>
  <c r="I2231" i="5"/>
  <c r="I2230" i="5"/>
  <c r="I2229" i="5"/>
  <c r="I2228" i="5"/>
  <c r="I2227" i="5"/>
  <c r="I2226" i="5"/>
  <c r="I2225" i="5"/>
  <c r="I2224" i="5"/>
  <c r="I2223" i="5"/>
  <c r="I2222" i="5"/>
  <c r="I2221" i="5"/>
  <c r="I2220" i="5"/>
  <c r="I2219" i="5"/>
  <c r="I2218" i="5"/>
  <c r="I2217" i="5"/>
  <c r="I2216" i="5"/>
  <c r="I2215" i="5"/>
  <c r="I2214" i="5"/>
  <c r="I2213" i="5"/>
  <c r="I2212" i="5"/>
  <c r="I2211" i="5"/>
  <c r="I2210" i="5"/>
  <c r="J2210" i="5" s="1"/>
  <c r="M2210" i="5" s="1"/>
  <c r="I2209" i="5"/>
  <c r="I2208" i="5"/>
  <c r="I2207" i="5"/>
  <c r="I2206" i="5"/>
  <c r="I2205" i="5"/>
  <c r="I2204" i="5"/>
  <c r="I2203" i="5"/>
  <c r="I2202" i="5"/>
  <c r="I2201" i="5"/>
  <c r="I2200" i="5"/>
  <c r="I2199" i="5"/>
  <c r="I2198" i="5"/>
  <c r="I2197" i="5"/>
  <c r="I2196" i="5"/>
  <c r="I2195" i="5"/>
  <c r="I2194" i="5"/>
  <c r="I2193" i="5"/>
  <c r="I2192" i="5"/>
  <c r="I2191" i="5"/>
  <c r="I2190" i="5"/>
  <c r="I2189" i="5"/>
  <c r="I2188" i="5"/>
  <c r="I2187" i="5"/>
  <c r="I2186" i="5"/>
  <c r="I2185" i="5"/>
  <c r="I2184" i="5"/>
  <c r="I2183" i="5"/>
  <c r="I2182" i="5"/>
  <c r="I2181" i="5"/>
  <c r="I2180" i="5"/>
  <c r="I2179" i="5"/>
  <c r="I2178" i="5"/>
  <c r="I2177" i="5"/>
  <c r="I2176" i="5"/>
  <c r="I2175" i="5"/>
  <c r="I2174" i="5"/>
  <c r="I2173" i="5"/>
  <c r="I2172" i="5"/>
  <c r="I2171" i="5"/>
  <c r="I2170" i="5"/>
  <c r="I2169" i="5"/>
  <c r="I2168" i="5"/>
  <c r="I2167" i="5"/>
  <c r="I2166" i="5"/>
  <c r="I2165" i="5"/>
  <c r="I2164" i="5"/>
  <c r="J2164" i="5" s="1"/>
  <c r="M2164" i="5" s="1"/>
  <c r="I2163" i="5"/>
  <c r="I2162" i="5"/>
  <c r="I2161" i="5"/>
  <c r="I2160" i="5"/>
  <c r="I2159" i="5"/>
  <c r="I2158" i="5"/>
  <c r="I2157" i="5"/>
  <c r="I2156" i="5"/>
  <c r="K2156" i="5" s="1"/>
  <c r="I2155" i="5"/>
  <c r="I2154" i="5"/>
  <c r="I2153" i="5"/>
  <c r="I2152" i="5"/>
  <c r="I2151" i="5"/>
  <c r="I2150" i="5"/>
  <c r="I2149" i="5"/>
  <c r="I2148" i="5"/>
  <c r="I2147" i="5"/>
  <c r="I2146" i="5"/>
  <c r="I2145" i="5"/>
  <c r="I2144" i="5"/>
  <c r="I2143" i="5"/>
  <c r="J2143" i="5" s="1"/>
  <c r="M2143" i="5" s="1"/>
  <c r="I2142" i="5"/>
  <c r="I2141" i="5"/>
  <c r="I2140" i="5"/>
  <c r="I2139" i="5"/>
  <c r="I2138" i="5"/>
  <c r="I2137" i="5"/>
  <c r="I2136" i="5"/>
  <c r="J2136" i="5" s="1"/>
  <c r="M2136" i="5" s="1"/>
  <c r="I2135" i="5"/>
  <c r="J2135" i="5" s="1"/>
  <c r="M2135" i="5" s="1"/>
  <c r="I2134" i="5"/>
  <c r="I2133" i="5"/>
  <c r="I2132" i="5"/>
  <c r="I2131" i="5"/>
  <c r="I2130" i="5"/>
  <c r="K2130" i="5" s="1"/>
  <c r="I2129" i="5"/>
  <c r="I2128" i="5"/>
  <c r="I2127" i="5"/>
  <c r="J2127" i="5" s="1"/>
  <c r="M2127" i="5" s="1"/>
  <c r="I2126" i="5"/>
  <c r="I2125" i="5"/>
  <c r="I2124" i="5"/>
  <c r="I2123" i="5"/>
  <c r="I2122" i="5"/>
  <c r="K2122" i="5" s="1"/>
  <c r="I2121" i="5"/>
  <c r="J2121" i="5" s="1"/>
  <c r="M2121" i="5" s="1"/>
  <c r="I2120" i="5"/>
  <c r="I2119" i="5"/>
  <c r="I2118" i="5"/>
  <c r="I2117" i="5"/>
  <c r="J2117" i="5" s="1"/>
  <c r="M2117" i="5" s="1"/>
  <c r="I2116" i="5"/>
  <c r="I2115" i="5"/>
  <c r="I2114" i="5"/>
  <c r="J2114" i="5" s="1"/>
  <c r="M2114" i="5" s="1"/>
  <c r="I2113" i="5"/>
  <c r="I2112" i="5"/>
  <c r="I2111" i="5"/>
  <c r="I2110" i="5"/>
  <c r="I2109" i="5"/>
  <c r="I2108" i="5"/>
  <c r="I2107" i="5"/>
  <c r="I2106" i="5"/>
  <c r="I2105" i="5"/>
  <c r="I2104" i="5"/>
  <c r="K2104" i="5" s="1"/>
  <c r="I2103" i="5"/>
  <c r="I2102" i="5"/>
  <c r="I2101" i="5"/>
  <c r="J2101" i="5" s="1"/>
  <c r="I2100" i="5"/>
  <c r="I2099" i="5"/>
  <c r="I2098" i="5"/>
  <c r="I2097" i="5"/>
  <c r="I2096" i="5"/>
  <c r="K2096" i="5" s="1"/>
  <c r="I2095" i="5"/>
  <c r="I2094" i="5"/>
  <c r="I2093" i="5"/>
  <c r="K2093" i="5" s="1"/>
  <c r="I2092" i="5"/>
  <c r="K2092" i="5" s="1"/>
  <c r="I2091" i="5"/>
  <c r="I2090" i="5"/>
  <c r="J2090" i="5" s="1"/>
  <c r="I2089" i="5"/>
  <c r="K2089" i="5" s="1"/>
  <c r="I2088" i="5"/>
  <c r="I2087" i="5"/>
  <c r="I2086" i="5"/>
  <c r="I2085" i="5"/>
  <c r="I2084" i="5"/>
  <c r="I2083" i="5"/>
  <c r="I2082" i="5"/>
  <c r="I2081" i="5"/>
  <c r="I2080" i="5"/>
  <c r="I2079" i="5"/>
  <c r="I2078" i="5"/>
  <c r="I2077" i="5"/>
  <c r="I2076" i="5"/>
  <c r="I2075" i="5"/>
  <c r="I2074" i="5"/>
  <c r="I2073" i="5"/>
  <c r="I2072" i="5"/>
  <c r="J2072" i="5" s="1"/>
  <c r="I2071" i="5"/>
  <c r="K2071" i="5" s="1"/>
  <c r="I2070" i="5"/>
  <c r="J2070" i="5" s="1"/>
  <c r="Q2070" i="5" s="1" a="1"/>
  <c r="Q2070" i="5" s="1"/>
  <c r="I2069" i="5"/>
  <c r="J2069" i="5" s="1"/>
  <c r="M2069" i="5" s="1"/>
  <c r="I2068" i="5"/>
  <c r="I2067" i="5"/>
  <c r="K2067" i="5" s="1"/>
  <c r="I2066" i="5"/>
  <c r="I2065" i="5"/>
  <c r="I2064" i="5"/>
  <c r="K2064" i="5" s="1"/>
  <c r="I2063" i="5"/>
  <c r="I2062" i="5"/>
  <c r="I2061" i="5"/>
  <c r="K2061" i="5" s="1"/>
  <c r="I2060" i="5"/>
  <c r="I2059" i="5"/>
  <c r="I2058" i="5"/>
  <c r="J2058" i="5" s="1"/>
  <c r="M2058" i="5" s="1"/>
  <c r="I2057" i="5"/>
  <c r="I2056" i="5"/>
  <c r="I2055" i="5"/>
  <c r="K2055" i="5" s="1"/>
  <c r="I2054" i="5"/>
  <c r="J2054" i="5" s="1"/>
  <c r="Q2054" i="5" s="1" a="1"/>
  <c r="Q2054" i="5" s="1"/>
  <c r="I2053" i="5"/>
  <c r="I2052" i="5"/>
  <c r="K2052" i="5" s="1"/>
  <c r="I2051" i="5"/>
  <c r="I2050" i="5"/>
  <c r="I2049" i="5"/>
  <c r="K2049" i="5" s="1"/>
  <c r="I2048" i="5"/>
  <c r="I2047" i="5"/>
  <c r="I2046" i="5"/>
  <c r="J2046" i="5" s="1"/>
  <c r="Q2046" i="5" s="1" a="1"/>
  <c r="Q2046" i="5" s="1"/>
  <c r="I2045" i="5"/>
  <c r="I2044" i="5"/>
  <c r="I2043" i="5"/>
  <c r="I2042" i="5"/>
  <c r="I2041" i="5"/>
  <c r="I2040" i="5"/>
  <c r="I2039" i="5"/>
  <c r="K2039" i="5" s="1"/>
  <c r="I2038" i="5"/>
  <c r="J2038" i="5" s="1"/>
  <c r="Q2038" i="5" s="1" a="1"/>
  <c r="Q2038" i="5" s="1"/>
  <c r="I2037" i="5"/>
  <c r="I2036" i="5"/>
  <c r="I2035" i="5"/>
  <c r="K2035" i="5" s="1"/>
  <c r="I2034" i="5"/>
  <c r="J2034" i="5" s="1"/>
  <c r="Q2034" i="5" s="1" a="1"/>
  <c r="Q2034" i="5" s="1"/>
  <c r="I2033" i="5"/>
  <c r="I2032" i="5"/>
  <c r="I2031" i="5"/>
  <c r="K2031" i="5" s="1"/>
  <c r="I2030" i="5"/>
  <c r="I2029" i="5"/>
  <c r="I2028" i="5"/>
  <c r="I2027" i="5"/>
  <c r="K2027" i="5" s="1"/>
  <c r="I2026" i="5"/>
  <c r="I2025" i="5"/>
  <c r="I2024" i="5"/>
  <c r="I2023" i="5"/>
  <c r="K2023" i="5" s="1"/>
  <c r="I2022" i="5"/>
  <c r="I2021" i="5"/>
  <c r="I2020" i="5"/>
  <c r="I2019" i="5"/>
  <c r="K2019" i="5" s="1"/>
  <c r="I2018" i="5"/>
  <c r="I2017" i="5"/>
  <c r="I2016" i="5"/>
  <c r="I2015" i="5"/>
  <c r="K2015" i="5" s="1"/>
  <c r="I2014" i="5"/>
  <c r="I2013" i="5"/>
  <c r="I2012" i="5"/>
  <c r="I2011" i="5"/>
  <c r="K2011" i="5" s="1"/>
  <c r="I2010" i="5"/>
  <c r="I2009" i="5"/>
  <c r="K2009" i="5" s="1"/>
  <c r="I2008" i="5"/>
  <c r="I2007" i="5"/>
  <c r="K2007" i="5" s="1"/>
  <c r="I2006" i="5"/>
  <c r="I2005" i="5"/>
  <c r="I2004" i="5"/>
  <c r="I2003" i="5"/>
  <c r="K2003" i="5" s="1"/>
  <c r="I2002" i="5"/>
  <c r="I2001" i="5"/>
  <c r="I2000" i="5"/>
  <c r="I1999" i="5"/>
  <c r="K1999" i="5" s="1"/>
  <c r="I1998" i="5"/>
  <c r="I1997" i="5"/>
  <c r="I1996" i="5"/>
  <c r="I1995" i="5"/>
  <c r="I1994" i="5"/>
  <c r="I1993" i="5"/>
  <c r="K1993" i="5" s="1"/>
  <c r="I1992" i="5"/>
  <c r="I1991" i="5"/>
  <c r="I1990" i="5"/>
  <c r="I1989" i="5"/>
  <c r="I1988" i="5"/>
  <c r="I1987" i="5"/>
  <c r="I1986" i="5"/>
  <c r="I1985" i="5"/>
  <c r="K1985" i="5" s="1"/>
  <c r="I1984" i="5"/>
  <c r="I1983" i="5"/>
  <c r="I1982" i="5"/>
  <c r="I1981" i="5"/>
  <c r="I1980" i="5"/>
  <c r="I1979" i="5"/>
  <c r="I1978" i="5"/>
  <c r="I1977" i="5"/>
  <c r="I1976" i="5"/>
  <c r="I1975" i="5"/>
  <c r="I1974" i="5"/>
  <c r="I1973" i="5"/>
  <c r="I1972" i="5"/>
  <c r="I1971" i="5"/>
  <c r="I1970" i="5"/>
  <c r="I1969" i="5"/>
  <c r="I1968" i="5"/>
  <c r="I1967" i="5"/>
  <c r="I1966" i="5"/>
  <c r="I1965" i="5"/>
  <c r="I1964" i="5"/>
  <c r="I1963" i="5"/>
  <c r="I1962" i="5"/>
  <c r="I1961" i="5"/>
  <c r="I1960" i="5"/>
  <c r="I1959" i="5"/>
  <c r="I1958" i="5"/>
  <c r="I1957" i="5"/>
  <c r="I1956" i="5"/>
  <c r="I1955" i="5"/>
  <c r="I1954" i="5"/>
  <c r="I1953" i="5"/>
  <c r="I1952" i="5"/>
  <c r="I1951" i="5"/>
  <c r="I1950" i="5"/>
  <c r="I1949" i="5"/>
  <c r="I1948" i="5"/>
  <c r="I1947" i="5"/>
  <c r="I1946" i="5"/>
  <c r="I1945" i="5"/>
  <c r="I1944" i="5"/>
  <c r="I1943" i="5"/>
  <c r="I1942" i="5"/>
  <c r="I1941" i="5"/>
  <c r="I1940" i="5"/>
  <c r="I1939" i="5"/>
  <c r="I1938" i="5"/>
  <c r="I1937" i="5"/>
  <c r="I1936" i="5"/>
  <c r="I1935" i="5"/>
  <c r="I1934" i="5"/>
  <c r="I1933" i="5"/>
  <c r="I1932" i="5"/>
  <c r="I1931" i="5"/>
  <c r="I1930" i="5"/>
  <c r="I1929" i="5"/>
  <c r="I1928" i="5"/>
  <c r="I1927" i="5"/>
  <c r="I1926" i="5"/>
  <c r="I1925" i="5"/>
  <c r="I1924" i="5"/>
  <c r="I1923" i="5"/>
  <c r="I1922" i="5"/>
  <c r="I1921" i="5"/>
  <c r="I1920" i="5"/>
  <c r="I1919" i="5"/>
  <c r="I1918" i="5"/>
  <c r="I1917" i="5"/>
  <c r="I1916" i="5"/>
  <c r="I1915" i="5"/>
  <c r="I1914" i="5"/>
  <c r="I1913" i="5"/>
  <c r="I1912" i="5"/>
  <c r="I1911" i="5"/>
  <c r="I1910" i="5"/>
  <c r="J1910" i="5" s="1"/>
  <c r="I1909" i="5"/>
  <c r="I1908" i="5"/>
  <c r="I1907" i="5"/>
  <c r="I1906" i="5"/>
  <c r="J1906" i="5" s="1"/>
  <c r="Q1906" i="5" s="1" a="1"/>
  <c r="Q1906" i="5" s="1"/>
  <c r="I1905" i="5"/>
  <c r="I1904" i="5"/>
  <c r="J1904" i="5" s="1"/>
  <c r="Q1904" i="5" s="1" a="1"/>
  <c r="Q1904" i="5" s="1"/>
  <c r="I1903" i="5"/>
  <c r="I1902" i="5"/>
  <c r="I1901" i="5"/>
  <c r="I1900" i="5"/>
  <c r="I1899" i="5"/>
  <c r="K1899" i="5" s="1"/>
  <c r="I1898" i="5"/>
  <c r="I1897" i="5"/>
  <c r="I1896" i="5"/>
  <c r="I1895" i="5"/>
  <c r="I1894" i="5"/>
  <c r="I1893" i="5"/>
  <c r="I1892" i="5"/>
  <c r="I1891" i="5"/>
  <c r="I1890" i="5"/>
  <c r="I1889" i="5"/>
  <c r="I1888" i="5"/>
  <c r="I1887" i="5"/>
  <c r="I1886" i="5"/>
  <c r="I1885" i="5"/>
  <c r="I1884" i="5"/>
  <c r="J1884" i="5" s="1"/>
  <c r="Q1884" i="5" s="1" a="1"/>
  <c r="Q1884" i="5" s="1"/>
  <c r="I1883" i="5"/>
  <c r="I1882" i="5"/>
  <c r="I1881" i="5"/>
  <c r="I1880" i="5"/>
  <c r="I1879" i="5"/>
  <c r="K1879" i="5" s="1"/>
  <c r="I1878" i="5"/>
  <c r="I1877" i="5"/>
  <c r="I1876" i="5"/>
  <c r="I1875" i="5"/>
  <c r="I1874" i="5"/>
  <c r="I1873" i="5"/>
  <c r="I1872" i="5"/>
  <c r="I1871" i="5"/>
  <c r="I1870" i="5"/>
  <c r="I1869" i="5"/>
  <c r="I1868" i="5"/>
  <c r="I1867" i="5"/>
  <c r="I1866" i="5"/>
  <c r="K1866" i="5" s="1"/>
  <c r="I1865" i="5"/>
  <c r="I1864" i="5"/>
  <c r="I1863" i="5"/>
  <c r="I1862" i="5"/>
  <c r="I1861" i="5"/>
  <c r="I1860" i="5"/>
  <c r="I1859" i="5"/>
  <c r="I1858" i="5"/>
  <c r="I1857" i="5"/>
  <c r="I1856" i="5"/>
  <c r="I1855" i="5"/>
  <c r="I1854" i="5"/>
  <c r="I1853" i="5"/>
  <c r="I1852" i="5"/>
  <c r="J1852" i="5" s="1"/>
  <c r="Q1852" i="5" s="1" a="1"/>
  <c r="Q1852" i="5" s="1"/>
  <c r="I1851" i="5"/>
  <c r="K1851" i="5" s="1"/>
  <c r="I1850" i="5"/>
  <c r="I1849" i="5"/>
  <c r="I1848" i="5"/>
  <c r="I1847" i="5"/>
  <c r="K1847" i="5" s="1"/>
  <c r="I1846" i="5"/>
  <c r="I1845" i="5"/>
  <c r="K1845" i="5" s="1"/>
  <c r="I1844" i="5"/>
  <c r="I1843" i="5"/>
  <c r="I1842" i="5"/>
  <c r="I1841" i="5"/>
  <c r="I1840" i="5"/>
  <c r="I1839" i="5"/>
  <c r="I1838" i="5"/>
  <c r="I1837" i="5"/>
  <c r="I1836" i="5"/>
  <c r="I1835" i="5"/>
  <c r="I1834" i="5"/>
  <c r="I1833" i="5"/>
  <c r="I1832" i="5"/>
  <c r="I1831" i="5"/>
  <c r="K1831" i="5" s="1"/>
  <c r="I1830" i="5"/>
  <c r="I1829" i="5"/>
  <c r="I1828" i="5"/>
  <c r="J1828" i="5" s="1"/>
  <c r="Q1828" i="5" s="1" a="1"/>
  <c r="Q1828" i="5" s="1"/>
  <c r="I1827" i="5"/>
  <c r="I1826" i="5"/>
  <c r="I1825" i="5"/>
  <c r="I1824" i="5"/>
  <c r="I1823" i="5"/>
  <c r="K1823" i="5" s="1"/>
  <c r="I1822" i="5"/>
  <c r="I1821" i="5"/>
  <c r="I1820" i="5"/>
  <c r="I1819" i="5"/>
  <c r="I1818" i="5"/>
  <c r="I1817" i="5"/>
  <c r="I1816" i="5"/>
  <c r="I1815" i="5"/>
  <c r="I1814" i="5"/>
  <c r="I1813" i="5"/>
  <c r="I1812" i="5"/>
  <c r="I1811" i="5"/>
  <c r="I1810" i="5"/>
  <c r="I1809" i="5"/>
  <c r="I1808" i="5"/>
  <c r="I1807" i="5"/>
  <c r="I1806" i="5"/>
  <c r="I1805" i="5"/>
  <c r="I1804" i="5"/>
  <c r="I1803" i="5"/>
  <c r="I1802" i="5"/>
  <c r="I1801" i="5"/>
  <c r="I1800" i="5"/>
  <c r="I1799" i="5"/>
  <c r="K1799" i="5" s="1"/>
  <c r="I1798" i="5"/>
  <c r="I1797" i="5"/>
  <c r="I1796" i="5"/>
  <c r="I1795" i="5"/>
  <c r="I1794" i="5"/>
  <c r="I1793" i="5"/>
  <c r="I1792" i="5"/>
  <c r="I1791" i="5"/>
  <c r="K1791" i="5" s="1"/>
  <c r="I1790" i="5"/>
  <c r="I1789" i="5"/>
  <c r="I1788" i="5"/>
  <c r="I1787" i="5"/>
  <c r="I1786" i="5"/>
  <c r="I1785" i="5"/>
  <c r="I1784" i="5"/>
  <c r="I1783" i="5"/>
  <c r="I1782" i="5"/>
  <c r="I1781" i="5"/>
  <c r="I1780" i="5"/>
  <c r="I1779" i="5"/>
  <c r="I1778" i="5"/>
  <c r="I1777" i="5"/>
  <c r="I1776" i="5"/>
  <c r="J1776" i="5" s="1"/>
  <c r="Q1776" i="5" s="1" a="1"/>
  <c r="Q1776" i="5" s="1"/>
  <c r="I1775" i="5"/>
  <c r="K1775" i="5" s="1"/>
  <c r="I1774" i="5"/>
  <c r="I1773" i="5"/>
  <c r="I1772" i="5"/>
  <c r="I1771" i="5"/>
  <c r="I1770" i="5"/>
  <c r="K1770" i="5" s="1"/>
  <c r="I1769" i="5"/>
  <c r="I1768" i="5"/>
  <c r="I1767" i="5"/>
  <c r="I1766" i="5"/>
  <c r="K1766" i="5" s="1"/>
  <c r="I1765" i="5"/>
  <c r="I1764" i="5"/>
  <c r="I1763" i="5"/>
  <c r="I1762" i="5"/>
  <c r="K1762" i="5" s="1"/>
  <c r="I1761" i="5"/>
  <c r="K1761" i="5" s="1"/>
  <c r="I1760" i="5"/>
  <c r="I1759" i="5"/>
  <c r="I1758" i="5"/>
  <c r="K1758" i="5" s="1"/>
  <c r="I1757" i="5"/>
  <c r="I1756" i="5"/>
  <c r="K1756" i="5" s="1"/>
  <c r="I1755" i="5"/>
  <c r="I1754" i="5"/>
  <c r="K1754" i="5" s="1"/>
  <c r="I1753" i="5"/>
  <c r="I1752" i="5"/>
  <c r="I1751" i="5"/>
  <c r="I1750" i="5"/>
  <c r="K1750" i="5" s="1"/>
  <c r="I1749" i="5"/>
  <c r="I1748" i="5"/>
  <c r="I1747" i="5"/>
  <c r="I1746" i="5"/>
  <c r="K1746" i="5" s="1"/>
  <c r="I1745" i="5"/>
  <c r="K1745" i="5" s="1"/>
  <c r="I1744" i="5"/>
  <c r="I1743" i="5"/>
  <c r="I1742" i="5"/>
  <c r="K1742" i="5" s="1"/>
  <c r="I1741" i="5"/>
  <c r="I1740" i="5"/>
  <c r="K1740" i="5" s="1"/>
  <c r="I1739" i="5"/>
  <c r="I1738" i="5"/>
  <c r="K1738" i="5" s="1"/>
  <c r="I1737" i="5"/>
  <c r="I1736" i="5"/>
  <c r="I1735" i="5"/>
  <c r="I1734" i="5"/>
  <c r="K1734" i="5" s="1"/>
  <c r="I1733" i="5"/>
  <c r="I1732" i="5"/>
  <c r="I1731" i="5"/>
  <c r="I1730" i="5"/>
  <c r="K1730" i="5" s="1"/>
  <c r="I1729" i="5"/>
  <c r="K1729" i="5" s="1"/>
  <c r="I1728" i="5"/>
  <c r="I1727" i="5"/>
  <c r="I1726" i="5"/>
  <c r="K1726" i="5" s="1"/>
  <c r="I1725" i="5"/>
  <c r="I1724" i="5"/>
  <c r="I1723" i="5"/>
  <c r="I1722" i="5"/>
  <c r="I1721" i="5"/>
  <c r="I1720" i="5"/>
  <c r="I1719" i="5"/>
  <c r="I1718" i="5"/>
  <c r="I1717" i="5"/>
  <c r="I1716" i="5"/>
  <c r="I1715" i="5"/>
  <c r="K1715" i="5" s="1"/>
  <c r="I1714" i="5"/>
  <c r="I1713" i="5"/>
  <c r="I1712" i="5"/>
  <c r="I1711" i="5"/>
  <c r="I1710" i="5"/>
  <c r="K1710" i="5" s="1"/>
  <c r="I1709" i="5"/>
  <c r="I1708" i="5"/>
  <c r="I1707" i="5"/>
  <c r="J1707" i="5" s="1"/>
  <c r="I1706" i="5"/>
  <c r="I1705" i="5"/>
  <c r="I1704" i="5"/>
  <c r="I1703" i="5"/>
  <c r="I1702" i="5"/>
  <c r="I1701" i="5"/>
  <c r="I1700" i="5"/>
  <c r="I1699" i="5"/>
  <c r="I1698" i="5"/>
  <c r="I1697" i="5"/>
  <c r="I1696" i="5"/>
  <c r="I1695" i="5"/>
  <c r="J1695" i="5" s="1"/>
  <c r="I1694" i="5"/>
  <c r="I1693" i="5"/>
  <c r="I1692" i="5"/>
  <c r="I1691" i="5"/>
  <c r="I1690" i="5"/>
  <c r="I1689" i="5"/>
  <c r="I1688" i="5"/>
  <c r="I1687" i="5"/>
  <c r="J1687" i="5" s="1"/>
  <c r="I1686" i="5"/>
  <c r="I1685" i="5"/>
  <c r="I1684" i="5"/>
  <c r="I1683" i="5"/>
  <c r="I1682" i="5"/>
  <c r="I1681" i="5"/>
  <c r="K1681" i="5" s="1"/>
  <c r="I1680" i="5"/>
  <c r="I1679" i="5"/>
  <c r="I1678" i="5"/>
  <c r="I1677" i="5"/>
  <c r="I1676" i="5"/>
  <c r="I1675" i="5"/>
  <c r="J1675" i="5" s="1"/>
  <c r="I1674" i="5"/>
  <c r="I1673" i="5"/>
  <c r="I1672" i="5"/>
  <c r="J1672" i="5" s="1"/>
  <c r="I1671" i="5"/>
  <c r="J1671" i="5" s="1"/>
  <c r="I1670" i="5"/>
  <c r="I1669" i="5"/>
  <c r="I1668" i="5"/>
  <c r="I1667" i="5"/>
  <c r="I1666" i="5"/>
  <c r="I1665" i="5"/>
  <c r="I1664" i="5"/>
  <c r="I1663" i="5"/>
  <c r="I1662" i="5"/>
  <c r="I1661" i="5"/>
  <c r="I1660" i="5"/>
  <c r="K1660" i="5" s="1"/>
  <c r="I1659" i="5"/>
  <c r="I1658" i="5"/>
  <c r="I1657" i="5"/>
  <c r="I1656" i="5"/>
  <c r="K1656" i="5" s="1"/>
  <c r="I1655" i="5"/>
  <c r="I1654" i="5"/>
  <c r="I1653" i="5"/>
  <c r="I1652" i="5"/>
  <c r="I1651" i="5"/>
  <c r="J1651" i="5" s="1"/>
  <c r="I1650" i="5"/>
  <c r="I1649" i="5"/>
  <c r="I1648" i="5"/>
  <c r="I1647" i="5"/>
  <c r="I1646" i="5"/>
  <c r="I1645" i="5"/>
  <c r="I1644" i="5"/>
  <c r="I1643" i="5"/>
  <c r="I1642" i="5"/>
  <c r="I1641" i="5"/>
  <c r="I1640" i="5"/>
  <c r="I1639" i="5"/>
  <c r="I1638" i="5"/>
  <c r="I1637" i="5"/>
  <c r="J1637" i="5" s="1"/>
  <c r="Q1637" i="5" s="1" a="1"/>
  <c r="Q1637" i="5" s="1"/>
  <c r="I1636" i="5"/>
  <c r="I1635" i="5"/>
  <c r="I1634" i="5"/>
  <c r="I1633" i="5"/>
  <c r="I1632" i="5"/>
  <c r="I1631" i="5"/>
  <c r="I1630" i="5"/>
  <c r="I1629" i="5"/>
  <c r="I1628" i="5"/>
  <c r="J1628" i="5" s="1"/>
  <c r="I1627" i="5"/>
  <c r="I1626" i="5"/>
  <c r="I1625" i="5"/>
  <c r="I1624" i="5"/>
  <c r="I1623" i="5"/>
  <c r="I1622" i="5"/>
  <c r="I1621" i="5"/>
  <c r="I1620" i="5"/>
  <c r="I1619" i="5"/>
  <c r="J1619" i="5" s="1"/>
  <c r="I1618" i="5"/>
  <c r="I1617" i="5"/>
  <c r="I1616" i="5"/>
  <c r="I1615" i="5"/>
  <c r="I1614" i="5"/>
  <c r="I1613" i="5"/>
  <c r="I1612" i="5"/>
  <c r="I1611" i="5"/>
  <c r="I1610" i="5"/>
  <c r="I1609" i="5"/>
  <c r="I1608" i="5"/>
  <c r="I1607" i="5"/>
  <c r="I1606" i="5"/>
  <c r="I1605" i="5"/>
  <c r="J1605" i="5" s="1"/>
  <c r="Q1605" i="5" s="1" a="1"/>
  <c r="Q1605" i="5" s="1"/>
  <c r="I1604" i="5"/>
  <c r="I1603" i="5"/>
  <c r="I1602" i="5"/>
  <c r="I1601" i="5"/>
  <c r="I1600" i="5"/>
  <c r="I1599" i="5"/>
  <c r="I1598" i="5"/>
  <c r="I1597" i="5"/>
  <c r="I1596" i="5"/>
  <c r="J1596" i="5" s="1"/>
  <c r="I1595" i="5"/>
  <c r="I1594" i="5"/>
  <c r="I1593" i="5"/>
  <c r="I1592" i="5"/>
  <c r="I1591" i="5"/>
  <c r="I1590" i="5"/>
  <c r="I1589" i="5"/>
  <c r="I1588" i="5"/>
  <c r="I1587" i="5"/>
  <c r="J1587" i="5" s="1"/>
  <c r="I1586" i="5"/>
  <c r="I1585" i="5"/>
  <c r="I1584" i="5"/>
  <c r="I1583" i="5"/>
  <c r="I1582" i="5"/>
  <c r="I1581" i="5"/>
  <c r="I1580" i="5"/>
  <c r="I1579" i="5"/>
  <c r="I1578" i="5"/>
  <c r="I1577" i="5"/>
  <c r="I1576" i="5"/>
  <c r="I1575" i="5"/>
  <c r="I1574" i="5"/>
  <c r="I1573" i="5"/>
  <c r="I1572" i="5"/>
  <c r="I1571" i="5"/>
  <c r="J1571" i="5" s="1"/>
  <c r="Q1571" i="5" s="1" a="1"/>
  <c r="Q1571" i="5" s="1"/>
  <c r="I1570" i="5"/>
  <c r="I1569" i="5"/>
  <c r="I1568" i="5"/>
  <c r="K1568" i="5" s="1"/>
  <c r="I1567" i="5"/>
  <c r="I1566" i="5"/>
  <c r="I1565" i="5"/>
  <c r="I1564" i="5"/>
  <c r="I1563" i="5"/>
  <c r="I1562" i="5"/>
  <c r="I1561" i="5"/>
  <c r="I1560" i="5"/>
  <c r="K1560" i="5" s="1"/>
  <c r="I1559" i="5"/>
  <c r="I1558" i="5"/>
  <c r="I1557" i="5"/>
  <c r="I1556" i="5"/>
  <c r="K1556" i="5" s="1"/>
  <c r="I1555" i="5"/>
  <c r="I1554" i="5"/>
  <c r="I1553" i="5"/>
  <c r="I1552" i="5"/>
  <c r="K1552" i="5" s="1"/>
  <c r="I1551" i="5"/>
  <c r="I1550" i="5"/>
  <c r="I1549" i="5"/>
  <c r="I1548" i="5"/>
  <c r="K1548" i="5" s="1"/>
  <c r="I1547" i="5"/>
  <c r="I1546" i="5"/>
  <c r="I1545" i="5"/>
  <c r="J1545" i="5" s="1"/>
  <c r="I1544" i="5"/>
  <c r="K1544" i="5" s="1"/>
  <c r="I1543" i="5"/>
  <c r="I1542" i="5"/>
  <c r="I1541" i="5"/>
  <c r="I1540" i="5"/>
  <c r="I1539" i="5"/>
  <c r="J1539" i="5" s="1"/>
  <c r="Q1539" i="5" s="1" a="1"/>
  <c r="Q1539" i="5" s="1"/>
  <c r="I1538" i="5"/>
  <c r="I1537" i="5"/>
  <c r="I1536" i="5"/>
  <c r="K1536" i="5" s="1"/>
  <c r="I1535" i="5"/>
  <c r="I1534" i="5"/>
  <c r="I1533" i="5"/>
  <c r="J1533" i="5" s="1"/>
  <c r="Q1533" i="5" s="1" a="1"/>
  <c r="Q1533" i="5" s="1"/>
  <c r="I1532" i="5"/>
  <c r="I1531" i="5"/>
  <c r="J1531" i="5" s="1"/>
  <c r="Q1531" i="5" s="1" a="1"/>
  <c r="Q1531" i="5" s="1"/>
  <c r="I1530" i="5"/>
  <c r="I1529" i="5"/>
  <c r="I1528" i="5"/>
  <c r="K1528" i="5" s="1"/>
  <c r="I1527" i="5"/>
  <c r="I1526" i="5"/>
  <c r="I1525" i="5"/>
  <c r="I1524" i="5"/>
  <c r="I1523" i="5"/>
  <c r="J1523" i="5" s="1"/>
  <c r="Q1523" i="5" s="1" a="1"/>
  <c r="Q1523" i="5" s="1"/>
  <c r="I1522" i="5"/>
  <c r="I1521" i="5"/>
  <c r="J1521" i="5" s="1"/>
  <c r="Q1521" i="5" s="1" a="1"/>
  <c r="Q1521" i="5" s="1"/>
  <c r="I1520" i="5"/>
  <c r="K1520" i="5" s="1"/>
  <c r="I1519" i="5"/>
  <c r="I1518" i="5"/>
  <c r="I1517" i="5"/>
  <c r="I1516" i="5"/>
  <c r="I1515" i="5"/>
  <c r="J1515" i="5" s="1"/>
  <c r="Q1515" i="5" s="1" a="1"/>
  <c r="Q1515" i="5" s="1"/>
  <c r="I1514" i="5"/>
  <c r="I1513" i="5"/>
  <c r="I1512" i="5"/>
  <c r="K1512" i="5" s="1"/>
  <c r="I1511" i="5"/>
  <c r="I1510" i="5"/>
  <c r="I1509" i="5"/>
  <c r="J1509" i="5" s="1"/>
  <c r="Q1509" i="5" s="1" a="1"/>
  <c r="Q1509" i="5" s="1"/>
  <c r="I1508" i="5"/>
  <c r="I1507" i="5"/>
  <c r="J1507" i="5" s="1"/>
  <c r="Q1507" i="5" s="1" a="1"/>
  <c r="Q1507" i="5" s="1"/>
  <c r="I1506" i="5"/>
  <c r="I1505" i="5"/>
  <c r="I1504" i="5"/>
  <c r="K1504" i="5" s="1"/>
  <c r="I1503" i="5"/>
  <c r="I1502" i="5"/>
  <c r="I1501" i="5"/>
  <c r="I1500" i="5"/>
  <c r="I1499" i="5"/>
  <c r="J1499" i="5" s="1"/>
  <c r="Q1499" i="5" s="1" a="1"/>
  <c r="Q1499" i="5" s="1"/>
  <c r="I1498" i="5"/>
  <c r="I1497" i="5"/>
  <c r="I1496" i="5"/>
  <c r="K1496" i="5" s="1"/>
  <c r="I1495" i="5"/>
  <c r="I1494" i="5"/>
  <c r="I1493" i="5"/>
  <c r="I1492" i="5"/>
  <c r="I1491" i="5"/>
  <c r="J1491" i="5" s="1"/>
  <c r="Q1491" i="5" s="1" a="1"/>
  <c r="Q1491" i="5" s="1"/>
  <c r="I1490" i="5"/>
  <c r="I1489" i="5"/>
  <c r="I1488" i="5"/>
  <c r="K1488" i="5" s="1"/>
  <c r="I1487" i="5"/>
  <c r="I1486" i="5"/>
  <c r="I1485" i="5"/>
  <c r="J1485" i="5" s="1"/>
  <c r="Q1485" i="5" s="1" a="1"/>
  <c r="Q1485" i="5" s="1"/>
  <c r="I1484" i="5"/>
  <c r="K1484" i="5" s="1"/>
  <c r="I1483" i="5"/>
  <c r="J1483" i="5" s="1"/>
  <c r="Q1483" i="5" s="1" a="1"/>
  <c r="Q1483" i="5" s="1"/>
  <c r="I1482" i="5"/>
  <c r="I1481" i="5"/>
  <c r="I1480" i="5"/>
  <c r="I1479" i="5"/>
  <c r="I1478" i="5"/>
  <c r="I1477" i="5"/>
  <c r="I1476" i="5"/>
  <c r="K1476" i="5" s="1"/>
  <c r="I1475" i="5"/>
  <c r="J1475" i="5" s="1"/>
  <c r="Q1475" i="5" s="1" a="1"/>
  <c r="Q1475" i="5" s="1"/>
  <c r="I1474" i="5"/>
  <c r="I1473" i="5"/>
  <c r="I1472" i="5"/>
  <c r="I1471" i="5"/>
  <c r="I1470" i="5"/>
  <c r="I1469" i="5"/>
  <c r="I1468" i="5"/>
  <c r="I1467" i="5"/>
  <c r="I1466" i="5"/>
  <c r="I1465" i="5"/>
  <c r="I1464" i="5"/>
  <c r="I1463" i="5"/>
  <c r="I1462" i="5"/>
  <c r="K1462" i="5" s="1"/>
  <c r="I1461" i="5"/>
  <c r="I1460" i="5"/>
  <c r="I1459" i="5"/>
  <c r="J1459" i="5" s="1"/>
  <c r="I1458" i="5"/>
  <c r="K1458" i="5" s="1"/>
  <c r="I1457" i="5"/>
  <c r="J1457" i="5" s="1"/>
  <c r="M1457" i="5" s="1"/>
  <c r="I1456" i="5"/>
  <c r="I1455" i="5"/>
  <c r="I1454" i="5"/>
  <c r="I1453" i="5"/>
  <c r="J1453" i="5" s="1"/>
  <c r="Q1453" i="5" s="1" a="1"/>
  <c r="Q1453" i="5" s="1"/>
  <c r="I1452" i="5"/>
  <c r="I1451" i="5"/>
  <c r="I1450" i="5"/>
  <c r="I1449" i="5"/>
  <c r="I1448" i="5"/>
  <c r="I1447" i="5"/>
  <c r="I1446" i="5"/>
  <c r="I1445" i="5"/>
  <c r="I1444" i="5"/>
  <c r="K1444" i="5" s="1"/>
  <c r="I1443" i="5"/>
  <c r="I1442" i="5"/>
  <c r="K1442" i="5" s="1"/>
  <c r="I1441" i="5"/>
  <c r="I1440" i="5"/>
  <c r="I1439" i="5"/>
  <c r="I1438" i="5"/>
  <c r="I1437" i="5"/>
  <c r="I1436" i="5"/>
  <c r="K1436" i="5" s="1"/>
  <c r="I1435" i="5"/>
  <c r="I1434" i="5"/>
  <c r="I1433" i="5"/>
  <c r="I1432" i="5"/>
  <c r="I1431" i="5"/>
  <c r="J1431" i="5" s="1"/>
  <c r="I1430" i="5"/>
  <c r="I1429" i="5"/>
  <c r="I1428" i="5"/>
  <c r="K1428" i="5" s="1"/>
  <c r="I1427" i="5"/>
  <c r="J1427" i="5" s="1"/>
  <c r="I1426" i="5"/>
  <c r="I1425" i="5"/>
  <c r="I1424" i="5"/>
  <c r="I1423" i="5"/>
  <c r="J1423" i="5" s="1"/>
  <c r="I1422" i="5"/>
  <c r="I1421" i="5"/>
  <c r="I1420" i="5"/>
  <c r="K1420" i="5" s="1"/>
  <c r="I1419" i="5"/>
  <c r="J1419" i="5" s="1"/>
  <c r="I1418" i="5"/>
  <c r="I1417" i="5"/>
  <c r="I1416" i="5"/>
  <c r="K1416" i="5" s="1"/>
  <c r="I1415" i="5"/>
  <c r="J1415" i="5" s="1"/>
  <c r="I1414" i="5"/>
  <c r="I1413" i="5"/>
  <c r="I1412" i="5"/>
  <c r="K1412" i="5" s="1"/>
  <c r="I1411" i="5"/>
  <c r="I1410" i="5"/>
  <c r="I1409" i="5"/>
  <c r="I1408" i="5"/>
  <c r="I1407" i="5"/>
  <c r="K1407" i="5" s="1"/>
  <c r="I1406" i="5"/>
  <c r="I1405" i="5"/>
  <c r="I1404" i="5"/>
  <c r="I1403" i="5"/>
  <c r="K1403" i="5" s="1"/>
  <c r="I1402" i="5"/>
  <c r="I1401" i="5"/>
  <c r="I1400" i="5"/>
  <c r="I1399" i="5"/>
  <c r="I1398" i="5"/>
  <c r="I1397" i="5"/>
  <c r="I1396" i="5"/>
  <c r="I1395" i="5"/>
  <c r="K1395" i="5" s="1"/>
  <c r="I1394" i="5"/>
  <c r="I1393" i="5"/>
  <c r="I1392" i="5"/>
  <c r="I1391" i="5"/>
  <c r="I1390" i="5"/>
  <c r="I1389" i="5"/>
  <c r="I1388" i="5"/>
  <c r="I1387" i="5"/>
  <c r="K1387" i="5" s="1"/>
  <c r="I1386" i="5"/>
  <c r="I1385" i="5"/>
  <c r="I1384" i="5"/>
  <c r="I1383" i="5"/>
  <c r="I1382" i="5"/>
  <c r="I1381" i="5"/>
  <c r="I1379" i="5"/>
  <c r="I1378" i="5"/>
  <c r="I1376" i="5"/>
  <c r="J1376" i="5" s="1"/>
  <c r="Q1376" i="5" s="1" a="1"/>
  <c r="Q1376" i="5" s="1"/>
  <c r="I1375" i="5"/>
  <c r="I1374" i="5"/>
  <c r="I1373" i="5"/>
  <c r="I1372" i="5"/>
  <c r="I1371" i="5"/>
  <c r="I1370" i="5"/>
  <c r="I1369" i="5"/>
  <c r="K1369" i="5" s="1"/>
  <c r="I1368" i="5"/>
  <c r="I1366" i="5"/>
  <c r="I1365" i="5"/>
  <c r="I1363" i="5"/>
  <c r="I1362" i="5"/>
  <c r="I1361" i="5"/>
  <c r="K1361" i="5" s="1"/>
  <c r="I1360" i="5"/>
  <c r="J1360" i="5" s="1"/>
  <c r="Q1360" i="5" s="1" a="1"/>
  <c r="Q1360" i="5" s="1"/>
  <c r="I1358" i="5"/>
  <c r="I1357" i="5"/>
  <c r="I1356" i="5"/>
  <c r="I1353" i="5"/>
  <c r="I1352" i="5"/>
  <c r="K1352" i="5" s="1"/>
  <c r="I1351" i="5"/>
  <c r="I1350" i="5"/>
  <c r="I1349" i="5"/>
  <c r="I1348" i="5"/>
  <c r="I1347" i="5"/>
  <c r="J1347" i="5" s="1"/>
  <c r="Q1347" i="5" s="1" a="1"/>
  <c r="Q1347" i="5" s="1"/>
  <c r="I1346" i="5"/>
  <c r="I1345" i="5"/>
  <c r="K1345" i="5" s="1"/>
  <c r="I1344" i="5"/>
  <c r="I1343" i="5"/>
  <c r="I1342" i="5"/>
  <c r="I1341" i="5"/>
  <c r="I1340" i="5"/>
  <c r="I1339" i="5"/>
  <c r="I1338" i="5"/>
  <c r="I1337" i="5"/>
  <c r="I1336" i="5"/>
  <c r="I1335" i="5"/>
  <c r="I1334" i="5"/>
  <c r="I1333" i="5"/>
  <c r="I1332" i="5"/>
  <c r="I1331" i="5"/>
  <c r="I1330" i="5"/>
  <c r="I1329" i="5"/>
  <c r="J1329" i="5" s="1"/>
  <c r="I1328" i="5"/>
  <c r="K1328" i="5" s="1"/>
  <c r="I1327" i="5"/>
  <c r="I1326" i="5"/>
  <c r="I1325" i="5"/>
  <c r="J1325" i="5" s="1"/>
  <c r="Q1325" i="5" s="1" a="1"/>
  <c r="Q1325" i="5" s="1"/>
  <c r="I1324" i="5"/>
  <c r="I1323" i="5"/>
  <c r="I1322" i="5"/>
  <c r="I1321" i="5"/>
  <c r="I1320" i="5"/>
  <c r="K1320" i="5" s="1"/>
  <c r="I1319" i="5"/>
  <c r="J1319" i="5" s="1"/>
  <c r="I1318" i="5"/>
  <c r="I1317" i="5"/>
  <c r="I1316" i="5"/>
  <c r="I1315" i="5"/>
  <c r="K1315" i="5" s="1"/>
  <c r="I1314" i="5"/>
  <c r="I1313" i="5"/>
  <c r="I1312" i="5"/>
  <c r="I1310" i="5"/>
  <c r="I1309" i="5"/>
  <c r="I1308" i="5"/>
  <c r="I1307" i="5"/>
  <c r="I1306" i="5"/>
  <c r="I1305" i="5"/>
  <c r="I1304" i="5"/>
  <c r="I1303" i="5"/>
  <c r="I1302" i="5"/>
  <c r="I1301" i="5"/>
  <c r="I1300" i="5"/>
  <c r="I1299" i="5"/>
  <c r="I1298" i="5"/>
  <c r="I1297" i="5"/>
  <c r="I1296" i="5"/>
  <c r="J1296" i="5" s="1"/>
  <c r="I1295" i="5"/>
  <c r="I1294" i="5"/>
  <c r="I1293" i="5"/>
  <c r="I1292" i="5"/>
  <c r="I1291" i="5"/>
  <c r="I1290" i="5"/>
  <c r="I1289" i="5"/>
  <c r="I1288" i="5"/>
  <c r="I1287" i="5"/>
  <c r="I1286" i="5"/>
  <c r="J1286" i="5" s="1"/>
  <c r="I1285" i="5"/>
  <c r="I1284" i="5"/>
  <c r="I1283" i="5"/>
  <c r="I1282" i="5"/>
  <c r="I1281" i="5"/>
  <c r="I1280" i="5"/>
  <c r="I1279" i="5"/>
  <c r="I1278" i="5"/>
  <c r="I1277" i="5"/>
  <c r="I1276" i="5"/>
  <c r="I1275" i="5"/>
  <c r="I1274" i="5"/>
  <c r="I1273" i="5"/>
  <c r="I1272" i="5"/>
  <c r="J1272" i="5" s="1"/>
  <c r="I1271" i="5"/>
  <c r="K1271" i="5" s="1"/>
  <c r="I1270" i="5"/>
  <c r="I1269" i="5"/>
  <c r="I1268" i="5"/>
  <c r="J1268" i="5" s="1"/>
  <c r="Q1268" i="5" s="1" a="1"/>
  <c r="Q1268" i="5" s="1"/>
  <c r="I1267" i="5"/>
  <c r="I1266" i="5"/>
  <c r="I1265" i="5"/>
  <c r="I1264" i="5"/>
  <c r="I1263" i="5"/>
  <c r="I1262" i="5"/>
  <c r="J1262" i="5" s="1"/>
  <c r="I1261" i="5"/>
  <c r="I1260" i="5"/>
  <c r="I1259" i="5"/>
  <c r="I1258" i="5"/>
  <c r="K1258" i="5" s="1"/>
  <c r="I1257" i="5"/>
  <c r="I1256" i="5"/>
  <c r="I1255" i="5"/>
  <c r="I1254" i="5"/>
  <c r="I1253" i="5"/>
  <c r="I1252" i="5"/>
  <c r="J1252" i="5" s="1"/>
  <c r="I1251" i="5"/>
  <c r="I1250" i="5"/>
  <c r="I1249" i="5"/>
  <c r="I1248" i="5"/>
  <c r="K1248" i="5" s="1"/>
  <c r="I1247" i="5"/>
  <c r="I1246" i="5"/>
  <c r="J1246" i="5" s="1"/>
  <c r="I1245" i="5"/>
  <c r="I1244" i="5"/>
  <c r="I1243" i="5"/>
  <c r="I1242" i="5"/>
  <c r="I1241" i="5"/>
  <c r="I1240" i="5"/>
  <c r="I1239" i="5"/>
  <c r="K1239" i="5" s="1"/>
  <c r="I1238" i="5"/>
  <c r="I1237" i="5"/>
  <c r="I1236" i="5"/>
  <c r="I1235" i="5"/>
  <c r="I1234" i="5"/>
  <c r="I1233" i="5"/>
  <c r="I1232" i="5"/>
  <c r="I1231" i="5"/>
  <c r="I1230" i="5"/>
  <c r="I1229" i="5"/>
  <c r="I1228" i="5"/>
  <c r="I1227" i="5"/>
  <c r="I1226" i="5"/>
  <c r="I1225" i="5"/>
  <c r="I1224" i="5"/>
  <c r="I1223" i="5"/>
  <c r="I1222" i="5"/>
  <c r="I1221" i="5"/>
  <c r="I1220" i="5"/>
  <c r="I1219" i="5"/>
  <c r="I1218" i="5"/>
  <c r="I1217" i="5"/>
  <c r="I1216" i="5"/>
  <c r="I1215" i="5"/>
  <c r="I1214" i="5"/>
  <c r="I1213" i="5"/>
  <c r="I1212" i="5"/>
  <c r="I1211" i="5"/>
  <c r="I1210" i="5"/>
  <c r="I1209" i="5"/>
  <c r="I1208" i="5"/>
  <c r="J1208" i="5" s="1"/>
  <c r="I1207" i="5"/>
  <c r="I1206" i="5"/>
  <c r="I1205" i="5"/>
  <c r="I1204" i="5"/>
  <c r="I1203" i="5"/>
  <c r="I1202" i="5"/>
  <c r="I1201" i="5"/>
  <c r="I1200" i="5"/>
  <c r="K1200" i="5" s="1"/>
  <c r="I1199" i="5"/>
  <c r="I1198" i="5"/>
  <c r="I1197" i="5"/>
  <c r="I1196" i="5"/>
  <c r="I1195" i="5"/>
  <c r="I1194" i="5"/>
  <c r="I1193" i="5"/>
  <c r="I1192" i="5"/>
  <c r="I1191" i="5"/>
  <c r="I1190" i="5"/>
  <c r="I1189" i="5"/>
  <c r="I1188" i="5"/>
  <c r="I1187" i="5"/>
  <c r="I1186" i="5"/>
  <c r="J1186" i="5" s="1"/>
  <c r="I1185" i="5"/>
  <c r="I1184" i="5"/>
  <c r="J1184" i="5" s="1"/>
  <c r="M1184" i="5" s="1"/>
  <c r="I1183" i="5"/>
  <c r="I1182" i="5"/>
  <c r="I1181" i="5"/>
  <c r="K1181" i="5" s="1"/>
  <c r="I1180" i="5"/>
  <c r="I1179" i="5"/>
  <c r="I1178" i="5"/>
  <c r="I1177" i="5"/>
  <c r="I1176" i="5"/>
  <c r="I1175" i="5"/>
  <c r="I1174" i="5"/>
  <c r="I1173" i="5"/>
  <c r="I1172" i="5"/>
  <c r="I1171" i="5"/>
  <c r="I1170" i="5"/>
  <c r="I1169" i="5"/>
  <c r="K1169" i="5" s="1"/>
  <c r="I1168" i="5"/>
  <c r="I1167" i="5"/>
  <c r="I1166" i="5"/>
  <c r="K1166" i="5" s="1"/>
  <c r="I1165" i="5"/>
  <c r="I1164" i="5"/>
  <c r="I1163" i="5"/>
  <c r="I1162" i="5"/>
  <c r="I1161" i="5"/>
  <c r="I1160" i="5"/>
  <c r="I1159" i="5"/>
  <c r="I1158" i="5"/>
  <c r="I1157" i="5"/>
  <c r="I1156" i="5"/>
  <c r="I1155" i="5"/>
  <c r="I1154" i="5"/>
  <c r="I1153" i="5"/>
  <c r="K1153" i="5" s="1"/>
  <c r="I1152" i="5"/>
  <c r="I1151" i="5"/>
  <c r="I1150" i="5"/>
  <c r="I1149" i="5"/>
  <c r="I1148" i="5"/>
  <c r="I1147" i="5"/>
  <c r="I1146" i="5"/>
  <c r="K1146" i="5" s="1"/>
  <c r="I1145" i="5"/>
  <c r="I1144" i="5"/>
  <c r="I1143" i="5"/>
  <c r="I1142" i="5"/>
  <c r="I1141" i="5"/>
  <c r="J1141" i="5" s="1"/>
  <c r="I1140" i="5"/>
  <c r="I1139" i="5"/>
  <c r="I1138" i="5"/>
  <c r="K1138" i="5" s="1"/>
  <c r="I1137" i="5"/>
  <c r="K1137" i="5" s="1"/>
  <c r="I1136" i="5"/>
  <c r="I1135" i="5"/>
  <c r="I1134" i="5"/>
  <c r="I1133" i="5"/>
  <c r="I1132" i="5"/>
  <c r="I1131" i="5"/>
  <c r="I1130" i="5"/>
  <c r="I1129" i="5"/>
  <c r="I1128" i="5"/>
  <c r="I1127" i="5"/>
  <c r="I1126" i="5"/>
  <c r="J1126" i="5" s="1"/>
  <c r="I1125" i="5"/>
  <c r="I1124" i="5"/>
  <c r="I1123" i="5"/>
  <c r="I1122" i="5"/>
  <c r="I1121" i="5"/>
  <c r="I1120" i="5"/>
  <c r="I1119" i="5"/>
  <c r="I1118" i="5"/>
  <c r="K1118" i="5" s="1"/>
  <c r="I1117" i="5"/>
  <c r="I1116" i="5"/>
  <c r="I1115" i="5"/>
  <c r="I1114" i="5"/>
  <c r="J1114" i="5" s="1"/>
  <c r="I1113" i="5"/>
  <c r="I1112" i="5"/>
  <c r="I1111" i="5"/>
  <c r="J1111" i="5" s="1"/>
  <c r="Q1111" i="5" s="1" a="1"/>
  <c r="Q1111" i="5" s="1"/>
  <c r="I1110" i="5"/>
  <c r="I1109" i="5"/>
  <c r="I1108" i="5"/>
  <c r="I1107" i="5"/>
  <c r="I1106" i="5"/>
  <c r="I1105" i="5"/>
  <c r="I1104" i="5"/>
  <c r="I1103" i="5"/>
  <c r="J1103" i="5" s="1"/>
  <c r="Q1103" i="5" s="1" a="1"/>
  <c r="Q1103" i="5" s="1"/>
  <c r="I1102" i="5"/>
  <c r="I1101" i="5"/>
  <c r="I1100" i="5"/>
  <c r="I1099" i="5"/>
  <c r="I1098" i="5"/>
  <c r="I1097" i="5"/>
  <c r="I1096" i="5"/>
  <c r="I1095" i="5"/>
  <c r="I1094" i="5"/>
  <c r="I1093" i="5"/>
  <c r="I1092" i="5"/>
  <c r="I1091" i="5"/>
  <c r="I1090" i="5"/>
  <c r="I1089" i="5"/>
  <c r="I1088" i="5"/>
  <c r="I1087" i="5"/>
  <c r="I1086" i="5"/>
  <c r="I1085" i="5"/>
  <c r="I1084" i="5"/>
  <c r="I1083" i="5"/>
  <c r="J1083" i="5" s="1"/>
  <c r="Q1083" i="5" s="1" a="1"/>
  <c r="Q1083" i="5" s="1"/>
  <c r="I1082" i="5"/>
  <c r="I1081" i="5"/>
  <c r="J1081" i="5" s="1"/>
  <c r="Q1081" i="5" s="1" a="1"/>
  <c r="Q1081" i="5" s="1"/>
  <c r="I1080" i="5"/>
  <c r="I1079" i="5"/>
  <c r="J1079" i="5" s="1"/>
  <c r="I1078" i="5"/>
  <c r="I1077" i="5"/>
  <c r="I1076" i="5"/>
  <c r="K1076" i="5" s="1"/>
  <c r="I1075" i="5"/>
  <c r="I1074" i="5"/>
  <c r="I1072" i="5"/>
  <c r="J1072" i="5" s="1"/>
  <c r="Q1072" i="5" s="1" a="1"/>
  <c r="Q1072" i="5" s="1"/>
  <c r="I1071" i="5"/>
  <c r="I1070" i="5"/>
  <c r="I1069" i="5"/>
  <c r="I1068" i="5"/>
  <c r="I1067" i="5"/>
  <c r="K1067" i="5" s="1"/>
  <c r="I1066" i="5"/>
  <c r="I1065" i="5"/>
  <c r="J1065" i="5" s="1"/>
  <c r="I1064" i="5"/>
  <c r="I1063" i="5"/>
  <c r="I1062" i="5"/>
  <c r="I1061" i="5"/>
  <c r="J1061" i="5" s="1"/>
  <c r="I1060" i="5"/>
  <c r="I1059" i="5"/>
  <c r="K1059" i="5" s="1"/>
  <c r="I1058" i="5"/>
  <c r="I1057" i="5"/>
  <c r="I1056" i="5"/>
  <c r="I1055" i="5"/>
  <c r="I1054" i="5"/>
  <c r="J1054" i="5" s="1"/>
  <c r="Q1054" i="5" s="1" a="1"/>
  <c r="Q1054" i="5" s="1"/>
  <c r="I1053" i="5"/>
  <c r="I1052" i="5"/>
  <c r="I1051" i="5"/>
  <c r="I1050" i="5"/>
  <c r="I1049" i="5"/>
  <c r="I1048" i="5"/>
  <c r="I1047" i="5"/>
  <c r="I1046" i="5"/>
  <c r="I1045" i="5"/>
  <c r="I1044" i="5"/>
  <c r="J1044" i="5" s="1"/>
  <c r="I1043" i="5"/>
  <c r="I1042" i="5"/>
  <c r="I1041" i="5"/>
  <c r="J1041" i="5" s="1"/>
  <c r="I1040" i="5"/>
  <c r="I1039" i="5"/>
  <c r="I1038" i="5"/>
  <c r="I1036" i="5"/>
  <c r="I1035" i="5"/>
  <c r="J1035" i="5" s="1"/>
  <c r="Q1035" i="5" s="1" a="1"/>
  <c r="Q1035" i="5" s="1"/>
  <c r="I1034" i="5"/>
  <c r="I1033" i="5"/>
  <c r="I1032" i="5"/>
  <c r="I1031" i="5"/>
  <c r="I1030" i="5"/>
  <c r="J1030" i="5" s="1"/>
  <c r="I1029" i="5"/>
  <c r="I1028" i="5"/>
  <c r="I1027" i="5"/>
  <c r="I1026" i="5"/>
  <c r="I1025" i="5"/>
  <c r="I1024" i="5"/>
  <c r="J1024" i="5" s="1"/>
  <c r="Q1024" i="5" s="1" a="1"/>
  <c r="Q1024" i="5" s="1"/>
  <c r="I1023" i="5"/>
  <c r="J1023" i="5" s="1"/>
  <c r="I1022" i="5"/>
  <c r="I1020" i="5"/>
  <c r="K1020" i="5" s="1"/>
  <c r="I1019" i="5"/>
  <c r="I1018" i="5"/>
  <c r="I1017" i="5"/>
  <c r="K1017" i="5" s="1"/>
  <c r="I1016" i="5"/>
  <c r="I1015" i="5"/>
  <c r="I1014" i="5"/>
  <c r="J1014" i="5" s="1"/>
  <c r="Q1014" i="5" s="1" a="1"/>
  <c r="Q1014" i="5" s="1"/>
  <c r="I1013" i="5"/>
  <c r="I1012" i="5"/>
  <c r="I1011" i="5"/>
  <c r="J1011" i="5" s="1"/>
  <c r="M1011" i="5" s="1"/>
  <c r="I1009" i="5"/>
  <c r="I1008" i="5"/>
  <c r="I1006" i="5"/>
  <c r="I1005" i="5"/>
  <c r="I1004" i="5"/>
  <c r="I1003" i="5"/>
  <c r="I1002" i="5"/>
  <c r="I1001" i="5"/>
  <c r="I1000" i="5"/>
  <c r="I999" i="5"/>
  <c r="I998" i="5"/>
  <c r="I997" i="5"/>
  <c r="I996" i="5"/>
  <c r="J996" i="5" s="1"/>
  <c r="Q996" i="5" s="1" a="1"/>
  <c r="Q996" i="5" s="1"/>
  <c r="I995" i="5"/>
  <c r="I994" i="5"/>
  <c r="I993" i="5"/>
  <c r="I992" i="5"/>
  <c r="I991" i="5"/>
  <c r="I989" i="5"/>
  <c r="I988" i="5"/>
  <c r="I987" i="5"/>
  <c r="J987" i="5" s="1"/>
  <c r="Q987" i="5" s="1" a="1"/>
  <c r="Q987" i="5" s="1"/>
  <c r="I986" i="5"/>
  <c r="I985" i="5"/>
  <c r="I984" i="5"/>
  <c r="I983" i="5"/>
  <c r="J983" i="5" s="1"/>
  <c r="Q983" i="5" s="1" a="1"/>
  <c r="Q983" i="5" s="1"/>
  <c r="I982" i="5"/>
  <c r="I981" i="5"/>
  <c r="I977" i="5"/>
  <c r="I976" i="5"/>
  <c r="J976" i="5" s="1"/>
  <c r="Q976" i="5" s="1" a="1"/>
  <c r="Q976" i="5" s="1"/>
  <c r="I975" i="5"/>
  <c r="I974" i="5"/>
  <c r="I973" i="5"/>
  <c r="J973" i="5" s="1"/>
  <c r="M973" i="5" s="1"/>
  <c r="I972" i="5"/>
  <c r="I971" i="5"/>
  <c r="I970" i="5"/>
  <c r="I969" i="5"/>
  <c r="J969" i="5" s="1"/>
  <c r="I968" i="5"/>
  <c r="I967" i="5"/>
  <c r="K967" i="5" s="1"/>
  <c r="I965" i="5"/>
  <c r="I964" i="5"/>
  <c r="J964" i="5" s="1"/>
  <c r="M964" i="5" s="1"/>
  <c r="I963" i="5"/>
  <c r="I962" i="5"/>
  <c r="I960" i="5"/>
  <c r="I958" i="5"/>
  <c r="I957" i="5"/>
  <c r="J957" i="5" s="1"/>
  <c r="Q957" i="5" s="1" a="1"/>
  <c r="Q957" i="5" s="1"/>
  <c r="I956" i="5"/>
  <c r="I955" i="5"/>
  <c r="K955" i="5" s="1"/>
  <c r="I954" i="5"/>
  <c r="I953" i="5"/>
  <c r="I952" i="5"/>
  <c r="I951" i="5"/>
  <c r="I950" i="5"/>
  <c r="J950" i="5" s="1"/>
  <c r="M950" i="5" s="1"/>
  <c r="I949" i="5"/>
  <c r="I948" i="5"/>
  <c r="K948" i="5" s="1"/>
  <c r="I947" i="5"/>
  <c r="I946" i="5"/>
  <c r="I945" i="5"/>
  <c r="I944" i="5"/>
  <c r="K944" i="5" s="1"/>
  <c r="I942" i="5"/>
  <c r="J942" i="5" s="1"/>
  <c r="I941" i="5"/>
  <c r="I940" i="5"/>
  <c r="J940" i="5" s="1"/>
  <c r="Q940" i="5" s="1" a="1"/>
  <c r="Q940" i="5" s="1"/>
  <c r="I939" i="5"/>
  <c r="I938" i="5"/>
  <c r="I937" i="5"/>
  <c r="I936" i="5"/>
  <c r="J936" i="5" s="1"/>
  <c r="Q936" i="5" s="1" a="1"/>
  <c r="Q936" i="5" s="1"/>
  <c r="I935" i="5"/>
  <c r="I934" i="5"/>
  <c r="I933" i="5"/>
  <c r="J933" i="5" s="1"/>
  <c r="M933" i="5" s="1"/>
  <c r="I932" i="5"/>
  <c r="I930" i="5"/>
  <c r="K930" i="5" s="1"/>
  <c r="I929" i="5"/>
  <c r="I928" i="5"/>
  <c r="J928" i="5" s="1"/>
  <c r="M928" i="5" s="1"/>
  <c r="I927" i="5"/>
  <c r="I926" i="5"/>
  <c r="I925" i="5"/>
  <c r="I924" i="5"/>
  <c r="I923" i="5"/>
  <c r="J923" i="5" s="1"/>
  <c r="Q923" i="5" s="1" a="1"/>
  <c r="Q923" i="5" s="1"/>
  <c r="I922" i="5"/>
  <c r="I921" i="5"/>
  <c r="K921" i="5" s="1"/>
  <c r="I920" i="5"/>
  <c r="I919" i="5"/>
  <c r="I918" i="5"/>
  <c r="I917" i="5"/>
  <c r="I915" i="5"/>
  <c r="J915" i="5" s="1"/>
  <c r="M915" i="5" s="1"/>
  <c r="I914" i="5"/>
  <c r="I913" i="5"/>
  <c r="K913" i="5" s="1"/>
  <c r="I912" i="5"/>
  <c r="I911" i="5"/>
  <c r="I910" i="5"/>
  <c r="I909" i="5"/>
  <c r="K909" i="5" s="1"/>
  <c r="I908" i="5"/>
  <c r="J908" i="5" s="1"/>
  <c r="I907" i="5"/>
  <c r="I906" i="5"/>
  <c r="J906" i="5" s="1"/>
  <c r="Q906" i="5" s="1" a="1"/>
  <c r="Q906" i="5" s="1"/>
  <c r="I905" i="5"/>
  <c r="I904" i="5"/>
  <c r="I903" i="5"/>
  <c r="I902" i="5"/>
  <c r="J902" i="5" s="1"/>
  <c r="Q902" i="5" s="1" a="1"/>
  <c r="Q902" i="5" s="1"/>
  <c r="I901" i="5"/>
  <c r="I900" i="5"/>
  <c r="I899" i="5"/>
  <c r="J899" i="5" s="1"/>
  <c r="M899" i="5" s="1"/>
  <c r="I898" i="5"/>
  <c r="I897" i="5"/>
  <c r="K897" i="5" s="1"/>
  <c r="I896" i="5"/>
  <c r="I895" i="5"/>
  <c r="J895" i="5" s="1"/>
  <c r="I894" i="5"/>
  <c r="I893" i="5"/>
  <c r="I892" i="5"/>
  <c r="I891" i="5"/>
  <c r="I890" i="5"/>
  <c r="J890" i="5" s="1"/>
  <c r="Q890" i="5" s="1" a="1"/>
  <c r="Q890" i="5" s="1"/>
  <c r="I889" i="5"/>
  <c r="I888" i="5"/>
  <c r="K888" i="5" s="1"/>
  <c r="I886" i="5"/>
  <c r="I885" i="5"/>
  <c r="I884" i="5"/>
  <c r="I883" i="5"/>
  <c r="I882" i="5"/>
  <c r="J882" i="5" s="1"/>
  <c r="M882" i="5" s="1"/>
  <c r="I881" i="5"/>
  <c r="I880" i="5"/>
  <c r="K880" i="5" s="1"/>
  <c r="I879" i="5"/>
  <c r="I878" i="5"/>
  <c r="I877" i="5"/>
  <c r="I876" i="5"/>
  <c r="K876" i="5" s="1"/>
  <c r="I875" i="5"/>
  <c r="I874" i="5"/>
  <c r="J874" i="5" s="1"/>
  <c r="M874" i="5" s="1"/>
  <c r="I873" i="5"/>
  <c r="I872" i="5"/>
  <c r="K872" i="5" s="1"/>
  <c r="I871" i="5"/>
  <c r="I868" i="5"/>
  <c r="I867" i="5"/>
  <c r="I866" i="5"/>
  <c r="K866" i="5" s="1"/>
  <c r="I865" i="5"/>
  <c r="I864" i="5"/>
  <c r="J864" i="5" s="1"/>
  <c r="M864" i="5" s="1"/>
  <c r="I863" i="5"/>
  <c r="I862" i="5"/>
  <c r="I861" i="5"/>
  <c r="K861" i="5" s="1"/>
  <c r="I860" i="5"/>
  <c r="I859" i="5"/>
  <c r="I858" i="5"/>
  <c r="I857" i="5"/>
  <c r="K857" i="5" s="1"/>
  <c r="I856" i="5"/>
  <c r="I855" i="5"/>
  <c r="K855" i="5" s="1"/>
  <c r="I854" i="5"/>
  <c r="I853" i="5"/>
  <c r="I852" i="5"/>
  <c r="J852" i="5" s="1"/>
  <c r="M852" i="5" s="1"/>
  <c r="I851" i="5"/>
  <c r="K851" i="5" s="1"/>
  <c r="I850" i="5"/>
  <c r="I849" i="5"/>
  <c r="I848" i="5"/>
  <c r="I847" i="5"/>
  <c r="J847" i="5" s="1"/>
  <c r="I846" i="5"/>
  <c r="I845" i="5"/>
  <c r="K845" i="5" s="1"/>
  <c r="I844" i="5"/>
  <c r="I843" i="5"/>
  <c r="J843" i="5" s="1"/>
  <c r="I842" i="5"/>
  <c r="I841" i="5"/>
  <c r="I840" i="5"/>
  <c r="I839" i="5"/>
  <c r="I838" i="5"/>
  <c r="I837" i="5"/>
  <c r="I836" i="5"/>
  <c r="J836" i="5" s="1"/>
  <c r="Q836" i="5" s="1" a="1"/>
  <c r="Q836" i="5" s="1"/>
  <c r="I835" i="5"/>
  <c r="K835" i="5" s="1"/>
  <c r="I834" i="5"/>
  <c r="I833" i="5"/>
  <c r="K833" i="5" s="1"/>
  <c r="I832" i="5"/>
  <c r="I831" i="5"/>
  <c r="J831" i="5" s="1"/>
  <c r="I830" i="5"/>
  <c r="I829" i="5"/>
  <c r="I826" i="5"/>
  <c r="J826" i="5" s="1"/>
  <c r="Q826" i="5" s="1" a="1"/>
  <c r="Q826" i="5" s="1"/>
  <c r="I825" i="5"/>
  <c r="I824" i="5"/>
  <c r="I823" i="5"/>
  <c r="I822" i="5"/>
  <c r="J822" i="5" s="1"/>
  <c r="Q822" i="5" s="1" a="1"/>
  <c r="Q822" i="5" s="1"/>
  <c r="I821" i="5"/>
  <c r="I820" i="5"/>
  <c r="I819" i="5"/>
  <c r="I818" i="5"/>
  <c r="I817" i="5"/>
  <c r="K817" i="5" s="1"/>
  <c r="I816" i="5"/>
  <c r="I815" i="5"/>
  <c r="I814" i="5"/>
  <c r="I813" i="5"/>
  <c r="I812" i="5"/>
  <c r="I811" i="5"/>
  <c r="I810" i="5"/>
  <c r="J810" i="5" s="1"/>
  <c r="Q810" i="5" s="1" a="1"/>
  <c r="Q810" i="5" s="1"/>
  <c r="I809" i="5"/>
  <c r="I808" i="5"/>
  <c r="I807" i="5"/>
  <c r="K807" i="5" s="1"/>
  <c r="I806" i="5"/>
  <c r="I805" i="5"/>
  <c r="I804" i="5"/>
  <c r="I803" i="5"/>
  <c r="K803" i="5" s="1"/>
  <c r="I802" i="5"/>
  <c r="I801" i="5"/>
  <c r="I800" i="5"/>
  <c r="J800" i="5" s="1"/>
  <c r="Q800" i="5" s="1" a="1"/>
  <c r="Q800" i="5" s="1"/>
  <c r="I799" i="5"/>
  <c r="K799" i="5" s="1"/>
  <c r="I798" i="5"/>
  <c r="I797" i="5"/>
  <c r="I796" i="5"/>
  <c r="J796" i="5" s="1"/>
  <c r="Q796" i="5" s="1" a="1"/>
  <c r="Q796" i="5" s="1"/>
  <c r="I795" i="5"/>
  <c r="K795" i="5" s="1"/>
  <c r="I794" i="5"/>
  <c r="J794" i="5" s="1"/>
  <c r="Q794" i="5" s="1" a="1"/>
  <c r="Q794" i="5" s="1"/>
  <c r="I793" i="5"/>
  <c r="I792" i="5"/>
  <c r="J792" i="5" s="1"/>
  <c r="Q792" i="5" s="1" a="1"/>
  <c r="Q792" i="5" s="1"/>
  <c r="I791" i="5"/>
  <c r="K791" i="5" s="1"/>
  <c r="I790" i="5"/>
  <c r="J790" i="5" s="1"/>
  <c r="Q790" i="5" s="1" a="1"/>
  <c r="Q790" i="5" s="1"/>
  <c r="I789" i="5"/>
  <c r="I788" i="5"/>
  <c r="J788" i="5" s="1"/>
  <c r="Q788" i="5" s="1" a="1"/>
  <c r="Q788" i="5" s="1"/>
  <c r="I787" i="5"/>
  <c r="K787" i="5" s="1"/>
  <c r="I786" i="5"/>
  <c r="I785" i="5"/>
  <c r="I784" i="5"/>
  <c r="J784" i="5" s="1"/>
  <c r="Q784" i="5" s="1" a="1"/>
  <c r="Q784" i="5" s="1"/>
  <c r="I783" i="5"/>
  <c r="K783" i="5" s="1"/>
  <c r="I782" i="5"/>
  <c r="I781" i="5"/>
  <c r="I780" i="5"/>
  <c r="J780" i="5" s="1"/>
  <c r="Q780" i="5" s="1" a="1"/>
  <c r="Q780" i="5" s="1"/>
  <c r="I779" i="5"/>
  <c r="K779" i="5" s="1"/>
  <c r="I778" i="5"/>
  <c r="J778" i="5" s="1"/>
  <c r="Q778" i="5" s="1" a="1"/>
  <c r="Q778" i="5" s="1"/>
  <c r="I777" i="5"/>
  <c r="I776" i="5"/>
  <c r="J776" i="5" s="1"/>
  <c r="Q776" i="5" s="1" a="1"/>
  <c r="Q776" i="5" s="1"/>
  <c r="I773" i="5"/>
  <c r="K773" i="5" s="1"/>
  <c r="I772" i="5"/>
  <c r="I771" i="5"/>
  <c r="I770" i="5"/>
  <c r="J770" i="5" s="1"/>
  <c r="Q770" i="5" s="1" a="1"/>
  <c r="Q770" i="5" s="1"/>
  <c r="I769" i="5"/>
  <c r="J769" i="5" s="1"/>
  <c r="M769" i="5" s="1"/>
  <c r="I768" i="5"/>
  <c r="I767" i="5"/>
  <c r="J767" i="5" s="1"/>
  <c r="Q767" i="5" s="1" a="1"/>
  <c r="Q767" i="5" s="1"/>
  <c r="I766" i="5"/>
  <c r="I765" i="5"/>
  <c r="J765" i="5" s="1"/>
  <c r="M765" i="5" s="1"/>
  <c r="I764" i="5"/>
  <c r="I763" i="5"/>
  <c r="J763" i="5" s="1"/>
  <c r="Q763" i="5" s="1" a="1"/>
  <c r="Q763" i="5" s="1"/>
  <c r="I762" i="5"/>
  <c r="I761" i="5"/>
  <c r="I760" i="5"/>
  <c r="J760" i="5" s="1"/>
  <c r="M760" i="5" s="1"/>
  <c r="I759" i="5"/>
  <c r="J759" i="5" s="1"/>
  <c r="Q759" i="5" s="1" a="1"/>
  <c r="Q759" i="5" s="1"/>
  <c r="I757" i="5"/>
  <c r="K757" i="5" s="1"/>
  <c r="I756" i="5"/>
  <c r="I755" i="5"/>
  <c r="J755" i="5" s="1"/>
  <c r="I754" i="5"/>
  <c r="J754" i="5" s="1"/>
  <c r="Q754" i="5" s="1" a="1"/>
  <c r="Q754" i="5" s="1"/>
  <c r="I753" i="5"/>
  <c r="I752" i="5"/>
  <c r="I751" i="5"/>
  <c r="I750" i="5"/>
  <c r="J750" i="5" s="1"/>
  <c r="Q750" i="5" s="1" a="1"/>
  <c r="Q750" i="5" s="1"/>
  <c r="I749" i="5"/>
  <c r="I748" i="5"/>
  <c r="J748" i="5" s="1"/>
  <c r="M748" i="5" s="1"/>
  <c r="I747" i="5"/>
  <c r="I746" i="5"/>
  <c r="J746" i="5" s="1"/>
  <c r="Q746" i="5" s="1" a="1"/>
  <c r="Q746" i="5" s="1"/>
  <c r="I745" i="5"/>
  <c r="K745" i="5" s="1"/>
  <c r="I744" i="5"/>
  <c r="I743" i="5"/>
  <c r="I742" i="5"/>
  <c r="J742" i="5" s="1"/>
  <c r="Q742" i="5" s="1" a="1"/>
  <c r="Q742" i="5" s="1"/>
  <c r="I741" i="5"/>
  <c r="K741" i="5" s="1"/>
  <c r="I740" i="5"/>
  <c r="I739" i="5"/>
  <c r="J739" i="5" s="1"/>
  <c r="I738" i="5"/>
  <c r="J738" i="5" s="1"/>
  <c r="Q738" i="5" s="1" a="1"/>
  <c r="Q738" i="5" s="1"/>
  <c r="I737" i="5"/>
  <c r="I736" i="5"/>
  <c r="J736" i="5" s="1"/>
  <c r="M736" i="5" s="1"/>
  <c r="I735" i="5"/>
  <c r="I734" i="5"/>
  <c r="J734" i="5" s="1"/>
  <c r="Q734" i="5" s="1" a="1"/>
  <c r="Q734" i="5" s="1"/>
  <c r="I733" i="5"/>
  <c r="I732" i="5"/>
  <c r="J732" i="5" s="1"/>
  <c r="I731" i="5"/>
  <c r="I730" i="5"/>
  <c r="J730" i="5" s="1"/>
  <c r="Q730" i="5" s="1" a="1"/>
  <c r="Q730" i="5" s="1"/>
  <c r="I729" i="5"/>
  <c r="I728" i="5"/>
  <c r="J727" i="5"/>
  <c r="M727" i="5" s="1"/>
  <c r="I726" i="5"/>
  <c r="J726" i="5" s="1"/>
  <c r="Q726" i="5" s="1" a="1"/>
  <c r="Q726" i="5" s="1"/>
  <c r="I725" i="5"/>
  <c r="K725" i="5" s="1"/>
  <c r="I724" i="5"/>
  <c r="I723" i="5"/>
  <c r="J723" i="5" s="1"/>
  <c r="I722" i="5"/>
  <c r="J722" i="5" s="1"/>
  <c r="Q722" i="5" s="1" a="1"/>
  <c r="Q722" i="5" s="1"/>
  <c r="I721" i="5"/>
  <c r="I720" i="5"/>
  <c r="I719" i="5"/>
  <c r="I718" i="5"/>
  <c r="J718" i="5" s="1"/>
  <c r="Q718" i="5" s="1" a="1"/>
  <c r="Q718" i="5" s="1"/>
  <c r="I716" i="5"/>
  <c r="I715" i="5"/>
  <c r="J715" i="5" s="1"/>
  <c r="M715" i="5" s="1"/>
  <c r="I714" i="5"/>
  <c r="I713" i="5"/>
  <c r="J713" i="5" s="1"/>
  <c r="Q713" i="5" s="1" a="1"/>
  <c r="Q713" i="5" s="1"/>
  <c r="I712" i="5"/>
  <c r="K712" i="5" s="1"/>
  <c r="I711" i="5"/>
  <c r="I710" i="5"/>
  <c r="I709" i="5"/>
  <c r="J709" i="5" s="1"/>
  <c r="Q709" i="5" s="1" a="1"/>
  <c r="Q709" i="5" s="1"/>
  <c r="I708" i="5"/>
  <c r="K708" i="5" s="1"/>
  <c r="I707" i="5"/>
  <c r="I706" i="5"/>
  <c r="J706" i="5" s="1"/>
  <c r="I705" i="5"/>
  <c r="J705" i="5" s="1"/>
  <c r="Q705" i="5" s="1" a="1"/>
  <c r="Q705" i="5" s="1"/>
  <c r="I704" i="5"/>
  <c r="I703" i="5"/>
  <c r="J703" i="5" s="1"/>
  <c r="I702" i="5"/>
  <c r="I701" i="5"/>
  <c r="J701" i="5" s="1"/>
  <c r="Q701" i="5" s="1" a="1"/>
  <c r="Q701" i="5" s="1"/>
  <c r="I700" i="5"/>
  <c r="I699" i="5"/>
  <c r="J699" i="5" s="1"/>
  <c r="M699" i="5" s="1"/>
  <c r="I698" i="5"/>
  <c r="I697" i="5"/>
  <c r="J697" i="5" s="1"/>
  <c r="Q697" i="5" s="1" a="1"/>
  <c r="Q697" i="5" s="1"/>
  <c r="I696" i="5"/>
  <c r="I695" i="5"/>
  <c r="I694" i="5"/>
  <c r="J694" i="5" s="1"/>
  <c r="M694" i="5" s="1"/>
  <c r="I693" i="5"/>
  <c r="J693" i="5" s="1"/>
  <c r="Q693" i="5" s="1" a="1"/>
  <c r="Q693" i="5" s="1"/>
  <c r="I692" i="5"/>
  <c r="K692" i="5" s="1"/>
  <c r="I691" i="5"/>
  <c r="I690" i="5"/>
  <c r="J690" i="5" s="1"/>
  <c r="M690" i="5" s="1"/>
  <c r="I689" i="5"/>
  <c r="J689" i="5" s="1"/>
  <c r="Q689" i="5" s="1" a="1"/>
  <c r="Q689" i="5" s="1"/>
  <c r="I688" i="5"/>
  <c r="I687" i="5"/>
  <c r="I686" i="5"/>
  <c r="I685" i="5"/>
  <c r="J685" i="5" s="1"/>
  <c r="Q685" i="5" s="1" a="1"/>
  <c r="Q685" i="5" s="1"/>
  <c r="I684" i="5"/>
  <c r="I683" i="5"/>
  <c r="J683" i="5" s="1"/>
  <c r="Q683" i="5" s="1" a="1"/>
  <c r="Q683" i="5" s="1"/>
  <c r="I682" i="5"/>
  <c r="I681" i="5"/>
  <c r="J681" i="5" s="1"/>
  <c r="Q681" i="5" s="1" a="1"/>
  <c r="Q681" i="5" s="1"/>
  <c r="I680" i="5"/>
  <c r="K680" i="5" s="1"/>
  <c r="I679" i="5"/>
  <c r="I678" i="5"/>
  <c r="I677" i="5"/>
  <c r="J677" i="5" s="1"/>
  <c r="Q677" i="5" s="1" a="1"/>
  <c r="Q677" i="5" s="1"/>
  <c r="I676" i="5"/>
  <c r="K676" i="5" s="1"/>
  <c r="I675" i="5"/>
  <c r="I674" i="5"/>
  <c r="J674" i="5" s="1"/>
  <c r="M674" i="5" s="1"/>
  <c r="I673" i="5"/>
  <c r="J673" i="5" s="1"/>
  <c r="Q673" i="5" s="1" a="1"/>
  <c r="Q673" i="5" s="1"/>
  <c r="I672" i="5"/>
  <c r="I671" i="5"/>
  <c r="J671" i="5" s="1"/>
  <c r="Q671" i="5" s="1" a="1"/>
  <c r="Q671" i="5" s="1"/>
  <c r="I670" i="5"/>
  <c r="I669" i="5"/>
  <c r="J669" i="5" s="1"/>
  <c r="Q669" i="5" s="1" a="1"/>
  <c r="Q669" i="5" s="1"/>
  <c r="I668" i="5"/>
  <c r="I667" i="5"/>
  <c r="J667" i="5" s="1"/>
  <c r="Q667" i="5" s="1" a="1"/>
  <c r="Q667" i="5" s="1"/>
  <c r="I665" i="5"/>
  <c r="I664" i="5"/>
  <c r="J664" i="5" s="1"/>
  <c r="Q664" i="5" s="1" a="1"/>
  <c r="Q664" i="5" s="1"/>
  <c r="I663" i="5"/>
  <c r="I662" i="5"/>
  <c r="I661" i="5"/>
  <c r="J661" i="5" s="1"/>
  <c r="M661" i="5" s="1"/>
  <c r="I660" i="5"/>
  <c r="J660" i="5" s="1"/>
  <c r="Q660" i="5" s="1" a="1"/>
  <c r="Q660" i="5" s="1"/>
  <c r="I659" i="5"/>
  <c r="K659" i="5" s="1"/>
  <c r="I658" i="5"/>
  <c r="I657" i="5"/>
  <c r="J657" i="5" s="1"/>
  <c r="M657" i="5" s="1"/>
  <c r="I656" i="5"/>
  <c r="J656" i="5" s="1"/>
  <c r="Q656" i="5" s="1" a="1"/>
  <c r="Q656" i="5" s="1"/>
  <c r="I655" i="5"/>
  <c r="I653" i="5"/>
  <c r="I652" i="5"/>
  <c r="I651" i="5"/>
  <c r="J651" i="5" s="1"/>
  <c r="Q651" i="5" s="1" a="1"/>
  <c r="Q651" i="5" s="1"/>
  <c r="I650" i="5"/>
  <c r="I649" i="5"/>
  <c r="J649" i="5" s="1"/>
  <c r="Q649" i="5" s="1" a="1"/>
  <c r="Q649" i="5" s="1"/>
  <c r="I648" i="5"/>
  <c r="I647" i="5"/>
  <c r="J647" i="5" s="1"/>
  <c r="Q647" i="5" s="1" a="1"/>
  <c r="Q647" i="5" s="1"/>
  <c r="I646" i="5"/>
  <c r="K646" i="5" s="1"/>
  <c r="I645" i="5"/>
  <c r="I644" i="5"/>
  <c r="I643" i="5"/>
  <c r="J643" i="5" s="1"/>
  <c r="Q643" i="5" s="1" a="1"/>
  <c r="Q643" i="5" s="1"/>
  <c r="I642" i="5"/>
  <c r="K642" i="5" s="1"/>
  <c r="I641" i="5"/>
  <c r="I640" i="5"/>
  <c r="J640" i="5" s="1"/>
  <c r="M640" i="5" s="1"/>
  <c r="I639" i="5"/>
  <c r="J639" i="5" s="1"/>
  <c r="Q639" i="5" s="1" a="1"/>
  <c r="Q639" i="5" s="1"/>
  <c r="I638" i="5"/>
  <c r="I637" i="5"/>
  <c r="J637" i="5" s="1"/>
  <c r="I636" i="5"/>
  <c r="I635" i="5"/>
  <c r="I634" i="5"/>
  <c r="I633" i="5"/>
  <c r="J633" i="5" s="1"/>
  <c r="I632" i="5"/>
  <c r="I631" i="5"/>
  <c r="I630" i="5"/>
  <c r="I629" i="5"/>
  <c r="I628" i="5"/>
  <c r="J628" i="5" s="1"/>
  <c r="M628" i="5" s="1"/>
  <c r="I627" i="5"/>
  <c r="I626" i="5"/>
  <c r="K626" i="5" s="1"/>
  <c r="I625" i="5"/>
  <c r="I624" i="5"/>
  <c r="J624" i="5" s="1"/>
  <c r="M624" i="5" s="1"/>
  <c r="I623" i="5"/>
  <c r="I622" i="5"/>
  <c r="I621" i="5"/>
  <c r="I620" i="5"/>
  <c r="I619" i="5"/>
  <c r="I618" i="5"/>
  <c r="I616" i="5"/>
  <c r="J616" i="5" s="1"/>
  <c r="I615" i="5"/>
  <c r="I614" i="5"/>
  <c r="I613" i="5"/>
  <c r="K613" i="5" s="1"/>
  <c r="I612" i="5"/>
  <c r="I611" i="5"/>
  <c r="I610" i="5"/>
  <c r="I609" i="5"/>
  <c r="K609" i="5" s="1"/>
  <c r="I608" i="5"/>
  <c r="I607" i="5"/>
  <c r="J607" i="5" s="1"/>
  <c r="M607" i="5" s="1"/>
  <c r="I606" i="5"/>
  <c r="I605" i="5"/>
  <c r="I604" i="5"/>
  <c r="J604" i="5" s="1"/>
  <c r="I603" i="5"/>
  <c r="J603" i="5" s="1"/>
  <c r="M603" i="5" s="1"/>
  <c r="I601" i="5"/>
  <c r="I600" i="5"/>
  <c r="I599" i="5"/>
  <c r="J599" i="5" s="1"/>
  <c r="I598" i="5"/>
  <c r="J598" i="5" s="1"/>
  <c r="M598" i="5" s="1"/>
  <c r="I597" i="5"/>
  <c r="I596" i="5"/>
  <c r="I595" i="5"/>
  <c r="J595" i="5" s="1"/>
  <c r="I594" i="5"/>
  <c r="J594" i="5" s="1"/>
  <c r="M594" i="5" s="1"/>
  <c r="I593" i="5"/>
  <c r="I592" i="5"/>
  <c r="I591" i="5"/>
  <c r="J591" i="5" s="1"/>
  <c r="I590" i="5"/>
  <c r="J590" i="5" s="1"/>
  <c r="M590" i="5" s="1"/>
  <c r="I589" i="5"/>
  <c r="I588" i="5"/>
  <c r="I586" i="5"/>
  <c r="J586" i="5" s="1"/>
  <c r="I585" i="5"/>
  <c r="J585" i="5" s="1"/>
  <c r="M585" i="5" s="1"/>
  <c r="I584" i="5"/>
  <c r="I583" i="5"/>
  <c r="I582" i="5"/>
  <c r="J582" i="5" s="1"/>
  <c r="I581" i="5"/>
  <c r="J581" i="5" s="1"/>
  <c r="M581" i="5" s="1"/>
  <c r="I580" i="5"/>
  <c r="I579" i="5"/>
  <c r="I578" i="5"/>
  <c r="J578" i="5" s="1"/>
  <c r="I577" i="5"/>
  <c r="J577" i="5" s="1"/>
  <c r="M577" i="5" s="1"/>
  <c r="I576" i="5"/>
  <c r="I574" i="5"/>
  <c r="I573" i="5"/>
  <c r="J573" i="5" s="1"/>
  <c r="I572" i="5"/>
  <c r="J572" i="5" s="1"/>
  <c r="M572" i="5" s="1"/>
  <c r="I571" i="5"/>
  <c r="I570" i="5"/>
  <c r="I569" i="5"/>
  <c r="J569" i="5" s="1"/>
  <c r="I568" i="5"/>
  <c r="J568" i="5" s="1"/>
  <c r="M568" i="5" s="1"/>
  <c r="I567" i="5"/>
  <c r="I566" i="5"/>
  <c r="I565" i="5"/>
  <c r="J565" i="5" s="1"/>
  <c r="I564" i="5"/>
  <c r="J564" i="5" s="1"/>
  <c r="M564" i="5" s="1"/>
  <c r="I563" i="5"/>
  <c r="I562" i="5"/>
  <c r="I561" i="5"/>
  <c r="J561" i="5" s="1"/>
  <c r="I560" i="5"/>
  <c r="J560" i="5" s="1"/>
  <c r="M560" i="5" s="1"/>
  <c r="I559" i="5"/>
  <c r="I558" i="5"/>
  <c r="I557" i="5"/>
  <c r="J557" i="5" s="1"/>
  <c r="I556" i="5"/>
  <c r="J556" i="5" s="1"/>
  <c r="M556" i="5" s="1"/>
  <c r="I555" i="5"/>
  <c r="I554" i="5"/>
  <c r="I553" i="5"/>
  <c r="J553" i="5" s="1"/>
  <c r="I552" i="5"/>
  <c r="J552" i="5" s="1"/>
  <c r="M552" i="5" s="1"/>
  <c r="I551" i="5"/>
  <c r="I550" i="5"/>
  <c r="I549" i="5"/>
  <c r="I548" i="5"/>
  <c r="I547" i="5"/>
  <c r="I545" i="5"/>
  <c r="I544" i="5"/>
  <c r="I543" i="5"/>
  <c r="I542" i="5"/>
  <c r="I541" i="5"/>
  <c r="K541" i="5" s="1"/>
  <c r="I540" i="5"/>
  <c r="I539" i="5"/>
  <c r="I538" i="5"/>
  <c r="I537" i="5"/>
  <c r="I536" i="5"/>
  <c r="I534" i="5"/>
  <c r="I533" i="5"/>
  <c r="I532" i="5"/>
  <c r="I531" i="5"/>
  <c r="I530" i="5"/>
  <c r="J530" i="5" s="1"/>
  <c r="I529" i="5"/>
  <c r="I528" i="5"/>
  <c r="I527" i="5"/>
  <c r="I526" i="5"/>
  <c r="I525" i="5"/>
  <c r="J525" i="5" s="1"/>
  <c r="I524" i="5"/>
  <c r="K524" i="5" s="1"/>
  <c r="I523" i="5"/>
  <c r="I522" i="5"/>
  <c r="I520" i="5"/>
  <c r="I519" i="5"/>
  <c r="I518" i="5"/>
  <c r="K518" i="5" s="1"/>
  <c r="I517" i="5"/>
  <c r="I516" i="5"/>
  <c r="I515" i="5"/>
  <c r="I514" i="5"/>
  <c r="I513" i="5"/>
  <c r="I512" i="5"/>
  <c r="I511" i="5"/>
  <c r="I510" i="5"/>
  <c r="I509" i="5"/>
  <c r="I508" i="5"/>
  <c r="I507" i="5"/>
  <c r="K507" i="5" s="1"/>
  <c r="I506" i="5"/>
  <c r="I505" i="5"/>
  <c r="K505" i="5" s="1"/>
  <c r="I504" i="5"/>
  <c r="I503" i="5"/>
  <c r="J503" i="5" s="1"/>
  <c r="I502" i="5"/>
  <c r="I501" i="5"/>
  <c r="I500" i="5"/>
  <c r="I499" i="5"/>
  <c r="I498" i="5"/>
  <c r="I497" i="5"/>
  <c r="K497" i="5" s="1"/>
  <c r="I496" i="5"/>
  <c r="I495" i="5"/>
  <c r="I494" i="5"/>
  <c r="I493" i="5"/>
  <c r="K493" i="5" s="1"/>
  <c r="I492" i="5"/>
  <c r="K492" i="5" s="1"/>
  <c r="I491" i="5"/>
  <c r="J491" i="5" s="1"/>
  <c r="I490" i="5"/>
  <c r="I489" i="5"/>
  <c r="I488" i="5"/>
  <c r="I487" i="5"/>
  <c r="J487" i="5" s="1"/>
  <c r="I486" i="5"/>
  <c r="I485" i="5"/>
  <c r="I484" i="5"/>
  <c r="I483" i="5"/>
  <c r="J483" i="5" s="1"/>
  <c r="I482" i="5"/>
  <c r="I481" i="5"/>
  <c r="I479" i="5"/>
  <c r="I478" i="5"/>
  <c r="I476" i="5"/>
  <c r="I475" i="5"/>
  <c r="K475" i="5" s="1"/>
  <c r="I474" i="5"/>
  <c r="J474" i="5" s="1"/>
  <c r="M474" i="5" s="1"/>
  <c r="I473" i="5"/>
  <c r="I472" i="5"/>
  <c r="I471" i="5"/>
  <c r="I470" i="5"/>
  <c r="I469" i="5"/>
  <c r="I468" i="5"/>
  <c r="I467" i="5"/>
  <c r="I466" i="5"/>
  <c r="I465" i="5"/>
  <c r="I464" i="5"/>
  <c r="I463" i="5"/>
  <c r="J463" i="5" s="1"/>
  <c r="Q463" i="5" s="1" a="1"/>
  <c r="Q463" i="5" s="1"/>
  <c r="I462" i="5"/>
  <c r="I461" i="5"/>
  <c r="J461" i="5" s="1"/>
  <c r="I460" i="5"/>
  <c r="I459" i="5"/>
  <c r="I458" i="5"/>
  <c r="I457" i="5"/>
  <c r="I456" i="5"/>
  <c r="I455" i="5"/>
  <c r="I454" i="5"/>
  <c r="K454" i="5" s="1"/>
  <c r="I453" i="5"/>
  <c r="I452" i="5"/>
  <c r="I451" i="5"/>
  <c r="I450" i="5"/>
  <c r="I449" i="5"/>
  <c r="J449" i="5" s="1"/>
  <c r="I448" i="5"/>
  <c r="I446" i="5"/>
  <c r="I445" i="5"/>
  <c r="I444" i="5"/>
  <c r="I443" i="5"/>
  <c r="I442" i="5"/>
  <c r="K442" i="5" s="1"/>
  <c r="I441" i="5"/>
  <c r="J441" i="5" s="1"/>
  <c r="M441" i="5" s="1"/>
  <c r="I440" i="5"/>
  <c r="I439" i="5"/>
  <c r="I438" i="5"/>
  <c r="I437" i="5"/>
  <c r="I436" i="5"/>
  <c r="I434" i="5"/>
  <c r="I433" i="5"/>
  <c r="I432" i="5"/>
  <c r="I431" i="5"/>
  <c r="I430" i="5"/>
  <c r="I429" i="5"/>
  <c r="J429" i="5" s="1"/>
  <c r="Q429" i="5" s="1" a="1"/>
  <c r="Q429" i="5" s="1"/>
  <c r="I428" i="5"/>
  <c r="I427" i="5"/>
  <c r="J427" i="5" s="1"/>
  <c r="I426" i="5"/>
  <c r="I425" i="5"/>
  <c r="I424" i="5"/>
  <c r="I423" i="5"/>
  <c r="I422" i="5"/>
  <c r="I421" i="5"/>
  <c r="I420" i="5"/>
  <c r="K420" i="5" s="1"/>
  <c r="I419" i="5"/>
  <c r="I418" i="5"/>
  <c r="I417" i="5"/>
  <c r="I416" i="5"/>
  <c r="I415" i="5"/>
  <c r="J415" i="5" s="1"/>
  <c r="I414" i="5"/>
  <c r="I413" i="5"/>
  <c r="I412" i="5"/>
  <c r="I411" i="5"/>
  <c r="I408" i="5"/>
  <c r="I407" i="5"/>
  <c r="K407" i="5" s="1"/>
  <c r="I406" i="5"/>
  <c r="J406" i="5" s="1"/>
  <c r="M406" i="5" s="1"/>
  <c r="I405" i="5"/>
  <c r="I404" i="5"/>
  <c r="I403" i="5"/>
  <c r="I402" i="5"/>
  <c r="I401" i="5"/>
  <c r="I400" i="5"/>
  <c r="I399" i="5"/>
  <c r="I398" i="5"/>
  <c r="I397" i="5"/>
  <c r="I396" i="5"/>
  <c r="I395" i="5"/>
  <c r="I394" i="5"/>
  <c r="K394" i="5" s="1"/>
  <c r="I393" i="5"/>
  <c r="I392" i="5"/>
  <c r="I391" i="5"/>
  <c r="I390" i="5"/>
  <c r="I389" i="5"/>
  <c r="I388" i="5"/>
  <c r="K388" i="5" s="1"/>
  <c r="I387" i="5"/>
  <c r="J387" i="5" s="1"/>
  <c r="I386" i="5"/>
  <c r="I385" i="5"/>
  <c r="J385" i="5" s="1"/>
  <c r="Q385" i="5" s="1" a="1"/>
  <c r="Q385" i="5" s="1"/>
  <c r="I384" i="5"/>
  <c r="I383" i="5"/>
  <c r="I382" i="5"/>
  <c r="I381" i="5"/>
  <c r="I380" i="5"/>
  <c r="K380" i="5" s="1"/>
  <c r="I379" i="5"/>
  <c r="I378" i="5"/>
  <c r="K378" i="5" s="1"/>
  <c r="I377" i="5"/>
  <c r="J377" i="5" s="1"/>
  <c r="I376" i="5"/>
  <c r="I375" i="5"/>
  <c r="I374" i="5"/>
  <c r="I372" i="5"/>
  <c r="K372" i="5" s="1"/>
  <c r="I371" i="5"/>
  <c r="I370" i="5"/>
  <c r="K370" i="5" s="1"/>
  <c r="I369" i="5"/>
  <c r="I368" i="5"/>
  <c r="K368" i="5" s="1"/>
  <c r="I367" i="5"/>
  <c r="I366" i="5"/>
  <c r="I365" i="5"/>
  <c r="I364" i="5"/>
  <c r="I363" i="5"/>
  <c r="I362" i="5"/>
  <c r="K362" i="5" s="1"/>
  <c r="I361" i="5"/>
  <c r="I360" i="5"/>
  <c r="I359" i="5"/>
  <c r="I358" i="5"/>
  <c r="I357" i="5"/>
  <c r="J357" i="5" s="1"/>
  <c r="Q357" i="5" s="1" a="1"/>
  <c r="Q357" i="5" s="1"/>
  <c r="I355" i="5"/>
  <c r="I354" i="5"/>
  <c r="I353" i="5"/>
  <c r="I352" i="5"/>
  <c r="J352" i="5" s="1"/>
  <c r="I351" i="5"/>
  <c r="K351" i="5" s="1"/>
  <c r="I350" i="5"/>
  <c r="I349" i="5"/>
  <c r="J349" i="5" s="1"/>
  <c r="M349" i="5" s="1"/>
  <c r="I348" i="5"/>
  <c r="I347" i="5"/>
  <c r="K347" i="5" s="1"/>
  <c r="I346" i="5"/>
  <c r="I345" i="5"/>
  <c r="K345" i="5" s="1"/>
  <c r="I344" i="5"/>
  <c r="I343" i="5"/>
  <c r="I342" i="5"/>
  <c r="I341" i="5"/>
  <c r="K341" i="5" s="1"/>
  <c r="I340" i="5"/>
  <c r="I339" i="5"/>
  <c r="I338" i="5"/>
  <c r="I337" i="5"/>
  <c r="I336" i="5"/>
  <c r="J336" i="5" s="1"/>
  <c r="I335" i="5"/>
  <c r="K335" i="5" s="1"/>
  <c r="I334" i="5"/>
  <c r="I333" i="5"/>
  <c r="J333" i="5" s="1"/>
  <c r="M333" i="5" s="1"/>
  <c r="I332" i="5"/>
  <c r="I331" i="5"/>
  <c r="K331" i="5" s="1"/>
  <c r="I330" i="5"/>
  <c r="I329" i="5"/>
  <c r="I328" i="5"/>
  <c r="J328" i="5" s="1"/>
  <c r="Q328" i="5" s="1" a="1"/>
  <c r="Q328" i="5" s="1"/>
  <c r="I327" i="5"/>
  <c r="I326" i="5"/>
  <c r="I325" i="5"/>
  <c r="I324" i="5"/>
  <c r="J324" i="5" s="1"/>
  <c r="Q324" i="5" s="1" a="1"/>
  <c r="Q324" i="5" s="1"/>
  <c r="I323" i="5"/>
  <c r="I322" i="5"/>
  <c r="I321" i="5"/>
  <c r="K321" i="5" s="1"/>
  <c r="I320" i="5"/>
  <c r="J320" i="5" s="1"/>
  <c r="I319" i="5"/>
  <c r="K319" i="5" s="1"/>
  <c r="I318" i="5"/>
  <c r="I317" i="5"/>
  <c r="J317" i="5" s="1"/>
  <c r="M317" i="5" s="1"/>
  <c r="I316" i="5"/>
  <c r="I315" i="5"/>
  <c r="K315" i="5" s="1"/>
  <c r="I313" i="5"/>
  <c r="I312" i="5"/>
  <c r="K312" i="5" s="1"/>
  <c r="I311" i="5"/>
  <c r="I310" i="5"/>
  <c r="I309" i="5"/>
  <c r="I308" i="5"/>
  <c r="I307" i="5"/>
  <c r="J307" i="5" s="1"/>
  <c r="Q307" i="5" s="1" a="1"/>
  <c r="Q307" i="5" s="1"/>
  <c r="I306" i="5"/>
  <c r="I305" i="5"/>
  <c r="K305" i="5" s="1"/>
  <c r="I304" i="5"/>
  <c r="I303" i="5"/>
  <c r="I302" i="5"/>
  <c r="K302" i="5" s="1"/>
  <c r="I301" i="5"/>
  <c r="K301" i="5" s="1"/>
  <c r="I299" i="5"/>
  <c r="J299" i="5" s="1"/>
  <c r="M299" i="5" s="1"/>
  <c r="I298" i="5"/>
  <c r="I297" i="5"/>
  <c r="K297" i="5" s="1"/>
  <c r="I296" i="5"/>
  <c r="I295" i="5"/>
  <c r="I294" i="5"/>
  <c r="J294" i="5" s="1"/>
  <c r="Q294" i="5" s="1" a="1"/>
  <c r="Q294" i="5" s="1"/>
  <c r="I293" i="5"/>
  <c r="J293" i="5" s="1"/>
  <c r="Q293" i="5" s="1" a="1"/>
  <c r="Q293" i="5" s="1"/>
  <c r="I292" i="5"/>
  <c r="I291" i="5"/>
  <c r="I290" i="5"/>
  <c r="I289" i="5"/>
  <c r="J289" i="5" s="1"/>
  <c r="Q289" i="5" s="1" a="1"/>
  <c r="Q289" i="5" s="1"/>
  <c r="I288" i="5"/>
  <c r="I287" i="5"/>
  <c r="K287" i="5" s="1"/>
  <c r="I286" i="5"/>
  <c r="J286" i="5" s="1"/>
  <c r="M286" i="5" s="1"/>
  <c r="I285" i="5"/>
  <c r="J285" i="5" s="1"/>
  <c r="M285" i="5" s="1"/>
  <c r="I284" i="5"/>
  <c r="I283" i="5"/>
  <c r="K283" i="5" s="1"/>
  <c r="I282" i="5"/>
  <c r="J282" i="5" s="1"/>
  <c r="M282" i="5" s="1"/>
  <c r="I281" i="5"/>
  <c r="I280" i="5"/>
  <c r="K280" i="5" s="1"/>
  <c r="I279" i="5"/>
  <c r="K279" i="5" s="1"/>
  <c r="I278" i="5"/>
  <c r="I277" i="5"/>
  <c r="J277" i="5" s="1"/>
  <c r="Q277" i="5" s="1" a="1"/>
  <c r="Q277" i="5" s="1"/>
  <c r="I276" i="5"/>
  <c r="J276" i="5" s="1"/>
  <c r="Q276" i="5" s="1" a="1"/>
  <c r="Q276" i="5" s="1"/>
  <c r="I275" i="5"/>
  <c r="I274" i="5"/>
  <c r="I273" i="5"/>
  <c r="J273" i="5" s="1"/>
  <c r="M273" i="5" s="1"/>
  <c r="I272" i="5"/>
  <c r="I271" i="5"/>
  <c r="I270" i="5"/>
  <c r="I269" i="5"/>
  <c r="I267" i="5"/>
  <c r="I266" i="5"/>
  <c r="I265" i="5"/>
  <c r="I264" i="5"/>
  <c r="I263" i="5"/>
  <c r="K263" i="5" s="1"/>
  <c r="I262" i="5"/>
  <c r="I261" i="5"/>
  <c r="I260" i="5"/>
  <c r="I259" i="5"/>
  <c r="I258" i="5"/>
  <c r="I257" i="5"/>
  <c r="I256" i="5"/>
  <c r="J256" i="5" s="1"/>
  <c r="Q256" i="5" s="1" a="1"/>
  <c r="Q256" i="5" s="1"/>
  <c r="I255" i="5"/>
  <c r="I254" i="5"/>
  <c r="K254" i="5" s="1"/>
  <c r="I253" i="5"/>
  <c r="I252" i="5"/>
  <c r="J252" i="5" s="1"/>
  <c r="M252" i="5" s="1"/>
  <c r="I251" i="5"/>
  <c r="I250" i="5"/>
  <c r="I249" i="5"/>
  <c r="I248" i="5"/>
  <c r="I247" i="5"/>
  <c r="K247" i="5" s="1"/>
  <c r="I246" i="5"/>
  <c r="K246" i="5" s="1"/>
  <c r="I245" i="5"/>
  <c r="I244" i="5"/>
  <c r="J244" i="5" s="1"/>
  <c r="M244" i="5" s="1"/>
  <c r="I243" i="5"/>
  <c r="J243" i="5" s="1"/>
  <c r="Q243" i="5" s="1" a="1"/>
  <c r="Q243" i="5" s="1"/>
  <c r="I242" i="5"/>
  <c r="K242" i="5" s="1"/>
  <c r="I241" i="5"/>
  <c r="I240" i="5"/>
  <c r="J240" i="5" s="1"/>
  <c r="M240" i="5" s="1"/>
  <c r="I239" i="5"/>
  <c r="I238" i="5"/>
  <c r="K238" i="5" s="1"/>
  <c r="I237" i="5"/>
  <c r="I236" i="5"/>
  <c r="J236" i="5" s="1"/>
  <c r="Q236" i="5" s="1" a="1"/>
  <c r="Q236" i="5" s="1"/>
  <c r="I234" i="5"/>
  <c r="J234" i="5" s="1"/>
  <c r="Q234" i="5" s="1" a="1"/>
  <c r="Q234" i="5" s="1"/>
  <c r="I233" i="5"/>
  <c r="K233" i="5" s="1"/>
  <c r="I232" i="5"/>
  <c r="I231" i="5"/>
  <c r="I230" i="5"/>
  <c r="K230" i="5" s="1"/>
  <c r="I228" i="5"/>
  <c r="K228" i="5" s="1"/>
  <c r="I227" i="5"/>
  <c r="I226" i="5"/>
  <c r="J226" i="5" s="1"/>
  <c r="Q226" i="5" s="1" a="1"/>
  <c r="Q226" i="5" s="1"/>
  <c r="I225" i="5"/>
  <c r="J225" i="5" s="1"/>
  <c r="Q225" i="5" s="1" a="1"/>
  <c r="Q225" i="5" s="1"/>
  <c r="I224" i="5"/>
  <c r="K224" i="5" s="1"/>
  <c r="I223" i="5"/>
  <c r="I222" i="5"/>
  <c r="J222" i="5" s="1"/>
  <c r="Q222" i="5" s="1" a="1"/>
  <c r="Q222" i="5" s="1"/>
  <c r="I221" i="5"/>
  <c r="K221" i="5" s="1"/>
  <c r="I220" i="5"/>
  <c r="K220" i="5" s="1"/>
  <c r="I219" i="5"/>
  <c r="I218" i="5"/>
  <c r="J218" i="5" s="1"/>
  <c r="Q218" i="5" s="1" a="1"/>
  <c r="Q218" i="5" s="1"/>
  <c r="I217" i="5"/>
  <c r="K217" i="5" s="1"/>
  <c r="I216" i="5"/>
  <c r="K216" i="5" s="1"/>
  <c r="I215" i="5"/>
  <c r="I214" i="5"/>
  <c r="I213" i="5"/>
  <c r="K213" i="5" s="1"/>
  <c r="I212" i="5"/>
  <c r="I211" i="5"/>
  <c r="I210" i="5"/>
  <c r="J210" i="5" s="1"/>
  <c r="I208" i="5"/>
  <c r="K208" i="5" s="1"/>
  <c r="I207" i="5"/>
  <c r="I206" i="5"/>
  <c r="K206" i="5" s="1"/>
  <c r="I205" i="5"/>
  <c r="I204" i="5"/>
  <c r="K204" i="5" s="1"/>
  <c r="I203" i="5"/>
  <c r="I202" i="5"/>
  <c r="I201" i="5"/>
  <c r="I200" i="5"/>
  <c r="K200" i="5" s="1"/>
  <c r="I199" i="5"/>
  <c r="I198" i="5"/>
  <c r="I197" i="5"/>
  <c r="J197" i="5" s="1"/>
  <c r="I196" i="5"/>
  <c r="K196" i="5" s="1"/>
  <c r="I195" i="5"/>
  <c r="K195" i="5" s="1"/>
  <c r="I194" i="5"/>
  <c r="K194" i="5" s="1"/>
  <c r="I193" i="5"/>
  <c r="I192" i="5"/>
  <c r="K192" i="5" s="1"/>
  <c r="I191" i="5"/>
  <c r="I190" i="5"/>
  <c r="I189" i="5"/>
  <c r="I188" i="5"/>
  <c r="K188" i="5" s="1"/>
  <c r="I187" i="5"/>
  <c r="I186" i="5"/>
  <c r="K186" i="5" s="1"/>
  <c r="I185" i="5"/>
  <c r="J185" i="5" s="1"/>
  <c r="I184" i="5"/>
  <c r="K184" i="5" s="1"/>
  <c r="I183" i="5"/>
  <c r="K183" i="5" s="1"/>
  <c r="I182" i="5"/>
  <c r="I181" i="5"/>
  <c r="I180" i="5"/>
  <c r="K180" i="5" s="1"/>
  <c r="I179" i="5"/>
  <c r="I178" i="5"/>
  <c r="I177" i="5"/>
  <c r="J177" i="5" s="1"/>
  <c r="I176" i="5"/>
  <c r="K176" i="5" s="1"/>
  <c r="I175" i="5"/>
  <c r="I174" i="5"/>
  <c r="K174" i="5" s="1"/>
  <c r="I173" i="5"/>
  <c r="I172" i="5"/>
  <c r="K172" i="5" s="1"/>
  <c r="I171" i="5"/>
  <c r="K171" i="5" s="1"/>
  <c r="I170" i="5"/>
  <c r="I169" i="5"/>
  <c r="I168" i="5"/>
  <c r="K168" i="5" s="1"/>
  <c r="I167" i="5"/>
  <c r="I166" i="5"/>
  <c r="I165" i="5"/>
  <c r="J165" i="5" s="1"/>
  <c r="I164" i="5"/>
  <c r="K164" i="5" s="1"/>
  <c r="I163" i="5"/>
  <c r="K163" i="5" s="1"/>
  <c r="I162" i="5"/>
  <c r="K162" i="5" s="1"/>
  <c r="I161" i="5"/>
  <c r="I160" i="5"/>
  <c r="K160" i="5" s="1"/>
  <c r="I159" i="5"/>
  <c r="I158" i="5"/>
  <c r="I157" i="5"/>
  <c r="I156" i="5"/>
  <c r="K156" i="5" s="1"/>
  <c r="I155" i="5"/>
  <c r="I154" i="5"/>
  <c r="K154" i="5" s="1"/>
  <c r="I153" i="5"/>
  <c r="J153" i="5" s="1"/>
  <c r="I151" i="5"/>
  <c r="K151" i="5" s="1"/>
  <c r="I150" i="5"/>
  <c r="K150" i="5" s="1"/>
  <c r="I149" i="5"/>
  <c r="I148" i="5"/>
  <c r="I147" i="5"/>
  <c r="K147" i="5" s="1"/>
  <c r="I146" i="5"/>
  <c r="I145" i="5"/>
  <c r="I144" i="5"/>
  <c r="J144" i="5" s="1"/>
  <c r="I143" i="5"/>
  <c r="K143" i="5" s="1"/>
  <c r="I142" i="5"/>
  <c r="I141" i="5"/>
  <c r="K141" i="5" s="1"/>
  <c r="I140" i="5"/>
  <c r="I139" i="5"/>
  <c r="K139" i="5" s="1"/>
  <c r="I138" i="5"/>
  <c r="K138" i="5" s="1"/>
  <c r="I137" i="5"/>
  <c r="I136" i="5"/>
  <c r="I135" i="5"/>
  <c r="I134" i="5"/>
  <c r="I133" i="5"/>
  <c r="J133" i="5" s="1"/>
  <c r="I132" i="5"/>
  <c r="K132" i="5" s="1"/>
  <c r="I131" i="5"/>
  <c r="K131" i="5" s="1"/>
  <c r="I130" i="5"/>
  <c r="K130" i="5" s="1"/>
  <c r="I129" i="5"/>
  <c r="I128" i="5"/>
  <c r="K128" i="5" s="1"/>
  <c r="I127" i="5"/>
  <c r="I126" i="5"/>
  <c r="I125" i="5"/>
  <c r="I124" i="5"/>
  <c r="K124" i="5" s="1"/>
  <c r="I122" i="5"/>
  <c r="K122" i="5" s="1"/>
  <c r="I121" i="5"/>
  <c r="J121" i="5" s="1"/>
  <c r="I120" i="5"/>
  <c r="K120" i="5" s="1"/>
  <c r="I119" i="5"/>
  <c r="K119" i="5" s="1"/>
  <c r="I117" i="5"/>
  <c r="I116" i="5"/>
  <c r="I115" i="5"/>
  <c r="K115" i="5" s="1"/>
  <c r="I114" i="5"/>
  <c r="I113" i="5"/>
  <c r="I112" i="5"/>
  <c r="J112" i="5" s="1"/>
  <c r="I111" i="5"/>
  <c r="K111" i="5" s="1"/>
  <c r="I110" i="5"/>
  <c r="I109" i="5"/>
  <c r="K109" i="5" s="1"/>
  <c r="I108" i="5"/>
  <c r="I107" i="5"/>
  <c r="K107" i="5" s="1"/>
  <c r="I106" i="5"/>
  <c r="K106" i="5" s="1"/>
  <c r="I105" i="5"/>
  <c r="I104" i="5"/>
  <c r="I103" i="5"/>
  <c r="K103" i="5" s="1"/>
  <c r="I102" i="5"/>
  <c r="I101" i="5"/>
  <c r="I99" i="5"/>
  <c r="J99" i="5" s="1"/>
  <c r="I98" i="5"/>
  <c r="K98" i="5" s="1"/>
  <c r="I97" i="5"/>
  <c r="K97" i="5" s="1"/>
  <c r="I95" i="5"/>
  <c r="K95" i="5" s="1"/>
  <c r="I94" i="5"/>
  <c r="I93" i="5"/>
  <c r="K93" i="5" s="1"/>
  <c r="I92" i="5"/>
  <c r="I91" i="5"/>
  <c r="I90" i="5"/>
  <c r="I89" i="5"/>
  <c r="K89" i="5" s="1"/>
  <c r="I88" i="5"/>
  <c r="I87" i="5"/>
  <c r="K87" i="5" s="1"/>
  <c r="I86" i="5"/>
  <c r="J86" i="5" s="1"/>
  <c r="I85" i="5"/>
  <c r="K85" i="5" s="1"/>
  <c r="I84" i="5"/>
  <c r="K84" i="5" s="1"/>
  <c r="I83" i="5"/>
  <c r="I82" i="5"/>
  <c r="I81" i="5"/>
  <c r="K81" i="5" s="1"/>
  <c r="I80" i="5"/>
  <c r="I79" i="5"/>
  <c r="I78" i="5"/>
  <c r="J78" i="5" s="1"/>
  <c r="I77" i="5"/>
  <c r="K77" i="5" s="1"/>
  <c r="I76" i="5"/>
  <c r="I75" i="5"/>
  <c r="K75" i="5" s="1"/>
  <c r="I74" i="5"/>
  <c r="I73" i="5"/>
  <c r="K73" i="5" s="1"/>
  <c r="I72" i="5"/>
  <c r="K72" i="5" s="1"/>
  <c r="I71" i="5"/>
  <c r="I70" i="5"/>
  <c r="I69" i="5"/>
  <c r="K69" i="5" s="1"/>
  <c r="I68" i="5"/>
  <c r="I67" i="5"/>
  <c r="I66" i="5"/>
  <c r="J66" i="5" s="1"/>
  <c r="I65" i="5"/>
  <c r="K65" i="5" s="1"/>
  <c r="I64" i="5"/>
  <c r="K64" i="5" s="1"/>
  <c r="I63" i="5"/>
  <c r="K63" i="5" s="1"/>
  <c r="I62" i="5"/>
  <c r="I61" i="5"/>
  <c r="K61" i="5" s="1"/>
  <c r="I60" i="5"/>
  <c r="I59" i="5"/>
  <c r="I58" i="5"/>
  <c r="I57" i="5"/>
  <c r="K57" i="5" s="1"/>
  <c r="I56" i="5"/>
  <c r="I55" i="5"/>
  <c r="K55" i="5" s="1"/>
  <c r="I54" i="5"/>
  <c r="J54" i="5" s="1"/>
  <c r="I53" i="5"/>
  <c r="K53" i="5" s="1"/>
  <c r="I52" i="5"/>
  <c r="K52" i="5" s="1"/>
  <c r="I51" i="5"/>
  <c r="I50" i="5"/>
  <c r="I49" i="5"/>
  <c r="K49" i="5" s="1"/>
  <c r="I48" i="5"/>
  <c r="I47" i="5"/>
  <c r="I46" i="5"/>
  <c r="J46" i="5" s="1"/>
  <c r="I45" i="5"/>
  <c r="K45" i="5" s="1"/>
  <c r="I44" i="5"/>
  <c r="I43" i="5"/>
  <c r="K43" i="5" s="1"/>
  <c r="I42" i="5"/>
  <c r="I41" i="5"/>
  <c r="K41" i="5" s="1"/>
  <c r="I40" i="5"/>
  <c r="K40" i="5" s="1"/>
  <c r="I39" i="5"/>
  <c r="I38" i="5"/>
  <c r="I37" i="5"/>
  <c r="K37" i="5" s="1"/>
  <c r="I36" i="5"/>
  <c r="I35" i="5"/>
  <c r="I34" i="5"/>
  <c r="J34" i="5" s="1"/>
  <c r="I33" i="5"/>
  <c r="K33" i="5" s="1"/>
  <c r="I32" i="5"/>
  <c r="K32" i="5" s="1"/>
  <c r="I31" i="5"/>
  <c r="K31" i="5" s="1"/>
  <c r="I30" i="5"/>
  <c r="I29" i="5"/>
  <c r="K29" i="5" s="1"/>
  <c r="I28" i="5"/>
  <c r="I27" i="5"/>
  <c r="I26" i="5"/>
  <c r="I25" i="5"/>
  <c r="K25" i="5" s="1"/>
  <c r="I24" i="5"/>
  <c r="I23" i="5"/>
  <c r="K23" i="5" s="1"/>
  <c r="I22" i="5"/>
  <c r="J22" i="5" s="1"/>
  <c r="I21" i="5"/>
  <c r="K21" i="5" s="1"/>
  <c r="I20" i="5"/>
  <c r="K20" i="5" s="1"/>
  <c r="I19" i="5"/>
  <c r="I18" i="5"/>
  <c r="I17" i="5"/>
  <c r="K17" i="5" s="1"/>
  <c r="K2321" i="5" l="1"/>
  <c r="K1037" i="5"/>
  <c r="K2340" i="5"/>
  <c r="J2335" i="5"/>
  <c r="M2335" i="5" s="1"/>
  <c r="K447" i="5"/>
  <c r="K2310" i="5"/>
  <c r="J410" i="5"/>
  <c r="M410" i="5" s="1"/>
  <c r="K887" i="5"/>
  <c r="J717" i="5"/>
  <c r="M717" i="5" s="1"/>
  <c r="K1073" i="5"/>
  <c r="J1007" i="5"/>
  <c r="M1007" i="5" s="1"/>
  <c r="J2373" i="5"/>
  <c r="M2373" i="5" s="1"/>
  <c r="K2369" i="5"/>
  <c r="K2389" i="5"/>
  <c r="K2355" i="5"/>
  <c r="J617" i="5"/>
  <c r="M617" i="5" s="1"/>
  <c r="J1377" i="5"/>
  <c r="M1377" i="5" s="1"/>
  <c r="J2267" i="5"/>
  <c r="M2267" i="5" s="1"/>
  <c r="K2352" i="5"/>
  <c r="J931" i="5"/>
  <c r="M931" i="5" s="1"/>
  <c r="J2330" i="5"/>
  <c r="M2330" i="5" s="1"/>
  <c r="J2385" i="5"/>
  <c r="M2385" i="5" s="1"/>
  <c r="K314" i="5"/>
  <c r="J2342" i="5"/>
  <c r="M2342" i="5" s="1"/>
  <c r="J2269" i="5"/>
  <c r="M2269" i="5" s="1"/>
  <c r="K978" i="5"/>
  <c r="J2268" i="5"/>
  <c r="M2268" i="5" s="1"/>
  <c r="J869" i="5"/>
  <c r="M869" i="5" s="1"/>
  <c r="K2315" i="5"/>
  <c r="J758" i="5"/>
  <c r="M758" i="5" s="1"/>
  <c r="J300" i="5"/>
  <c r="M300" i="5" s="1"/>
  <c r="J575" i="5"/>
  <c r="M575" i="5" s="1"/>
  <c r="K435" i="5"/>
  <c r="K2339" i="5"/>
  <c r="J2313" i="5"/>
  <c r="M2313" i="5" s="1"/>
  <c r="K1355" i="5"/>
  <c r="K2326" i="5"/>
  <c r="J2353" i="5"/>
  <c r="M2353" i="5" s="1"/>
  <c r="J2266" i="5"/>
  <c r="M2266" i="5" s="1"/>
  <c r="K2327" i="5"/>
  <c r="K2368" i="5"/>
  <c r="J2337" i="5"/>
  <c r="M2337" i="5" s="1"/>
  <c r="K2378" i="5"/>
  <c r="J2393" i="5"/>
  <c r="M2393" i="5" s="1"/>
  <c r="J2260" i="5"/>
  <c r="M2260" i="5" s="1"/>
  <c r="J2362" i="5"/>
  <c r="M2362" i="5" s="1"/>
  <c r="J2359" i="5"/>
  <c r="M2359" i="5" s="1"/>
  <c r="K2387" i="5"/>
  <c r="K2382" i="5"/>
  <c r="J2357" i="5"/>
  <c r="M2357" i="5" s="1"/>
  <c r="K2380" i="5"/>
  <c r="J2375" i="5"/>
  <c r="M2375" i="5" s="1"/>
  <c r="K2395" i="5"/>
  <c r="K2367" i="5"/>
  <c r="K2396" i="5"/>
  <c r="K2379" i="5"/>
  <c r="K2394" i="5"/>
  <c r="K2376" i="5"/>
  <c r="K2354" i="5"/>
  <c r="J2325" i="5"/>
  <c r="M2325" i="5" s="1"/>
  <c r="K2384" i="5"/>
  <c r="K2316" i="5"/>
  <c r="J2341" i="5"/>
  <c r="M2341" i="5" s="1"/>
  <c r="J2281" i="5"/>
  <c r="M2281" i="5" s="1"/>
  <c r="K2347" i="5"/>
  <c r="K2370" i="5"/>
  <c r="K2288" i="5"/>
  <c r="J2390" i="5"/>
  <c r="M2390" i="5" s="1"/>
  <c r="K2366" i="5"/>
  <c r="K2392" i="5"/>
  <c r="K2360" i="5"/>
  <c r="K152" i="5"/>
  <c r="J2381" i="5"/>
  <c r="M2381" i="5" s="1"/>
  <c r="J2363" i="5"/>
  <c r="M2363" i="5" s="1"/>
  <c r="J2319" i="5"/>
  <c r="M2319" i="5" s="1"/>
  <c r="J2309" i="5"/>
  <c r="M2309" i="5" s="1"/>
  <c r="K235" i="5"/>
  <c r="J2350" i="5"/>
  <c r="M2350" i="5" s="1"/>
  <c r="J2332" i="5"/>
  <c r="M2332" i="5" s="1"/>
  <c r="K2356" i="5"/>
  <c r="K2262" i="5"/>
  <c r="J870" i="5"/>
  <c r="M870" i="5" s="1"/>
  <c r="K2345" i="5"/>
  <c r="J2386" i="5"/>
  <c r="M2386" i="5" s="1"/>
  <c r="K2338" i="5"/>
  <c r="K2358" i="5"/>
  <c r="K2344" i="5"/>
  <c r="K2331" i="5"/>
  <c r="K2318" i="5"/>
  <c r="K587" i="5"/>
  <c r="J409" i="5"/>
  <c r="M409" i="5" s="1"/>
  <c r="K2377" i="5"/>
  <c r="K774" i="5"/>
  <c r="J775" i="5"/>
  <c r="M775" i="5" s="1"/>
  <c r="K2391" i="5"/>
  <c r="K2364" i="5"/>
  <c r="K1021" i="5"/>
  <c r="K2311" i="5"/>
  <c r="K2334" i="5"/>
  <c r="J2388" i="5"/>
  <c r="M2388" i="5" s="1"/>
  <c r="J2280" i="5"/>
  <c r="M2280" i="5" s="1"/>
  <c r="J916" i="5"/>
  <c r="M916" i="5" s="1"/>
  <c r="J2320" i="5"/>
  <c r="M2320" i="5" s="1"/>
  <c r="J2273" i="5"/>
  <c r="M2273" i="5" s="1"/>
  <c r="K2263" i="5"/>
  <c r="J477" i="5"/>
  <c r="M477" i="5" s="1"/>
  <c r="K2312" i="5"/>
  <c r="J2372" i="5"/>
  <c r="M2372" i="5" s="1"/>
  <c r="J2346" i="5"/>
  <c r="M2346" i="5" s="1"/>
  <c r="J546" i="5"/>
  <c r="M546" i="5" s="1"/>
  <c r="J2303" i="5"/>
  <c r="M2303" i="5" s="1"/>
  <c r="K966" i="5"/>
  <c r="J2349" i="5"/>
  <c r="M2349" i="5" s="1"/>
  <c r="J2333" i="5"/>
  <c r="M2333" i="5" s="1"/>
  <c r="K521" i="5"/>
  <c r="K2329" i="5"/>
  <c r="J2351" i="5"/>
  <c r="M2351" i="5" s="1"/>
  <c r="J535" i="5"/>
  <c r="M535" i="5" s="1"/>
  <c r="J827" i="5"/>
  <c r="M827" i="5" s="1"/>
  <c r="K229" i="5"/>
  <c r="K2383" i="5"/>
  <c r="K2374" i="5"/>
  <c r="K2365" i="5"/>
  <c r="K2371" i="5"/>
  <c r="K2361" i="5"/>
  <c r="K2348" i="5"/>
  <c r="K2343" i="5"/>
  <c r="K2336" i="5"/>
  <c r="K2328" i="5"/>
  <c r="K2323" i="5"/>
  <c r="K2317" i="5"/>
  <c r="K828" i="5"/>
  <c r="J356" i="5"/>
  <c r="M356" i="5" s="1"/>
  <c r="J2278" i="5"/>
  <c r="M2278" i="5" s="1"/>
  <c r="J2298" i="5"/>
  <c r="M2298" i="5" s="1"/>
  <c r="J1380" i="5"/>
  <c r="M1380" i="5" s="1"/>
  <c r="K2264" i="5"/>
  <c r="J2290" i="5"/>
  <c r="M2290" i="5" s="1"/>
  <c r="K654" i="5"/>
  <c r="J2287" i="5"/>
  <c r="M2287" i="5" s="1"/>
  <c r="K2276" i="5"/>
  <c r="J2305" i="5"/>
  <c r="M2305" i="5" s="1"/>
  <c r="J480" i="5"/>
  <c r="M480" i="5" s="1"/>
  <c r="J979" i="5"/>
  <c r="M979" i="5" s="1"/>
  <c r="J2308" i="5"/>
  <c r="M2308" i="5" s="1"/>
  <c r="J2297" i="5"/>
  <c r="M2297" i="5" s="1"/>
  <c r="J2286" i="5"/>
  <c r="M2286" i="5" s="1"/>
  <c r="K2294" i="5"/>
  <c r="K2272" i="5"/>
  <c r="J2261" i="5"/>
  <c r="M2261" i="5" s="1"/>
  <c r="J2282" i="5"/>
  <c r="M2282" i="5" s="1"/>
  <c r="K2271" i="5"/>
  <c r="K990" i="5"/>
  <c r="J2289" i="5"/>
  <c r="M2289" i="5" s="1"/>
  <c r="J2284" i="5"/>
  <c r="M2284" i="5" s="1"/>
  <c r="J2302" i="5"/>
  <c r="M2302" i="5" s="1"/>
  <c r="K2307" i="5"/>
  <c r="K2295" i="5"/>
  <c r="J100" i="5"/>
  <c r="M100" i="5" s="1"/>
  <c r="J2293" i="5"/>
  <c r="M2293" i="5" s="1"/>
  <c r="J2277" i="5"/>
  <c r="M2277" i="5" s="1"/>
  <c r="J1311" i="5"/>
  <c r="M1311" i="5" s="1"/>
  <c r="J2265" i="5"/>
  <c r="M2265" i="5" s="1"/>
  <c r="J2301" i="5"/>
  <c r="M2301" i="5" s="1"/>
  <c r="J2270" i="5"/>
  <c r="M2270" i="5" s="1"/>
  <c r="J2274" i="5"/>
  <c r="M2274" i="5" s="1"/>
  <c r="J2291" i="5"/>
  <c r="M2291" i="5" s="1"/>
  <c r="J980" i="5"/>
  <c r="M980" i="5" s="1"/>
  <c r="K373" i="5"/>
  <c r="J209" i="5"/>
  <c r="M209" i="5" s="1"/>
  <c r="K2299" i="5"/>
  <c r="K2279" i="5"/>
  <c r="K268" i="5"/>
  <c r="J118" i="5"/>
  <c r="M118" i="5" s="1"/>
  <c r="J2292" i="5"/>
  <c r="M2292" i="5" s="1"/>
  <c r="J2306" i="5"/>
  <c r="M2306" i="5" s="1"/>
  <c r="J602" i="5"/>
  <c r="M602" i="5" s="1"/>
  <c r="B12" i="5"/>
  <c r="B12" i="8"/>
  <c r="K2300" i="5"/>
  <c r="K2304" i="5"/>
  <c r="K2296" i="5"/>
  <c r="K2285" i="5"/>
  <c r="K2283" i="5"/>
  <c r="K2275" i="5"/>
  <c r="K961" i="5"/>
  <c r="J18" i="5"/>
  <c r="Q18" i="5" s="1" a="1"/>
  <c r="Q18" i="5" s="1"/>
  <c r="K18" i="5"/>
  <c r="K19" i="5"/>
  <c r="J19" i="5"/>
  <c r="M19" i="5" s="1"/>
  <c r="K24" i="5"/>
  <c r="J24" i="5"/>
  <c r="Q24" i="5" s="1" a="1"/>
  <c r="Q24" i="5" s="1"/>
  <c r="J26" i="5"/>
  <c r="Q26" i="5" s="1" a="1"/>
  <c r="Q26" i="5" s="1"/>
  <c r="K26" i="5"/>
  <c r="K27" i="5"/>
  <c r="J27" i="5"/>
  <c r="Q27" i="5" s="1" a="1"/>
  <c r="Q27" i="5" s="1"/>
  <c r="K28" i="5"/>
  <c r="J28" i="5"/>
  <c r="Q28" i="5" s="1" a="1"/>
  <c r="Q28" i="5" s="1"/>
  <c r="J30" i="5"/>
  <c r="Q30" i="5" s="1" a="1"/>
  <c r="Q30" i="5" s="1"/>
  <c r="K30" i="5"/>
  <c r="K35" i="5"/>
  <c r="J35" i="5"/>
  <c r="Q35" i="5" s="1" a="1"/>
  <c r="Q35" i="5" s="1"/>
  <c r="K36" i="5"/>
  <c r="J36" i="5"/>
  <c r="Q36" i="5" s="1" a="1"/>
  <c r="Q36" i="5" s="1"/>
  <c r="J38" i="5"/>
  <c r="M38" i="5" s="1"/>
  <c r="K38" i="5"/>
  <c r="K39" i="5"/>
  <c r="J39" i="5"/>
  <c r="Q39" i="5" s="1" a="1"/>
  <c r="Q39" i="5" s="1"/>
  <c r="J42" i="5"/>
  <c r="Q42" i="5" s="1" a="1"/>
  <c r="Q42" i="5" s="1"/>
  <c r="K42" i="5"/>
  <c r="K44" i="5"/>
  <c r="J44" i="5"/>
  <c r="Q44" i="5" s="1" a="1"/>
  <c r="Q44" i="5" s="1"/>
  <c r="K47" i="5"/>
  <c r="J47" i="5"/>
  <c r="Q47" i="5" s="1" a="1"/>
  <c r="Q47" i="5" s="1"/>
  <c r="K48" i="5"/>
  <c r="J48" i="5"/>
  <c r="Q48" i="5" s="1" a="1"/>
  <c r="Q48" i="5" s="1"/>
  <c r="J50" i="5"/>
  <c r="M50" i="5" s="1"/>
  <c r="K50" i="5"/>
  <c r="K51" i="5"/>
  <c r="J51" i="5"/>
  <c r="Q51" i="5" s="1" a="1"/>
  <c r="Q51" i="5" s="1"/>
  <c r="K56" i="5"/>
  <c r="J56" i="5"/>
  <c r="Q56" i="5" s="1" a="1"/>
  <c r="Q56" i="5" s="1"/>
  <c r="J58" i="5"/>
  <c r="Q58" i="5" s="1" a="1"/>
  <c r="Q58" i="5" s="1"/>
  <c r="K58" i="5"/>
  <c r="K59" i="5"/>
  <c r="J59" i="5"/>
  <c r="Q59" i="5" s="1" a="1"/>
  <c r="Q59" i="5" s="1"/>
  <c r="K60" i="5"/>
  <c r="J60" i="5"/>
  <c r="Q60" i="5" s="1" a="1"/>
  <c r="Q60" i="5" s="1"/>
  <c r="J62" i="5"/>
  <c r="Q62" i="5" s="1" a="1"/>
  <c r="Q62" i="5" s="1"/>
  <c r="K62" i="5"/>
  <c r="K67" i="5"/>
  <c r="J67" i="5"/>
  <c r="Q67" i="5" s="1" a="1"/>
  <c r="Q67" i="5" s="1"/>
  <c r="K68" i="5"/>
  <c r="J68" i="5"/>
  <c r="Q68" i="5" s="1" a="1"/>
  <c r="Q68" i="5" s="1"/>
  <c r="J70" i="5"/>
  <c r="Q70" i="5" s="1" a="1"/>
  <c r="Q70" i="5" s="1"/>
  <c r="K70" i="5"/>
  <c r="K71" i="5"/>
  <c r="J71" i="5"/>
  <c r="Q71" i="5" s="1" a="1"/>
  <c r="Q71" i="5" s="1"/>
  <c r="J74" i="5"/>
  <c r="Q74" i="5" s="1" a="1"/>
  <c r="Q74" i="5" s="1"/>
  <c r="K74" i="5"/>
  <c r="K76" i="5"/>
  <c r="J76" i="5"/>
  <c r="Q76" i="5" s="1" a="1"/>
  <c r="Q76" i="5" s="1"/>
  <c r="K79" i="5"/>
  <c r="J79" i="5"/>
  <c r="Q79" i="5" s="1" a="1"/>
  <c r="Q79" i="5" s="1"/>
  <c r="K80" i="5"/>
  <c r="J80" i="5"/>
  <c r="Q80" i="5" s="1" a="1"/>
  <c r="Q80" i="5" s="1"/>
  <c r="J82" i="5"/>
  <c r="Q82" i="5" s="1" a="1"/>
  <c r="Q82" i="5" s="1"/>
  <c r="K82" i="5"/>
  <c r="K83" i="5"/>
  <c r="J83" i="5"/>
  <c r="Q83" i="5" s="1" a="1"/>
  <c r="Q83" i="5" s="1"/>
  <c r="K88" i="5"/>
  <c r="J88" i="5"/>
  <c r="Q88" i="5" s="1" a="1"/>
  <c r="Q88" i="5" s="1"/>
  <c r="J90" i="5"/>
  <c r="M90" i="5" s="1"/>
  <c r="K90" i="5"/>
  <c r="K91" i="5"/>
  <c r="J91" i="5"/>
  <c r="Q91" i="5" s="1" a="1"/>
  <c r="Q91" i="5" s="1"/>
  <c r="K92" i="5"/>
  <c r="J92" i="5"/>
  <c r="Q92" i="5" s="1" a="1"/>
  <c r="Q92" i="5" s="1"/>
  <c r="J94" i="5"/>
  <c r="Q94" i="5" s="1" a="1"/>
  <c r="Q94" i="5" s="1"/>
  <c r="K94" i="5"/>
  <c r="K101" i="5"/>
  <c r="J101" i="5"/>
  <c r="Q101" i="5" s="1" a="1"/>
  <c r="Q101" i="5" s="1"/>
  <c r="K102" i="5"/>
  <c r="J102" i="5"/>
  <c r="Q102" i="5" s="1" a="1"/>
  <c r="Q102" i="5" s="1"/>
  <c r="J104" i="5"/>
  <c r="Q104" i="5" s="1" a="1"/>
  <c r="Q104" i="5" s="1"/>
  <c r="K104" i="5"/>
  <c r="K105" i="5"/>
  <c r="J105" i="5"/>
  <c r="Q105" i="5" s="1" a="1"/>
  <c r="Q105" i="5" s="1"/>
  <c r="J108" i="5"/>
  <c r="Q108" i="5" s="1" a="1"/>
  <c r="Q108" i="5" s="1"/>
  <c r="K108" i="5"/>
  <c r="K110" i="5"/>
  <c r="J110" i="5"/>
  <c r="Q110" i="5" s="1" a="1"/>
  <c r="Q110" i="5" s="1"/>
  <c r="K113" i="5"/>
  <c r="J113" i="5"/>
  <c r="Q113" i="5" s="1" a="1"/>
  <c r="Q113" i="5" s="1"/>
  <c r="K114" i="5"/>
  <c r="J114" i="5"/>
  <c r="Q114" i="5" s="1" a="1"/>
  <c r="Q114" i="5" s="1"/>
  <c r="J116" i="5"/>
  <c r="Q116" i="5" s="1" a="1"/>
  <c r="Q116" i="5" s="1"/>
  <c r="K116" i="5"/>
  <c r="K117" i="5"/>
  <c r="J117" i="5"/>
  <c r="Q117" i="5" s="1" a="1"/>
  <c r="Q117" i="5" s="1"/>
  <c r="K123" i="5"/>
  <c r="J123" i="5"/>
  <c r="Q123" i="5" s="1" a="1"/>
  <c r="Q123" i="5" s="1"/>
  <c r="J125" i="5"/>
  <c r="Q125" i="5" s="1" a="1"/>
  <c r="Q125" i="5" s="1"/>
  <c r="K125" i="5"/>
  <c r="K126" i="5"/>
  <c r="J126" i="5"/>
  <c r="Q126" i="5" s="1" a="1"/>
  <c r="Q126" i="5" s="1"/>
  <c r="K127" i="5"/>
  <c r="J127" i="5"/>
  <c r="Q127" i="5" s="1" a="1"/>
  <c r="Q127" i="5" s="1"/>
  <c r="J129" i="5"/>
  <c r="M129" i="5" s="1"/>
  <c r="K129" i="5"/>
  <c r="K134" i="5"/>
  <c r="J134" i="5"/>
  <c r="Q134" i="5" s="1" a="1"/>
  <c r="Q134" i="5" s="1"/>
  <c r="K135" i="5"/>
  <c r="J135" i="5"/>
  <c r="Q135" i="5" s="1" a="1"/>
  <c r="Q135" i="5" s="1"/>
  <c r="J136" i="5"/>
  <c r="Q136" i="5" s="1" a="1"/>
  <c r="Q136" i="5" s="1"/>
  <c r="K136" i="5"/>
  <c r="K137" i="5"/>
  <c r="J137" i="5"/>
  <c r="Q137" i="5" s="1" a="1"/>
  <c r="Q137" i="5" s="1"/>
  <c r="J140" i="5"/>
  <c r="Q140" i="5" s="1" a="1"/>
  <c r="Q140" i="5" s="1"/>
  <c r="K140" i="5"/>
  <c r="K142" i="5"/>
  <c r="J142" i="5"/>
  <c r="Q142" i="5" s="1" a="1"/>
  <c r="Q142" i="5" s="1"/>
  <c r="K145" i="5"/>
  <c r="J145" i="5"/>
  <c r="Q145" i="5" s="1" a="1"/>
  <c r="Q145" i="5" s="1"/>
  <c r="K146" i="5"/>
  <c r="J146" i="5"/>
  <c r="Q146" i="5" s="1" a="1"/>
  <c r="Q146" i="5" s="1"/>
  <c r="J148" i="5"/>
  <c r="Q148" i="5" s="1" a="1"/>
  <c r="Q148" i="5" s="1"/>
  <c r="K148" i="5"/>
  <c r="K149" i="5"/>
  <c r="J149" i="5"/>
  <c r="Q149" i="5" s="1" a="1"/>
  <c r="Q149" i="5" s="1"/>
  <c r="K155" i="5"/>
  <c r="J155" i="5"/>
  <c r="Q155" i="5" s="1" a="1"/>
  <c r="Q155" i="5" s="1"/>
  <c r="J157" i="5"/>
  <c r="M157" i="5" s="1"/>
  <c r="K157" i="5"/>
  <c r="K158" i="5"/>
  <c r="J158" i="5"/>
  <c r="Q158" i="5" s="1" a="1"/>
  <c r="Q158" i="5" s="1"/>
  <c r="K159" i="5"/>
  <c r="J159" i="5"/>
  <c r="Q159" i="5" s="1" a="1"/>
  <c r="Q159" i="5" s="1"/>
  <c r="J161" i="5"/>
  <c r="Q161" i="5" s="1" a="1"/>
  <c r="Q161" i="5" s="1"/>
  <c r="K161" i="5"/>
  <c r="K166" i="5"/>
  <c r="J166" i="5"/>
  <c r="Q166" i="5" s="1" a="1"/>
  <c r="Q166" i="5" s="1"/>
  <c r="K167" i="5"/>
  <c r="J167" i="5"/>
  <c r="Q167" i="5" s="1" a="1"/>
  <c r="Q167" i="5" s="1"/>
  <c r="J169" i="5"/>
  <c r="Q169" i="5" s="1" a="1"/>
  <c r="Q169" i="5" s="1"/>
  <c r="K169" i="5"/>
  <c r="K170" i="5"/>
  <c r="J170" i="5"/>
  <c r="Q170" i="5" s="1" a="1"/>
  <c r="Q170" i="5" s="1"/>
  <c r="J173" i="5"/>
  <c r="Q173" i="5" s="1" a="1"/>
  <c r="Q173" i="5" s="1"/>
  <c r="K173" i="5"/>
  <c r="K175" i="5"/>
  <c r="J175" i="5"/>
  <c r="Q175" i="5" s="1" a="1"/>
  <c r="Q175" i="5" s="1"/>
  <c r="K178" i="5"/>
  <c r="J178" i="5"/>
  <c r="Q178" i="5" s="1" a="1"/>
  <c r="Q178" i="5" s="1"/>
  <c r="K179" i="5"/>
  <c r="J179" i="5"/>
  <c r="Q179" i="5" s="1" a="1"/>
  <c r="Q179" i="5" s="1"/>
  <c r="J181" i="5"/>
  <c r="Q181" i="5" s="1" a="1"/>
  <c r="Q181" i="5" s="1"/>
  <c r="K181" i="5"/>
  <c r="K182" i="5"/>
  <c r="J182" i="5"/>
  <c r="Q182" i="5" s="1" a="1"/>
  <c r="Q182" i="5" s="1"/>
  <c r="K187" i="5"/>
  <c r="J187" i="5"/>
  <c r="Q187" i="5" s="1" a="1"/>
  <c r="Q187" i="5" s="1"/>
  <c r="J189" i="5"/>
  <c r="Q189" i="5" s="1" a="1"/>
  <c r="Q189" i="5" s="1"/>
  <c r="K189" i="5"/>
  <c r="K190" i="5"/>
  <c r="J190" i="5"/>
  <c r="Q190" i="5" s="1" a="1"/>
  <c r="Q190" i="5" s="1"/>
  <c r="K191" i="5"/>
  <c r="J191" i="5"/>
  <c r="Q191" i="5" s="1" a="1"/>
  <c r="Q191" i="5" s="1"/>
  <c r="J193" i="5"/>
  <c r="Q193" i="5" s="1" a="1"/>
  <c r="Q193" i="5" s="1"/>
  <c r="K193" i="5"/>
  <c r="K198" i="5"/>
  <c r="J198" i="5"/>
  <c r="Q198" i="5" s="1" a="1"/>
  <c r="Q198" i="5" s="1"/>
  <c r="K199" i="5"/>
  <c r="J199" i="5"/>
  <c r="Q199" i="5" s="1" a="1"/>
  <c r="Q199" i="5" s="1"/>
  <c r="J201" i="5"/>
  <c r="Q201" i="5" s="1" a="1"/>
  <c r="Q201" i="5" s="1"/>
  <c r="K201" i="5"/>
  <c r="K202" i="5"/>
  <c r="J202" i="5"/>
  <c r="Q202" i="5" s="1" a="1"/>
  <c r="Q202" i="5" s="1"/>
  <c r="K203" i="5"/>
  <c r="J203" i="5"/>
  <c r="Q203" i="5" s="1" a="1"/>
  <c r="Q203" i="5" s="1"/>
  <c r="J205" i="5"/>
  <c r="Q205" i="5" s="1" a="1"/>
  <c r="Q205" i="5" s="1"/>
  <c r="K205" i="5"/>
  <c r="K207" i="5"/>
  <c r="J207" i="5"/>
  <c r="Q207" i="5" s="1" a="1"/>
  <c r="Q207" i="5" s="1"/>
  <c r="K211" i="5"/>
  <c r="J211" i="5"/>
  <c r="Q211" i="5" s="1" a="1"/>
  <c r="Q211" i="5" s="1"/>
  <c r="K212" i="5"/>
  <c r="J212" i="5"/>
  <c r="Q212" i="5" s="1" a="1"/>
  <c r="Q212" i="5" s="1"/>
  <c r="J214" i="5"/>
  <c r="Q214" i="5" s="1" a="1"/>
  <c r="Q214" i="5" s="1"/>
  <c r="K214" i="5"/>
  <c r="K215" i="5"/>
  <c r="J215" i="5"/>
  <c r="Q215" i="5" s="1" a="1"/>
  <c r="Q215" i="5" s="1"/>
  <c r="J219" i="5"/>
  <c r="M219" i="5" s="1"/>
  <c r="K219" i="5"/>
  <c r="K223" i="5"/>
  <c r="J223" i="5"/>
  <c r="M223" i="5" s="1"/>
  <c r="K227" i="5"/>
  <c r="J227" i="5"/>
  <c r="M227" i="5" s="1"/>
  <c r="J231" i="5"/>
  <c r="M231" i="5" s="1"/>
  <c r="K231" i="5"/>
  <c r="K232" i="5"/>
  <c r="J232" i="5"/>
  <c r="M232" i="5" s="1"/>
  <c r="K237" i="5"/>
  <c r="J237" i="5"/>
  <c r="M237" i="5" s="1"/>
  <c r="K239" i="5"/>
  <c r="J239" i="5"/>
  <c r="Q239" i="5" s="1" a="1"/>
  <c r="Q239" i="5" s="1"/>
  <c r="K241" i="5"/>
  <c r="J241" i="5"/>
  <c r="M241" i="5" s="1"/>
  <c r="K245" i="5"/>
  <c r="J245" i="5"/>
  <c r="M245" i="5" s="1"/>
  <c r="K249" i="5"/>
  <c r="J249" i="5"/>
  <c r="M249" i="5" s="1"/>
  <c r="K250" i="5"/>
  <c r="J250" i="5"/>
  <c r="M250" i="5" s="1"/>
  <c r="J251" i="5"/>
  <c r="M251" i="5" s="1"/>
  <c r="K251" i="5"/>
  <c r="K253" i="5"/>
  <c r="J253" i="5"/>
  <c r="M253" i="5" s="1"/>
  <c r="K255" i="5"/>
  <c r="J255" i="5"/>
  <c r="Q255" i="5" s="1" a="1"/>
  <c r="Q255" i="5" s="1"/>
  <c r="K257" i="5"/>
  <c r="J257" i="5"/>
  <c r="M257" i="5" s="1"/>
  <c r="K259" i="5"/>
  <c r="J259" i="5"/>
  <c r="Q259" i="5" s="1" a="1"/>
  <c r="Q259" i="5" s="1"/>
  <c r="J260" i="5"/>
  <c r="M260" i="5" s="1"/>
  <c r="K260" i="5"/>
  <c r="K261" i="5"/>
  <c r="J261" i="5"/>
  <c r="M261" i="5" s="1"/>
  <c r="K262" i="5"/>
  <c r="J262" i="5"/>
  <c r="Q262" i="5" s="1" a="1"/>
  <c r="Q262" i="5" s="1"/>
  <c r="J264" i="5"/>
  <c r="M264" i="5" s="1"/>
  <c r="K264" i="5"/>
  <c r="K265" i="5"/>
  <c r="J265" i="5"/>
  <c r="M265" i="5" s="1"/>
  <c r="K266" i="5"/>
  <c r="J266" i="5"/>
  <c r="Q266" i="5" s="1" a="1"/>
  <c r="Q266" i="5" s="1"/>
  <c r="K267" i="5"/>
  <c r="J267" i="5"/>
  <c r="Q267" i="5" s="1" a="1"/>
  <c r="Q267" i="5" s="1"/>
  <c r="J269" i="5"/>
  <c r="M269" i="5" s="1"/>
  <c r="K269" i="5"/>
  <c r="K270" i="5"/>
  <c r="J270" i="5"/>
  <c r="M270" i="5" s="1"/>
  <c r="K271" i="5"/>
  <c r="J271" i="5"/>
  <c r="M271" i="5" s="1"/>
  <c r="J272" i="5"/>
  <c r="M272" i="5" s="1"/>
  <c r="K272" i="5"/>
  <c r="K274" i="5"/>
  <c r="J274" i="5"/>
  <c r="M274" i="5" s="1"/>
  <c r="K275" i="5"/>
  <c r="J275" i="5"/>
  <c r="Q275" i="5" s="1" a="1"/>
  <c r="Q275" i="5" s="1"/>
  <c r="K278" i="5"/>
  <c r="J278" i="5"/>
  <c r="M278" i="5" s="1"/>
  <c r="K284" i="5"/>
  <c r="J284" i="5"/>
  <c r="Q284" i="5" s="1" a="1"/>
  <c r="Q284" i="5" s="1"/>
  <c r="K288" i="5"/>
  <c r="J288" i="5"/>
  <c r="Q288" i="5" s="1" a="1"/>
  <c r="Q288" i="5" s="1"/>
  <c r="K290" i="5"/>
  <c r="J290" i="5"/>
  <c r="M290" i="5" s="1"/>
  <c r="J292" i="5"/>
  <c r="Q292" i="5" s="1" a="1"/>
  <c r="Q292" i="5" s="1"/>
  <c r="K292" i="5"/>
  <c r="K295" i="5"/>
  <c r="J295" i="5"/>
  <c r="M295" i="5" s="1"/>
  <c r="K296" i="5"/>
  <c r="J296" i="5"/>
  <c r="M296" i="5" s="1"/>
  <c r="J303" i="5"/>
  <c r="M303" i="5" s="1"/>
  <c r="K303" i="5"/>
  <c r="K304" i="5"/>
  <c r="J304" i="5"/>
  <c r="M304" i="5" s="1"/>
  <c r="K306" i="5"/>
  <c r="J306" i="5"/>
  <c r="M306" i="5" s="1"/>
  <c r="K308" i="5"/>
  <c r="J308" i="5"/>
  <c r="M308" i="5" s="1"/>
  <c r="K309" i="5"/>
  <c r="J309" i="5"/>
  <c r="Q309" i="5" s="1" a="1"/>
  <c r="Q309" i="5" s="1"/>
  <c r="J311" i="5"/>
  <c r="Q311" i="5" s="1" a="1"/>
  <c r="Q311" i="5" s="1"/>
  <c r="K311" i="5"/>
  <c r="K313" i="5"/>
  <c r="J313" i="5"/>
  <c r="M313" i="5" s="1"/>
  <c r="K318" i="5"/>
  <c r="J318" i="5"/>
  <c r="Q318" i="5" s="1" a="1"/>
  <c r="Q318" i="5" s="1"/>
  <c r="K322" i="5"/>
  <c r="J322" i="5"/>
  <c r="M322" i="5" s="1"/>
  <c r="K323" i="5"/>
  <c r="J323" i="5"/>
  <c r="Q323" i="5" s="1" a="1"/>
  <c r="Q323" i="5" s="1"/>
  <c r="J325" i="5"/>
  <c r="Q325" i="5" s="1" a="1"/>
  <c r="Q325" i="5" s="1"/>
  <c r="K325" i="5"/>
  <c r="K326" i="5"/>
  <c r="J326" i="5"/>
  <c r="M326" i="5" s="1"/>
  <c r="K329" i="5"/>
  <c r="J329" i="5"/>
  <c r="M329" i="5" s="1"/>
  <c r="K330" i="5"/>
  <c r="J330" i="5"/>
  <c r="M330" i="5" s="1"/>
  <c r="K334" i="5"/>
  <c r="J334" i="5"/>
  <c r="Q334" i="5" s="1" a="1"/>
  <c r="Q334" i="5" s="1"/>
  <c r="K337" i="5"/>
  <c r="J337" i="5"/>
  <c r="M337" i="5" s="1"/>
  <c r="K338" i="5"/>
  <c r="J338" i="5"/>
  <c r="Q338" i="5" s="1" a="1"/>
  <c r="Q338" i="5" s="1"/>
  <c r="K339" i="5"/>
  <c r="J339" i="5"/>
  <c r="Q339" i="5" s="1" a="1"/>
  <c r="Q339" i="5" s="1"/>
  <c r="J340" i="5"/>
  <c r="Q340" i="5" s="1" a="1"/>
  <c r="Q340" i="5" s="1"/>
  <c r="K340" i="5"/>
  <c r="K342" i="5"/>
  <c r="J342" i="5"/>
  <c r="Q342" i="5" s="1" a="1"/>
  <c r="Q342" i="5" s="1"/>
  <c r="J344" i="5"/>
  <c r="Q344" i="5" s="1" a="1"/>
  <c r="Q344" i="5" s="1"/>
  <c r="K344" i="5"/>
  <c r="K346" i="5"/>
  <c r="J346" i="5"/>
  <c r="Q346" i="5" s="1" a="1"/>
  <c r="Q346" i="5" s="1"/>
  <c r="K350" i="5"/>
  <c r="J350" i="5"/>
  <c r="Q350" i="5" s="1" a="1"/>
  <c r="Q350" i="5" s="1"/>
  <c r="K353" i="5"/>
  <c r="J353" i="5"/>
  <c r="Q353" i="5" s="1" a="1"/>
  <c r="Q353" i="5" s="1"/>
  <c r="K354" i="5"/>
  <c r="J354" i="5"/>
  <c r="M354" i="5" s="1"/>
  <c r="K355" i="5"/>
  <c r="J355" i="5"/>
  <c r="Q355" i="5" s="1" a="1"/>
  <c r="Q355" i="5" s="1"/>
  <c r="K358" i="5"/>
  <c r="J358" i="5"/>
  <c r="M358" i="5" s="1"/>
  <c r="K359" i="5"/>
  <c r="J359" i="5"/>
  <c r="M359" i="5" s="1"/>
  <c r="J361" i="5"/>
  <c r="Q361" i="5" s="1" a="1"/>
  <c r="Q361" i="5" s="1"/>
  <c r="K361" i="5"/>
  <c r="K363" i="5"/>
  <c r="J363" i="5"/>
  <c r="Q363" i="5" s="1" a="1"/>
  <c r="Q363" i="5" s="1"/>
  <c r="K364" i="5"/>
  <c r="J364" i="5"/>
  <c r="M364" i="5" s="1"/>
  <c r="K367" i="5"/>
  <c r="J367" i="5"/>
  <c r="Q367" i="5" s="1" a="1"/>
  <c r="Q367" i="5" s="1"/>
  <c r="J369" i="5"/>
  <c r="Q369" i="5" s="1" a="1"/>
  <c r="Q369" i="5" s="1"/>
  <c r="K369" i="5"/>
  <c r="K371" i="5"/>
  <c r="J371" i="5"/>
  <c r="Q371" i="5" s="1" a="1"/>
  <c r="Q371" i="5" s="1"/>
  <c r="J374" i="5"/>
  <c r="Q374" i="5" s="1" a="1"/>
  <c r="Q374" i="5" s="1"/>
  <c r="K374" i="5"/>
  <c r="K375" i="5"/>
  <c r="J375" i="5"/>
  <c r="M375" i="5" s="1"/>
  <c r="K376" i="5"/>
  <c r="J376" i="5"/>
  <c r="M376" i="5" s="1"/>
  <c r="K379" i="5"/>
  <c r="J379" i="5"/>
  <c r="M379" i="5" s="1"/>
  <c r="J381" i="5"/>
  <c r="Q381" i="5" s="1" a="1"/>
  <c r="Q381" i="5" s="1"/>
  <c r="K381" i="5"/>
  <c r="K382" i="5"/>
  <c r="J382" i="5"/>
  <c r="Q382" i="5" s="1" a="1"/>
  <c r="Q382" i="5" s="1"/>
  <c r="K383" i="5"/>
  <c r="J383" i="5"/>
  <c r="M383" i="5" s="1"/>
  <c r="K386" i="5"/>
  <c r="J386" i="5"/>
  <c r="M386" i="5" s="1"/>
  <c r="K391" i="5"/>
  <c r="J391" i="5"/>
  <c r="Q391" i="5" s="1" a="1"/>
  <c r="Q391" i="5" s="1"/>
  <c r="K392" i="5"/>
  <c r="J392" i="5"/>
  <c r="Q392" i="5" s="1" a="1"/>
  <c r="Q392" i="5" s="1"/>
  <c r="J393" i="5"/>
  <c r="Q393" i="5" s="1" a="1"/>
  <c r="Q393" i="5" s="1"/>
  <c r="K393" i="5"/>
  <c r="K395" i="5"/>
  <c r="J395" i="5"/>
  <c r="Q395" i="5" s="1" a="1"/>
  <c r="Q395" i="5" s="1"/>
  <c r="K396" i="5"/>
  <c r="J396" i="5"/>
  <c r="Q396" i="5" s="1" a="1"/>
  <c r="Q396" i="5" s="1"/>
  <c r="J397" i="5"/>
  <c r="Q397" i="5" s="1" a="1"/>
  <c r="Q397" i="5" s="1"/>
  <c r="K397" i="5"/>
  <c r="K398" i="5"/>
  <c r="J398" i="5"/>
  <c r="M398" i="5" s="1"/>
  <c r="K399" i="5"/>
  <c r="J399" i="5"/>
  <c r="Q399" i="5" s="1" a="1"/>
  <c r="Q399" i="5" s="1"/>
  <c r="J401" i="5"/>
  <c r="Q401" i="5" s="1" a="1"/>
  <c r="Q401" i="5" s="1"/>
  <c r="K401" i="5"/>
  <c r="K402" i="5"/>
  <c r="J402" i="5"/>
  <c r="M402" i="5" s="1"/>
  <c r="K403" i="5"/>
  <c r="J403" i="5"/>
  <c r="Q403" i="5" s="1" a="1"/>
  <c r="Q403" i="5" s="1"/>
  <c r="J405" i="5"/>
  <c r="M405" i="5" s="1"/>
  <c r="K405" i="5"/>
  <c r="J411" i="5"/>
  <c r="M411" i="5" s="1"/>
  <c r="K411" i="5"/>
  <c r="K412" i="5"/>
  <c r="J412" i="5"/>
  <c r="M412" i="5" s="1"/>
  <c r="K413" i="5"/>
  <c r="J413" i="5"/>
  <c r="Q413" i="5" s="1" a="1"/>
  <c r="Q413" i="5" s="1"/>
  <c r="K416" i="5"/>
  <c r="J416" i="5"/>
  <c r="M416" i="5" s="1"/>
  <c r="K417" i="5"/>
  <c r="J417" i="5"/>
  <c r="Q417" i="5" s="1" a="1"/>
  <c r="Q417" i="5" s="1"/>
  <c r="J419" i="5"/>
  <c r="Q419" i="5" s="1" a="1"/>
  <c r="Q419" i="5" s="1"/>
  <c r="K419" i="5"/>
  <c r="K421" i="5"/>
  <c r="J421" i="5"/>
  <c r="Q421" i="5" s="1" a="1"/>
  <c r="Q421" i="5" s="1"/>
  <c r="J423" i="5"/>
  <c r="Q423" i="5" s="1" a="1"/>
  <c r="Q423" i="5" s="1"/>
  <c r="K423" i="5"/>
  <c r="K424" i="5"/>
  <c r="J424" i="5"/>
  <c r="M424" i="5" s="1"/>
  <c r="K425" i="5"/>
  <c r="J425" i="5"/>
  <c r="Q425" i="5" s="1" a="1"/>
  <c r="Q425" i="5" s="1"/>
  <c r="K428" i="5"/>
  <c r="J428" i="5"/>
  <c r="M428" i="5" s="1"/>
  <c r="J431" i="5"/>
  <c r="Q431" i="5" s="1" a="1"/>
  <c r="Q431" i="5" s="1"/>
  <c r="K431" i="5"/>
  <c r="K432" i="5"/>
  <c r="J432" i="5"/>
  <c r="M432" i="5" s="1"/>
  <c r="K433" i="5"/>
  <c r="J433" i="5"/>
  <c r="Q433" i="5" s="1" a="1"/>
  <c r="Q433" i="5" s="1"/>
  <c r="J436" i="5"/>
  <c r="M436" i="5" s="1"/>
  <c r="K436" i="5"/>
  <c r="K437" i="5"/>
  <c r="J437" i="5"/>
  <c r="M437" i="5" s="1"/>
  <c r="K438" i="5"/>
  <c r="J438" i="5"/>
  <c r="Q438" i="5" s="1" a="1"/>
  <c r="Q438" i="5" s="1"/>
  <c r="J440" i="5"/>
  <c r="Q440" i="5" s="1" a="1"/>
  <c r="Q440" i="5" s="1"/>
  <c r="K440" i="5"/>
  <c r="J444" i="5"/>
  <c r="Q444" i="5" s="1" a="1"/>
  <c r="Q444" i="5" s="1"/>
  <c r="K444" i="5"/>
  <c r="K445" i="5"/>
  <c r="J445" i="5"/>
  <c r="M445" i="5" s="1"/>
  <c r="K446" i="5"/>
  <c r="J446" i="5"/>
  <c r="Q446" i="5" s="1" a="1"/>
  <c r="Q446" i="5" s="1"/>
  <c r="K450" i="5"/>
  <c r="J450" i="5"/>
  <c r="M450" i="5" s="1"/>
  <c r="K451" i="5"/>
  <c r="J451" i="5"/>
  <c r="Q451" i="5" s="1" a="1"/>
  <c r="Q451" i="5" s="1"/>
  <c r="J453" i="5"/>
  <c r="Q453" i="5" s="1" a="1"/>
  <c r="Q453" i="5" s="1"/>
  <c r="K453" i="5"/>
  <c r="K455" i="5"/>
  <c r="J455" i="5"/>
  <c r="Q455" i="5" s="1" a="1"/>
  <c r="Q455" i="5" s="1"/>
  <c r="J457" i="5"/>
  <c r="Q457" i="5" s="1" a="1"/>
  <c r="Q457" i="5" s="1"/>
  <c r="K457" i="5"/>
  <c r="K458" i="5"/>
  <c r="J458" i="5"/>
  <c r="M458" i="5" s="1"/>
  <c r="K459" i="5"/>
  <c r="J459" i="5"/>
  <c r="Q459" i="5" s="1" a="1"/>
  <c r="Q459" i="5" s="1"/>
  <c r="K462" i="5"/>
  <c r="J462" i="5"/>
  <c r="M462" i="5" s="1"/>
  <c r="J465" i="5"/>
  <c r="Q465" i="5" s="1" a="1"/>
  <c r="Q465" i="5" s="1"/>
  <c r="K465" i="5"/>
  <c r="K466" i="5"/>
  <c r="J466" i="5"/>
  <c r="M466" i="5" s="1"/>
  <c r="K467" i="5"/>
  <c r="J467" i="5"/>
  <c r="Q467" i="5" s="1" a="1"/>
  <c r="Q467" i="5" s="1"/>
  <c r="J469" i="5"/>
  <c r="Q469" i="5" s="1" a="1"/>
  <c r="Q469" i="5" s="1"/>
  <c r="K469" i="5"/>
  <c r="K470" i="5"/>
  <c r="J470" i="5"/>
  <c r="M470" i="5" s="1"/>
  <c r="K471" i="5"/>
  <c r="J471" i="5"/>
  <c r="Q471" i="5" s="1" a="1"/>
  <c r="Q471" i="5" s="1"/>
  <c r="J473" i="5"/>
  <c r="Q473" i="5" s="1" a="1"/>
  <c r="Q473" i="5" s="1"/>
  <c r="K473" i="5"/>
  <c r="J478" i="5"/>
  <c r="M478" i="5" s="1"/>
  <c r="K478" i="5"/>
  <c r="K479" i="5"/>
  <c r="J479" i="5"/>
  <c r="M479" i="5" s="1"/>
  <c r="K481" i="5"/>
  <c r="J481" i="5"/>
  <c r="Q481" i="5" s="1" a="1"/>
  <c r="Q481" i="5" s="1"/>
  <c r="K484" i="5"/>
  <c r="J484" i="5"/>
  <c r="M484" i="5" s="1"/>
  <c r="K485" i="5"/>
  <c r="J485" i="5"/>
  <c r="M485" i="5" s="1"/>
  <c r="K488" i="5"/>
  <c r="J488" i="5"/>
  <c r="M488" i="5" s="1"/>
  <c r="K489" i="5"/>
  <c r="J489" i="5"/>
  <c r="Q489" i="5" s="1" a="1"/>
  <c r="Q489" i="5" s="1"/>
  <c r="J495" i="5"/>
  <c r="Q495" i="5" s="1" a="1"/>
  <c r="Q495" i="5" s="1"/>
  <c r="K495" i="5"/>
  <c r="K496" i="5"/>
  <c r="J496" i="5"/>
  <c r="M496" i="5" s="1"/>
  <c r="J499" i="5"/>
  <c r="Q499" i="5" s="1" a="1"/>
  <c r="Q499" i="5" s="1"/>
  <c r="K499" i="5"/>
  <c r="K500" i="5"/>
  <c r="J500" i="5"/>
  <c r="M500" i="5" s="1"/>
  <c r="K501" i="5"/>
  <c r="J501" i="5"/>
  <c r="M501" i="5" s="1"/>
  <c r="K504" i="5"/>
  <c r="J504" i="5"/>
  <c r="M504" i="5" s="1"/>
  <c r="K506" i="5"/>
  <c r="J506" i="5"/>
  <c r="Q506" i="5" s="1" a="1"/>
  <c r="Q506" i="5" s="1"/>
  <c r="J508" i="5"/>
  <c r="Q508" i="5" s="1" a="1"/>
  <c r="Q508" i="5" s="1"/>
  <c r="K508" i="5"/>
  <c r="K510" i="5"/>
  <c r="J510" i="5"/>
  <c r="Q510" i="5" s="1" a="1"/>
  <c r="Q510" i="5" s="1"/>
  <c r="J513" i="5"/>
  <c r="M513" i="5" s="1"/>
  <c r="K513" i="5"/>
  <c r="K514" i="5"/>
  <c r="J514" i="5"/>
  <c r="Q514" i="5" s="1" a="1"/>
  <c r="Q514" i="5" s="1"/>
  <c r="K515" i="5"/>
  <c r="J515" i="5"/>
  <c r="Q515" i="5" s="1" a="1"/>
  <c r="Q515" i="5" s="1"/>
  <c r="J520" i="5"/>
  <c r="Q520" i="5" s="1" a="1"/>
  <c r="Q520" i="5" s="1"/>
  <c r="K520" i="5"/>
  <c r="K522" i="5"/>
  <c r="J522" i="5"/>
  <c r="M522" i="5" s="1"/>
  <c r="K523" i="5"/>
  <c r="J523" i="5"/>
  <c r="M523" i="5" s="1"/>
  <c r="K527" i="5"/>
  <c r="J527" i="5"/>
  <c r="M527" i="5" s="1"/>
  <c r="K528" i="5"/>
  <c r="J528" i="5"/>
  <c r="M528" i="5" s="1"/>
  <c r="K531" i="5"/>
  <c r="J531" i="5"/>
  <c r="M531" i="5" s="1"/>
  <c r="K532" i="5"/>
  <c r="J532" i="5"/>
  <c r="M532" i="5" s="1"/>
  <c r="J533" i="5"/>
  <c r="Q533" i="5" s="1" a="1"/>
  <c r="Q533" i="5" s="1"/>
  <c r="K533" i="5"/>
  <c r="K534" i="5"/>
  <c r="J534" i="5"/>
  <c r="M534" i="5" s="1"/>
  <c r="K536" i="5"/>
  <c r="J536" i="5"/>
  <c r="Q536" i="5" s="1" a="1"/>
  <c r="Q536" i="5" s="1"/>
  <c r="K537" i="5"/>
  <c r="J537" i="5"/>
  <c r="M537" i="5" s="1"/>
  <c r="K539" i="5"/>
  <c r="J539" i="5"/>
  <c r="M539" i="5" s="1"/>
  <c r="J540" i="5"/>
  <c r="Q540" i="5" s="1" a="1"/>
  <c r="Q540" i="5" s="1"/>
  <c r="K540" i="5"/>
  <c r="K543" i="5"/>
  <c r="J543" i="5"/>
  <c r="M543" i="5" s="1"/>
  <c r="J544" i="5"/>
  <c r="Q544" i="5" s="1" a="1"/>
  <c r="Q544" i="5" s="1"/>
  <c r="K544" i="5"/>
  <c r="K545" i="5"/>
  <c r="J545" i="5"/>
  <c r="M545" i="5" s="1"/>
  <c r="K548" i="5"/>
  <c r="J548" i="5"/>
  <c r="M548" i="5" s="1"/>
  <c r="J549" i="5"/>
  <c r="Q549" i="5" s="1" a="1"/>
  <c r="Q549" i="5" s="1"/>
  <c r="K549" i="5"/>
  <c r="K554" i="5"/>
  <c r="J554" i="5"/>
  <c r="M554" i="5" s="1"/>
  <c r="K558" i="5"/>
  <c r="J558" i="5"/>
  <c r="M558" i="5" s="1"/>
  <c r="K562" i="5"/>
  <c r="J562" i="5"/>
  <c r="M562" i="5" s="1"/>
  <c r="K566" i="5"/>
  <c r="J566" i="5"/>
  <c r="M566" i="5" s="1"/>
  <c r="K570" i="5"/>
  <c r="J570" i="5"/>
  <c r="M570" i="5" s="1"/>
  <c r="K574" i="5"/>
  <c r="J574" i="5"/>
  <c r="M574" i="5" s="1"/>
  <c r="K579" i="5"/>
  <c r="J579" i="5"/>
  <c r="M579" i="5" s="1"/>
  <c r="K583" i="5"/>
  <c r="J583" i="5"/>
  <c r="M583" i="5" s="1"/>
  <c r="K588" i="5"/>
  <c r="J588" i="5"/>
  <c r="M588" i="5" s="1"/>
  <c r="K592" i="5"/>
  <c r="J592" i="5"/>
  <c r="M592" i="5" s="1"/>
  <c r="K596" i="5"/>
  <c r="J596" i="5"/>
  <c r="M596" i="5" s="1"/>
  <c r="K600" i="5"/>
  <c r="J600" i="5"/>
  <c r="M600" i="5" s="1"/>
  <c r="K605" i="5"/>
  <c r="J605" i="5"/>
  <c r="M605" i="5" s="1"/>
  <c r="J608" i="5"/>
  <c r="Q608" i="5" s="1" a="1"/>
  <c r="Q608" i="5" s="1"/>
  <c r="K608" i="5"/>
  <c r="J611" i="5"/>
  <c r="M611" i="5" s="1"/>
  <c r="K611" i="5"/>
  <c r="J612" i="5"/>
  <c r="Q612" i="5" s="1" a="1"/>
  <c r="Q612" i="5" s="1"/>
  <c r="K612" i="5"/>
  <c r="J615" i="5"/>
  <c r="M615" i="5" s="1"/>
  <c r="K615" i="5"/>
  <c r="K618" i="5"/>
  <c r="J618" i="5"/>
  <c r="M618" i="5" s="1"/>
  <c r="J620" i="5"/>
  <c r="M620" i="5" s="1"/>
  <c r="K620" i="5"/>
  <c r="J621" i="5"/>
  <c r="Q621" i="5" s="1" a="1"/>
  <c r="Q621" i="5" s="1"/>
  <c r="K621" i="5"/>
  <c r="K622" i="5"/>
  <c r="J622" i="5"/>
  <c r="M622" i="5" s="1"/>
  <c r="J625" i="5"/>
  <c r="Q625" i="5" s="1" a="1"/>
  <c r="Q625" i="5" s="1"/>
  <c r="K625" i="5"/>
  <c r="J629" i="5"/>
  <c r="M629" i="5" s="1"/>
  <c r="K629" i="5"/>
  <c r="K630" i="5"/>
  <c r="J630" i="5"/>
  <c r="M630" i="5" s="1"/>
  <c r="J632" i="5"/>
  <c r="M632" i="5" s="1"/>
  <c r="K632" i="5"/>
  <c r="K634" i="5"/>
  <c r="J634" i="5"/>
  <c r="M634" i="5" s="1"/>
  <c r="J636" i="5"/>
  <c r="M636" i="5" s="1"/>
  <c r="K636" i="5"/>
  <c r="K638" i="5"/>
  <c r="J638" i="5"/>
  <c r="M638" i="5" s="1"/>
  <c r="J641" i="5"/>
  <c r="Q641" i="5" s="1" a="1"/>
  <c r="Q641" i="5" s="1"/>
  <c r="K641" i="5"/>
  <c r="J644" i="5"/>
  <c r="M644" i="5" s="1"/>
  <c r="K644" i="5"/>
  <c r="J645" i="5"/>
  <c r="Q645" i="5" s="1" a="1"/>
  <c r="Q645" i="5" s="1"/>
  <c r="K645" i="5"/>
  <c r="J648" i="5"/>
  <c r="Q648" i="5" s="1" a="1"/>
  <c r="Q648" i="5" s="1"/>
  <c r="K648" i="5"/>
  <c r="K650" i="5"/>
  <c r="J650" i="5"/>
  <c r="M650" i="5" s="1"/>
  <c r="J652" i="5"/>
  <c r="M652" i="5" s="1"/>
  <c r="K652" i="5"/>
  <c r="J653" i="5"/>
  <c r="Q653" i="5" s="1" a="1"/>
  <c r="Q653" i="5" s="1"/>
  <c r="K653" i="5"/>
  <c r="K655" i="5"/>
  <c r="J655" i="5"/>
  <c r="M655" i="5" s="1"/>
  <c r="J658" i="5"/>
  <c r="Q658" i="5" s="1" a="1"/>
  <c r="Q658" i="5" s="1"/>
  <c r="K658" i="5"/>
  <c r="J662" i="5"/>
  <c r="Q662" i="5" s="1" a="1"/>
  <c r="Q662" i="5" s="1"/>
  <c r="K662" i="5"/>
  <c r="K663" i="5"/>
  <c r="J663" i="5"/>
  <c r="M663" i="5" s="1"/>
  <c r="J665" i="5"/>
  <c r="M665" i="5" s="1"/>
  <c r="K665" i="5"/>
  <c r="K668" i="5"/>
  <c r="J668" i="5"/>
  <c r="M668" i="5" s="1"/>
  <c r="J670" i="5"/>
  <c r="M670" i="5" s="1"/>
  <c r="K670" i="5"/>
  <c r="K672" i="5"/>
  <c r="J672" i="5"/>
  <c r="M672" i="5" s="1"/>
  <c r="J675" i="5"/>
  <c r="Q675" i="5" s="1" a="1"/>
  <c r="Q675" i="5" s="1"/>
  <c r="K675" i="5"/>
  <c r="J678" i="5"/>
  <c r="M678" i="5" s="1"/>
  <c r="K678" i="5"/>
  <c r="J679" i="5"/>
  <c r="Q679" i="5" s="1" a="1"/>
  <c r="Q679" i="5" s="1"/>
  <c r="K679" i="5"/>
  <c r="J682" i="5"/>
  <c r="Q682" i="5" s="1" a="1"/>
  <c r="Q682" i="5" s="1"/>
  <c r="K682" i="5"/>
  <c r="K684" i="5"/>
  <c r="J684" i="5"/>
  <c r="M684" i="5" s="1"/>
  <c r="J686" i="5"/>
  <c r="M686" i="5" s="1"/>
  <c r="K686" i="5"/>
  <c r="J687" i="5"/>
  <c r="Q687" i="5" s="1" a="1"/>
  <c r="Q687" i="5" s="1"/>
  <c r="K687" i="5"/>
  <c r="K688" i="5"/>
  <c r="J688" i="5"/>
  <c r="M688" i="5" s="1"/>
  <c r="J691" i="5"/>
  <c r="Q691" i="5" s="1" a="1"/>
  <c r="Q691" i="5" s="1"/>
  <c r="K691" i="5"/>
  <c r="J695" i="5"/>
  <c r="Q695" i="5" s="1" a="1"/>
  <c r="Q695" i="5" s="1"/>
  <c r="K695" i="5"/>
  <c r="K696" i="5"/>
  <c r="J696" i="5"/>
  <c r="M696" i="5" s="1"/>
  <c r="J698" i="5"/>
  <c r="M698" i="5" s="1"/>
  <c r="K698" i="5"/>
  <c r="K700" i="5"/>
  <c r="J700" i="5"/>
  <c r="M700" i="5" s="1"/>
  <c r="J702" i="5"/>
  <c r="M702" i="5" s="1"/>
  <c r="K702" i="5"/>
  <c r="K704" i="5"/>
  <c r="J704" i="5"/>
  <c r="M704" i="5" s="1"/>
  <c r="J707" i="5"/>
  <c r="M707" i="5" s="1"/>
  <c r="K707" i="5"/>
  <c r="J710" i="5"/>
  <c r="M710" i="5" s="1"/>
  <c r="K710" i="5"/>
  <c r="J711" i="5"/>
  <c r="M711" i="5" s="1"/>
  <c r="K711" i="5"/>
  <c r="J714" i="5"/>
  <c r="M714" i="5" s="1"/>
  <c r="K714" i="5"/>
  <c r="K716" i="5"/>
  <c r="J716" i="5"/>
  <c r="M716" i="5" s="1"/>
  <c r="J719" i="5"/>
  <c r="M719" i="5" s="1"/>
  <c r="K719" i="5"/>
  <c r="J720" i="5"/>
  <c r="M720" i="5" s="1"/>
  <c r="K720" i="5"/>
  <c r="K721" i="5"/>
  <c r="J721" i="5"/>
  <c r="M721" i="5" s="1"/>
  <c r="J724" i="5"/>
  <c r="M724" i="5" s="1"/>
  <c r="K724" i="5"/>
  <c r="J728" i="5"/>
  <c r="M728" i="5" s="1"/>
  <c r="K728" i="5"/>
  <c r="K729" i="5"/>
  <c r="J729" i="5"/>
  <c r="M729" i="5" s="1"/>
  <c r="J731" i="5"/>
  <c r="M731" i="5" s="1"/>
  <c r="K731" i="5"/>
  <c r="K733" i="5"/>
  <c r="J733" i="5"/>
  <c r="M733" i="5" s="1"/>
  <c r="J735" i="5"/>
  <c r="M735" i="5" s="1"/>
  <c r="K735" i="5"/>
  <c r="K737" i="5"/>
  <c r="J737" i="5"/>
  <c r="M737" i="5" s="1"/>
  <c r="J740" i="5"/>
  <c r="M740" i="5" s="1"/>
  <c r="K740" i="5"/>
  <c r="J743" i="5"/>
  <c r="M743" i="5" s="1"/>
  <c r="K743" i="5"/>
  <c r="J744" i="5"/>
  <c r="M744" i="5" s="1"/>
  <c r="K744" i="5"/>
  <c r="J747" i="5"/>
  <c r="M747" i="5" s="1"/>
  <c r="K747" i="5"/>
  <c r="K749" i="5"/>
  <c r="J749" i="5"/>
  <c r="M749" i="5" s="1"/>
  <c r="J751" i="5"/>
  <c r="M751" i="5" s="1"/>
  <c r="K751" i="5"/>
  <c r="J752" i="5"/>
  <c r="M752" i="5" s="1"/>
  <c r="K752" i="5"/>
  <c r="K753" i="5"/>
  <c r="J753" i="5"/>
  <c r="M753" i="5" s="1"/>
  <c r="J756" i="5"/>
  <c r="Q756" i="5" s="1" a="1"/>
  <c r="Q756" i="5" s="1"/>
  <c r="K756" i="5"/>
  <c r="J761" i="5"/>
  <c r="M761" i="5" s="1"/>
  <c r="K761" i="5"/>
  <c r="K762" i="5"/>
  <c r="J762" i="5"/>
  <c r="M762" i="5" s="1"/>
  <c r="J764" i="5"/>
  <c r="M764" i="5" s="1"/>
  <c r="K764" i="5"/>
  <c r="K766" i="5"/>
  <c r="J766" i="5"/>
  <c r="M766" i="5" s="1"/>
  <c r="J768" i="5"/>
  <c r="M768" i="5" s="1"/>
  <c r="K768" i="5"/>
  <c r="J772" i="5"/>
  <c r="Q772" i="5" s="1" a="1"/>
  <c r="Q772" i="5" s="1"/>
  <c r="K772" i="5"/>
  <c r="J782" i="5"/>
  <c r="Q782" i="5" s="1" a="1"/>
  <c r="Q782" i="5" s="1"/>
  <c r="K782" i="5"/>
  <c r="J786" i="5"/>
  <c r="Q786" i="5" s="1" a="1"/>
  <c r="Q786" i="5" s="1"/>
  <c r="K786" i="5"/>
  <c r="J798" i="5"/>
  <c r="Q798" i="5" s="1" a="1"/>
  <c r="Q798" i="5" s="1"/>
  <c r="K798" i="5"/>
  <c r="J802" i="5"/>
  <c r="Q802" i="5" s="1" a="1"/>
  <c r="Q802" i="5" s="1"/>
  <c r="K802" i="5"/>
  <c r="K805" i="5"/>
  <c r="J805" i="5"/>
  <c r="Q805" i="5" s="1" a="1"/>
  <c r="Q805" i="5" s="1"/>
  <c r="J806" i="5"/>
  <c r="Q806" i="5" s="1" a="1"/>
  <c r="Q806" i="5" s="1"/>
  <c r="K806" i="5"/>
  <c r="J809" i="5"/>
  <c r="Q809" i="5" s="1" a="1"/>
  <c r="Q809" i="5" s="1"/>
  <c r="K809" i="5"/>
  <c r="K811" i="5"/>
  <c r="J811" i="5"/>
  <c r="M811" i="5" s="1"/>
  <c r="J813" i="5"/>
  <c r="Q813" i="5" s="1" a="1"/>
  <c r="Q813" i="5" s="1"/>
  <c r="K813" i="5"/>
  <c r="J814" i="5"/>
  <c r="Q814" i="5" s="1" a="1"/>
  <c r="Q814" i="5" s="1"/>
  <c r="K814" i="5"/>
  <c r="K815" i="5"/>
  <c r="J815" i="5"/>
  <c r="M815" i="5" s="1"/>
  <c r="J818" i="5"/>
  <c r="M818" i="5" s="1"/>
  <c r="K818" i="5"/>
  <c r="K819" i="5"/>
  <c r="J819" i="5"/>
  <c r="M819" i="5" s="1"/>
  <c r="K821" i="5"/>
  <c r="J821" i="5"/>
  <c r="Q821" i="5" s="1" a="1"/>
  <c r="Q821" i="5" s="1"/>
  <c r="K823" i="5"/>
  <c r="J823" i="5"/>
  <c r="M823" i="5" s="1"/>
  <c r="J825" i="5"/>
  <c r="Q825" i="5" s="1" a="1"/>
  <c r="Q825" i="5" s="1"/>
  <c r="K825" i="5"/>
  <c r="K829" i="5"/>
  <c r="J829" i="5"/>
  <c r="M829" i="5" s="1"/>
  <c r="J832" i="5"/>
  <c r="Q832" i="5" s="1" a="1"/>
  <c r="Q832" i="5" s="1"/>
  <c r="K832" i="5"/>
  <c r="K837" i="5"/>
  <c r="J837" i="5"/>
  <c r="M837" i="5" s="1"/>
  <c r="K839" i="5"/>
  <c r="J839" i="5"/>
  <c r="Q839" i="5" s="1" a="1"/>
  <c r="Q839" i="5" s="1"/>
  <c r="J840" i="5"/>
  <c r="Q840" i="5" s="1" a="1"/>
  <c r="Q840" i="5" s="1"/>
  <c r="K840" i="5"/>
  <c r="K841" i="5"/>
  <c r="J841" i="5"/>
  <c r="M841" i="5" s="1"/>
  <c r="J844" i="5"/>
  <c r="Q844" i="5" s="1" a="1"/>
  <c r="Q844" i="5" s="1"/>
  <c r="K844" i="5"/>
  <c r="J848" i="5"/>
  <c r="Q848" i="5" s="1" a="1"/>
  <c r="Q848" i="5" s="1"/>
  <c r="K848" i="5"/>
  <c r="K849" i="5"/>
  <c r="J849" i="5"/>
  <c r="M849" i="5" s="1"/>
  <c r="K853" i="5"/>
  <c r="J853" i="5"/>
  <c r="M853" i="5" s="1"/>
  <c r="J856" i="5"/>
  <c r="Q856" i="5" s="1" a="1"/>
  <c r="Q856" i="5" s="1"/>
  <c r="K856" i="5"/>
  <c r="J859" i="5"/>
  <c r="Q859" i="5" s="1" a="1"/>
  <c r="Q859" i="5" s="1"/>
  <c r="K859" i="5"/>
  <c r="J860" i="5"/>
  <c r="Q860" i="5" s="1" a="1"/>
  <c r="Q860" i="5" s="1"/>
  <c r="K860" i="5"/>
  <c r="J863" i="5"/>
  <c r="Q863" i="5" s="1" a="1"/>
  <c r="Q863" i="5" s="1"/>
  <c r="K863" i="5"/>
  <c r="K865" i="5"/>
  <c r="J865" i="5"/>
  <c r="M865" i="5" s="1"/>
  <c r="J867" i="5"/>
  <c r="Q867" i="5" s="1" a="1"/>
  <c r="Q867" i="5" s="1"/>
  <c r="K867" i="5"/>
  <c r="K871" i="5"/>
  <c r="J871" i="5"/>
  <c r="Q871" i="5" s="1" a="1"/>
  <c r="Q871" i="5" s="1"/>
  <c r="J873" i="5"/>
  <c r="Q873" i="5" s="1" a="1"/>
  <c r="Q873" i="5" s="1"/>
  <c r="K873" i="5"/>
  <c r="K875" i="5"/>
  <c r="J875" i="5"/>
  <c r="M875" i="5" s="1"/>
  <c r="J877" i="5"/>
  <c r="Q877" i="5" s="1" a="1"/>
  <c r="Q877" i="5" s="1"/>
  <c r="K877" i="5"/>
  <c r="J878" i="5"/>
  <c r="M878" i="5" s="1"/>
  <c r="K878" i="5"/>
  <c r="K879" i="5"/>
  <c r="J879" i="5"/>
  <c r="M879" i="5" s="1"/>
  <c r="J881" i="5"/>
  <c r="Q881" i="5" s="1" a="1"/>
  <c r="Q881" i="5" s="1"/>
  <c r="K881" i="5"/>
  <c r="K883" i="5"/>
  <c r="J883" i="5"/>
  <c r="M883" i="5" s="1"/>
  <c r="K884" i="5"/>
  <c r="J884" i="5"/>
  <c r="Q884" i="5" s="1" a="1"/>
  <c r="Q884" i="5" s="1"/>
  <c r="J885" i="5"/>
  <c r="Q885" i="5" s="1" a="1"/>
  <c r="Q885" i="5" s="1"/>
  <c r="K885" i="5"/>
  <c r="J886" i="5"/>
  <c r="M886" i="5" s="1"/>
  <c r="K886" i="5"/>
  <c r="K889" i="5"/>
  <c r="J889" i="5"/>
  <c r="Q889" i="5" s="1" a="1"/>
  <c r="Q889" i="5" s="1"/>
  <c r="J891" i="5"/>
  <c r="M891" i="5" s="1"/>
  <c r="K891" i="5"/>
  <c r="J892" i="5"/>
  <c r="M892" i="5" s="1"/>
  <c r="K892" i="5"/>
  <c r="K893" i="5"/>
  <c r="J893" i="5"/>
  <c r="Q893" i="5" s="1" a="1"/>
  <c r="Q893" i="5" s="1"/>
  <c r="J894" i="5"/>
  <c r="Q894" i="5" s="1" a="1"/>
  <c r="Q894" i="5" s="1"/>
  <c r="K894" i="5"/>
  <c r="K896" i="5"/>
  <c r="J896" i="5"/>
  <c r="M896" i="5" s="1"/>
  <c r="J898" i="5"/>
  <c r="Q898" i="5" s="1" a="1"/>
  <c r="Q898" i="5" s="1"/>
  <c r="K898" i="5"/>
  <c r="K900" i="5"/>
  <c r="J900" i="5"/>
  <c r="M900" i="5" s="1"/>
  <c r="K901" i="5"/>
  <c r="J901" i="5"/>
  <c r="Q901" i="5" s="1" a="1"/>
  <c r="Q901" i="5" s="1"/>
  <c r="J903" i="5"/>
  <c r="M903" i="5" s="1"/>
  <c r="K903" i="5"/>
  <c r="K904" i="5"/>
  <c r="J904" i="5"/>
  <c r="M904" i="5" s="1"/>
  <c r="K905" i="5"/>
  <c r="J905" i="5"/>
  <c r="Q905" i="5" s="1" a="1"/>
  <c r="Q905" i="5" s="1"/>
  <c r="J907" i="5"/>
  <c r="M907" i="5" s="1"/>
  <c r="K907" i="5"/>
  <c r="J910" i="5"/>
  <c r="Q910" i="5" s="1" a="1"/>
  <c r="Q910" i="5" s="1"/>
  <c r="K910" i="5"/>
  <c r="J911" i="5"/>
  <c r="M911" i="5" s="1"/>
  <c r="K911" i="5"/>
  <c r="K912" i="5"/>
  <c r="J912" i="5"/>
  <c r="M912" i="5" s="1"/>
  <c r="J914" i="5"/>
  <c r="Q914" i="5" s="1" a="1"/>
  <c r="Q914" i="5" s="1"/>
  <c r="K914" i="5"/>
  <c r="K917" i="5"/>
  <c r="J917" i="5"/>
  <c r="M917" i="5" s="1"/>
  <c r="K918" i="5"/>
  <c r="J918" i="5"/>
  <c r="M918" i="5" s="1"/>
  <c r="J919" i="5"/>
  <c r="Q919" i="5" s="1" a="1"/>
  <c r="Q919" i="5" s="1"/>
  <c r="K919" i="5"/>
  <c r="J920" i="5"/>
  <c r="M920" i="5" s="1"/>
  <c r="K920" i="5"/>
  <c r="K922" i="5"/>
  <c r="J922" i="5"/>
  <c r="Q922" i="5" s="1" a="1"/>
  <c r="Q922" i="5" s="1"/>
  <c r="J924" i="5"/>
  <c r="Q924" i="5" s="1" a="1"/>
  <c r="Q924" i="5" s="1"/>
  <c r="K924" i="5"/>
  <c r="J925" i="5"/>
  <c r="M925" i="5" s="1"/>
  <c r="K925" i="5"/>
  <c r="K926" i="5"/>
  <c r="J926" i="5"/>
  <c r="Q926" i="5" s="1" a="1"/>
  <c r="Q926" i="5" s="1"/>
  <c r="J927" i="5"/>
  <c r="Q927" i="5" s="1" a="1"/>
  <c r="Q927" i="5" s="1"/>
  <c r="K927" i="5"/>
  <c r="K929" i="5"/>
  <c r="J929" i="5"/>
  <c r="Q929" i="5" s="1" a="1"/>
  <c r="Q929" i="5" s="1"/>
  <c r="J932" i="5"/>
  <c r="Q932" i="5" s="1" a="1"/>
  <c r="Q932" i="5" s="1"/>
  <c r="K932" i="5"/>
  <c r="K934" i="5"/>
  <c r="J934" i="5"/>
  <c r="M934" i="5" s="1"/>
  <c r="K935" i="5"/>
  <c r="J935" i="5"/>
  <c r="Q935" i="5" s="1" a="1"/>
  <c r="Q935" i="5" s="1"/>
  <c r="J937" i="5"/>
  <c r="Q937" i="5" s="1" a="1"/>
  <c r="Q937" i="5" s="1"/>
  <c r="K937" i="5"/>
  <c r="K938" i="5"/>
  <c r="J938" i="5"/>
  <c r="M938" i="5" s="1"/>
  <c r="K939" i="5"/>
  <c r="J939" i="5"/>
  <c r="Q939" i="5" s="1" a="1"/>
  <c r="Q939" i="5" s="1"/>
  <c r="J941" i="5"/>
  <c r="M941" i="5" s="1"/>
  <c r="K941" i="5"/>
  <c r="J945" i="5"/>
  <c r="Q945" i="5" s="1" a="1"/>
  <c r="Q945" i="5" s="1"/>
  <c r="K945" i="5"/>
  <c r="J946" i="5"/>
  <c r="M946" i="5" s="1"/>
  <c r="K946" i="5"/>
  <c r="K947" i="5"/>
  <c r="J947" i="5"/>
  <c r="M947" i="5" s="1"/>
  <c r="J949" i="5"/>
  <c r="Q949" i="5" s="1" a="1"/>
  <c r="Q949" i="5" s="1"/>
  <c r="K949" i="5"/>
  <c r="K951" i="5"/>
  <c r="J951" i="5"/>
  <c r="M951" i="5" s="1"/>
  <c r="K952" i="5"/>
  <c r="J952" i="5"/>
  <c r="Q952" i="5" s="1" a="1"/>
  <c r="Q952" i="5" s="1"/>
  <c r="J953" i="5"/>
  <c r="Q953" i="5" s="1" a="1"/>
  <c r="Q953" i="5" s="1"/>
  <c r="K953" i="5"/>
  <c r="J954" i="5"/>
  <c r="M954" i="5" s="1"/>
  <c r="K954" i="5"/>
  <c r="K956" i="5"/>
  <c r="J956" i="5"/>
  <c r="Q956" i="5" s="1" a="1"/>
  <c r="Q956" i="5" s="1"/>
  <c r="J958" i="5"/>
  <c r="M958" i="5" s="1"/>
  <c r="K958" i="5"/>
  <c r="J960" i="5"/>
  <c r="M960" i="5" s="1"/>
  <c r="K960" i="5"/>
  <c r="K962" i="5"/>
  <c r="J962" i="5"/>
  <c r="Q962" i="5" s="1" a="1"/>
  <c r="Q962" i="5" s="1"/>
  <c r="J963" i="5"/>
  <c r="Q963" i="5" s="1" a="1"/>
  <c r="Q963" i="5" s="1"/>
  <c r="K963" i="5"/>
  <c r="K965" i="5"/>
  <c r="J965" i="5"/>
  <c r="M965" i="5" s="1"/>
  <c r="J968" i="5"/>
  <c r="Q968" i="5" s="1" a="1"/>
  <c r="Q968" i="5" s="1"/>
  <c r="K968" i="5"/>
  <c r="K970" i="5"/>
  <c r="J970" i="5"/>
  <c r="M970" i="5" s="1"/>
  <c r="J972" i="5"/>
  <c r="Q972" i="5" s="1" a="1"/>
  <c r="Q972" i="5" s="1"/>
  <c r="K972" i="5"/>
  <c r="K974" i="5"/>
  <c r="J974" i="5"/>
  <c r="Q974" i="5" s="1" a="1"/>
  <c r="Q974" i="5" s="1"/>
  <c r="K975" i="5"/>
  <c r="J975" i="5"/>
  <c r="Q975" i="5" s="1" a="1"/>
  <c r="Q975" i="5" s="1"/>
  <c r="J977" i="5"/>
  <c r="M977" i="5" s="1"/>
  <c r="K977" i="5"/>
  <c r="K981" i="5"/>
  <c r="J981" i="5"/>
  <c r="M981" i="5" s="1"/>
  <c r="K982" i="5"/>
  <c r="J982" i="5"/>
  <c r="Q982" i="5" s="1" a="1"/>
  <c r="Q982" i="5" s="1"/>
  <c r="J984" i="5"/>
  <c r="M984" i="5" s="1"/>
  <c r="K984" i="5"/>
  <c r="J985" i="5"/>
  <c r="M985" i="5" s="1"/>
  <c r="K985" i="5"/>
  <c r="K986" i="5"/>
  <c r="J986" i="5"/>
  <c r="Q986" i="5" s="1" a="1"/>
  <c r="Q986" i="5" s="1"/>
  <c r="J988" i="5"/>
  <c r="M988" i="5" s="1"/>
  <c r="K988" i="5"/>
  <c r="K989" i="5"/>
  <c r="J989" i="5"/>
  <c r="M989" i="5" s="1"/>
  <c r="K991" i="5"/>
  <c r="J991" i="5"/>
  <c r="M991" i="5" s="1"/>
  <c r="J992" i="5"/>
  <c r="Q992" i="5" s="1" a="1"/>
  <c r="Q992" i="5" s="1"/>
  <c r="K992" i="5"/>
  <c r="K994" i="5"/>
  <c r="J994" i="5"/>
  <c r="M994" i="5" s="1"/>
  <c r="J997" i="5"/>
  <c r="M997" i="5" s="1"/>
  <c r="K997" i="5"/>
  <c r="K998" i="5"/>
  <c r="J998" i="5"/>
  <c r="Q998" i="5" s="1" a="1"/>
  <c r="Q998" i="5" s="1"/>
  <c r="K999" i="5"/>
  <c r="J999" i="5"/>
  <c r="Q999" i="5" s="1" a="1"/>
  <c r="Q999" i="5" s="1"/>
  <c r="J1001" i="5"/>
  <c r="M1001" i="5" s="1"/>
  <c r="K1001" i="5"/>
  <c r="K1002" i="5"/>
  <c r="J1002" i="5"/>
  <c r="M1002" i="5" s="1"/>
  <c r="K1003" i="5"/>
  <c r="J1003" i="5"/>
  <c r="Q1003" i="5" s="1" a="1"/>
  <c r="Q1003" i="5" s="1"/>
  <c r="J1004" i="5"/>
  <c r="Q1004" i="5" s="1" a="1"/>
  <c r="Q1004" i="5" s="1"/>
  <c r="K1004" i="5"/>
  <c r="J1005" i="5"/>
  <c r="M1005" i="5" s="1"/>
  <c r="K1005" i="5"/>
  <c r="J1006" i="5"/>
  <c r="M1006" i="5" s="1"/>
  <c r="K1006" i="5"/>
  <c r="J1009" i="5"/>
  <c r="Q1009" i="5" s="1" a="1"/>
  <c r="Q1009" i="5" s="1"/>
  <c r="K1009" i="5"/>
  <c r="K1012" i="5"/>
  <c r="J1012" i="5"/>
  <c r="Q1012" i="5" s="1" a="1"/>
  <c r="Q1012" i="5" s="1"/>
  <c r="K1013" i="5"/>
  <c r="J1013" i="5"/>
  <c r="Q1013" i="5" s="1" a="1"/>
  <c r="Q1013" i="5" s="1"/>
  <c r="K1016" i="5"/>
  <c r="J1016" i="5"/>
  <c r="M1016" i="5" s="1"/>
  <c r="K1022" i="5"/>
  <c r="J1022" i="5"/>
  <c r="Q1022" i="5" s="1" a="1"/>
  <c r="Q1022" i="5" s="1"/>
  <c r="J1025" i="5"/>
  <c r="M1025" i="5" s="1"/>
  <c r="K1025" i="5"/>
  <c r="J1031" i="5"/>
  <c r="Q1031" i="5" s="1" a="1"/>
  <c r="Q1031" i="5" s="1"/>
  <c r="K1031" i="5"/>
  <c r="J1034" i="5"/>
  <c r="Q1034" i="5" s="1" a="1"/>
  <c r="Q1034" i="5" s="1"/>
  <c r="K1034" i="5"/>
  <c r="J1036" i="5"/>
  <c r="M1036" i="5" s="1"/>
  <c r="K1036" i="5"/>
  <c r="K1046" i="5"/>
  <c r="J1046" i="5"/>
  <c r="Q1046" i="5" s="1" a="1"/>
  <c r="Q1046" i="5" s="1"/>
  <c r="K1047" i="5"/>
  <c r="J1047" i="5"/>
  <c r="M1047" i="5" s="1"/>
  <c r="K1049" i="5"/>
  <c r="J1049" i="5"/>
  <c r="M1049" i="5" s="1"/>
  <c r="J1050" i="5"/>
  <c r="Q1050" i="5" s="1" a="1"/>
  <c r="Q1050" i="5" s="1"/>
  <c r="K1050" i="5"/>
  <c r="K1051" i="5"/>
  <c r="J1051" i="5"/>
  <c r="Q1051" i="5" s="1" a="1"/>
  <c r="Q1051" i="5" s="1"/>
  <c r="K1055" i="5"/>
  <c r="J1055" i="5"/>
  <c r="M1055" i="5" s="1"/>
  <c r="J1057" i="5"/>
  <c r="M1057" i="5" s="1"/>
  <c r="K1057" i="5"/>
  <c r="K1058" i="5"/>
  <c r="J1058" i="5"/>
  <c r="Q1058" i="5" s="1" a="1"/>
  <c r="Q1058" i="5" s="1"/>
  <c r="K1062" i="5"/>
  <c r="J1062" i="5"/>
  <c r="Q1062" i="5" s="1" a="1"/>
  <c r="Q1062" i="5" s="1"/>
  <c r="K1066" i="5"/>
  <c r="J1066" i="5"/>
  <c r="M1066" i="5" s="1"/>
  <c r="K1069" i="5"/>
  <c r="J1069" i="5"/>
  <c r="M1069" i="5" s="1"/>
  <c r="K1070" i="5"/>
  <c r="J1070" i="5"/>
  <c r="M1070" i="5" s="1"/>
  <c r="K1074" i="5"/>
  <c r="J1074" i="5"/>
  <c r="Q1074" i="5" s="1" a="1"/>
  <c r="Q1074" i="5" s="1"/>
  <c r="K1075" i="5"/>
  <c r="J1075" i="5"/>
  <c r="M1075" i="5" s="1"/>
  <c r="K1078" i="5"/>
  <c r="J1078" i="5"/>
  <c r="M1078" i="5" s="1"/>
  <c r="K1080" i="5"/>
  <c r="J1080" i="5"/>
  <c r="Q1080" i="5" s="1" a="1"/>
  <c r="Q1080" i="5" s="1"/>
  <c r="K1082" i="5"/>
  <c r="J1082" i="5"/>
  <c r="M1082" i="5" s="1"/>
  <c r="K1084" i="5"/>
  <c r="J1084" i="5"/>
  <c r="M1084" i="5" s="1"/>
  <c r="K1087" i="5"/>
  <c r="J1087" i="5"/>
  <c r="M1087" i="5" s="1"/>
  <c r="J1090" i="5"/>
  <c r="Q1090" i="5" s="1" a="1"/>
  <c r="Q1090" i="5" s="1"/>
  <c r="K1090" i="5"/>
  <c r="J1091" i="5"/>
  <c r="Q1091" i="5" s="1" a="1"/>
  <c r="Q1091" i="5" s="1"/>
  <c r="K1091" i="5"/>
  <c r="K1092" i="5"/>
  <c r="J1092" i="5"/>
  <c r="M1092" i="5" s="1"/>
  <c r="J1094" i="5"/>
  <c r="Q1094" i="5" s="1" a="1"/>
  <c r="Q1094" i="5" s="1"/>
  <c r="K1094" i="5"/>
  <c r="J1095" i="5"/>
  <c r="M1095" i="5" s="1"/>
  <c r="K1095" i="5"/>
  <c r="K1096" i="5"/>
  <c r="J1096" i="5"/>
  <c r="M1096" i="5" s="1"/>
  <c r="K1098" i="5"/>
  <c r="J1098" i="5"/>
  <c r="Q1098" i="5" s="1" a="1"/>
  <c r="Q1098" i="5" s="1"/>
  <c r="J1099" i="5"/>
  <c r="Q1099" i="5" s="1" a="1"/>
  <c r="Q1099" i="5" s="1"/>
  <c r="K1099" i="5"/>
  <c r="K1100" i="5"/>
  <c r="J1100" i="5"/>
  <c r="M1100" i="5" s="1"/>
  <c r="J1102" i="5"/>
  <c r="M1102" i="5" s="1"/>
  <c r="K1102" i="5"/>
  <c r="K1104" i="5"/>
  <c r="J1104" i="5"/>
  <c r="M1104" i="5" s="1"/>
  <c r="K1107" i="5"/>
  <c r="J1107" i="5"/>
  <c r="Q1107" i="5" s="1" a="1"/>
  <c r="Q1107" i="5" s="1"/>
  <c r="J1110" i="5"/>
  <c r="Q1110" i="5" s="1" a="1"/>
  <c r="Q1110" i="5" s="1"/>
  <c r="K1110" i="5"/>
  <c r="K1112" i="5"/>
  <c r="J1112" i="5"/>
  <c r="M1112" i="5" s="1"/>
  <c r="K1115" i="5"/>
  <c r="J1115" i="5"/>
  <c r="Q1115" i="5" s="1" a="1"/>
  <c r="Q1115" i="5" s="1"/>
  <c r="J1121" i="5"/>
  <c r="Q1121" i="5" s="1" a="1"/>
  <c r="Q1121" i="5" s="1"/>
  <c r="K1121" i="5"/>
  <c r="J1122" i="5"/>
  <c r="Q1122" i="5" s="1" a="1"/>
  <c r="Q1122" i="5" s="1"/>
  <c r="K1122" i="5"/>
  <c r="K1123" i="5"/>
  <c r="J1123" i="5"/>
  <c r="Q1123" i="5" s="1" a="1"/>
  <c r="Q1123" i="5" s="1"/>
  <c r="J1125" i="5"/>
  <c r="Q1125" i="5" s="1" a="1"/>
  <c r="Q1125" i="5" s="1"/>
  <c r="K1125" i="5"/>
  <c r="K1127" i="5"/>
  <c r="J1127" i="5"/>
  <c r="M1127" i="5" s="1"/>
  <c r="K1129" i="5"/>
  <c r="J1129" i="5"/>
  <c r="Q1129" i="5" s="1" a="1"/>
  <c r="Q1129" i="5" s="1"/>
  <c r="J1130" i="5"/>
  <c r="Q1130" i="5" s="1" a="1"/>
  <c r="Q1130" i="5" s="1"/>
  <c r="K1130" i="5"/>
  <c r="K1131" i="5"/>
  <c r="J1131" i="5"/>
  <c r="M1131" i="5" s="1"/>
  <c r="J1133" i="5"/>
  <c r="Q1133" i="5" s="1" a="1"/>
  <c r="Q1133" i="5" s="1"/>
  <c r="K1133" i="5"/>
  <c r="J1134" i="5"/>
  <c r="Q1134" i="5" s="1" a="1"/>
  <c r="Q1134" i="5" s="1"/>
  <c r="K1134" i="5"/>
  <c r="K1135" i="5"/>
  <c r="J1135" i="5"/>
  <c r="M1135" i="5" s="1"/>
  <c r="J1142" i="5"/>
  <c r="Q1142" i="5" s="1" a="1"/>
  <c r="Q1142" i="5" s="1"/>
  <c r="K1142" i="5"/>
  <c r="K1143" i="5"/>
  <c r="J1143" i="5"/>
  <c r="M1143" i="5" s="1"/>
  <c r="K1150" i="5"/>
  <c r="J1150" i="5"/>
  <c r="Q1150" i="5" s="1" a="1"/>
  <c r="Q1150" i="5" s="1"/>
  <c r="K1151" i="5"/>
  <c r="J1151" i="5"/>
  <c r="M1151" i="5" s="1"/>
  <c r="K1154" i="5"/>
  <c r="J1154" i="5"/>
  <c r="Q1154" i="5" s="1" a="1"/>
  <c r="Q1154" i="5" s="1"/>
  <c r="K1158" i="5"/>
  <c r="J1158" i="5"/>
  <c r="Q1158" i="5" s="1" a="1"/>
  <c r="Q1158" i="5" s="1"/>
  <c r="K1162" i="5"/>
  <c r="J1162" i="5"/>
  <c r="Q1162" i="5" s="1" a="1"/>
  <c r="Q1162" i="5" s="1"/>
  <c r="K1170" i="5"/>
  <c r="J1170" i="5"/>
  <c r="M1170" i="5" s="1"/>
  <c r="K1171" i="5"/>
  <c r="J1171" i="5"/>
  <c r="M1171" i="5" s="1"/>
  <c r="K1173" i="5"/>
  <c r="J1173" i="5"/>
  <c r="Q1173" i="5" s="1" a="1"/>
  <c r="Q1173" i="5" s="1"/>
  <c r="K1174" i="5"/>
  <c r="J1174" i="5"/>
  <c r="M1174" i="5" s="1"/>
  <c r="K1178" i="5"/>
  <c r="J1178" i="5"/>
  <c r="Q1178" i="5" s="1" a="1"/>
  <c r="Q1178" i="5" s="1"/>
  <c r="K1179" i="5"/>
  <c r="J1179" i="5"/>
  <c r="M1179" i="5" s="1"/>
  <c r="K1188" i="5"/>
  <c r="J1188" i="5"/>
  <c r="M1188" i="5" s="1"/>
  <c r="J1190" i="5"/>
  <c r="Q1190" i="5" s="1" a="1"/>
  <c r="Q1190" i="5" s="1"/>
  <c r="K1190" i="5"/>
  <c r="K1192" i="5"/>
  <c r="J1192" i="5"/>
  <c r="M1192" i="5" s="1"/>
  <c r="J1196" i="5"/>
  <c r="M1196" i="5" s="1"/>
  <c r="K1196" i="5"/>
  <c r="J1198" i="5"/>
  <c r="Q1198" i="5" s="1" a="1"/>
  <c r="Q1198" i="5" s="1"/>
  <c r="K1198" i="5"/>
  <c r="K1204" i="5"/>
  <c r="J1204" i="5"/>
  <c r="M1204" i="5" s="1"/>
  <c r="J1206" i="5"/>
  <c r="Q1206" i="5" s="1" a="1"/>
  <c r="Q1206" i="5" s="1"/>
  <c r="K1206" i="5"/>
  <c r="J1210" i="5"/>
  <c r="Q1210" i="5" s="1" a="1"/>
  <c r="Q1210" i="5" s="1"/>
  <c r="K1210" i="5"/>
  <c r="K1212" i="5"/>
  <c r="J1212" i="5"/>
  <c r="M1212" i="5" s="1"/>
  <c r="J1216" i="5"/>
  <c r="M1216" i="5" s="1"/>
  <c r="K1216" i="5"/>
  <c r="J1218" i="5"/>
  <c r="Q1218" i="5" s="1" a="1"/>
  <c r="Q1218" i="5" s="1"/>
  <c r="K1218" i="5"/>
  <c r="K1220" i="5"/>
  <c r="J1220" i="5"/>
  <c r="M1220" i="5" s="1"/>
  <c r="J1222" i="5"/>
  <c r="Q1222" i="5" s="1" a="1"/>
  <c r="Q1222" i="5" s="1"/>
  <c r="K1222" i="5"/>
  <c r="K1224" i="5"/>
  <c r="J1224" i="5"/>
  <c r="M1224" i="5" s="1"/>
  <c r="J1228" i="5"/>
  <c r="M1228" i="5" s="1"/>
  <c r="K1228" i="5"/>
  <c r="J1230" i="5"/>
  <c r="Q1230" i="5" s="1" a="1"/>
  <c r="Q1230" i="5" s="1"/>
  <c r="K1230" i="5"/>
  <c r="K1232" i="5"/>
  <c r="J1232" i="5"/>
  <c r="Q1232" i="5" s="1" a="1"/>
  <c r="Q1232" i="5" s="1"/>
  <c r="J1234" i="5"/>
  <c r="Q1234" i="5" s="1" a="1"/>
  <c r="Q1234" i="5" s="1"/>
  <c r="K1234" i="5"/>
  <c r="K1235" i="5"/>
  <c r="J1235" i="5"/>
  <c r="Q1235" i="5" s="1" a="1"/>
  <c r="Q1235" i="5" s="1"/>
  <c r="J1236" i="5"/>
  <c r="Q1236" i="5" s="1" a="1"/>
  <c r="Q1236" i="5" s="1"/>
  <c r="K1236" i="5"/>
  <c r="K1238" i="5"/>
  <c r="J1238" i="5"/>
  <c r="Q1238" i="5" s="1" a="1"/>
  <c r="Q1238" i="5" s="1"/>
  <c r="K1240" i="5"/>
  <c r="J1240" i="5"/>
  <c r="Q1240" i="5" s="1" a="1"/>
  <c r="Q1240" i="5" s="1"/>
  <c r="J1242" i="5"/>
  <c r="Q1242" i="5" s="1" a="1"/>
  <c r="Q1242" i="5" s="1"/>
  <c r="K1242" i="5"/>
  <c r="K1244" i="5"/>
  <c r="J1244" i="5"/>
  <c r="Q1244" i="5" s="1" a="1"/>
  <c r="Q1244" i="5" s="1"/>
  <c r="K1250" i="5"/>
  <c r="J1250" i="5"/>
  <c r="Q1250" i="5" s="1" a="1"/>
  <c r="Q1250" i="5" s="1"/>
  <c r="K1251" i="5"/>
  <c r="J1251" i="5"/>
  <c r="Q1251" i="5" s="1" a="1"/>
  <c r="Q1251" i="5" s="1"/>
  <c r="K1254" i="5"/>
  <c r="J1254" i="5"/>
  <c r="Q1254" i="5" s="1" a="1"/>
  <c r="Q1254" i="5" s="1"/>
  <c r="J1256" i="5"/>
  <c r="M1256" i="5" s="1"/>
  <c r="K1256" i="5"/>
  <c r="K1259" i="5"/>
  <c r="J1259" i="5"/>
  <c r="M1259" i="5" s="1"/>
  <c r="K1260" i="5"/>
  <c r="J1260" i="5"/>
  <c r="Q1260" i="5" s="1" a="1"/>
  <c r="Q1260" i="5" s="1"/>
  <c r="K1264" i="5"/>
  <c r="J1264" i="5"/>
  <c r="Q1264" i="5" s="1" a="1"/>
  <c r="Q1264" i="5" s="1"/>
  <c r="J1266" i="5"/>
  <c r="Q1266" i="5" s="1" a="1"/>
  <c r="Q1266" i="5" s="1"/>
  <c r="K1266" i="5"/>
  <c r="K1270" i="5"/>
  <c r="J1270" i="5"/>
  <c r="Q1270" i="5" s="1" a="1"/>
  <c r="Q1270" i="5" s="1"/>
  <c r="K1274" i="5"/>
  <c r="J1274" i="5"/>
  <c r="Q1274" i="5" s="1" a="1"/>
  <c r="Q1274" i="5" s="1"/>
  <c r="J1276" i="5"/>
  <c r="Q1276" i="5" s="1" a="1"/>
  <c r="Q1276" i="5" s="1"/>
  <c r="K1276" i="5"/>
  <c r="K1278" i="5"/>
  <c r="J1278" i="5"/>
  <c r="Q1278" i="5" s="1" a="1"/>
  <c r="Q1278" i="5" s="1"/>
  <c r="K1279" i="5"/>
  <c r="J1279" i="5"/>
  <c r="Q1279" i="5" s="1" a="1"/>
  <c r="Q1279" i="5" s="1"/>
  <c r="K1280" i="5"/>
  <c r="J1280" i="5"/>
  <c r="Q1280" i="5" s="1" a="1"/>
  <c r="Q1280" i="5" s="1"/>
  <c r="K1282" i="5"/>
  <c r="J1282" i="5"/>
  <c r="Q1282" i="5" s="1" a="1"/>
  <c r="Q1282" i="5" s="1"/>
  <c r="K1284" i="5"/>
  <c r="J1284" i="5"/>
  <c r="Q1284" i="5" s="1" a="1"/>
  <c r="Q1284" i="5" s="1"/>
  <c r="K1288" i="5"/>
  <c r="J1288" i="5"/>
  <c r="Q1288" i="5" s="1" a="1"/>
  <c r="Q1288" i="5" s="1"/>
  <c r="J1290" i="5"/>
  <c r="Q1290" i="5" s="1" a="1"/>
  <c r="Q1290" i="5" s="1"/>
  <c r="K1290" i="5"/>
  <c r="K1291" i="5"/>
  <c r="J1291" i="5"/>
  <c r="M1291" i="5" s="1"/>
  <c r="J1292" i="5"/>
  <c r="Q1292" i="5" s="1" a="1"/>
  <c r="Q1292" i="5" s="1"/>
  <c r="K1292" i="5"/>
  <c r="K1294" i="5"/>
  <c r="J1294" i="5"/>
  <c r="Q1294" i="5" s="1" a="1"/>
  <c r="Q1294" i="5" s="1"/>
  <c r="K1298" i="5"/>
  <c r="J1298" i="5"/>
  <c r="Q1298" i="5" s="1" a="1"/>
  <c r="Q1298" i="5" s="1"/>
  <c r="K1299" i="5"/>
  <c r="J1299" i="5"/>
  <c r="Q1299" i="5" s="1" a="1"/>
  <c r="Q1299" i="5" s="1"/>
  <c r="K1300" i="5"/>
  <c r="J1300" i="5"/>
  <c r="Q1300" i="5" s="1" a="1"/>
  <c r="Q1300" i="5" s="1"/>
  <c r="J1302" i="5"/>
  <c r="M1302" i="5" s="1"/>
  <c r="K1302" i="5"/>
  <c r="K1304" i="5"/>
  <c r="J1304" i="5"/>
  <c r="Q1304" i="5" s="1" a="1"/>
  <c r="Q1304" i="5" s="1"/>
  <c r="K1306" i="5"/>
  <c r="J1306" i="5"/>
  <c r="Q1306" i="5" s="1" a="1"/>
  <c r="Q1306" i="5" s="1"/>
  <c r="K1308" i="5"/>
  <c r="J1308" i="5"/>
  <c r="Q1308" i="5" s="1" a="1"/>
  <c r="Q1308" i="5" s="1"/>
  <c r="K1310" i="5"/>
  <c r="J1310" i="5"/>
  <c r="Q1310" i="5" s="1" a="1"/>
  <c r="Q1310" i="5" s="1"/>
  <c r="K1312" i="5"/>
  <c r="J1312" i="5"/>
  <c r="Q1312" i="5" s="1" a="1"/>
  <c r="Q1312" i="5" s="1"/>
  <c r="J1313" i="5"/>
  <c r="Q1313" i="5" s="1" a="1"/>
  <c r="Q1313" i="5" s="1"/>
  <c r="K1313" i="5"/>
  <c r="K1316" i="5"/>
  <c r="J1316" i="5"/>
  <c r="M1316" i="5" s="1"/>
  <c r="K1317" i="5"/>
  <c r="J1317" i="5"/>
  <c r="Q1317" i="5" s="1" a="1"/>
  <c r="Q1317" i="5" s="1"/>
  <c r="K1321" i="5"/>
  <c r="J1321" i="5"/>
  <c r="Q1321" i="5" s="1" a="1"/>
  <c r="Q1321" i="5" s="1"/>
  <c r="J1323" i="5"/>
  <c r="Q1323" i="5" s="1" a="1"/>
  <c r="Q1323" i="5" s="1"/>
  <c r="K1323" i="5"/>
  <c r="K1327" i="5"/>
  <c r="J1327" i="5"/>
  <c r="Q1327" i="5" s="1" a="1"/>
  <c r="Q1327" i="5" s="1"/>
  <c r="K1331" i="5"/>
  <c r="J1331" i="5"/>
  <c r="Q1331" i="5" s="1" a="1"/>
  <c r="Q1331" i="5" s="1"/>
  <c r="J1333" i="5"/>
  <c r="Q1333" i="5" s="1" a="1"/>
  <c r="Q1333" i="5" s="1"/>
  <c r="K1333" i="5"/>
  <c r="K1335" i="5"/>
  <c r="J1335" i="5"/>
  <c r="Q1335" i="5" s="1" a="1"/>
  <c r="Q1335" i="5" s="1"/>
  <c r="K1336" i="5"/>
  <c r="J1336" i="5"/>
  <c r="M1336" i="5" s="1"/>
  <c r="K1337" i="5"/>
  <c r="J1337" i="5"/>
  <c r="Q1337" i="5" s="1" a="1"/>
  <c r="Q1337" i="5" s="1"/>
  <c r="K1339" i="5"/>
  <c r="J1339" i="5"/>
  <c r="Q1339" i="5" s="1" a="1"/>
  <c r="Q1339" i="5" s="1"/>
  <c r="K1341" i="5"/>
  <c r="J1341" i="5"/>
  <c r="Q1341" i="5" s="1" a="1"/>
  <c r="Q1341" i="5" s="1"/>
  <c r="K1343" i="5"/>
  <c r="J1343" i="5"/>
  <c r="Q1343" i="5" s="1" a="1"/>
  <c r="Q1343" i="5" s="1"/>
  <c r="K1348" i="5"/>
  <c r="J1348" i="5"/>
  <c r="M1348" i="5" s="1"/>
  <c r="J1349" i="5"/>
  <c r="Q1349" i="5" s="1" a="1"/>
  <c r="Q1349" i="5" s="1"/>
  <c r="K1349" i="5"/>
  <c r="K1351" i="5"/>
  <c r="J1351" i="5"/>
  <c r="Q1351" i="5" s="1" a="1"/>
  <c r="Q1351" i="5" s="1"/>
  <c r="J1353" i="5"/>
  <c r="Q1353" i="5" s="1" a="1"/>
  <c r="Q1353" i="5" s="1"/>
  <c r="K1353" i="5"/>
  <c r="K1356" i="5"/>
  <c r="J1356" i="5"/>
  <c r="Q1356" i="5" s="1" a="1"/>
  <c r="Q1356" i="5" s="1"/>
  <c r="K1357" i="5"/>
  <c r="J1357" i="5"/>
  <c r="M1357" i="5" s="1"/>
  <c r="K1358" i="5"/>
  <c r="J1358" i="5"/>
  <c r="Q1358" i="5" s="1" a="1"/>
  <c r="Q1358" i="5" s="1"/>
  <c r="K1362" i="5"/>
  <c r="J1362" i="5"/>
  <c r="Q1362" i="5" s="1" a="1"/>
  <c r="Q1362" i="5" s="1"/>
  <c r="Q1364" i="5" a="1"/>
  <c r="Q1364" i="5" s="1"/>
  <c r="K1364" i="5"/>
  <c r="K1366" i="5"/>
  <c r="J1366" i="5"/>
  <c r="Q1366" i="5" s="1" a="1"/>
  <c r="Q1366" i="5" s="1"/>
  <c r="J1368" i="5"/>
  <c r="Q1368" i="5" s="1" a="1"/>
  <c r="Q1368" i="5" s="1"/>
  <c r="K1368" i="5"/>
  <c r="K1370" i="5"/>
  <c r="J1370" i="5"/>
  <c r="Q1370" i="5" s="1" a="1"/>
  <c r="Q1370" i="5" s="1"/>
  <c r="J1372" i="5"/>
  <c r="Q1372" i="5" s="1" a="1"/>
  <c r="Q1372" i="5" s="1"/>
  <c r="K1372" i="5"/>
  <c r="K1374" i="5"/>
  <c r="J1374" i="5"/>
  <c r="Q1374" i="5" s="1" a="1"/>
  <c r="Q1374" i="5" s="1"/>
  <c r="K1379" i="5"/>
  <c r="J1379" i="5"/>
  <c r="Q1379" i="5" s="1" a="1"/>
  <c r="Q1379" i="5" s="1"/>
  <c r="K1382" i="5"/>
  <c r="J1382" i="5"/>
  <c r="Q1382" i="5" s="1" a="1"/>
  <c r="Q1382" i="5" s="1"/>
  <c r="K1383" i="5"/>
  <c r="J1383" i="5"/>
  <c r="M1383" i="5" s="1"/>
  <c r="J1384" i="5"/>
  <c r="Q1384" i="5" s="1" a="1"/>
  <c r="Q1384" i="5" s="1"/>
  <c r="K1384" i="5"/>
  <c r="K1386" i="5"/>
  <c r="J1386" i="5"/>
  <c r="Q1386" i="5" s="1" a="1"/>
  <c r="Q1386" i="5" s="1"/>
  <c r="K1388" i="5"/>
  <c r="J1388" i="5"/>
  <c r="Q1388" i="5" s="1" a="1"/>
  <c r="Q1388" i="5" s="1"/>
  <c r="J1390" i="5"/>
  <c r="Q1390" i="5" s="1" a="1"/>
  <c r="Q1390" i="5" s="1"/>
  <c r="K1390" i="5"/>
  <c r="J1392" i="5"/>
  <c r="Q1392" i="5" s="1" a="1"/>
  <c r="Q1392" i="5" s="1"/>
  <c r="K1392" i="5"/>
  <c r="K1394" i="5"/>
  <c r="J1394" i="5"/>
  <c r="Q1394" i="5" s="1" a="1"/>
  <c r="Q1394" i="5" s="1"/>
  <c r="J1396" i="5"/>
  <c r="Q1396" i="5" s="1" a="1"/>
  <c r="Q1396" i="5" s="1"/>
  <c r="K1396" i="5"/>
  <c r="K1398" i="5"/>
  <c r="J1398" i="5"/>
  <c r="Q1398" i="5" s="1" a="1"/>
  <c r="Q1398" i="5" s="1"/>
  <c r="J1400" i="5"/>
  <c r="Q1400" i="5" s="1" a="1"/>
  <c r="Q1400" i="5" s="1"/>
  <c r="K1400" i="5"/>
  <c r="K1402" i="5"/>
  <c r="J1402" i="5"/>
  <c r="Q1402" i="5" s="1" a="1"/>
  <c r="Q1402" i="5" s="1"/>
  <c r="J1404" i="5"/>
  <c r="Q1404" i="5" s="1" a="1"/>
  <c r="Q1404" i="5" s="1"/>
  <c r="K1404" i="5"/>
  <c r="K1406" i="5"/>
  <c r="J1406" i="5"/>
  <c r="Q1406" i="5" s="1" a="1"/>
  <c r="Q1406" i="5" s="1"/>
  <c r="J1408" i="5"/>
  <c r="M1408" i="5" s="1"/>
  <c r="K1408" i="5"/>
  <c r="K1410" i="5"/>
  <c r="J1410" i="5"/>
  <c r="M1410" i="5" s="1"/>
  <c r="J1413" i="5"/>
  <c r="M1413" i="5" s="1"/>
  <c r="K1413" i="5"/>
  <c r="J1417" i="5"/>
  <c r="M1417" i="5" s="1"/>
  <c r="K1417" i="5"/>
  <c r="J1421" i="5"/>
  <c r="M1421" i="5" s="1"/>
  <c r="K1421" i="5"/>
  <c r="J1425" i="5"/>
  <c r="M1425" i="5" s="1"/>
  <c r="K1425" i="5"/>
  <c r="K1432" i="5"/>
  <c r="J1432" i="5"/>
  <c r="M1432" i="5" s="1"/>
  <c r="J1433" i="5"/>
  <c r="Q1433" i="5" s="1" a="1"/>
  <c r="Q1433" i="5" s="1"/>
  <c r="K1433" i="5"/>
  <c r="K1438" i="5"/>
  <c r="J1438" i="5"/>
  <c r="M1438" i="5" s="1"/>
  <c r="J1439" i="5"/>
  <c r="Q1439" i="5" s="1" a="1"/>
  <c r="Q1439" i="5" s="1"/>
  <c r="K1439" i="5"/>
  <c r="J1440" i="5"/>
  <c r="M1440" i="5" s="1"/>
  <c r="K1440" i="5"/>
  <c r="J1445" i="5"/>
  <c r="Q1445" i="5" s="1" a="1"/>
  <c r="Q1445" i="5" s="1"/>
  <c r="K1445" i="5"/>
  <c r="K1446" i="5"/>
  <c r="J1446" i="5"/>
  <c r="Q1446" i="5" s="1" a="1"/>
  <c r="Q1446" i="5" s="1"/>
  <c r="J1449" i="5"/>
  <c r="Q1449" i="5" s="1" a="1"/>
  <c r="Q1449" i="5" s="1"/>
  <c r="K1449" i="5"/>
  <c r="K1452" i="5"/>
  <c r="J1452" i="5"/>
  <c r="Q1452" i="5" s="1" a="1"/>
  <c r="Q1452" i="5" s="1"/>
  <c r="K1454" i="5"/>
  <c r="J1454" i="5"/>
  <c r="M1454" i="5" s="1"/>
  <c r="J1455" i="5"/>
  <c r="Q1455" i="5" s="1" a="1"/>
  <c r="Q1455" i="5" s="1"/>
  <c r="K1455" i="5"/>
  <c r="K1460" i="5"/>
  <c r="J1460" i="5"/>
  <c r="Q1460" i="5" s="1" a="1"/>
  <c r="Q1460" i="5" s="1"/>
  <c r="J1463" i="5"/>
  <c r="Q1463" i="5" s="1" a="1"/>
  <c r="Q1463" i="5" s="1"/>
  <c r="K1463" i="5"/>
  <c r="J1465" i="5"/>
  <c r="Q1465" i="5" s="1" a="1"/>
  <c r="Q1465" i="5" s="1"/>
  <c r="K1465" i="5"/>
  <c r="K1468" i="5"/>
  <c r="J1468" i="5"/>
  <c r="M1468" i="5" s="1"/>
  <c r="J1469" i="5"/>
  <c r="Q1469" i="5" s="1" a="1"/>
  <c r="Q1469" i="5" s="1"/>
  <c r="K1469" i="5"/>
  <c r="J1473" i="5"/>
  <c r="Q1473" i="5" s="1" a="1"/>
  <c r="Q1473" i="5" s="1"/>
  <c r="K1473" i="5"/>
  <c r="J1489" i="5"/>
  <c r="Q1489" i="5" s="1" a="1"/>
  <c r="Q1489" i="5" s="1"/>
  <c r="K1489" i="5"/>
  <c r="J1493" i="5"/>
  <c r="Q1493" i="5" s="1" a="1"/>
  <c r="Q1493" i="5" s="1"/>
  <c r="K1493" i="5"/>
  <c r="J1497" i="5"/>
  <c r="Q1497" i="5" s="1" a="1"/>
  <c r="Q1497" i="5" s="1"/>
  <c r="K1497" i="5"/>
  <c r="J1501" i="5"/>
  <c r="Q1501" i="5" s="1" a="1"/>
  <c r="Q1501" i="5" s="1"/>
  <c r="K1501" i="5"/>
  <c r="J1505" i="5"/>
  <c r="Q1505" i="5" s="1" a="1"/>
  <c r="Q1505" i="5" s="1"/>
  <c r="K1505" i="5"/>
  <c r="J1513" i="5"/>
  <c r="Q1513" i="5" s="1" a="1"/>
  <c r="Q1513" i="5" s="1"/>
  <c r="K1513" i="5"/>
  <c r="K1516" i="5"/>
  <c r="J1516" i="5"/>
  <c r="M1516" i="5" s="1"/>
  <c r="J1525" i="5"/>
  <c r="Q1525" i="5" s="1" a="1"/>
  <c r="Q1525" i="5" s="1"/>
  <c r="K1525" i="5"/>
  <c r="J1529" i="5"/>
  <c r="Q1529" i="5" s="1" a="1"/>
  <c r="Q1529" i="5" s="1"/>
  <c r="K1529" i="5"/>
  <c r="J1537" i="5"/>
  <c r="Q1537" i="5" s="1" a="1"/>
  <c r="Q1537" i="5" s="1"/>
  <c r="K1537" i="5"/>
  <c r="K1540" i="5"/>
  <c r="J1540" i="5"/>
  <c r="M1540" i="5" s="1"/>
  <c r="J1557" i="5"/>
  <c r="Q1557" i="5" s="1" a="1"/>
  <c r="Q1557" i="5" s="1"/>
  <c r="K1557" i="5"/>
  <c r="J1561" i="5"/>
  <c r="Q1561" i="5" s="1" a="1"/>
  <c r="Q1561" i="5" s="1"/>
  <c r="K1561" i="5"/>
  <c r="J1563" i="5"/>
  <c r="Q1563" i="5" s="1" a="1"/>
  <c r="Q1563" i="5" s="1"/>
  <c r="K1563" i="5"/>
  <c r="K1564" i="5"/>
  <c r="J1564" i="5"/>
  <c r="M1564" i="5" s="1"/>
  <c r="K1572" i="5"/>
  <c r="J1572" i="5"/>
  <c r="M1572" i="5" s="1"/>
  <c r="J1573" i="5"/>
  <c r="Q1573" i="5" s="1" a="1"/>
  <c r="Q1573" i="5" s="1"/>
  <c r="K1573" i="5"/>
  <c r="J1575" i="5"/>
  <c r="Q1575" i="5" s="1" a="1"/>
  <c r="Q1575" i="5" s="1"/>
  <c r="K1575" i="5"/>
  <c r="J1577" i="5"/>
  <c r="Q1577" i="5" s="1" a="1"/>
  <c r="Q1577" i="5" s="1"/>
  <c r="K1577" i="5"/>
  <c r="J1579" i="5"/>
  <c r="Q1579" i="5" s="1" a="1"/>
  <c r="Q1579" i="5" s="1"/>
  <c r="K1579" i="5"/>
  <c r="K1580" i="5"/>
  <c r="J1580" i="5"/>
  <c r="M1580" i="5" s="1"/>
  <c r="J1581" i="5"/>
  <c r="Q1581" i="5" s="1" a="1"/>
  <c r="Q1581" i="5" s="1"/>
  <c r="K1581" i="5"/>
  <c r="J1583" i="5"/>
  <c r="Q1583" i="5" s="1" a="1"/>
  <c r="Q1583" i="5" s="1"/>
  <c r="K1583" i="5"/>
  <c r="J1585" i="5"/>
  <c r="Q1585" i="5" s="1" a="1"/>
  <c r="Q1585" i="5" s="1"/>
  <c r="K1585" i="5"/>
  <c r="J1588" i="5"/>
  <c r="M1588" i="5" s="1"/>
  <c r="K1588" i="5"/>
  <c r="J1589" i="5"/>
  <c r="Q1589" i="5" s="1" a="1"/>
  <c r="Q1589" i="5" s="1"/>
  <c r="K1589" i="5"/>
  <c r="J1591" i="5"/>
  <c r="Q1591" i="5" s="1" a="1"/>
  <c r="Q1591" i="5" s="1"/>
  <c r="K1591" i="5"/>
  <c r="J1592" i="5"/>
  <c r="M1592" i="5" s="1"/>
  <c r="K1592" i="5"/>
  <c r="J1597" i="5"/>
  <c r="Q1597" i="5" s="1" a="1"/>
  <c r="Q1597" i="5" s="1"/>
  <c r="K1597" i="5"/>
  <c r="J1599" i="5"/>
  <c r="Q1599" i="5" s="1" a="1"/>
  <c r="Q1599" i="5" s="1"/>
  <c r="K1599" i="5"/>
  <c r="J1600" i="5"/>
  <c r="M1600" i="5" s="1"/>
  <c r="K1600" i="5"/>
  <c r="J1601" i="5"/>
  <c r="Q1601" i="5" s="1" a="1"/>
  <c r="Q1601" i="5" s="1"/>
  <c r="K1601" i="5"/>
  <c r="J1603" i="5"/>
  <c r="Q1603" i="5" s="1" a="1"/>
  <c r="Q1603" i="5" s="1"/>
  <c r="K1603" i="5"/>
  <c r="J1608" i="5"/>
  <c r="M1608" i="5" s="1"/>
  <c r="K1608" i="5"/>
  <c r="J1609" i="5"/>
  <c r="Q1609" i="5" s="1" a="1"/>
  <c r="Q1609" i="5" s="1"/>
  <c r="K1609" i="5"/>
  <c r="J1611" i="5"/>
  <c r="Q1611" i="5" s="1" a="1"/>
  <c r="Q1611" i="5" s="1"/>
  <c r="K1611" i="5"/>
  <c r="J1612" i="5"/>
  <c r="M1612" i="5" s="1"/>
  <c r="K1612" i="5"/>
  <c r="J1615" i="5"/>
  <c r="Q1615" i="5" s="1" a="1"/>
  <c r="Q1615" i="5" s="1"/>
  <c r="K1615" i="5"/>
  <c r="J1617" i="5"/>
  <c r="Q1617" i="5" s="1" a="1"/>
  <c r="Q1617" i="5" s="1"/>
  <c r="K1617" i="5"/>
  <c r="J1620" i="5"/>
  <c r="M1620" i="5" s="1"/>
  <c r="K1620" i="5"/>
  <c r="J1621" i="5"/>
  <c r="Q1621" i="5" s="1" a="1"/>
  <c r="Q1621" i="5" s="1"/>
  <c r="K1621" i="5"/>
  <c r="J1623" i="5"/>
  <c r="Q1623" i="5" s="1" a="1"/>
  <c r="Q1623" i="5" s="1"/>
  <c r="K1623" i="5"/>
  <c r="J1624" i="5"/>
  <c r="M1624" i="5" s="1"/>
  <c r="K1624" i="5"/>
  <c r="J1629" i="5"/>
  <c r="Q1629" i="5" s="1" a="1"/>
  <c r="Q1629" i="5" s="1"/>
  <c r="K1629" i="5"/>
  <c r="J1631" i="5"/>
  <c r="Q1631" i="5" s="1" a="1"/>
  <c r="Q1631" i="5" s="1"/>
  <c r="K1631" i="5"/>
  <c r="J1632" i="5"/>
  <c r="M1632" i="5" s="1"/>
  <c r="K1632" i="5"/>
  <c r="J1633" i="5"/>
  <c r="Q1633" i="5" s="1" a="1"/>
  <c r="Q1633" i="5" s="1"/>
  <c r="K1633" i="5"/>
  <c r="J1635" i="5"/>
  <c r="Q1635" i="5" s="1" a="1"/>
  <c r="Q1635" i="5" s="1"/>
  <c r="K1635" i="5"/>
  <c r="J1640" i="5"/>
  <c r="M1640" i="5" s="1"/>
  <c r="K1640" i="5"/>
  <c r="J1641" i="5"/>
  <c r="Q1641" i="5" s="1" a="1"/>
  <c r="Q1641" i="5" s="1"/>
  <c r="K1641" i="5"/>
  <c r="J1643" i="5"/>
  <c r="Q1643" i="5" s="1" a="1"/>
  <c r="Q1643" i="5" s="1"/>
  <c r="K1643" i="5"/>
  <c r="J1644" i="5"/>
  <c r="M1644" i="5" s="1"/>
  <c r="K1644" i="5"/>
  <c r="J1647" i="5"/>
  <c r="Q1647" i="5" s="1" a="1"/>
  <c r="Q1647" i="5" s="1"/>
  <c r="K1647" i="5"/>
  <c r="J1649" i="5"/>
  <c r="Q1649" i="5" s="1" a="1"/>
  <c r="Q1649" i="5" s="1"/>
  <c r="K1649" i="5"/>
  <c r="J1652" i="5"/>
  <c r="M1652" i="5" s="1"/>
  <c r="K1652" i="5"/>
  <c r="J1653" i="5"/>
  <c r="Q1653" i="5" s="1" a="1"/>
  <c r="Q1653" i="5" s="1"/>
  <c r="K1653" i="5"/>
  <c r="K1661" i="5"/>
  <c r="J1661" i="5"/>
  <c r="Q1661" i="5" s="1" a="1"/>
  <c r="Q1661" i="5" s="1"/>
  <c r="J1663" i="5"/>
  <c r="Q1663" i="5" s="1" a="1"/>
  <c r="Q1663" i="5" s="1"/>
  <c r="K1663" i="5"/>
  <c r="K1664" i="5"/>
  <c r="J1664" i="5"/>
  <c r="M1664" i="5" s="1"/>
  <c r="J1667" i="5"/>
  <c r="Q1667" i="5" s="1" a="1"/>
  <c r="Q1667" i="5" s="1"/>
  <c r="K1667" i="5"/>
  <c r="J1668" i="5"/>
  <c r="M1668" i="5" s="1"/>
  <c r="K1668" i="5"/>
  <c r="K1673" i="5"/>
  <c r="J1673" i="5"/>
  <c r="Q1673" i="5" s="1" a="1"/>
  <c r="Q1673" i="5" s="1"/>
  <c r="J1676" i="5"/>
  <c r="M1676" i="5" s="1"/>
  <c r="K1676" i="5"/>
  <c r="K1677" i="5"/>
  <c r="J1677" i="5"/>
  <c r="Q1677" i="5" s="1" a="1"/>
  <c r="Q1677" i="5" s="1"/>
  <c r="J1683" i="5"/>
  <c r="M1683" i="5" s="1"/>
  <c r="K1683" i="5"/>
  <c r="K1684" i="5"/>
  <c r="J1684" i="5"/>
  <c r="M1684" i="5" s="1"/>
  <c r="K1685" i="5"/>
  <c r="J1685" i="5"/>
  <c r="Q1685" i="5" s="1" a="1"/>
  <c r="Q1685" i="5" s="1"/>
  <c r="K1688" i="5"/>
  <c r="J1688" i="5"/>
  <c r="M1688" i="5" s="1"/>
  <c r="K1689" i="5"/>
  <c r="J1689" i="5"/>
  <c r="Q1689" i="5" s="1" a="1"/>
  <c r="Q1689" i="5" s="1"/>
  <c r="K1693" i="5"/>
  <c r="J1693" i="5"/>
  <c r="Q1693" i="5" s="1" a="1"/>
  <c r="Q1693" i="5" s="1"/>
  <c r="J1697" i="5"/>
  <c r="Q1697" i="5" s="1" a="1"/>
  <c r="Q1697" i="5" s="1"/>
  <c r="K1697" i="5"/>
  <c r="J1699" i="5"/>
  <c r="Q1699" i="5" s="1" a="1"/>
  <c r="Q1699" i="5" s="1"/>
  <c r="K1699" i="5"/>
  <c r="K1701" i="5"/>
  <c r="J1701" i="5"/>
  <c r="M1701" i="5" s="1"/>
  <c r="J1703" i="5"/>
  <c r="Q1703" i="5" s="1" a="1"/>
  <c r="Q1703" i="5" s="1"/>
  <c r="K1703" i="5"/>
  <c r="K1704" i="5"/>
  <c r="J1704" i="5"/>
  <c r="M1704" i="5" s="1"/>
  <c r="K1705" i="5"/>
  <c r="J1705" i="5"/>
  <c r="Q1705" i="5" s="1" a="1"/>
  <c r="Q1705" i="5" s="1"/>
  <c r="K1708" i="5"/>
  <c r="J1708" i="5"/>
  <c r="M1708" i="5" s="1"/>
  <c r="K1709" i="5"/>
  <c r="J1709" i="5"/>
  <c r="Q1709" i="5" s="1" a="1"/>
  <c r="Q1709" i="5" s="1"/>
  <c r="K1713" i="5"/>
  <c r="J1713" i="5"/>
  <c r="M1713" i="5" s="1"/>
  <c r="K1717" i="5"/>
  <c r="J1717" i="5"/>
  <c r="M1717" i="5" s="1"/>
  <c r="K1719" i="5"/>
  <c r="J1719" i="5"/>
  <c r="M1719" i="5" s="1"/>
  <c r="K1725" i="5"/>
  <c r="J1725" i="5"/>
  <c r="Q1725" i="5" s="1" a="1"/>
  <c r="Q1725" i="5" s="1"/>
  <c r="K1732" i="5"/>
  <c r="J1732" i="5"/>
  <c r="M1732" i="5" s="1"/>
  <c r="K1736" i="5"/>
  <c r="J1736" i="5"/>
  <c r="Q1736" i="5" s="1" a="1"/>
  <c r="Q1736" i="5" s="1"/>
  <c r="K1737" i="5"/>
  <c r="J1737" i="5"/>
  <c r="Q1737" i="5" s="1" a="1"/>
  <c r="Q1737" i="5" s="1"/>
  <c r="K1741" i="5"/>
  <c r="J1741" i="5"/>
  <c r="Q1741" i="5" s="1" a="1"/>
  <c r="Q1741" i="5" s="1"/>
  <c r="K1748" i="5"/>
  <c r="J1748" i="5"/>
  <c r="M1748" i="5" s="1"/>
  <c r="K1752" i="5"/>
  <c r="J1752" i="5"/>
  <c r="Q1752" i="5" s="1" a="1"/>
  <c r="Q1752" i="5" s="1"/>
  <c r="K1753" i="5"/>
  <c r="J1753" i="5"/>
  <c r="Q1753" i="5" s="1" a="1"/>
  <c r="Q1753" i="5" s="1"/>
  <c r="K1757" i="5"/>
  <c r="J1757" i="5"/>
  <c r="Q1757" i="5" s="1" a="1"/>
  <c r="Q1757" i="5" s="1"/>
  <c r="K1764" i="5"/>
  <c r="J1764" i="5"/>
  <c r="Q1764" i="5" s="1" a="1"/>
  <c r="Q1764" i="5" s="1"/>
  <c r="K1768" i="5"/>
  <c r="J1768" i="5"/>
  <c r="Q1768" i="5" s="1" a="1"/>
  <c r="Q1768" i="5" s="1"/>
  <c r="K1769" i="5"/>
  <c r="J1769" i="5"/>
  <c r="Q1769" i="5" s="1" a="1"/>
  <c r="Q1769" i="5" s="1"/>
  <c r="K1771" i="5"/>
  <c r="J1771" i="5"/>
  <c r="Q1771" i="5" s="1" a="1"/>
  <c r="Q1771" i="5" s="1"/>
  <c r="J1772" i="5"/>
  <c r="Q1772" i="5" s="1" a="1"/>
  <c r="Q1772" i="5" s="1"/>
  <c r="K1772" i="5"/>
  <c r="K1774" i="5"/>
  <c r="J1774" i="5"/>
  <c r="Q1774" i="5" s="1" a="1"/>
  <c r="Q1774" i="5" s="1"/>
  <c r="K1778" i="5"/>
  <c r="J1778" i="5"/>
  <c r="Q1778" i="5" s="1" a="1"/>
  <c r="Q1778" i="5" s="1"/>
  <c r="J1780" i="5"/>
  <c r="Q1780" i="5" s="1" a="1"/>
  <c r="Q1780" i="5" s="1"/>
  <c r="K1780" i="5"/>
  <c r="K1782" i="5"/>
  <c r="J1782" i="5"/>
  <c r="Q1782" i="5" s="1" a="1"/>
  <c r="Q1782" i="5" s="1"/>
  <c r="K1783" i="5"/>
  <c r="J1783" i="5"/>
  <c r="Q1783" i="5" s="1" a="1"/>
  <c r="Q1783" i="5" s="1"/>
  <c r="K1784" i="5"/>
  <c r="J1784" i="5"/>
  <c r="Q1784" i="5" s="1" a="1"/>
  <c r="Q1784" i="5" s="1"/>
  <c r="K1788" i="5"/>
  <c r="J1788" i="5"/>
  <c r="Q1788" i="5" s="1" a="1"/>
  <c r="Q1788" i="5" s="1"/>
  <c r="K1790" i="5"/>
  <c r="J1790" i="5"/>
  <c r="Q1790" i="5" s="1" a="1"/>
  <c r="Q1790" i="5" s="1"/>
  <c r="K1794" i="5"/>
  <c r="J1794" i="5"/>
  <c r="M1794" i="5" s="1"/>
  <c r="K1795" i="5"/>
  <c r="J1795" i="5"/>
  <c r="M1795" i="5" s="1"/>
  <c r="K1798" i="5"/>
  <c r="J1798" i="5"/>
  <c r="Q1798" i="5" s="1" a="1"/>
  <c r="Q1798" i="5" s="1"/>
  <c r="J1800" i="5"/>
  <c r="Q1800" i="5" s="1" a="1"/>
  <c r="Q1800" i="5" s="1"/>
  <c r="K1800" i="5"/>
  <c r="K1802" i="5"/>
  <c r="J1802" i="5"/>
  <c r="Q1802" i="5" s="1" a="1"/>
  <c r="Q1802" i="5" s="1"/>
  <c r="K1803" i="5"/>
  <c r="J1803" i="5"/>
  <c r="Q1803" i="5" s="1" a="1"/>
  <c r="Q1803" i="5" s="1"/>
  <c r="K1804" i="5"/>
  <c r="J1804" i="5"/>
  <c r="Q1804" i="5" s="1" a="1"/>
  <c r="Q1804" i="5" s="1"/>
  <c r="J1806" i="5"/>
  <c r="M1806" i="5" s="1"/>
  <c r="K1806" i="5"/>
  <c r="K1808" i="5"/>
  <c r="J1808" i="5"/>
  <c r="Q1808" i="5" s="1" a="1"/>
  <c r="Q1808" i="5" s="1"/>
  <c r="K1810" i="5"/>
  <c r="J1810" i="5"/>
  <c r="Q1810" i="5" s="1" a="1"/>
  <c r="Q1810" i="5" s="1"/>
  <c r="K1812" i="5"/>
  <c r="J1812" i="5"/>
  <c r="Q1812" i="5" s="1" a="1"/>
  <c r="Q1812" i="5" s="1"/>
  <c r="K1814" i="5"/>
  <c r="J1814" i="5"/>
  <c r="Q1814" i="5" s="1" a="1"/>
  <c r="Q1814" i="5" s="1"/>
  <c r="K1815" i="5"/>
  <c r="J1815" i="5"/>
  <c r="M1815" i="5" s="1"/>
  <c r="K1818" i="5"/>
  <c r="J1818" i="5"/>
  <c r="M1818" i="5" s="1"/>
  <c r="K1819" i="5"/>
  <c r="J1819" i="5"/>
  <c r="Q1819" i="5" s="1" a="1"/>
  <c r="Q1819" i="5" s="1"/>
  <c r="K1824" i="5"/>
  <c r="J1824" i="5"/>
  <c r="Q1824" i="5" s="1" a="1"/>
  <c r="Q1824" i="5" s="1"/>
  <c r="J1826" i="5"/>
  <c r="Q1826" i="5" s="1" a="1"/>
  <c r="Q1826" i="5" s="1"/>
  <c r="K1826" i="5"/>
  <c r="K1830" i="5"/>
  <c r="J1830" i="5"/>
  <c r="M1830" i="5" s="1"/>
  <c r="J1832" i="5"/>
  <c r="Q1832" i="5" s="1" a="1"/>
  <c r="Q1832" i="5" s="1"/>
  <c r="K1832" i="5"/>
  <c r="K1834" i="5"/>
  <c r="J1834" i="5"/>
  <c r="M1834" i="5" s="1"/>
  <c r="K1835" i="5"/>
  <c r="J1835" i="5"/>
  <c r="Q1835" i="5" s="1" a="1"/>
  <c r="Q1835" i="5" s="1"/>
  <c r="K1836" i="5"/>
  <c r="J1836" i="5"/>
  <c r="Q1836" i="5" s="1" a="1"/>
  <c r="Q1836" i="5" s="1"/>
  <c r="K1842" i="5"/>
  <c r="J1842" i="5"/>
  <c r="Q1842" i="5" s="1" a="1"/>
  <c r="Q1842" i="5" s="1"/>
  <c r="K1846" i="5"/>
  <c r="J1846" i="5"/>
  <c r="Q1846" i="5" s="1" a="1"/>
  <c r="Q1846" i="5" s="1"/>
  <c r="K1849" i="5"/>
  <c r="J1849" i="5"/>
  <c r="M1849" i="5" s="1"/>
  <c r="J1854" i="5"/>
  <c r="Q1854" i="5" s="1" a="1"/>
  <c r="Q1854" i="5" s="1"/>
  <c r="K1854" i="5"/>
  <c r="J1858" i="5"/>
  <c r="Q1858" i="5" s="1" a="1"/>
  <c r="Q1858" i="5" s="1"/>
  <c r="K1858" i="5"/>
  <c r="K1859" i="5"/>
  <c r="J1859" i="5"/>
  <c r="M1859" i="5" s="1"/>
  <c r="K1861" i="5"/>
  <c r="J1861" i="5"/>
  <c r="Q1861" i="5" s="1" a="1"/>
  <c r="Q1861" i="5" s="1"/>
  <c r="K1862" i="5"/>
  <c r="J1862" i="5"/>
  <c r="Q1862" i="5" s="1" a="1"/>
  <c r="Q1862" i="5" s="1"/>
  <c r="J1869" i="5"/>
  <c r="M1869" i="5" s="1"/>
  <c r="K1869" i="5"/>
  <c r="K1870" i="5"/>
  <c r="J1870" i="5"/>
  <c r="Q1870" i="5" s="1" a="1"/>
  <c r="Q1870" i="5" s="1"/>
  <c r="K1871" i="5"/>
  <c r="J1871" i="5"/>
  <c r="Q1871" i="5" s="1" a="1"/>
  <c r="Q1871" i="5" s="1"/>
  <c r="K1873" i="5"/>
  <c r="J1873" i="5"/>
  <c r="M1873" i="5" s="1"/>
  <c r="K1874" i="5"/>
  <c r="J1874" i="5"/>
  <c r="Q1874" i="5" s="1" a="1"/>
  <c r="Q1874" i="5" s="1"/>
  <c r="K1875" i="5"/>
  <c r="J1875" i="5"/>
  <c r="Q1875" i="5" s="1" a="1"/>
  <c r="Q1875" i="5" s="1"/>
  <c r="J1876" i="5"/>
  <c r="Q1876" i="5" s="1" a="1"/>
  <c r="Q1876" i="5" s="1"/>
  <c r="K1876" i="5"/>
  <c r="K1878" i="5"/>
  <c r="J1878" i="5"/>
  <c r="M1878" i="5" s="1"/>
  <c r="J1880" i="5"/>
  <c r="Q1880" i="5" s="1" a="1"/>
  <c r="Q1880" i="5" s="1"/>
  <c r="K1880" i="5"/>
  <c r="K1886" i="5"/>
  <c r="J1886" i="5"/>
  <c r="Q1886" i="5" s="1" a="1"/>
  <c r="Q1886" i="5" s="1"/>
  <c r="K1887" i="5"/>
  <c r="J1887" i="5"/>
  <c r="Q1887" i="5" s="1" a="1"/>
  <c r="Q1887" i="5" s="1"/>
  <c r="J1888" i="5"/>
  <c r="Q1888" i="5" s="1" a="1"/>
  <c r="Q1888" i="5" s="1"/>
  <c r="K1888" i="5"/>
  <c r="K1890" i="5"/>
  <c r="J1890" i="5"/>
  <c r="Q1890" i="5" s="1" a="1"/>
  <c r="Q1890" i="5" s="1"/>
  <c r="K1891" i="5"/>
  <c r="J1891" i="5"/>
  <c r="M1891" i="5" s="1"/>
  <c r="J1892" i="5"/>
  <c r="Q1892" i="5" s="1" a="1"/>
  <c r="Q1892" i="5" s="1"/>
  <c r="K1892" i="5"/>
  <c r="K1897" i="5"/>
  <c r="J1897" i="5"/>
  <c r="M1897" i="5" s="1"/>
  <c r="K1898" i="5"/>
  <c r="J1898" i="5"/>
  <c r="M1898" i="5" s="1"/>
  <c r="J1901" i="5"/>
  <c r="M1901" i="5" s="1"/>
  <c r="K1901" i="5"/>
  <c r="J1902" i="5"/>
  <c r="Q1902" i="5" s="1" a="1"/>
  <c r="Q1902" i="5" s="1"/>
  <c r="K1902" i="5"/>
  <c r="K1903" i="5"/>
  <c r="J1903" i="5"/>
  <c r="Q1903" i="5" s="1" a="1"/>
  <c r="Q1903" i="5" s="1"/>
  <c r="K1905" i="5"/>
  <c r="J1905" i="5"/>
  <c r="M1905" i="5" s="1"/>
  <c r="K1907" i="5"/>
  <c r="J1907" i="5"/>
  <c r="M1907" i="5" s="1"/>
  <c r="K1909" i="5"/>
  <c r="J1909" i="5"/>
  <c r="M1909" i="5" s="1"/>
  <c r="J1913" i="5"/>
  <c r="Q1913" i="5" s="1" a="1"/>
  <c r="Q1913" i="5" s="1"/>
  <c r="K1913" i="5"/>
  <c r="K1914" i="5"/>
  <c r="J1914" i="5"/>
  <c r="M1914" i="5" s="1"/>
  <c r="K1915" i="5"/>
  <c r="J1915" i="5"/>
  <c r="Q1915" i="5" s="1" a="1"/>
  <c r="Q1915" i="5" s="1"/>
  <c r="K1917" i="5"/>
  <c r="J1917" i="5"/>
  <c r="Q1917" i="5" s="1" a="1"/>
  <c r="Q1917" i="5" s="1"/>
  <c r="K1919" i="5"/>
  <c r="J1919" i="5"/>
  <c r="Q1919" i="5" s="1" a="1"/>
  <c r="Q1919" i="5" s="1"/>
  <c r="K1925" i="5"/>
  <c r="J1925" i="5"/>
  <c r="Q1925" i="5" s="1" a="1"/>
  <c r="Q1925" i="5" s="1"/>
  <c r="K1926" i="5"/>
  <c r="J1926" i="5"/>
  <c r="Q1926" i="5" s="1" a="1"/>
  <c r="Q1926" i="5" s="1"/>
  <c r="K1927" i="5"/>
  <c r="J1927" i="5"/>
  <c r="M1927" i="5" s="1"/>
  <c r="K1929" i="5"/>
  <c r="J1929" i="5"/>
  <c r="Q1929" i="5" s="1" a="1"/>
  <c r="Q1929" i="5" s="1"/>
  <c r="K1930" i="5"/>
  <c r="J1930" i="5"/>
  <c r="Q1930" i="5" s="1" a="1"/>
  <c r="Q1930" i="5" s="1"/>
  <c r="J1934" i="5"/>
  <c r="Q1934" i="5" s="1" a="1"/>
  <c r="Q1934" i="5" s="1"/>
  <c r="K1934" i="5"/>
  <c r="K1935" i="5"/>
  <c r="J1935" i="5"/>
  <c r="M1935" i="5" s="1"/>
  <c r="K1937" i="5"/>
  <c r="J1937" i="5"/>
  <c r="Q1937" i="5" s="1" a="1"/>
  <c r="Q1937" i="5" s="1"/>
  <c r="K1938" i="5"/>
  <c r="J1938" i="5"/>
  <c r="Q1938" i="5" s="1" a="1"/>
  <c r="Q1938" i="5" s="1"/>
  <c r="K1941" i="5"/>
  <c r="J1941" i="5"/>
  <c r="Q1941" i="5" s="1" a="1"/>
  <c r="Q1941" i="5" s="1"/>
  <c r="J1942" i="5"/>
  <c r="Q1942" i="5" s="1" a="1"/>
  <c r="Q1942" i="5" s="1"/>
  <c r="K1942" i="5"/>
  <c r="J1945" i="5"/>
  <c r="Q1945" i="5" s="1" a="1"/>
  <c r="Q1945" i="5" s="1"/>
  <c r="K1945" i="5"/>
  <c r="K1946" i="5"/>
  <c r="J1946" i="5"/>
  <c r="Q1946" i="5" s="1" a="1"/>
  <c r="Q1946" i="5" s="1"/>
  <c r="K1947" i="5"/>
  <c r="J1947" i="5"/>
  <c r="M1947" i="5" s="1"/>
  <c r="K1949" i="5"/>
  <c r="J1949" i="5"/>
  <c r="Q1949" i="5" s="1" a="1"/>
  <c r="Q1949" i="5" s="1"/>
  <c r="K1950" i="5"/>
  <c r="J1950" i="5"/>
  <c r="Q1950" i="5" s="1" a="1"/>
  <c r="Q1950" i="5" s="1"/>
  <c r="K1951" i="5"/>
  <c r="J1951" i="5"/>
  <c r="M1951" i="5" s="1"/>
  <c r="J1953" i="5"/>
  <c r="M1953" i="5" s="1"/>
  <c r="K1953" i="5"/>
  <c r="K1957" i="5"/>
  <c r="J1957" i="5"/>
  <c r="Q1957" i="5" s="1" a="1"/>
  <c r="Q1957" i="5" s="1"/>
  <c r="K1958" i="5"/>
  <c r="J1958" i="5"/>
  <c r="Q1958" i="5" s="1" a="1"/>
  <c r="Q1958" i="5" s="1"/>
  <c r="K1959" i="5"/>
  <c r="J1959" i="5"/>
  <c r="M1959" i="5" s="1"/>
  <c r="K1961" i="5"/>
  <c r="J1961" i="5"/>
  <c r="Q1961" i="5" s="1" a="1"/>
  <c r="Q1961" i="5" s="1"/>
  <c r="J1962" i="5"/>
  <c r="Q1962" i="5" s="1" a="1"/>
  <c r="Q1962" i="5" s="1"/>
  <c r="K1962" i="5"/>
  <c r="K1964" i="5"/>
  <c r="J1964" i="5"/>
  <c r="Q1964" i="5" s="1" a="1"/>
  <c r="Q1964" i="5" s="1"/>
  <c r="K1965" i="5"/>
  <c r="J1965" i="5"/>
  <c r="Q1965" i="5" s="1" a="1"/>
  <c r="Q1965" i="5" s="1"/>
  <c r="K1966" i="5"/>
  <c r="J1966" i="5"/>
  <c r="Q1966" i="5" s="1" a="1"/>
  <c r="Q1966" i="5" s="1"/>
  <c r="K1968" i="5"/>
  <c r="J1968" i="5"/>
  <c r="Q1968" i="5" s="1" a="1"/>
  <c r="Q1968" i="5" s="1"/>
  <c r="K1970" i="5"/>
  <c r="J1970" i="5"/>
  <c r="Q1970" i="5" s="1" a="1"/>
  <c r="Q1970" i="5" s="1"/>
  <c r="K1972" i="5"/>
  <c r="J1972" i="5"/>
  <c r="Q1972" i="5" s="1" a="1"/>
  <c r="Q1972" i="5" s="1"/>
  <c r="K1974" i="5"/>
  <c r="J1974" i="5"/>
  <c r="Q1974" i="5" s="1" a="1"/>
  <c r="Q1974" i="5" s="1"/>
  <c r="K1976" i="5"/>
  <c r="J1976" i="5"/>
  <c r="Q1976" i="5" s="1" a="1"/>
  <c r="Q1976" i="5" s="1"/>
  <c r="K1978" i="5"/>
  <c r="J1978" i="5"/>
  <c r="Q1978" i="5" s="1" a="1"/>
  <c r="Q1978" i="5" s="1"/>
  <c r="J1980" i="5"/>
  <c r="Q1980" i="5" s="1" a="1"/>
  <c r="Q1980" i="5" s="1"/>
  <c r="K1980" i="5"/>
  <c r="K1981" i="5"/>
  <c r="J1981" i="5"/>
  <c r="Q1981" i="5" s="1" a="1"/>
  <c r="Q1981" i="5" s="1"/>
  <c r="K1984" i="5"/>
  <c r="J1984" i="5"/>
  <c r="M1984" i="5" s="1"/>
  <c r="K1988" i="5"/>
  <c r="J1988" i="5"/>
  <c r="M1988" i="5" s="1"/>
  <c r="K1989" i="5"/>
  <c r="J1989" i="5"/>
  <c r="M1989" i="5" s="1"/>
  <c r="K1990" i="5"/>
  <c r="J1990" i="5"/>
  <c r="Q1990" i="5" s="1" a="1"/>
  <c r="Q1990" i="5" s="1"/>
  <c r="J1992" i="5"/>
  <c r="Q1992" i="5" s="1" a="1"/>
  <c r="Q1992" i="5" s="1"/>
  <c r="K1992" i="5"/>
  <c r="K1994" i="5"/>
  <c r="J1994" i="5"/>
  <c r="Q1994" i="5" s="1" a="1"/>
  <c r="Q1994" i="5" s="1"/>
  <c r="J1996" i="5"/>
  <c r="Q1996" i="5" s="1" a="1"/>
  <c r="Q1996" i="5" s="1"/>
  <c r="K1996" i="5"/>
  <c r="K1998" i="5"/>
  <c r="J1998" i="5"/>
  <c r="Q1998" i="5" s="1" a="1"/>
  <c r="Q1998" i="5" s="1"/>
  <c r="K2000" i="5"/>
  <c r="J2000" i="5"/>
  <c r="Q2000" i="5" s="1" a="1"/>
  <c r="Q2000" i="5" s="1"/>
  <c r="K2001" i="5"/>
  <c r="J2001" i="5"/>
  <c r="Q2001" i="5" s="1" a="1"/>
  <c r="Q2001" i="5" s="1"/>
  <c r="J2002" i="5"/>
  <c r="Q2002" i="5" s="1" a="1"/>
  <c r="Q2002" i="5" s="1"/>
  <c r="K2002" i="5"/>
  <c r="K2005" i="5"/>
  <c r="J2005" i="5"/>
  <c r="Q2005" i="5" s="1" a="1"/>
  <c r="Q2005" i="5" s="1"/>
  <c r="K2006" i="5"/>
  <c r="J2006" i="5"/>
  <c r="Q2006" i="5" s="1" a="1"/>
  <c r="Q2006" i="5" s="1"/>
  <c r="J2010" i="5"/>
  <c r="Q2010" i="5" s="1" a="1"/>
  <c r="Q2010" i="5" s="1"/>
  <c r="K2010" i="5"/>
  <c r="K2012" i="5"/>
  <c r="J2012" i="5"/>
  <c r="Q2012" i="5" s="1" a="1"/>
  <c r="Q2012" i="5" s="1"/>
  <c r="K2013" i="5"/>
  <c r="J2013" i="5"/>
  <c r="Q2013" i="5" s="1" a="1"/>
  <c r="Q2013" i="5" s="1"/>
  <c r="K2014" i="5"/>
  <c r="J2014" i="5"/>
  <c r="Q2014" i="5" s="1" a="1"/>
  <c r="Q2014" i="5" s="1"/>
  <c r="K2016" i="5"/>
  <c r="J2016" i="5"/>
  <c r="Q2016" i="5" s="1" a="1"/>
  <c r="Q2016" i="5" s="1"/>
  <c r="K2018" i="5"/>
  <c r="J2018" i="5"/>
  <c r="Q2018" i="5" s="1" a="1"/>
  <c r="Q2018" i="5" s="1"/>
  <c r="J2020" i="5"/>
  <c r="Q2020" i="5" s="1" a="1"/>
  <c r="Q2020" i="5" s="1"/>
  <c r="K2020" i="5"/>
  <c r="K2021" i="5"/>
  <c r="J2021" i="5"/>
  <c r="Q2021" i="5" s="1" a="1"/>
  <c r="Q2021" i="5" s="1"/>
  <c r="K2024" i="5"/>
  <c r="J2024" i="5"/>
  <c r="Q2024" i="5" s="1" a="1"/>
  <c r="Q2024" i="5" s="1"/>
  <c r="K2025" i="5"/>
  <c r="J2025" i="5"/>
  <c r="Q2025" i="5" s="1" a="1"/>
  <c r="Q2025" i="5" s="1"/>
  <c r="K2026" i="5"/>
  <c r="J2026" i="5"/>
  <c r="Q2026" i="5" s="1" a="1"/>
  <c r="Q2026" i="5" s="1"/>
  <c r="J2028" i="5"/>
  <c r="Q2028" i="5" s="1" a="1"/>
  <c r="Q2028" i="5" s="1"/>
  <c r="K2028" i="5"/>
  <c r="K2030" i="5"/>
  <c r="J2030" i="5"/>
  <c r="Q2030" i="5" s="1" a="1"/>
  <c r="Q2030" i="5" s="1"/>
  <c r="K2032" i="5"/>
  <c r="J2032" i="5"/>
  <c r="Q2032" i="5" s="1" a="1"/>
  <c r="Q2032" i="5" s="1"/>
  <c r="K2033" i="5"/>
  <c r="J2033" i="5"/>
  <c r="Q2033" i="5" s="1" a="1"/>
  <c r="Q2033" i="5" s="1"/>
  <c r="K2036" i="5"/>
  <c r="J2036" i="5"/>
  <c r="M2036" i="5" s="1"/>
  <c r="K2041" i="5"/>
  <c r="J2041" i="5"/>
  <c r="Q2041" i="5" s="1" a="1"/>
  <c r="Q2041" i="5" s="1"/>
  <c r="J2042" i="5"/>
  <c r="M2042" i="5" s="1"/>
  <c r="K2042" i="5"/>
  <c r="J2043" i="5"/>
  <c r="M2043" i="5" s="1"/>
  <c r="K2043" i="5"/>
  <c r="K2044" i="5"/>
  <c r="J2044" i="5"/>
  <c r="Q2044" i="5" s="1" a="1"/>
  <c r="Q2044" i="5" s="1"/>
  <c r="K2045" i="5"/>
  <c r="J2045" i="5"/>
  <c r="Q2045" i="5" s="1" a="1"/>
  <c r="Q2045" i="5" s="1"/>
  <c r="J2050" i="5"/>
  <c r="Q2050" i="5" s="1" a="1"/>
  <c r="Q2050" i="5" s="1"/>
  <c r="K2050" i="5"/>
  <c r="K2051" i="5"/>
  <c r="J2051" i="5"/>
  <c r="M2051" i="5" s="1"/>
  <c r="K2057" i="5"/>
  <c r="J2057" i="5"/>
  <c r="Q2057" i="5" s="1" a="1"/>
  <c r="Q2057" i="5" s="1"/>
  <c r="K2060" i="5"/>
  <c r="J2060" i="5"/>
  <c r="Q2060" i="5" s="1" a="1"/>
  <c r="Q2060" i="5" s="1"/>
  <c r="K2063" i="5"/>
  <c r="J2063" i="5"/>
  <c r="M2063" i="5" s="1"/>
  <c r="J2066" i="5"/>
  <c r="M2066" i="5" s="1"/>
  <c r="K2066" i="5"/>
  <c r="K2073" i="5"/>
  <c r="J2073" i="5"/>
  <c r="Q2073" i="5" s="1" a="1"/>
  <c r="Q2073" i="5" s="1"/>
  <c r="K2076" i="5"/>
  <c r="J2076" i="5"/>
  <c r="Q2076" i="5" s="1" a="1"/>
  <c r="Q2076" i="5" s="1"/>
  <c r="K2077" i="5"/>
  <c r="J2077" i="5"/>
  <c r="Q2077" i="5" s="1" a="1"/>
  <c r="Q2077" i="5" s="1"/>
  <c r="K2079" i="5"/>
  <c r="J2079" i="5"/>
  <c r="M2079" i="5" s="1"/>
  <c r="K2080" i="5"/>
  <c r="J2080" i="5"/>
  <c r="M2080" i="5" s="1"/>
  <c r="K2081" i="5"/>
  <c r="J2081" i="5"/>
  <c r="Q2081" i="5" s="1" a="1"/>
  <c r="Q2081" i="5" s="1"/>
  <c r="K2083" i="5"/>
  <c r="J2083" i="5"/>
  <c r="M2083" i="5" s="1"/>
  <c r="J2086" i="5"/>
  <c r="M2086" i="5" s="1"/>
  <c r="K2086" i="5"/>
  <c r="K2087" i="5"/>
  <c r="J2087" i="5"/>
  <c r="M2087" i="5" s="1"/>
  <c r="K2088" i="5"/>
  <c r="J2088" i="5"/>
  <c r="M2088" i="5" s="1"/>
  <c r="K2095" i="5"/>
  <c r="J2095" i="5"/>
  <c r="Q2095" i="5" s="1" a="1"/>
  <c r="Q2095" i="5" s="1"/>
  <c r="J2097" i="5"/>
  <c r="Q2097" i="5" s="1" a="1"/>
  <c r="Q2097" i="5" s="1"/>
  <c r="K2097" i="5"/>
  <c r="K2099" i="5"/>
  <c r="J2099" i="5"/>
  <c r="M2099" i="5" s="1"/>
  <c r="K2100" i="5"/>
  <c r="J2100" i="5"/>
  <c r="Q2100" i="5" s="1" a="1"/>
  <c r="Q2100" i="5" s="1"/>
  <c r="J2102" i="5"/>
  <c r="M2102" i="5" s="1"/>
  <c r="K2102" i="5"/>
  <c r="J2105" i="5"/>
  <c r="M2105" i="5" s="1"/>
  <c r="K2105" i="5"/>
  <c r="J2106" i="5"/>
  <c r="M2106" i="5" s="1"/>
  <c r="K2106" i="5"/>
  <c r="K2107" i="5"/>
  <c r="J2107" i="5"/>
  <c r="M2107" i="5" s="1"/>
  <c r="K2108" i="5"/>
  <c r="J2108" i="5"/>
  <c r="Q2108" i="5" s="1" a="1"/>
  <c r="Q2108" i="5" s="1"/>
  <c r="J2109" i="5"/>
  <c r="Q2109" i="5" s="1" a="1"/>
  <c r="Q2109" i="5" s="1"/>
  <c r="K2109" i="5"/>
  <c r="K2111" i="5"/>
  <c r="J2111" i="5"/>
  <c r="M2111" i="5" s="1"/>
  <c r="J2115" i="5"/>
  <c r="M2115" i="5" s="1"/>
  <c r="K2115" i="5"/>
  <c r="J2119" i="5"/>
  <c r="M2119" i="5" s="1"/>
  <c r="K2119" i="5"/>
  <c r="K2124" i="5"/>
  <c r="J2124" i="5"/>
  <c r="M2124" i="5" s="1"/>
  <c r="J2125" i="5"/>
  <c r="M2125" i="5" s="1"/>
  <c r="K2125" i="5"/>
  <c r="K2128" i="5"/>
  <c r="J2128" i="5"/>
  <c r="M2128" i="5" s="1"/>
  <c r="J2129" i="5"/>
  <c r="M2129" i="5" s="1"/>
  <c r="K2129" i="5"/>
  <c r="K2132" i="5"/>
  <c r="J2132" i="5"/>
  <c r="M2132" i="5" s="1"/>
  <c r="J2133" i="5"/>
  <c r="M2133" i="5" s="1"/>
  <c r="K2133" i="5"/>
  <c r="K2138" i="5"/>
  <c r="J2138" i="5"/>
  <c r="M2138" i="5" s="1"/>
  <c r="K2146" i="5"/>
  <c r="J2146" i="5"/>
  <c r="M2146" i="5" s="1"/>
  <c r="J2148" i="5"/>
  <c r="M2148" i="5" s="1"/>
  <c r="K2148" i="5"/>
  <c r="J2152" i="5"/>
  <c r="M2152" i="5" s="1"/>
  <c r="K2152" i="5"/>
  <c r="K2154" i="5"/>
  <c r="J2154" i="5"/>
  <c r="M2154" i="5" s="1"/>
  <c r="K2162" i="5"/>
  <c r="J2162" i="5"/>
  <c r="M2162" i="5" s="1"/>
  <c r="K2170" i="5"/>
  <c r="J2170" i="5"/>
  <c r="M2170" i="5" s="1"/>
  <c r="K2172" i="5"/>
  <c r="J2172" i="5"/>
  <c r="M2172" i="5" s="1"/>
  <c r="K2178" i="5"/>
  <c r="J2178" i="5"/>
  <c r="M2178" i="5" s="1"/>
  <c r="K2190" i="5"/>
  <c r="J2190" i="5"/>
  <c r="M2190" i="5" s="1"/>
  <c r="K2192" i="5"/>
  <c r="J2192" i="5"/>
  <c r="M2192" i="5" s="1"/>
  <c r="J2194" i="5"/>
  <c r="M2194" i="5" s="1"/>
  <c r="K2194" i="5"/>
  <c r="K2196" i="5"/>
  <c r="J2196" i="5"/>
  <c r="M2196" i="5" s="1"/>
  <c r="K2200" i="5"/>
  <c r="J2200" i="5"/>
  <c r="M2200" i="5" s="1"/>
  <c r="J2202" i="5"/>
  <c r="M2202" i="5" s="1"/>
  <c r="K2202" i="5"/>
  <c r="K2204" i="5"/>
  <c r="J2204" i="5"/>
  <c r="M2204" i="5" s="1"/>
  <c r="J2206" i="5"/>
  <c r="M2206" i="5" s="1"/>
  <c r="K2206" i="5"/>
  <c r="K2208" i="5"/>
  <c r="J2208" i="5"/>
  <c r="M2208" i="5" s="1"/>
  <c r="K2212" i="5"/>
  <c r="J2212" i="5"/>
  <c r="M2212" i="5" s="1"/>
  <c r="J2214" i="5"/>
  <c r="M2214" i="5" s="1"/>
  <c r="K2214" i="5"/>
  <c r="K2216" i="5"/>
  <c r="J2216" i="5"/>
  <c r="M2216" i="5" s="1"/>
  <c r="K2220" i="5"/>
  <c r="J2220" i="5"/>
  <c r="M2220" i="5" s="1"/>
  <c r="J2222" i="5"/>
  <c r="M2222" i="5" s="1"/>
  <c r="K2222" i="5"/>
  <c r="K2224" i="5"/>
  <c r="J2224" i="5"/>
  <c r="M2224" i="5" s="1"/>
  <c r="J2226" i="5"/>
  <c r="M2226" i="5" s="1"/>
  <c r="K2226" i="5"/>
  <c r="K2228" i="5"/>
  <c r="J2228" i="5"/>
  <c r="M2228" i="5" s="1"/>
  <c r="K2232" i="5"/>
  <c r="J2232" i="5"/>
  <c r="M2232" i="5" s="1"/>
  <c r="J2234" i="5"/>
  <c r="M2234" i="5" s="1"/>
  <c r="K2234" i="5"/>
  <c r="K2236" i="5"/>
  <c r="J2236" i="5"/>
  <c r="M2236" i="5" s="1"/>
  <c r="K2240" i="5"/>
  <c r="J2240" i="5"/>
  <c r="M2240" i="5" s="1"/>
  <c r="K2244" i="5"/>
  <c r="J2244" i="5"/>
  <c r="M2244" i="5" s="1"/>
  <c r="K2248" i="5"/>
  <c r="J2248" i="5"/>
  <c r="M2248" i="5" s="1"/>
  <c r="K2252" i="5"/>
  <c r="J2252" i="5"/>
  <c r="M2252" i="5" s="1"/>
  <c r="J2254" i="5"/>
  <c r="M2254" i="5" s="1"/>
  <c r="K2254" i="5"/>
  <c r="K2256" i="5"/>
  <c r="J2256" i="5"/>
  <c r="M2256" i="5" s="1"/>
  <c r="J2258" i="5"/>
  <c r="M2258" i="5" s="1"/>
  <c r="K2258" i="5"/>
  <c r="J17" i="8"/>
  <c r="Q17" i="8" s="1" a="1"/>
  <c r="Q17" i="8" s="1"/>
  <c r="K17" i="8"/>
  <c r="K18" i="8"/>
  <c r="J18" i="8"/>
  <c r="M18" i="8" s="1"/>
  <c r="K19" i="8"/>
  <c r="J19" i="8"/>
  <c r="Q19" i="8" s="1" a="1"/>
  <c r="Q19" i="8" s="1"/>
  <c r="J21" i="8"/>
  <c r="M21" i="8" s="1"/>
  <c r="K21" i="8"/>
  <c r="K22" i="8"/>
  <c r="J22" i="8"/>
  <c r="M22" i="8" s="1"/>
  <c r="K23" i="8"/>
  <c r="J23" i="8"/>
  <c r="M23" i="8" s="1"/>
  <c r="J25" i="8"/>
  <c r="Q25" i="8" s="1" a="1"/>
  <c r="Q25" i="8" s="1"/>
  <c r="K25" i="8"/>
  <c r="K26" i="8"/>
  <c r="J26" i="8"/>
  <c r="M26" i="8" s="1"/>
  <c r="K27" i="8"/>
  <c r="J27" i="8"/>
  <c r="Q27" i="8" s="1" a="1"/>
  <c r="Q27" i="8" s="1"/>
  <c r="J29" i="8"/>
  <c r="Q29" i="8" s="1" a="1"/>
  <c r="Q29" i="8" s="1"/>
  <c r="K29" i="8"/>
  <c r="K30" i="8"/>
  <c r="J30" i="8"/>
  <c r="M30" i="8" s="1"/>
  <c r="K31" i="8"/>
  <c r="J31" i="8"/>
  <c r="M31" i="8" s="1"/>
  <c r="J33" i="8"/>
  <c r="Q33" i="8" s="1" a="1"/>
  <c r="Q33" i="8" s="1"/>
  <c r="K33" i="8"/>
  <c r="K34" i="8"/>
  <c r="J34" i="8"/>
  <c r="M34" i="8" s="1"/>
  <c r="K35" i="8"/>
  <c r="J35" i="8"/>
  <c r="Q35" i="8" s="1" a="1"/>
  <c r="Q35" i="8" s="1"/>
  <c r="J37" i="8"/>
  <c r="Q37" i="8" s="1" a="1"/>
  <c r="Q37" i="8" s="1"/>
  <c r="K37" i="8"/>
  <c r="K38" i="8"/>
  <c r="J38" i="8"/>
  <c r="M38" i="8" s="1"/>
  <c r="K39" i="8"/>
  <c r="J39" i="8"/>
  <c r="M39" i="8" s="1"/>
  <c r="J41" i="8"/>
  <c r="Q41" i="8" s="1" a="1"/>
  <c r="Q41" i="8" s="1"/>
  <c r="K41" i="8"/>
  <c r="K42" i="8"/>
  <c r="J42" i="8"/>
  <c r="M42" i="8" s="1"/>
  <c r="K43" i="8"/>
  <c r="J43" i="8"/>
  <c r="Q43" i="8" s="1" a="1"/>
  <c r="Q43" i="8" s="1"/>
  <c r="J45" i="8"/>
  <c r="M45" i="8" s="1"/>
  <c r="K45" i="8"/>
  <c r="K46" i="8"/>
  <c r="J46" i="8"/>
  <c r="M46" i="8" s="1"/>
  <c r="K47" i="8"/>
  <c r="J47" i="8"/>
  <c r="M47" i="8" s="1"/>
  <c r="J49" i="8"/>
  <c r="Q49" i="8" s="1" a="1"/>
  <c r="Q49" i="8" s="1"/>
  <c r="K49" i="8"/>
  <c r="K50" i="8"/>
  <c r="J50" i="8"/>
  <c r="M50" i="8" s="1"/>
  <c r="K51" i="8"/>
  <c r="J51" i="8"/>
  <c r="Q51" i="8" s="1" a="1"/>
  <c r="Q51" i="8" s="1"/>
  <c r="J53" i="8"/>
  <c r="M53" i="8" s="1"/>
  <c r="K53" i="8"/>
  <c r="K54" i="8"/>
  <c r="J54" i="8"/>
  <c r="M54" i="8" s="1"/>
  <c r="K55" i="8"/>
  <c r="J55" i="8"/>
  <c r="M55" i="8" s="1"/>
  <c r="J57" i="8"/>
  <c r="Q57" i="8" s="1" a="1"/>
  <c r="Q57" i="8" s="1"/>
  <c r="K57" i="8"/>
  <c r="K58" i="8"/>
  <c r="J58" i="8"/>
  <c r="M58" i="8" s="1"/>
  <c r="K59" i="8"/>
  <c r="J59" i="8"/>
  <c r="Q59" i="8" s="1" a="1"/>
  <c r="Q59" i="8" s="1"/>
  <c r="J61" i="8"/>
  <c r="Q61" i="8" s="1" a="1"/>
  <c r="Q61" i="8" s="1"/>
  <c r="K61" i="8"/>
  <c r="K62" i="8"/>
  <c r="J62" i="8"/>
  <c r="M62" i="8" s="1"/>
  <c r="K63" i="8"/>
  <c r="J63" i="8"/>
  <c r="M63" i="8" s="1"/>
  <c r="J65" i="8"/>
  <c r="Q65" i="8" s="1" a="1"/>
  <c r="Q65" i="8" s="1"/>
  <c r="K65" i="8"/>
  <c r="K66" i="8"/>
  <c r="J66" i="8"/>
  <c r="M66" i="8" s="1"/>
  <c r="K67" i="8"/>
  <c r="J67" i="8"/>
  <c r="Q67" i="8" s="1" a="1"/>
  <c r="Q67" i="8" s="1"/>
  <c r="J69" i="8"/>
  <c r="Q69" i="8" s="1" a="1"/>
  <c r="Q69" i="8" s="1"/>
  <c r="K69" i="8"/>
  <c r="K70" i="8"/>
  <c r="J70" i="8"/>
  <c r="M70" i="8" s="1"/>
  <c r="K71" i="8"/>
  <c r="J71" i="8"/>
  <c r="M71" i="8" s="1"/>
  <c r="J73" i="8"/>
  <c r="Q73" i="8" s="1" a="1"/>
  <c r="Q73" i="8" s="1"/>
  <c r="K73" i="8"/>
  <c r="K74" i="8"/>
  <c r="J74" i="8"/>
  <c r="M74" i="8" s="1"/>
  <c r="K75" i="8"/>
  <c r="J75" i="8"/>
  <c r="Q75" i="8" s="1" a="1"/>
  <c r="Q75" i="8" s="1"/>
  <c r="J77" i="8"/>
  <c r="Q77" i="8" s="1" a="1"/>
  <c r="Q77" i="8" s="1"/>
  <c r="K77" i="8"/>
  <c r="K78" i="8"/>
  <c r="J78" i="8"/>
  <c r="M78" i="8" s="1"/>
  <c r="K79" i="8"/>
  <c r="J79" i="8"/>
  <c r="M79" i="8" s="1"/>
  <c r="J81" i="8"/>
  <c r="Q81" i="8" s="1" a="1"/>
  <c r="Q81" i="8" s="1"/>
  <c r="K81" i="8"/>
  <c r="K82" i="8"/>
  <c r="J82" i="8"/>
  <c r="M82" i="8" s="1"/>
  <c r="K83" i="8"/>
  <c r="J83" i="8"/>
  <c r="Q83" i="8" s="1" a="1"/>
  <c r="Q83" i="8" s="1"/>
  <c r="J85" i="8"/>
  <c r="M85" i="8" s="1"/>
  <c r="K85" i="8"/>
  <c r="K86" i="8"/>
  <c r="J86" i="8"/>
  <c r="M86" i="8" s="1"/>
  <c r="K87" i="8"/>
  <c r="J87" i="8"/>
  <c r="M87" i="8" s="1"/>
  <c r="J89" i="8"/>
  <c r="Q89" i="8" s="1" a="1"/>
  <c r="Q89" i="8" s="1"/>
  <c r="K89" i="8"/>
  <c r="K90" i="8"/>
  <c r="J90" i="8"/>
  <c r="M90" i="8" s="1"/>
  <c r="K91" i="8"/>
  <c r="J91" i="8"/>
  <c r="Q91" i="8" s="1" a="1"/>
  <c r="Q91" i="8" s="1"/>
  <c r="J93" i="8"/>
  <c r="Q93" i="8" s="1" a="1"/>
  <c r="Q93" i="8" s="1"/>
  <c r="K93" i="8"/>
  <c r="K94" i="8"/>
  <c r="J94" i="8"/>
  <c r="M94" i="8" s="1"/>
  <c r="K95" i="8"/>
  <c r="J95" i="8"/>
  <c r="M95" i="8" s="1"/>
  <c r="J97" i="8"/>
  <c r="Q97" i="8" s="1" a="1"/>
  <c r="Q97" i="8" s="1"/>
  <c r="K97" i="8"/>
  <c r="K98" i="8"/>
  <c r="J98" i="8"/>
  <c r="M98" i="8" s="1"/>
  <c r="K99" i="8"/>
  <c r="J99" i="8"/>
  <c r="Q99" i="8" s="1" a="1"/>
  <c r="Q99" i="8" s="1"/>
  <c r="J101" i="8"/>
  <c r="Q101" i="8" s="1" a="1"/>
  <c r="Q101" i="8" s="1"/>
  <c r="K101" i="8"/>
  <c r="K102" i="8"/>
  <c r="J102" i="8"/>
  <c r="M102" i="8" s="1"/>
  <c r="K103" i="8"/>
  <c r="J103" i="8"/>
  <c r="M103" i="8" s="1"/>
  <c r="J105" i="8"/>
  <c r="Q105" i="8" s="1" a="1"/>
  <c r="Q105" i="8" s="1"/>
  <c r="K105" i="8"/>
  <c r="K106" i="8"/>
  <c r="J106" i="8"/>
  <c r="M106" i="8" s="1"/>
  <c r="K107" i="8"/>
  <c r="J107" i="8"/>
  <c r="Q107" i="8" s="1" a="1"/>
  <c r="Q107" i="8" s="1"/>
  <c r="J109" i="8"/>
  <c r="M109" i="8" s="1"/>
  <c r="K109" i="8"/>
  <c r="K110" i="8"/>
  <c r="J110" i="8"/>
  <c r="M110" i="8" s="1"/>
  <c r="K111" i="8"/>
  <c r="J111" i="8"/>
  <c r="M111" i="8" s="1"/>
  <c r="J113" i="8"/>
  <c r="Q113" i="8" s="1" a="1"/>
  <c r="Q113" i="8" s="1"/>
  <c r="K113" i="8"/>
  <c r="K114" i="8"/>
  <c r="J114" i="8"/>
  <c r="M114" i="8" s="1"/>
  <c r="K115" i="8"/>
  <c r="J115" i="8"/>
  <c r="Q115" i="8" s="1" a="1"/>
  <c r="Q115" i="8" s="1"/>
  <c r="J117" i="8"/>
  <c r="M117" i="8" s="1"/>
  <c r="K117" i="8"/>
  <c r="K118" i="8"/>
  <c r="J118" i="8"/>
  <c r="M118" i="8" s="1"/>
  <c r="K119" i="8"/>
  <c r="J119" i="8"/>
  <c r="M119" i="8" s="1"/>
  <c r="J121" i="8"/>
  <c r="Q121" i="8" s="1" a="1"/>
  <c r="Q121" i="8" s="1"/>
  <c r="K121" i="8"/>
  <c r="K122" i="8"/>
  <c r="J122" i="8"/>
  <c r="M122" i="8" s="1"/>
  <c r="K123" i="8"/>
  <c r="J123" i="8"/>
  <c r="Q123" i="8" s="1" a="1"/>
  <c r="Q123" i="8" s="1"/>
  <c r="J125" i="8"/>
  <c r="Q125" i="8" s="1" a="1"/>
  <c r="Q125" i="8" s="1"/>
  <c r="K125" i="8"/>
  <c r="K126" i="8"/>
  <c r="J126" i="8"/>
  <c r="M126" i="8" s="1"/>
  <c r="K127" i="8"/>
  <c r="J127" i="8"/>
  <c r="M127" i="8" s="1"/>
  <c r="J129" i="8"/>
  <c r="Q129" i="8" s="1" a="1"/>
  <c r="Q129" i="8" s="1"/>
  <c r="K129" i="8"/>
  <c r="K130" i="8"/>
  <c r="J130" i="8"/>
  <c r="M130" i="8" s="1"/>
  <c r="K131" i="8"/>
  <c r="J131" i="8"/>
  <c r="Q131" i="8" s="1" a="1"/>
  <c r="Q131" i="8" s="1"/>
  <c r="J133" i="8"/>
  <c r="Q133" i="8" s="1" a="1"/>
  <c r="Q133" i="8" s="1"/>
  <c r="K133" i="8"/>
  <c r="K134" i="8"/>
  <c r="J134" i="8"/>
  <c r="M134" i="8" s="1"/>
  <c r="K135" i="8"/>
  <c r="J135" i="8"/>
  <c r="M135" i="8" s="1"/>
  <c r="J137" i="8"/>
  <c r="Q137" i="8" s="1" a="1"/>
  <c r="Q137" i="8" s="1"/>
  <c r="K137" i="8"/>
  <c r="K138" i="8"/>
  <c r="J138" i="8"/>
  <c r="M138" i="8" s="1"/>
  <c r="K139" i="8"/>
  <c r="J139" i="8"/>
  <c r="Q139" i="8" s="1" a="1"/>
  <c r="Q139" i="8" s="1"/>
  <c r="J141" i="8"/>
  <c r="Q141" i="8" s="1" a="1"/>
  <c r="Q141" i="8" s="1"/>
  <c r="K141" i="8"/>
  <c r="K142" i="8"/>
  <c r="J142" i="8"/>
  <c r="M142" i="8" s="1"/>
  <c r="K143" i="8"/>
  <c r="J143" i="8"/>
  <c r="M143" i="8" s="1"/>
  <c r="J145" i="8"/>
  <c r="Q145" i="8" s="1" a="1"/>
  <c r="Q145" i="8" s="1"/>
  <c r="K145" i="8"/>
  <c r="K146" i="8"/>
  <c r="J146" i="8"/>
  <c r="M146" i="8" s="1"/>
  <c r="K147" i="8"/>
  <c r="J147" i="8"/>
  <c r="Q147" i="8" s="1" a="1"/>
  <c r="Q147" i="8" s="1"/>
  <c r="J149" i="8"/>
  <c r="M149" i="8" s="1"/>
  <c r="K149" i="8"/>
  <c r="K150" i="8"/>
  <c r="J150" i="8"/>
  <c r="M150" i="8" s="1"/>
  <c r="K151" i="8"/>
  <c r="J151" i="8"/>
  <c r="M151" i="8" s="1"/>
  <c r="J153" i="8"/>
  <c r="Q153" i="8" s="1" a="1"/>
  <c r="Q153" i="8" s="1"/>
  <c r="K153" i="8"/>
  <c r="K154" i="8"/>
  <c r="J154" i="8"/>
  <c r="M154" i="8" s="1"/>
  <c r="K155" i="8"/>
  <c r="J155" i="8"/>
  <c r="Q155" i="8" s="1" a="1"/>
  <c r="Q155" i="8" s="1"/>
  <c r="J157" i="8"/>
  <c r="Q157" i="8" s="1" a="1"/>
  <c r="Q157" i="8" s="1"/>
  <c r="K157" i="8"/>
  <c r="K158" i="8"/>
  <c r="J158" i="8"/>
  <c r="M158" i="8" s="1"/>
  <c r="K159" i="8"/>
  <c r="J159" i="8"/>
  <c r="M159" i="8" s="1"/>
  <c r="J161" i="8"/>
  <c r="Q161" i="8" s="1" a="1"/>
  <c r="Q161" i="8" s="1"/>
  <c r="K161" i="8"/>
  <c r="K162" i="8"/>
  <c r="J162" i="8"/>
  <c r="M162" i="8" s="1"/>
  <c r="K163" i="8"/>
  <c r="J163" i="8"/>
  <c r="Q163" i="8" s="1" a="1"/>
  <c r="Q163" i="8" s="1"/>
  <c r="J165" i="8"/>
  <c r="Q165" i="8" s="1" a="1"/>
  <c r="Q165" i="8" s="1"/>
  <c r="K165" i="8"/>
  <c r="K166" i="8"/>
  <c r="J166" i="8"/>
  <c r="M166" i="8" s="1"/>
  <c r="K167" i="8"/>
  <c r="J167" i="8"/>
  <c r="Q167" i="8" s="1" a="1"/>
  <c r="Q167" i="8" s="1"/>
  <c r="J169" i="8"/>
  <c r="Q169" i="8" s="1" a="1"/>
  <c r="Q169" i="8" s="1"/>
  <c r="K169" i="8"/>
  <c r="K170" i="8"/>
  <c r="J170" i="8"/>
  <c r="M170" i="8" s="1"/>
  <c r="K171" i="8"/>
  <c r="J171" i="8"/>
  <c r="Q171" i="8" s="1" a="1"/>
  <c r="Q171" i="8" s="1"/>
  <c r="J173" i="8"/>
  <c r="M173" i="8" s="1"/>
  <c r="K173" i="8"/>
  <c r="K174" i="8"/>
  <c r="J174" i="8"/>
  <c r="M174" i="8" s="1"/>
  <c r="K175" i="8"/>
  <c r="J175" i="8"/>
  <c r="Q175" i="8" s="1" a="1"/>
  <c r="Q175" i="8" s="1"/>
  <c r="J177" i="8"/>
  <c r="Q177" i="8" s="1" a="1"/>
  <c r="Q177" i="8" s="1"/>
  <c r="K177" i="8"/>
  <c r="K178" i="8"/>
  <c r="J178" i="8"/>
  <c r="M178" i="8" s="1"/>
  <c r="K179" i="8"/>
  <c r="J179" i="8"/>
  <c r="Q179" i="8" s="1" a="1"/>
  <c r="Q179" i="8" s="1"/>
  <c r="J182" i="8"/>
  <c r="M182" i="8" s="1"/>
  <c r="K182" i="8"/>
  <c r="K183" i="8"/>
  <c r="J183" i="8"/>
  <c r="Q183" i="8" s="1" a="1"/>
  <c r="Q183" i="8" s="1"/>
  <c r="J185" i="8"/>
  <c r="Q185" i="8" s="1" a="1"/>
  <c r="Q185" i="8" s="1"/>
  <c r="K185" i="8"/>
  <c r="J186" i="8"/>
  <c r="M186" i="8" s="1"/>
  <c r="K186" i="8"/>
  <c r="K187" i="8"/>
  <c r="J187" i="8"/>
  <c r="Q187" i="8" s="1" a="1"/>
  <c r="Q187" i="8" s="1"/>
  <c r="K190" i="8"/>
  <c r="J190" i="8"/>
  <c r="M190" i="8" s="1"/>
  <c r="K191" i="8"/>
  <c r="J191" i="8"/>
  <c r="Q191" i="8" s="1" a="1"/>
  <c r="Q191" i="8" s="1"/>
  <c r="K194" i="8"/>
  <c r="J194" i="8"/>
  <c r="M194" i="8" s="1"/>
  <c r="K195" i="8"/>
  <c r="J195" i="8"/>
  <c r="Q195" i="8" s="1" a="1"/>
  <c r="Q195" i="8" s="1"/>
  <c r="K198" i="8"/>
  <c r="J198" i="8"/>
  <c r="M198" i="8" s="1"/>
  <c r="K199" i="8"/>
  <c r="J199" i="8"/>
  <c r="M199" i="8" s="1"/>
  <c r="K200" i="8"/>
  <c r="J200" i="8"/>
  <c r="Q200" i="8" s="1" a="1"/>
  <c r="Q200" i="8" s="1"/>
  <c r="K202" i="8"/>
  <c r="J202" i="8"/>
  <c r="M202" i="8" s="1"/>
  <c r="K203" i="8"/>
  <c r="J203" i="8"/>
  <c r="Q203" i="8" s="1" a="1"/>
  <c r="Q203" i="8" s="1"/>
  <c r="K204" i="8"/>
  <c r="J204" i="8"/>
  <c r="M204" i="8" s="1"/>
  <c r="J205" i="8"/>
  <c r="Q205" i="8" s="1" a="1"/>
  <c r="Q205" i="8" s="1"/>
  <c r="K205" i="8"/>
  <c r="K207" i="8"/>
  <c r="J207" i="8"/>
  <c r="Q207" i="8" s="1" a="1"/>
  <c r="Q207" i="8" s="1"/>
  <c r="K208" i="8"/>
  <c r="J208" i="8"/>
  <c r="Q208" i="8" s="1" a="1"/>
  <c r="Q208" i="8" s="1"/>
  <c r="J209" i="8"/>
  <c r="Q209" i="8" s="1" a="1"/>
  <c r="Q209" i="8" s="1"/>
  <c r="K209" i="8"/>
  <c r="K211" i="8"/>
  <c r="J211" i="8"/>
  <c r="Q211" i="8" s="1" a="1"/>
  <c r="Q211" i="8" s="1"/>
  <c r="K212" i="8"/>
  <c r="J212" i="8"/>
  <c r="M212" i="8" s="1"/>
  <c r="J213" i="8"/>
  <c r="Q213" i="8" s="1" a="1"/>
  <c r="Q213" i="8" s="1"/>
  <c r="K213" i="8"/>
  <c r="J214" i="8"/>
  <c r="M214" i="8" s="1"/>
  <c r="K214" i="8"/>
  <c r="K215" i="8"/>
  <c r="J215" i="8"/>
  <c r="Q215" i="8" s="1" a="1"/>
  <c r="Q215" i="8" s="1"/>
  <c r="J217" i="8"/>
  <c r="Q217" i="8" s="1" a="1"/>
  <c r="Q217" i="8" s="1"/>
  <c r="K217" i="8"/>
  <c r="J218" i="8"/>
  <c r="M218" i="8" s="1"/>
  <c r="K218" i="8"/>
  <c r="K219" i="8"/>
  <c r="J219" i="8"/>
  <c r="Q219" i="8" s="1" a="1"/>
  <c r="Q219" i="8" s="1"/>
  <c r="K222" i="8"/>
  <c r="J222" i="8"/>
  <c r="M222" i="8" s="1"/>
  <c r="K223" i="8"/>
  <c r="J223" i="8"/>
  <c r="Q223" i="8" s="1" a="1"/>
  <c r="Q223" i="8" s="1"/>
  <c r="K226" i="8"/>
  <c r="J226" i="8"/>
  <c r="M226" i="8" s="1"/>
  <c r="K227" i="8"/>
  <c r="J227" i="8"/>
  <c r="Q227" i="8" s="1" a="1"/>
  <c r="Q227" i="8" s="1"/>
  <c r="J230" i="8"/>
  <c r="M230" i="8" s="1"/>
  <c r="K230" i="8"/>
  <c r="K231" i="8"/>
  <c r="J231" i="8"/>
  <c r="M231" i="8" s="1"/>
  <c r="K232" i="8"/>
  <c r="J232" i="8"/>
  <c r="Q232" i="8" s="1" a="1"/>
  <c r="Q232" i="8" s="1"/>
  <c r="J234" i="8"/>
  <c r="M234" i="8" s="1"/>
  <c r="K234" i="8"/>
  <c r="K235" i="8"/>
  <c r="J235" i="8"/>
  <c r="M235" i="8" s="1"/>
  <c r="K236" i="8"/>
  <c r="J236" i="8"/>
  <c r="Q236" i="8" s="1" a="1"/>
  <c r="Q236" i="8" s="1"/>
  <c r="J238" i="8"/>
  <c r="M238" i="8" s="1"/>
  <c r="K238" i="8"/>
  <c r="K239" i="8"/>
  <c r="J239" i="8"/>
  <c r="M239" i="8" s="1"/>
  <c r="K240" i="8"/>
  <c r="J240" i="8"/>
  <c r="Q240" i="8" s="1" a="1"/>
  <c r="Q240" i="8" s="1"/>
  <c r="J242" i="8"/>
  <c r="M242" i="8" s="1"/>
  <c r="K242" i="8"/>
  <c r="K243" i="8"/>
  <c r="J243" i="8"/>
  <c r="M243" i="8" s="1"/>
  <c r="K244" i="8"/>
  <c r="J244" i="8"/>
  <c r="Q244" i="8" s="1" a="1"/>
  <c r="Q244" i="8" s="1"/>
  <c r="J246" i="8"/>
  <c r="M246" i="8" s="1"/>
  <c r="K246" i="8"/>
  <c r="K247" i="8"/>
  <c r="J247" i="8"/>
  <c r="M247" i="8" s="1"/>
  <c r="K248" i="8"/>
  <c r="J248" i="8"/>
  <c r="Q248" i="8" s="1" a="1"/>
  <c r="Q248" i="8" s="1"/>
  <c r="J250" i="8"/>
  <c r="M250" i="8" s="1"/>
  <c r="K250" i="8"/>
  <c r="K251" i="8"/>
  <c r="J251" i="8"/>
  <c r="M251" i="8" s="1"/>
  <c r="K252" i="8"/>
  <c r="J252" i="8"/>
  <c r="Q252" i="8" s="1" a="1"/>
  <c r="Q252" i="8" s="1"/>
  <c r="J254" i="8"/>
  <c r="M254" i="8" s="1"/>
  <c r="K254" i="8"/>
  <c r="K255" i="8"/>
  <c r="J255" i="8"/>
  <c r="M255" i="8" s="1"/>
  <c r="K256" i="8"/>
  <c r="J256" i="8"/>
  <c r="Q256" i="8" s="1" a="1"/>
  <c r="Q256" i="8" s="1"/>
  <c r="J258" i="8"/>
  <c r="M258" i="8" s="1"/>
  <c r="K258" i="8"/>
  <c r="K259" i="8"/>
  <c r="J259" i="8"/>
  <c r="M259" i="8" s="1"/>
  <c r="K260" i="8"/>
  <c r="J260" i="8"/>
  <c r="Q260" i="8" s="1" a="1"/>
  <c r="Q260" i="8" s="1"/>
  <c r="J262" i="8"/>
  <c r="M262" i="8" s="1"/>
  <c r="K262" i="8"/>
  <c r="K263" i="8"/>
  <c r="J263" i="8"/>
  <c r="M263" i="8" s="1"/>
  <c r="K264" i="8"/>
  <c r="J264" i="8"/>
  <c r="Q264" i="8" s="1" a="1"/>
  <c r="Q264" i="8" s="1"/>
  <c r="J266" i="8"/>
  <c r="M266" i="8" s="1"/>
  <c r="K266" i="8"/>
  <c r="K267" i="8"/>
  <c r="J267" i="8"/>
  <c r="M267" i="8" s="1"/>
  <c r="K268" i="8"/>
  <c r="J268" i="8"/>
  <c r="Q268" i="8" s="1" a="1"/>
  <c r="Q268" i="8" s="1"/>
  <c r="J270" i="8"/>
  <c r="M270" i="8" s="1"/>
  <c r="K270" i="8"/>
  <c r="K271" i="8"/>
  <c r="J271" i="8"/>
  <c r="M271" i="8" s="1"/>
  <c r="K272" i="8"/>
  <c r="J272" i="8"/>
  <c r="Q272" i="8" s="1" a="1"/>
  <c r="Q272" i="8" s="1"/>
  <c r="J274" i="8"/>
  <c r="M274" i="8" s="1"/>
  <c r="K274" i="8"/>
  <c r="K275" i="8"/>
  <c r="J275" i="8"/>
  <c r="M275" i="8" s="1"/>
  <c r="K276" i="8"/>
  <c r="J276" i="8"/>
  <c r="Q276" i="8" s="1" a="1"/>
  <c r="Q276" i="8" s="1"/>
  <c r="J278" i="8"/>
  <c r="M278" i="8" s="1"/>
  <c r="K278" i="8"/>
  <c r="K279" i="8"/>
  <c r="J279" i="8"/>
  <c r="M279" i="8" s="1"/>
  <c r="K280" i="8"/>
  <c r="J280" i="8"/>
  <c r="Q280" i="8" s="1" a="1"/>
  <c r="Q280" i="8" s="1"/>
  <c r="J282" i="8"/>
  <c r="M282" i="8" s="1"/>
  <c r="K282" i="8"/>
  <c r="K283" i="8"/>
  <c r="J283" i="8"/>
  <c r="M283" i="8" s="1"/>
  <c r="K284" i="8"/>
  <c r="J284" i="8"/>
  <c r="Q284" i="8" s="1" a="1"/>
  <c r="Q284" i="8" s="1"/>
  <c r="J287" i="8"/>
  <c r="Q287" i="8" s="1" a="1"/>
  <c r="Q287" i="8" s="1"/>
  <c r="K287" i="8"/>
  <c r="K288" i="8"/>
  <c r="J288" i="8"/>
  <c r="M288" i="8" s="1"/>
  <c r="K289" i="8"/>
  <c r="J289" i="8"/>
  <c r="Q289" i="8" s="1" a="1"/>
  <c r="Q289" i="8" s="1"/>
  <c r="K290" i="8"/>
  <c r="J290" i="8"/>
  <c r="Q290" i="8" s="1" a="1"/>
  <c r="Q290" i="8" s="1"/>
  <c r="K292" i="8"/>
  <c r="J292" i="8"/>
  <c r="M292" i="8" s="1"/>
  <c r="K293" i="8"/>
  <c r="J293" i="8"/>
  <c r="Q293" i="8" s="1" a="1"/>
  <c r="Q293" i="8" s="1"/>
  <c r="J295" i="8"/>
  <c r="Q295" i="8" s="1" a="1"/>
  <c r="Q295" i="8" s="1"/>
  <c r="K295" i="8"/>
  <c r="K296" i="8"/>
  <c r="J296" i="8"/>
  <c r="M296" i="8" s="1"/>
  <c r="K297" i="8"/>
  <c r="J297" i="8"/>
  <c r="M297" i="8" s="1"/>
  <c r="K298" i="8"/>
  <c r="J298" i="8"/>
  <c r="Q298" i="8" s="1" a="1"/>
  <c r="Q298" i="8" s="1"/>
  <c r="J299" i="8"/>
  <c r="Q299" i="8" s="1" a="1"/>
  <c r="Q299" i="8" s="1"/>
  <c r="K299" i="8"/>
  <c r="K300" i="8"/>
  <c r="J300" i="8"/>
  <c r="M300" i="8" s="1"/>
  <c r="K301" i="8"/>
  <c r="J301" i="8"/>
  <c r="Q301" i="8" s="1" a="1"/>
  <c r="Q301" i="8" s="1"/>
  <c r="K302" i="8"/>
  <c r="J302" i="8"/>
  <c r="Q302" i="8" s="1" a="1"/>
  <c r="Q302" i="8" s="1"/>
  <c r="K304" i="8"/>
  <c r="J304" i="8"/>
  <c r="M304" i="8" s="1"/>
  <c r="K305" i="8"/>
  <c r="J305" i="8"/>
  <c r="Q305" i="8" s="1" a="1"/>
  <c r="Q305" i="8" s="1"/>
  <c r="J307" i="8"/>
  <c r="Q307" i="8" s="1" a="1"/>
  <c r="Q307" i="8" s="1"/>
  <c r="K307" i="8"/>
  <c r="K308" i="8"/>
  <c r="J308" i="8"/>
  <c r="M308" i="8" s="1"/>
  <c r="K309" i="8"/>
  <c r="J309" i="8"/>
  <c r="Q309" i="8" s="1" a="1"/>
  <c r="Q309" i="8" s="1"/>
  <c r="K310" i="8"/>
  <c r="J310" i="8"/>
  <c r="Q310" i="8" s="1" a="1"/>
  <c r="Q310" i="8" s="1"/>
  <c r="K312" i="8"/>
  <c r="J312" i="8"/>
  <c r="M312" i="8" s="1"/>
  <c r="K313" i="8"/>
  <c r="J313" i="8"/>
  <c r="Q313" i="8" s="1" a="1"/>
  <c r="Q313" i="8" s="1"/>
  <c r="K314" i="8"/>
  <c r="J314" i="8"/>
  <c r="Q314" i="8" s="1" a="1"/>
  <c r="Q314" i="8" s="1"/>
  <c r="J315" i="8"/>
  <c r="Q315" i="8" s="1" a="1"/>
  <c r="Q315" i="8" s="1"/>
  <c r="K315" i="8"/>
  <c r="K316" i="8"/>
  <c r="J316" i="8"/>
  <c r="M316" i="8" s="1"/>
  <c r="K317" i="8"/>
  <c r="J317" i="8"/>
  <c r="M317" i="8" s="1"/>
  <c r="J319" i="8"/>
  <c r="Q319" i="8" s="1" a="1"/>
  <c r="Q319" i="8" s="1"/>
  <c r="K319" i="8"/>
  <c r="K320" i="8"/>
  <c r="J320" i="8"/>
  <c r="M320" i="8" s="1"/>
  <c r="K321" i="8"/>
  <c r="J321" i="8"/>
  <c r="Q321" i="8" s="1" a="1"/>
  <c r="Q321" i="8" s="1"/>
  <c r="K322" i="8"/>
  <c r="J322" i="8"/>
  <c r="Q322" i="8" s="1" a="1"/>
  <c r="Q322" i="8" s="1"/>
  <c r="K324" i="8"/>
  <c r="J324" i="8"/>
  <c r="M324" i="8" s="1"/>
  <c r="K325" i="8"/>
  <c r="J325" i="8"/>
  <c r="Q325" i="8" s="1" a="1"/>
  <c r="Q325" i="8" s="1"/>
  <c r="J327" i="8"/>
  <c r="M327" i="8" s="1"/>
  <c r="K327" i="8"/>
  <c r="K328" i="8"/>
  <c r="J328" i="8"/>
  <c r="M328" i="8" s="1"/>
  <c r="K329" i="8"/>
  <c r="J329" i="8"/>
  <c r="M329" i="8" s="1"/>
  <c r="K330" i="8"/>
  <c r="J330" i="8"/>
  <c r="Q330" i="8" s="1" a="1"/>
  <c r="Q330" i="8" s="1"/>
  <c r="J331" i="8"/>
  <c r="Q331" i="8" s="1" a="1"/>
  <c r="Q331" i="8" s="1"/>
  <c r="K331" i="8"/>
  <c r="K332" i="8"/>
  <c r="J332" i="8"/>
  <c r="M332" i="8" s="1"/>
  <c r="K333" i="8"/>
  <c r="J333" i="8"/>
  <c r="Q333" i="8" s="1" a="1"/>
  <c r="Q333" i="8" s="1"/>
  <c r="K334" i="8"/>
  <c r="J334" i="8"/>
  <c r="Q334" i="8" s="1" a="1"/>
  <c r="Q334" i="8" s="1"/>
  <c r="K336" i="8"/>
  <c r="J336" i="8"/>
  <c r="M336" i="8" s="1"/>
  <c r="K337" i="8"/>
  <c r="J337" i="8"/>
  <c r="Q337" i="8" s="1" a="1"/>
  <c r="Q337" i="8" s="1"/>
  <c r="J339" i="8"/>
  <c r="Q339" i="8" s="1" a="1"/>
  <c r="Q339" i="8" s="1"/>
  <c r="K339" i="8"/>
  <c r="K340" i="8"/>
  <c r="J340" i="8"/>
  <c r="M340" i="8" s="1"/>
  <c r="K341" i="8"/>
  <c r="J341" i="8"/>
  <c r="M341" i="8" s="1"/>
  <c r="K342" i="8"/>
  <c r="J342" i="8"/>
  <c r="Q342" i="8" s="1" a="1"/>
  <c r="Q342" i="8" s="1"/>
  <c r="K344" i="8"/>
  <c r="J344" i="8"/>
  <c r="M344" i="8" s="1"/>
  <c r="K345" i="8"/>
  <c r="J345" i="8"/>
  <c r="Q345" i="8" s="1" a="1"/>
  <c r="Q345" i="8" s="1"/>
  <c r="K346" i="8"/>
  <c r="J346" i="8"/>
  <c r="Q346" i="8" s="1" a="1"/>
  <c r="Q346" i="8" s="1"/>
  <c r="J347" i="8"/>
  <c r="Q347" i="8" s="1" a="1"/>
  <c r="Q347" i="8" s="1"/>
  <c r="K347" i="8"/>
  <c r="K348" i="8"/>
  <c r="J348" i="8"/>
  <c r="M348" i="8" s="1"/>
  <c r="K349" i="8"/>
  <c r="J349" i="8"/>
  <c r="M349" i="8" s="1"/>
  <c r="J351" i="8"/>
  <c r="Q351" i="8" s="1" a="1"/>
  <c r="Q351" i="8" s="1"/>
  <c r="K351" i="8"/>
  <c r="K352" i="8"/>
  <c r="J352" i="8"/>
  <c r="M352" i="8" s="1"/>
  <c r="K353" i="8"/>
  <c r="J353" i="8"/>
  <c r="Q353" i="8" s="1" a="1"/>
  <c r="Q353" i="8" s="1"/>
  <c r="K354" i="8"/>
  <c r="J354" i="8"/>
  <c r="Q354" i="8" s="1" a="1"/>
  <c r="Q354" i="8" s="1"/>
  <c r="K356" i="8"/>
  <c r="J356" i="8"/>
  <c r="M356" i="8" s="1"/>
  <c r="K357" i="8"/>
  <c r="J357" i="8"/>
  <c r="Q357" i="8" s="1" a="1"/>
  <c r="Q357" i="8" s="1"/>
  <c r="J359" i="8"/>
  <c r="Q359" i="8" s="1" a="1"/>
  <c r="Q359" i="8" s="1"/>
  <c r="K359" i="8"/>
  <c r="K360" i="8"/>
  <c r="J360" i="8"/>
  <c r="M360" i="8" s="1"/>
  <c r="K361" i="8"/>
  <c r="J361" i="8"/>
  <c r="M361" i="8" s="1"/>
  <c r="J363" i="8"/>
  <c r="Q363" i="8" s="1" a="1"/>
  <c r="Q363" i="8" s="1"/>
  <c r="K363" i="8"/>
  <c r="K364" i="8"/>
  <c r="J364" i="8"/>
  <c r="M364" i="8" s="1"/>
  <c r="K365" i="8"/>
  <c r="J365" i="8"/>
  <c r="M365" i="8" s="1"/>
  <c r="K367" i="8"/>
  <c r="J367" i="8"/>
  <c r="M367" i="8" s="1"/>
  <c r="K368" i="8"/>
  <c r="J368" i="8"/>
  <c r="M368" i="8" s="1"/>
  <c r="J370" i="8"/>
  <c r="Q370" i="8" s="1" a="1"/>
  <c r="Q370" i="8" s="1"/>
  <c r="K370" i="8"/>
  <c r="K371" i="8"/>
  <c r="J371" i="8"/>
  <c r="M371" i="8" s="1"/>
  <c r="K372" i="8"/>
  <c r="J372" i="8"/>
  <c r="Q372" i="8" s="1" a="1"/>
  <c r="Q372" i="8" s="1"/>
  <c r="K373" i="8"/>
  <c r="J373" i="8"/>
  <c r="Q373" i="8" s="1" a="1"/>
  <c r="Q373" i="8" s="1"/>
  <c r="K375" i="8"/>
  <c r="J375" i="8"/>
  <c r="M375" i="8" s="1"/>
  <c r="K376" i="8"/>
  <c r="J376" i="8"/>
  <c r="Q376" i="8" s="1" a="1"/>
  <c r="Q376" i="8" s="1"/>
  <c r="J378" i="8"/>
  <c r="M378" i="8" s="1"/>
  <c r="K378" i="8"/>
  <c r="K379" i="8"/>
  <c r="J379" i="8"/>
  <c r="M379" i="8" s="1"/>
  <c r="K380" i="8"/>
  <c r="J380" i="8"/>
  <c r="Q380" i="8" s="1" a="1"/>
  <c r="Q380" i="8" s="1"/>
  <c r="K383" i="8"/>
  <c r="J383" i="8"/>
  <c r="M383" i="8" s="1"/>
  <c r="K384" i="8"/>
  <c r="J384" i="8"/>
  <c r="M384" i="8" s="1"/>
  <c r="J386" i="8"/>
  <c r="M386" i="8" s="1"/>
  <c r="K386" i="8"/>
  <c r="K387" i="8"/>
  <c r="J387" i="8"/>
  <c r="M387" i="8" s="1"/>
  <c r="K388" i="8"/>
  <c r="J388" i="8"/>
  <c r="M388" i="8" s="1"/>
  <c r="K391" i="8"/>
  <c r="J391" i="8"/>
  <c r="M391" i="8" s="1"/>
  <c r="K392" i="8"/>
  <c r="J392" i="8"/>
  <c r="M392" i="8" s="1"/>
  <c r="J394" i="8"/>
  <c r="Q394" i="8" s="1" a="1"/>
  <c r="Q394" i="8" s="1"/>
  <c r="K394" i="8"/>
  <c r="K395" i="8"/>
  <c r="J395" i="8"/>
  <c r="M395" i="8" s="1"/>
  <c r="K396" i="8"/>
  <c r="J396" i="8"/>
  <c r="M396" i="8" s="1"/>
  <c r="K399" i="8"/>
  <c r="J399" i="8"/>
  <c r="M399" i="8" s="1"/>
  <c r="K400" i="8"/>
  <c r="J400" i="8"/>
  <c r="M400" i="8" s="1"/>
  <c r="J402" i="8"/>
  <c r="M402" i="8" s="1"/>
  <c r="K402" i="8"/>
  <c r="K403" i="8"/>
  <c r="J403" i="8"/>
  <c r="M403" i="8" s="1"/>
  <c r="K404" i="8"/>
  <c r="J404" i="8"/>
  <c r="M404" i="8" s="1"/>
  <c r="K407" i="8"/>
  <c r="J407" i="8"/>
  <c r="M407" i="8" s="1"/>
  <c r="K408" i="8"/>
  <c r="J408" i="8"/>
  <c r="M408" i="8" s="1"/>
  <c r="J410" i="8"/>
  <c r="M410" i="8" s="1"/>
  <c r="K410" i="8"/>
  <c r="K411" i="8"/>
  <c r="J411" i="8"/>
  <c r="M411" i="8" s="1"/>
  <c r="K412" i="8"/>
  <c r="J412" i="8"/>
  <c r="Q412" i="8" s="1" a="1"/>
  <c r="Q412" i="8" s="1"/>
  <c r="K415" i="8"/>
  <c r="J415" i="8"/>
  <c r="M415" i="8" s="1"/>
  <c r="K416" i="8"/>
  <c r="J416" i="8"/>
  <c r="M416" i="8" s="1"/>
  <c r="J418" i="8"/>
  <c r="M418" i="8" s="1"/>
  <c r="K418" i="8"/>
  <c r="K419" i="8"/>
  <c r="J419" i="8"/>
  <c r="M419" i="8" s="1"/>
  <c r="K420" i="8"/>
  <c r="J420" i="8"/>
  <c r="M420" i="8" s="1"/>
  <c r="K423" i="8"/>
  <c r="J423" i="8"/>
  <c r="M423" i="8" s="1"/>
  <c r="K424" i="8"/>
  <c r="J424" i="8"/>
  <c r="M424" i="8" s="1"/>
  <c r="J426" i="8"/>
  <c r="M426" i="8" s="1"/>
  <c r="K426" i="8"/>
  <c r="K427" i="8"/>
  <c r="J427" i="8"/>
  <c r="Q427" i="8" s="1" a="1"/>
  <c r="Q427" i="8" s="1"/>
  <c r="K428" i="8"/>
  <c r="J428" i="8"/>
  <c r="M428" i="8" s="1"/>
  <c r="K431" i="8"/>
  <c r="J431" i="8"/>
  <c r="M431" i="8" s="1"/>
  <c r="K432" i="8"/>
  <c r="J432" i="8"/>
  <c r="M432" i="8" s="1"/>
  <c r="J434" i="8"/>
  <c r="M434" i="8" s="1"/>
  <c r="K434" i="8"/>
  <c r="K435" i="8"/>
  <c r="J435" i="8"/>
  <c r="M435" i="8" s="1"/>
  <c r="K436" i="8"/>
  <c r="J436" i="8"/>
  <c r="M436" i="8" s="1"/>
  <c r="K439" i="8"/>
  <c r="J439" i="8"/>
  <c r="M439" i="8" s="1"/>
  <c r="K440" i="8"/>
  <c r="J440" i="8"/>
  <c r="M440" i="8" s="1"/>
  <c r="J442" i="8"/>
  <c r="M442" i="8" s="1"/>
  <c r="K442" i="8"/>
  <c r="K443" i="8"/>
  <c r="J443" i="8"/>
  <c r="M443" i="8" s="1"/>
  <c r="K444" i="8"/>
  <c r="J444" i="8"/>
  <c r="Q444" i="8" s="1" a="1"/>
  <c r="Q444" i="8" s="1"/>
  <c r="K447" i="8"/>
  <c r="J447" i="8"/>
  <c r="M447" i="8" s="1"/>
  <c r="K448" i="8"/>
  <c r="J448" i="8"/>
  <c r="M448" i="8" s="1"/>
  <c r="J450" i="8"/>
  <c r="M450" i="8" s="1"/>
  <c r="K450" i="8"/>
  <c r="K451" i="8"/>
  <c r="J451" i="8"/>
  <c r="M451" i="8" s="1"/>
  <c r="K452" i="8"/>
  <c r="J452" i="8"/>
  <c r="M452" i="8" s="1"/>
  <c r="K455" i="8"/>
  <c r="J455" i="8"/>
  <c r="Q455" i="8" s="1" a="1"/>
  <c r="Q455" i="8" s="1"/>
  <c r="K456" i="8"/>
  <c r="J456" i="8"/>
  <c r="M456" i="8" s="1"/>
  <c r="J458" i="8"/>
  <c r="Q458" i="8" s="1" a="1"/>
  <c r="Q458" i="8" s="1"/>
  <c r="K458" i="8"/>
  <c r="K459" i="8"/>
  <c r="J459" i="8"/>
  <c r="M459" i="8" s="1"/>
  <c r="K460" i="8"/>
  <c r="J460" i="8"/>
  <c r="Q460" i="8" s="1" a="1"/>
  <c r="Q460" i="8" s="1"/>
  <c r="J462" i="8"/>
  <c r="M462" i="8" s="1"/>
  <c r="K462" i="8"/>
  <c r="K463" i="8"/>
  <c r="J463" i="8"/>
  <c r="M463" i="8" s="1"/>
  <c r="K464" i="8"/>
  <c r="J464" i="8"/>
  <c r="Q464" i="8" s="1" a="1"/>
  <c r="Q464" i="8" s="1"/>
  <c r="J466" i="8"/>
  <c r="M466" i="8" s="1"/>
  <c r="K466" i="8"/>
  <c r="K467" i="8"/>
  <c r="J467" i="8"/>
  <c r="M467" i="8" s="1"/>
  <c r="K468" i="8"/>
  <c r="J468" i="8"/>
  <c r="M468" i="8" s="1"/>
  <c r="J470" i="8"/>
  <c r="M470" i="8" s="1"/>
  <c r="K470" i="8"/>
  <c r="K471" i="8"/>
  <c r="J471" i="8"/>
  <c r="M471" i="8" s="1"/>
  <c r="K472" i="8"/>
  <c r="J472" i="8"/>
  <c r="M472" i="8" s="1"/>
  <c r="J474" i="8"/>
  <c r="Q474" i="8" s="1" a="1"/>
  <c r="Q474" i="8" s="1"/>
  <c r="K474" i="8"/>
  <c r="K475" i="8"/>
  <c r="J475" i="8"/>
  <c r="M475" i="8" s="1"/>
  <c r="K476" i="8"/>
  <c r="J476" i="8"/>
  <c r="Q476" i="8" s="1" a="1"/>
  <c r="Q476" i="8" s="1"/>
  <c r="J478" i="8"/>
  <c r="M478" i="8" s="1"/>
  <c r="K478" i="8"/>
  <c r="K479" i="8"/>
  <c r="J479" i="8"/>
  <c r="M479" i="8" s="1"/>
  <c r="K480" i="8"/>
  <c r="J480" i="8"/>
  <c r="Q480" i="8" s="1" a="1"/>
  <c r="Q480" i="8" s="1"/>
  <c r="J482" i="8"/>
  <c r="M482" i="8" s="1"/>
  <c r="K482" i="8"/>
  <c r="K483" i="8"/>
  <c r="J483" i="8"/>
  <c r="M483" i="8" s="1"/>
  <c r="K484" i="8"/>
  <c r="J484" i="8"/>
  <c r="M484" i="8" s="1"/>
  <c r="J486" i="8"/>
  <c r="Q486" i="8" s="1" a="1"/>
  <c r="Q486" i="8" s="1"/>
  <c r="K486" i="8"/>
  <c r="K487" i="8"/>
  <c r="J487" i="8"/>
  <c r="M487" i="8" s="1"/>
  <c r="K488" i="8"/>
  <c r="J488" i="8"/>
  <c r="Q488" i="8" s="1" a="1"/>
  <c r="Q488" i="8" s="1"/>
  <c r="J490" i="8"/>
  <c r="M490" i="8" s="1"/>
  <c r="K490" i="8"/>
  <c r="K491" i="8"/>
  <c r="J491" i="8"/>
  <c r="M491" i="8" s="1"/>
  <c r="K492" i="8"/>
  <c r="J492" i="8"/>
  <c r="Q492" i="8" s="1" a="1"/>
  <c r="Q492" i="8" s="1"/>
  <c r="J494" i="8"/>
  <c r="M494" i="8" s="1"/>
  <c r="K494" i="8"/>
  <c r="K495" i="8"/>
  <c r="J495" i="8"/>
  <c r="M495" i="8" s="1"/>
  <c r="K496" i="8"/>
  <c r="J496" i="8"/>
  <c r="Q496" i="8" s="1" a="1"/>
  <c r="Q496" i="8" s="1"/>
  <c r="J498" i="8"/>
  <c r="M498" i="8" s="1"/>
  <c r="K498" i="8"/>
  <c r="K499" i="8"/>
  <c r="J499" i="8"/>
  <c r="M499" i="8" s="1"/>
  <c r="K500" i="8"/>
  <c r="J500" i="8"/>
  <c r="Q500" i="8" s="1" a="1"/>
  <c r="Q500" i="8" s="1"/>
  <c r="J502" i="8"/>
  <c r="M502" i="8" s="1"/>
  <c r="K502" i="8"/>
  <c r="K503" i="8"/>
  <c r="J503" i="8"/>
  <c r="M503" i="8" s="1"/>
  <c r="K504" i="8"/>
  <c r="J504" i="8"/>
  <c r="Q504" i="8" s="1" a="1"/>
  <c r="Q504" i="8" s="1"/>
  <c r="J506" i="8"/>
  <c r="M506" i="8" s="1"/>
  <c r="K506" i="8"/>
  <c r="K507" i="8"/>
  <c r="J507" i="8"/>
  <c r="M507" i="8" s="1"/>
  <c r="K508" i="8"/>
  <c r="J508" i="8"/>
  <c r="Q508" i="8" s="1" a="1"/>
  <c r="Q508" i="8" s="1"/>
  <c r="J510" i="8"/>
  <c r="M510" i="8" s="1"/>
  <c r="K510" i="8"/>
  <c r="K511" i="8"/>
  <c r="J511" i="8"/>
  <c r="M511" i="8" s="1"/>
  <c r="K512" i="8"/>
  <c r="J512" i="8"/>
  <c r="Q512" i="8" s="1" a="1"/>
  <c r="Q512" i="8" s="1"/>
  <c r="J514" i="8"/>
  <c r="M514" i="8" s="1"/>
  <c r="K514" i="8"/>
  <c r="K515" i="8"/>
  <c r="J515" i="8"/>
  <c r="M515" i="8" s="1"/>
  <c r="K516" i="8"/>
  <c r="J516" i="8"/>
  <c r="M516" i="8" s="1"/>
  <c r="J518" i="8"/>
  <c r="M518" i="8" s="1"/>
  <c r="K518" i="8"/>
  <c r="K519" i="8"/>
  <c r="J519" i="8"/>
  <c r="Q519" i="8" s="1" a="1"/>
  <c r="Q519" i="8" s="1"/>
  <c r="K520" i="8"/>
  <c r="J520" i="8"/>
  <c r="M520" i="8" s="1"/>
  <c r="J522" i="8"/>
  <c r="Q522" i="8" s="1" a="1"/>
  <c r="Q522" i="8" s="1"/>
  <c r="K522" i="8"/>
  <c r="K523" i="8"/>
  <c r="J523" i="8"/>
  <c r="M523" i="8" s="1"/>
  <c r="K524" i="8"/>
  <c r="J524" i="8"/>
  <c r="M524" i="8" s="1"/>
  <c r="J526" i="8"/>
  <c r="M526" i="8" s="1"/>
  <c r="K526" i="8"/>
  <c r="K527" i="8"/>
  <c r="J527" i="8"/>
  <c r="M527" i="8" s="1"/>
  <c r="K528" i="8"/>
  <c r="J528" i="8"/>
  <c r="Q528" i="8" s="1" a="1"/>
  <c r="Q528" i="8" s="1"/>
  <c r="J530" i="8"/>
  <c r="M530" i="8" s="1"/>
  <c r="K530" i="8"/>
  <c r="K531" i="8"/>
  <c r="J531" i="8"/>
  <c r="M531" i="8" s="1"/>
  <c r="K532" i="8"/>
  <c r="J532" i="8"/>
  <c r="M532" i="8" s="1"/>
  <c r="J534" i="8"/>
  <c r="M534" i="8" s="1"/>
  <c r="K534" i="8"/>
  <c r="K535" i="8"/>
  <c r="J535" i="8"/>
  <c r="M535" i="8" s="1"/>
  <c r="K536" i="8"/>
  <c r="J536" i="8"/>
  <c r="Q536" i="8" s="1" a="1"/>
  <c r="Q536" i="8" s="1"/>
  <c r="J538" i="8"/>
  <c r="Q538" i="8" s="1" a="1"/>
  <c r="Q538" i="8" s="1"/>
  <c r="K538" i="8"/>
  <c r="K539" i="8"/>
  <c r="J539" i="8"/>
  <c r="M539" i="8" s="1"/>
  <c r="K540" i="8"/>
  <c r="J540" i="8"/>
  <c r="Q540" i="8" s="1" a="1"/>
  <c r="Q540" i="8" s="1"/>
  <c r="J542" i="8"/>
  <c r="M542" i="8" s="1"/>
  <c r="K542" i="8"/>
  <c r="K543" i="8"/>
  <c r="J543" i="8"/>
  <c r="M543" i="8" s="1"/>
  <c r="K544" i="8"/>
  <c r="J544" i="8"/>
  <c r="Q544" i="8" s="1" a="1"/>
  <c r="Q544" i="8" s="1"/>
  <c r="J546" i="8"/>
  <c r="M546" i="8" s="1"/>
  <c r="K546" i="8"/>
  <c r="K547" i="8"/>
  <c r="J547" i="8"/>
  <c r="M547" i="8" s="1"/>
  <c r="K548" i="8"/>
  <c r="J548" i="8"/>
  <c r="Q548" i="8" s="1" a="1"/>
  <c r="Q548" i="8" s="1"/>
  <c r="J550" i="8"/>
  <c r="M550" i="8" s="1"/>
  <c r="K550" i="8"/>
  <c r="K551" i="8"/>
  <c r="J551" i="8"/>
  <c r="M551" i="8" s="1"/>
  <c r="K552" i="8"/>
  <c r="J552" i="8"/>
  <c r="Q552" i="8" s="1" a="1"/>
  <c r="Q552" i="8" s="1"/>
  <c r="J554" i="8"/>
  <c r="M554" i="8" s="1"/>
  <c r="K554" i="8"/>
  <c r="K555" i="8"/>
  <c r="J555" i="8"/>
  <c r="M555" i="8" s="1"/>
  <c r="K556" i="8"/>
  <c r="J556" i="8"/>
  <c r="Q556" i="8" s="1" a="1"/>
  <c r="Q556" i="8" s="1"/>
  <c r="J558" i="8"/>
  <c r="M558" i="8" s="1"/>
  <c r="K558" i="8"/>
  <c r="K559" i="8"/>
  <c r="J559" i="8"/>
  <c r="M559" i="8" s="1"/>
  <c r="K560" i="8"/>
  <c r="J560" i="8"/>
  <c r="Q560" i="8" s="1" a="1"/>
  <c r="Q560" i="8" s="1"/>
  <c r="J562" i="8"/>
  <c r="M562" i="8" s="1"/>
  <c r="K562" i="8"/>
  <c r="K563" i="8"/>
  <c r="J563" i="8"/>
  <c r="M563" i="8" s="1"/>
  <c r="K564" i="8"/>
  <c r="J564" i="8"/>
  <c r="M564" i="8" s="1"/>
  <c r="J566" i="8"/>
  <c r="M566" i="8" s="1"/>
  <c r="K566" i="8"/>
  <c r="K567" i="8"/>
  <c r="J567" i="8"/>
  <c r="M567" i="8" s="1"/>
  <c r="K568" i="8"/>
  <c r="J568" i="8"/>
  <c r="Q568" i="8" s="1" a="1"/>
  <c r="Q568" i="8" s="1"/>
  <c r="J570" i="8"/>
  <c r="M570" i="8" s="1"/>
  <c r="K570" i="8"/>
  <c r="K571" i="8"/>
  <c r="J571" i="8"/>
  <c r="M571" i="8" s="1"/>
  <c r="K572" i="8"/>
  <c r="J572" i="8"/>
  <c r="Q572" i="8" s="1" a="1"/>
  <c r="Q572" i="8" s="1"/>
  <c r="K576" i="8"/>
  <c r="J576" i="8"/>
  <c r="M576" i="8" s="1"/>
  <c r="J578" i="8"/>
  <c r="Q578" i="8" s="1" a="1"/>
  <c r="Q578" i="8" s="1"/>
  <c r="K578" i="8"/>
  <c r="K580" i="8"/>
  <c r="J580" i="8"/>
  <c r="M580" i="8" s="1"/>
  <c r="J582" i="8"/>
  <c r="Q582" i="8" s="1" a="1"/>
  <c r="Q582" i="8" s="1"/>
  <c r="K582" i="8"/>
  <c r="J583" i="8"/>
  <c r="M583" i="8" s="1"/>
  <c r="K583" i="8"/>
  <c r="K584" i="8"/>
  <c r="J584" i="8"/>
  <c r="M584" i="8" s="1"/>
  <c r="J586" i="8"/>
  <c r="Q586" i="8" s="1" a="1"/>
  <c r="Q586" i="8" s="1"/>
  <c r="K586" i="8"/>
  <c r="J587" i="8"/>
  <c r="M587" i="8" s="1"/>
  <c r="K587" i="8"/>
  <c r="K588" i="8"/>
  <c r="J588" i="8"/>
  <c r="M588" i="8" s="1"/>
  <c r="J590" i="8"/>
  <c r="Q590" i="8" s="1" a="1"/>
  <c r="Q590" i="8" s="1"/>
  <c r="K590" i="8"/>
  <c r="J591" i="8"/>
  <c r="M591" i="8" s="1"/>
  <c r="K591" i="8"/>
  <c r="K592" i="8"/>
  <c r="J592" i="8"/>
  <c r="M592" i="8" s="1"/>
  <c r="J594" i="8"/>
  <c r="Q594" i="8" s="1" a="1"/>
  <c r="Q594" i="8" s="1"/>
  <c r="K594" i="8"/>
  <c r="J595" i="8"/>
  <c r="M595" i="8" s="1"/>
  <c r="K595" i="8"/>
  <c r="K596" i="8"/>
  <c r="J596" i="8"/>
  <c r="M596" i="8" s="1"/>
  <c r="J599" i="8"/>
  <c r="M599" i="8" s="1"/>
  <c r="K599" i="8"/>
  <c r="K600" i="8"/>
  <c r="J600" i="8"/>
  <c r="M600" i="8" s="1"/>
  <c r="K604" i="8"/>
  <c r="J604" i="8"/>
  <c r="M604" i="8" s="1"/>
  <c r="K608" i="8"/>
  <c r="J608" i="8"/>
  <c r="M608" i="8" s="1"/>
  <c r="J610" i="8"/>
  <c r="Q610" i="8" s="1" a="1"/>
  <c r="Q610" i="8" s="1"/>
  <c r="K610" i="8"/>
  <c r="K612" i="8"/>
  <c r="J612" i="8"/>
  <c r="M612" i="8" s="1"/>
  <c r="J614" i="8"/>
  <c r="Q614" i="8" s="1" a="1"/>
  <c r="Q614" i="8" s="1"/>
  <c r="K614" i="8"/>
  <c r="J615" i="8"/>
  <c r="M615" i="8" s="1"/>
  <c r="K615" i="8"/>
  <c r="K616" i="8"/>
  <c r="J616" i="8"/>
  <c r="M616" i="8" s="1"/>
  <c r="J618" i="8"/>
  <c r="Q618" i="8" s="1" a="1"/>
  <c r="Q618" i="8" s="1"/>
  <c r="K618" i="8"/>
  <c r="J619" i="8"/>
  <c r="M619" i="8" s="1"/>
  <c r="K619" i="8"/>
  <c r="K620" i="8"/>
  <c r="J620" i="8"/>
  <c r="M620" i="8" s="1"/>
  <c r="J622" i="8"/>
  <c r="M622" i="8" s="1"/>
  <c r="K622" i="8"/>
  <c r="J623" i="8"/>
  <c r="M623" i="8" s="1"/>
  <c r="K623" i="8"/>
  <c r="K624" i="8"/>
  <c r="J624" i="8"/>
  <c r="M624" i="8" s="1"/>
  <c r="J626" i="8"/>
  <c r="Q626" i="8" s="1" a="1"/>
  <c r="Q626" i="8" s="1"/>
  <c r="K626" i="8"/>
  <c r="J627" i="8"/>
  <c r="M627" i="8" s="1"/>
  <c r="K627" i="8"/>
  <c r="K628" i="8"/>
  <c r="J628" i="8"/>
  <c r="Q628" i="8" s="1" a="1"/>
  <c r="Q628" i="8" s="1"/>
  <c r="J631" i="8"/>
  <c r="M631" i="8" s="1"/>
  <c r="K631" i="8"/>
  <c r="K632" i="8"/>
  <c r="J632" i="8"/>
  <c r="M632" i="8" s="1"/>
  <c r="K636" i="8"/>
  <c r="J636" i="8"/>
  <c r="M636" i="8" s="1"/>
  <c r="K640" i="8"/>
  <c r="J640" i="8"/>
  <c r="M640" i="8" s="1"/>
  <c r="J642" i="8"/>
  <c r="Q642" i="8" s="1" a="1"/>
  <c r="Q642" i="8" s="1"/>
  <c r="K642" i="8"/>
  <c r="K644" i="8"/>
  <c r="J644" i="8"/>
  <c r="M644" i="8" s="1"/>
  <c r="J646" i="8"/>
  <c r="Q646" i="8" s="1" a="1"/>
  <c r="Q646" i="8" s="1"/>
  <c r="K646" i="8"/>
  <c r="J647" i="8"/>
  <c r="M647" i="8" s="1"/>
  <c r="K647" i="8"/>
  <c r="K648" i="8"/>
  <c r="J648" i="8"/>
  <c r="M648" i="8" s="1"/>
  <c r="J650" i="8"/>
  <c r="Q650" i="8" s="1" a="1"/>
  <c r="Q650" i="8" s="1"/>
  <c r="K650" i="8"/>
  <c r="J651" i="8"/>
  <c r="M651" i="8" s="1"/>
  <c r="K651" i="8"/>
  <c r="K652" i="8"/>
  <c r="J652" i="8"/>
  <c r="M652" i="8" s="1"/>
  <c r="K656" i="8"/>
  <c r="J656" i="8"/>
  <c r="M656" i="8" s="1"/>
  <c r="J659" i="8"/>
  <c r="M659" i="8" s="1"/>
  <c r="K659" i="8"/>
  <c r="K660" i="8"/>
  <c r="J660" i="8"/>
  <c r="M660" i="8" s="1"/>
  <c r="J663" i="8"/>
  <c r="Q663" i="8" s="1" a="1"/>
  <c r="Q663" i="8" s="1"/>
  <c r="K663" i="8"/>
  <c r="K664" i="8"/>
  <c r="J664" i="8"/>
  <c r="M664" i="8" s="1"/>
  <c r="J667" i="8"/>
  <c r="M667" i="8" s="1"/>
  <c r="K667" i="8"/>
  <c r="K668" i="8"/>
  <c r="J668" i="8"/>
  <c r="M668" i="8" s="1"/>
  <c r="J671" i="8"/>
  <c r="M671" i="8" s="1"/>
  <c r="K671" i="8"/>
  <c r="K672" i="8"/>
  <c r="J672" i="8"/>
  <c r="M672" i="8" s="1"/>
  <c r="J675" i="8"/>
  <c r="M675" i="8" s="1"/>
  <c r="K675" i="8"/>
  <c r="K676" i="8"/>
  <c r="J676" i="8"/>
  <c r="Q676" i="8" s="1" a="1"/>
  <c r="Q676" i="8" s="1"/>
  <c r="K680" i="8"/>
  <c r="J680" i="8"/>
  <c r="M680" i="8" s="1"/>
  <c r="K684" i="8"/>
  <c r="J684" i="8"/>
  <c r="M684" i="8" s="1"/>
  <c r="K688" i="8"/>
  <c r="J688" i="8"/>
  <c r="M688" i="8" s="1"/>
  <c r="J691" i="8"/>
  <c r="Q691" i="8" s="1" a="1"/>
  <c r="Q691" i="8" s="1"/>
  <c r="K691" i="8"/>
  <c r="K692" i="8"/>
  <c r="J692" i="8"/>
  <c r="M692" i="8" s="1"/>
  <c r="J695" i="8"/>
  <c r="Q695" i="8" s="1" a="1"/>
  <c r="Q695" i="8" s="1"/>
  <c r="K695" i="8"/>
  <c r="K696" i="8"/>
  <c r="J696" i="8"/>
  <c r="M696" i="8" s="1"/>
  <c r="J699" i="8"/>
  <c r="Q699" i="8" s="1" a="1"/>
  <c r="Q699" i="8" s="1"/>
  <c r="K699" i="8"/>
  <c r="K700" i="8"/>
  <c r="J700" i="8"/>
  <c r="M700" i="8" s="1"/>
  <c r="J703" i="8"/>
  <c r="Q703" i="8" s="1" a="1"/>
  <c r="Q703" i="8" s="1"/>
  <c r="K703" i="8"/>
  <c r="K704" i="8"/>
  <c r="J704" i="8"/>
  <c r="M704" i="8" s="1"/>
  <c r="J707" i="8"/>
  <c r="Q707" i="8" s="1" a="1"/>
  <c r="Q707" i="8" s="1"/>
  <c r="K707" i="8"/>
  <c r="K708" i="8"/>
  <c r="J708" i="8"/>
  <c r="Q708" i="8" s="1" a="1"/>
  <c r="Q708" i="8" s="1"/>
  <c r="K712" i="8"/>
  <c r="J712" i="8"/>
  <c r="M712" i="8" s="1"/>
  <c r="K716" i="8"/>
  <c r="J716" i="8"/>
  <c r="M716" i="8" s="1"/>
  <c r="K720" i="8"/>
  <c r="J720" i="8"/>
  <c r="M720" i="8" s="1"/>
  <c r="J723" i="8"/>
  <c r="Q723" i="8" s="1" a="1"/>
  <c r="Q723" i="8" s="1"/>
  <c r="K723" i="8"/>
  <c r="K724" i="8"/>
  <c r="J724" i="8"/>
  <c r="M724" i="8" s="1"/>
  <c r="J727" i="8"/>
  <c r="Q727" i="8" s="1" a="1"/>
  <c r="Q727" i="8" s="1"/>
  <c r="K727" i="8"/>
  <c r="K728" i="8"/>
  <c r="J728" i="8"/>
  <c r="M728" i="8" s="1"/>
  <c r="J731" i="8"/>
  <c r="Q731" i="8" s="1" a="1"/>
  <c r="Q731" i="8" s="1"/>
  <c r="K731" i="8"/>
  <c r="K732" i="8"/>
  <c r="J732" i="8"/>
  <c r="M732" i="8" s="1"/>
  <c r="J735" i="8"/>
  <c r="M735" i="8" s="1"/>
  <c r="K735" i="8"/>
  <c r="K736" i="8"/>
  <c r="J736" i="8"/>
  <c r="M736" i="8" s="1"/>
  <c r="J739" i="8"/>
  <c r="Q739" i="8" s="1" a="1"/>
  <c r="Q739" i="8" s="1"/>
  <c r="K739" i="8"/>
  <c r="K740" i="8"/>
  <c r="J740" i="8"/>
  <c r="Q740" i="8" s="1" a="1"/>
  <c r="Q740" i="8" s="1"/>
  <c r="J742" i="8"/>
  <c r="Q742" i="8" s="1" a="1"/>
  <c r="Q742" i="8" s="1"/>
  <c r="K742" i="8"/>
  <c r="K743" i="8"/>
  <c r="J743" i="8"/>
  <c r="M743" i="8" s="1"/>
  <c r="J747" i="8"/>
  <c r="Q747" i="8" s="1" a="1"/>
  <c r="Q747" i="8" s="1"/>
  <c r="K747" i="8"/>
  <c r="K750" i="8"/>
  <c r="J750" i="8"/>
  <c r="M750" i="8" s="1"/>
  <c r="K751" i="8"/>
  <c r="J751" i="8"/>
  <c r="Q751" i="8" s="1" a="1"/>
  <c r="Q751" i="8" s="1"/>
  <c r="J752" i="8"/>
  <c r="Q752" i="8" s="1" a="1"/>
  <c r="Q752" i="8" s="1"/>
  <c r="K752" i="8"/>
  <c r="K754" i="8"/>
  <c r="J754" i="8"/>
  <c r="M754" i="8" s="1"/>
  <c r="J756" i="8"/>
  <c r="Q756" i="8" s="1" a="1"/>
  <c r="Q756" i="8" s="1"/>
  <c r="K756" i="8"/>
  <c r="K758" i="8"/>
  <c r="J758" i="8"/>
  <c r="M758" i="8" s="1"/>
  <c r="K760" i="8"/>
  <c r="J760" i="8"/>
  <c r="Q760" i="8" s="1" a="1"/>
  <c r="Q760" i="8" s="1"/>
  <c r="K762" i="8"/>
  <c r="J762" i="8"/>
  <c r="M762" i="8" s="1"/>
  <c r="K764" i="8"/>
  <c r="J764" i="8"/>
  <c r="Q764" i="8" s="1" a="1"/>
  <c r="Q764" i="8" s="1"/>
  <c r="J765" i="8"/>
  <c r="M765" i="8" s="1"/>
  <c r="K765" i="8"/>
  <c r="K766" i="8"/>
  <c r="J766" i="8"/>
  <c r="M766" i="8" s="1"/>
  <c r="K768" i="8"/>
  <c r="J768" i="8"/>
  <c r="Q768" i="8" s="1" a="1"/>
  <c r="Q768" i="8" s="1"/>
  <c r="J769" i="8"/>
  <c r="Q769" i="8" s="1" a="1"/>
  <c r="Q769" i="8" s="1"/>
  <c r="K769" i="8"/>
  <c r="K770" i="8"/>
  <c r="J770" i="8"/>
  <c r="M770" i="8" s="1"/>
  <c r="J773" i="8"/>
  <c r="M773" i="8" s="1"/>
  <c r="K773" i="8"/>
  <c r="K774" i="8"/>
  <c r="J774" i="8"/>
  <c r="M774" i="8" s="1"/>
  <c r="K775" i="8"/>
  <c r="J775" i="8"/>
  <c r="Q775" i="8" s="1" a="1"/>
  <c r="Q775" i="8" s="1"/>
  <c r="K778" i="8"/>
  <c r="J778" i="8"/>
  <c r="M778" i="8" s="1"/>
  <c r="K779" i="8"/>
  <c r="J779" i="8"/>
  <c r="Q779" i="8" s="1" a="1"/>
  <c r="Q779" i="8" s="1"/>
  <c r="J781" i="8"/>
  <c r="M781" i="8" s="1"/>
  <c r="K781" i="8"/>
  <c r="K782" i="8"/>
  <c r="J782" i="8"/>
  <c r="M782" i="8" s="1"/>
  <c r="K783" i="8"/>
  <c r="J783" i="8"/>
  <c r="Q783" i="8" s="1" a="1"/>
  <c r="Q783" i="8" s="1"/>
  <c r="J784" i="8"/>
  <c r="Q784" i="8" s="1" a="1"/>
  <c r="Q784" i="8" s="1"/>
  <c r="K784" i="8"/>
  <c r="K786" i="8"/>
  <c r="J786" i="8"/>
  <c r="M786" i="8" s="1"/>
  <c r="J788" i="8"/>
  <c r="Q788" i="8" s="1" a="1"/>
  <c r="Q788" i="8" s="1"/>
  <c r="K788" i="8"/>
  <c r="K790" i="8"/>
  <c r="J790" i="8"/>
  <c r="M790" i="8" s="1"/>
  <c r="K791" i="8"/>
  <c r="J791" i="8"/>
  <c r="M791" i="8" s="1"/>
  <c r="K792" i="8"/>
  <c r="J792" i="8"/>
  <c r="Q792" i="8" s="1" a="1"/>
  <c r="Q792" i="8" s="1"/>
  <c r="K794" i="8"/>
  <c r="J794" i="8"/>
  <c r="M794" i="8" s="1"/>
  <c r="K796" i="8"/>
  <c r="J796" i="8"/>
  <c r="Q796" i="8" s="1" a="1"/>
  <c r="Q796" i="8" s="1"/>
  <c r="J797" i="8"/>
  <c r="Q797" i="8" s="1" a="1"/>
  <c r="Q797" i="8" s="1"/>
  <c r="K797" i="8"/>
  <c r="K798" i="8"/>
  <c r="J798" i="8"/>
  <c r="M798" i="8" s="1"/>
  <c r="K800" i="8"/>
  <c r="J800" i="8"/>
  <c r="Q800" i="8" s="1" a="1"/>
  <c r="Q800" i="8" s="1"/>
  <c r="J801" i="8"/>
  <c r="Q801" i="8" s="1" a="1"/>
  <c r="Q801" i="8" s="1"/>
  <c r="K801" i="8"/>
  <c r="K802" i="8"/>
  <c r="J802" i="8"/>
  <c r="M802" i="8" s="1"/>
  <c r="J805" i="8"/>
  <c r="Q805" i="8" s="1" a="1"/>
  <c r="Q805" i="8" s="1"/>
  <c r="K805" i="8"/>
  <c r="K806" i="8"/>
  <c r="J806" i="8"/>
  <c r="M806" i="8" s="1"/>
  <c r="K807" i="8"/>
  <c r="J807" i="8"/>
  <c r="Q807" i="8" s="1" a="1"/>
  <c r="Q807" i="8" s="1"/>
  <c r="K810" i="8"/>
  <c r="J810" i="8"/>
  <c r="Q810" i="8" s="1" a="1"/>
  <c r="Q810" i="8" s="1"/>
  <c r="K811" i="8"/>
  <c r="J811" i="8"/>
  <c r="Q811" i="8" s="1" a="1"/>
  <c r="Q811" i="8" s="1"/>
  <c r="J813" i="8"/>
  <c r="M813" i="8" s="1"/>
  <c r="K813" i="8"/>
  <c r="K814" i="8"/>
  <c r="J814" i="8"/>
  <c r="M814" i="8" s="1"/>
  <c r="K815" i="8"/>
  <c r="J815" i="8"/>
  <c r="Q815" i="8" s="1" a="1"/>
  <c r="Q815" i="8" s="1"/>
  <c r="J816" i="8"/>
  <c r="Q816" i="8" s="1" a="1"/>
  <c r="Q816" i="8" s="1"/>
  <c r="K816" i="8"/>
  <c r="K818" i="8"/>
  <c r="J818" i="8"/>
  <c r="M818" i="8" s="1"/>
  <c r="J820" i="8"/>
  <c r="M820" i="8" s="1"/>
  <c r="K820" i="8"/>
  <c r="K822" i="8"/>
  <c r="J822" i="8"/>
  <c r="M822" i="8" s="1"/>
  <c r="K823" i="8"/>
  <c r="J823" i="8"/>
  <c r="M823" i="8" s="1"/>
  <c r="K824" i="8"/>
  <c r="J824" i="8"/>
  <c r="Q824" i="8" s="1" a="1"/>
  <c r="Q824" i="8" s="1"/>
  <c r="K826" i="8"/>
  <c r="J826" i="8"/>
  <c r="M826" i="8" s="1"/>
  <c r="K828" i="8"/>
  <c r="J828" i="8"/>
  <c r="Q828" i="8" s="1" a="1"/>
  <c r="Q828" i="8" s="1"/>
  <c r="J829" i="8"/>
  <c r="Q829" i="8" s="1" a="1"/>
  <c r="Q829" i="8" s="1"/>
  <c r="K829" i="8"/>
  <c r="K830" i="8"/>
  <c r="J830" i="8"/>
  <c r="M830" i="8" s="1"/>
  <c r="K831" i="8"/>
  <c r="J831" i="8"/>
  <c r="M831" i="8" s="1"/>
  <c r="K832" i="8"/>
  <c r="J832" i="8"/>
  <c r="Q832" i="8" s="1" a="1"/>
  <c r="Q832" i="8" s="1"/>
  <c r="K834" i="8"/>
  <c r="J834" i="8"/>
  <c r="M834" i="8" s="1"/>
  <c r="K835" i="8"/>
  <c r="J835" i="8"/>
  <c r="Q835" i="8" s="1" a="1"/>
  <c r="Q835" i="8" s="1"/>
  <c r="J837" i="8"/>
  <c r="Q837" i="8" s="1" a="1"/>
  <c r="Q837" i="8" s="1"/>
  <c r="K837" i="8"/>
  <c r="K838" i="8"/>
  <c r="J838" i="8"/>
  <c r="M838" i="8" s="1"/>
  <c r="K839" i="8"/>
  <c r="J839" i="8"/>
  <c r="M839" i="8" s="1"/>
  <c r="K840" i="8"/>
  <c r="J840" i="8"/>
  <c r="Q840" i="8" s="1" a="1"/>
  <c r="Q840" i="8" s="1"/>
  <c r="J841" i="8"/>
  <c r="Q841" i="8" s="1" a="1"/>
  <c r="Q841" i="8" s="1"/>
  <c r="K841" i="8"/>
  <c r="K842" i="8"/>
  <c r="J842" i="8"/>
  <c r="M842" i="8" s="1"/>
  <c r="K843" i="8"/>
  <c r="J843" i="8"/>
  <c r="Q843" i="8" s="1" a="1"/>
  <c r="Q843" i="8" s="1"/>
  <c r="K846" i="8"/>
  <c r="J846" i="8"/>
  <c r="M846" i="8" s="1"/>
  <c r="K847" i="8"/>
  <c r="J847" i="8"/>
  <c r="Q847" i="8" s="1" a="1"/>
  <c r="Q847" i="8" s="1"/>
  <c r="J849" i="8"/>
  <c r="Q849" i="8" s="1" a="1"/>
  <c r="Q849" i="8" s="1"/>
  <c r="K849" i="8"/>
  <c r="K850" i="8"/>
  <c r="J850" i="8"/>
  <c r="M850" i="8" s="1"/>
  <c r="K851" i="8"/>
  <c r="J851" i="8"/>
  <c r="M851" i="8" s="1"/>
  <c r="K852" i="8"/>
  <c r="J852" i="8"/>
  <c r="Q852" i="8" s="1" a="1"/>
  <c r="Q852" i="8" s="1"/>
  <c r="K854" i="8"/>
  <c r="J854" i="8"/>
  <c r="M854" i="8" s="1"/>
  <c r="K855" i="8"/>
  <c r="J855" i="8"/>
  <c r="Q855" i="8" s="1" a="1"/>
  <c r="Q855" i="8" s="1"/>
  <c r="K856" i="8"/>
  <c r="J856" i="8"/>
  <c r="Q856" i="8" s="1" a="1"/>
  <c r="Q856" i="8" s="1"/>
  <c r="J857" i="8"/>
  <c r="Q857" i="8" s="1" a="1"/>
  <c r="Q857" i="8" s="1"/>
  <c r="K857" i="8"/>
  <c r="K858" i="8"/>
  <c r="J858" i="8"/>
  <c r="M858" i="8" s="1"/>
  <c r="K859" i="8"/>
  <c r="J859" i="8"/>
  <c r="M859" i="8" s="1"/>
  <c r="K862" i="8"/>
  <c r="J862" i="8"/>
  <c r="M862" i="8" s="1"/>
  <c r="K863" i="8"/>
  <c r="J863" i="8"/>
  <c r="M863" i="8" s="1"/>
  <c r="K864" i="8"/>
  <c r="J864" i="8"/>
  <c r="Q864" i="8" s="1" a="1"/>
  <c r="Q864" i="8" s="1"/>
  <c r="K866" i="8"/>
  <c r="J866" i="8"/>
  <c r="M866" i="8" s="1"/>
  <c r="K867" i="8"/>
  <c r="J867" i="8"/>
  <c r="M867" i="8" s="1"/>
  <c r="K868" i="8"/>
  <c r="J868" i="8"/>
  <c r="M868" i="8" s="1"/>
  <c r="K870" i="8"/>
  <c r="J870" i="8"/>
  <c r="M870" i="8" s="1"/>
  <c r="K871" i="8"/>
  <c r="J871" i="8"/>
  <c r="Q871" i="8" s="1" a="1"/>
  <c r="Q871" i="8" s="1"/>
  <c r="J873" i="8"/>
  <c r="Q873" i="8" s="1" a="1"/>
  <c r="Q873" i="8" s="1"/>
  <c r="K873" i="8"/>
  <c r="K874" i="8"/>
  <c r="J874" i="8"/>
  <c r="M874" i="8" s="1"/>
  <c r="K875" i="8"/>
  <c r="J875" i="8"/>
  <c r="M875" i="8" s="1"/>
  <c r="K876" i="8"/>
  <c r="J876" i="8"/>
  <c r="Q876" i="8" s="1" a="1"/>
  <c r="Q876" i="8" s="1"/>
  <c r="K878" i="8"/>
  <c r="J878" i="8"/>
  <c r="M878" i="8" s="1"/>
  <c r="K879" i="8"/>
  <c r="J879" i="8"/>
  <c r="M879" i="8" s="1"/>
  <c r="K880" i="8"/>
  <c r="J880" i="8"/>
  <c r="Q880" i="8" s="1" a="1"/>
  <c r="Q880" i="8" s="1"/>
  <c r="J881" i="8"/>
  <c r="Q881" i="8" s="1" a="1"/>
  <c r="Q881" i="8" s="1"/>
  <c r="K881" i="8"/>
  <c r="K882" i="8"/>
  <c r="J882" i="8"/>
  <c r="M882" i="8" s="1"/>
  <c r="K883" i="8"/>
  <c r="J883" i="8"/>
  <c r="M883" i="8" s="1"/>
  <c r="J885" i="8"/>
  <c r="Q885" i="8" s="1" a="1"/>
  <c r="Q885" i="8" s="1"/>
  <c r="K885" i="8"/>
  <c r="K886" i="8"/>
  <c r="J886" i="8"/>
  <c r="M886" i="8" s="1"/>
  <c r="K887" i="8"/>
  <c r="J887" i="8"/>
  <c r="Q887" i="8" s="1" a="1"/>
  <c r="Q887" i="8" s="1"/>
  <c r="J889" i="8"/>
  <c r="Q889" i="8" s="1" a="1"/>
  <c r="Q889" i="8" s="1"/>
  <c r="K889" i="8"/>
  <c r="K890" i="8"/>
  <c r="J890" i="8"/>
  <c r="M890" i="8" s="1"/>
  <c r="K891" i="8"/>
  <c r="J891" i="8"/>
  <c r="Q891" i="8" s="1" a="1"/>
  <c r="Q891" i="8" s="1"/>
  <c r="J893" i="8"/>
  <c r="Q893" i="8" s="1" a="1"/>
  <c r="Q893" i="8" s="1"/>
  <c r="K893" i="8"/>
  <c r="K894" i="8"/>
  <c r="J894" i="8"/>
  <c r="M894" i="8" s="1"/>
  <c r="K895" i="8"/>
  <c r="J895" i="8"/>
  <c r="M895" i="8" s="1"/>
  <c r="K896" i="8"/>
  <c r="J896" i="8"/>
  <c r="Q896" i="8" s="1" a="1"/>
  <c r="Q896" i="8" s="1"/>
  <c r="J897" i="8"/>
  <c r="Q897" i="8" s="1" a="1"/>
  <c r="Q897" i="8" s="1"/>
  <c r="K897" i="8"/>
  <c r="K898" i="8"/>
  <c r="J898" i="8"/>
  <c r="M898" i="8" s="1"/>
  <c r="K899" i="8"/>
  <c r="J899" i="8"/>
  <c r="Q899" i="8" s="1" a="1"/>
  <c r="Q899" i="8" s="1"/>
  <c r="J901" i="8"/>
  <c r="Q901" i="8" s="1" a="1"/>
  <c r="Q901" i="8" s="1"/>
  <c r="K901" i="8"/>
  <c r="K902" i="8"/>
  <c r="J902" i="8"/>
  <c r="M902" i="8" s="1"/>
  <c r="K903" i="8"/>
  <c r="J903" i="8"/>
  <c r="Q903" i="8" s="1" a="1"/>
  <c r="Q903" i="8" s="1"/>
  <c r="J905" i="8"/>
  <c r="Q905" i="8" s="1" a="1"/>
  <c r="Q905" i="8" s="1"/>
  <c r="K905" i="8"/>
  <c r="K906" i="8"/>
  <c r="J906" i="8"/>
  <c r="Q906" i="8" s="1" a="1"/>
  <c r="Q906" i="8" s="1"/>
  <c r="K907" i="8"/>
  <c r="J907" i="8"/>
  <c r="M907" i="8" s="1"/>
  <c r="J909" i="8"/>
  <c r="Q909" i="8" s="1" a="1"/>
  <c r="Q909" i="8" s="1"/>
  <c r="K909" i="8"/>
  <c r="K910" i="8"/>
  <c r="J910" i="8"/>
  <c r="M910" i="8" s="1"/>
  <c r="K911" i="8"/>
  <c r="J911" i="8"/>
  <c r="Q911" i="8" s="1" a="1"/>
  <c r="Q911" i="8" s="1"/>
  <c r="J912" i="8"/>
  <c r="Q912" i="8" s="1" a="1"/>
  <c r="Q912" i="8" s="1"/>
  <c r="K912" i="8"/>
  <c r="K914" i="8"/>
  <c r="J914" i="8"/>
  <c r="Q914" i="8" s="1" a="1"/>
  <c r="Q914" i="8" s="1"/>
  <c r="J916" i="8"/>
  <c r="Q916" i="8" s="1" a="1"/>
  <c r="Q916" i="8" s="1"/>
  <c r="K916" i="8"/>
  <c r="J917" i="8"/>
  <c r="M917" i="8" s="1"/>
  <c r="K917" i="8"/>
  <c r="K918" i="8"/>
  <c r="J918" i="8"/>
  <c r="Q918" i="8" s="1" a="1"/>
  <c r="Q918" i="8" s="1"/>
  <c r="K919" i="8"/>
  <c r="J919" i="8"/>
  <c r="M919" i="8" s="1"/>
  <c r="J920" i="8"/>
  <c r="Q920" i="8" s="1" a="1"/>
  <c r="Q920" i="8" s="1"/>
  <c r="K920" i="8"/>
  <c r="K922" i="8"/>
  <c r="J922" i="8"/>
  <c r="Q922" i="8" s="1" a="1"/>
  <c r="Q922" i="8" s="1"/>
  <c r="K925" i="8"/>
  <c r="J925" i="8"/>
  <c r="M925" i="8" s="1"/>
  <c r="K926" i="8"/>
  <c r="J926" i="8"/>
  <c r="M926" i="8" s="1"/>
  <c r="K929" i="8"/>
  <c r="J929" i="8"/>
  <c r="M929" i="8" s="1"/>
  <c r="K930" i="8"/>
  <c r="J930" i="8"/>
  <c r="M930" i="8" s="1"/>
  <c r="K933" i="8"/>
  <c r="J933" i="8"/>
  <c r="Q933" i="8" s="1" a="1"/>
  <c r="Q933" i="8" s="1"/>
  <c r="K934" i="8"/>
  <c r="J934" i="8"/>
  <c r="M934" i="8" s="1"/>
  <c r="K935" i="8"/>
  <c r="J935" i="8"/>
  <c r="Q935" i="8" s="1" a="1"/>
  <c r="Q935" i="8" s="1"/>
  <c r="K938" i="8"/>
  <c r="J938" i="8"/>
  <c r="M938" i="8" s="1"/>
  <c r="K939" i="8"/>
  <c r="J939" i="8"/>
  <c r="Q939" i="8" s="1" a="1"/>
  <c r="Q939" i="8" s="1"/>
  <c r="J940" i="8"/>
  <c r="Q940" i="8" s="1" a="1"/>
  <c r="Q940" i="8" s="1"/>
  <c r="K940" i="8"/>
  <c r="K942" i="8"/>
  <c r="J942" i="8"/>
  <c r="M942" i="8" s="1"/>
  <c r="K943" i="8"/>
  <c r="J943" i="8"/>
  <c r="M943" i="8" s="1"/>
  <c r="J944" i="8"/>
  <c r="Q944" i="8" s="1" a="1"/>
  <c r="Q944" i="8" s="1"/>
  <c r="K944" i="8"/>
  <c r="K946" i="8"/>
  <c r="J946" i="8"/>
  <c r="Q946" i="8" s="1" a="1"/>
  <c r="Q946" i="8" s="1"/>
  <c r="K947" i="8"/>
  <c r="J947" i="8"/>
  <c r="M947" i="8" s="1"/>
  <c r="J948" i="8"/>
  <c r="Q948" i="8" s="1" a="1"/>
  <c r="Q948" i="8" s="1"/>
  <c r="K948" i="8"/>
  <c r="J949" i="8"/>
  <c r="M949" i="8" s="1"/>
  <c r="K949" i="8"/>
  <c r="K950" i="8"/>
  <c r="J950" i="8"/>
  <c r="Q950" i="8" s="1" a="1"/>
  <c r="Q950" i="8" s="1"/>
  <c r="J952" i="8"/>
  <c r="Q952" i="8" s="1" a="1"/>
  <c r="Q952" i="8" s="1"/>
  <c r="K952" i="8"/>
  <c r="J953" i="8"/>
  <c r="M953" i="8" s="1"/>
  <c r="K953" i="8"/>
  <c r="K954" i="8"/>
  <c r="J954" i="8"/>
  <c r="Q954" i="8" s="1" a="1"/>
  <c r="Q954" i="8" s="1"/>
  <c r="K957" i="8"/>
  <c r="J957" i="8"/>
  <c r="M957" i="8" s="1"/>
  <c r="K958" i="8"/>
  <c r="J958" i="8"/>
  <c r="Q958" i="8" s="1" a="1"/>
  <c r="Q958" i="8" s="1"/>
  <c r="K961" i="8"/>
  <c r="J961" i="8"/>
  <c r="M961" i="8" s="1"/>
  <c r="K962" i="8"/>
  <c r="J962" i="8"/>
  <c r="M962" i="8" s="1"/>
  <c r="K965" i="8"/>
  <c r="J965" i="8"/>
  <c r="Q965" i="8" s="1" a="1"/>
  <c r="Q965" i="8" s="1"/>
  <c r="K966" i="8"/>
  <c r="J966" i="8"/>
  <c r="Q966" i="8" s="1" a="1"/>
  <c r="Q966" i="8" s="1"/>
  <c r="J968" i="8"/>
  <c r="Q968" i="8" s="1" a="1"/>
  <c r="Q968" i="8" s="1"/>
  <c r="K968" i="8"/>
  <c r="K969" i="8"/>
  <c r="J969" i="8"/>
  <c r="M969" i="8" s="1"/>
  <c r="K970" i="8"/>
  <c r="J970" i="8"/>
  <c r="Q970" i="8" s="1" a="1"/>
  <c r="Q970" i="8" s="1"/>
  <c r="J972" i="8"/>
  <c r="M972" i="8" s="1"/>
  <c r="K972" i="8"/>
  <c r="K973" i="8"/>
  <c r="J973" i="8"/>
  <c r="M973" i="8" s="1"/>
  <c r="K974" i="8"/>
  <c r="J974" i="8"/>
  <c r="Q974" i="8" s="1" a="1"/>
  <c r="Q974" i="8" s="1"/>
  <c r="J976" i="8"/>
  <c r="M976" i="8" s="1"/>
  <c r="K976" i="8"/>
  <c r="K977" i="8"/>
  <c r="J977" i="8"/>
  <c r="Q977" i="8" s="1" a="1"/>
  <c r="Q977" i="8" s="1"/>
  <c r="K978" i="8"/>
  <c r="J978" i="8"/>
  <c r="Q978" i="8" s="1" a="1"/>
  <c r="Q978" i="8" s="1"/>
  <c r="J980" i="8"/>
  <c r="Q980" i="8" s="1" a="1"/>
  <c r="Q980" i="8" s="1"/>
  <c r="K980" i="8"/>
  <c r="K981" i="8"/>
  <c r="J981" i="8"/>
  <c r="M981" i="8" s="1"/>
  <c r="K984" i="8"/>
  <c r="J984" i="8"/>
  <c r="M984" i="8" s="1"/>
  <c r="K985" i="8"/>
  <c r="J985" i="8"/>
  <c r="Q985" i="8" s="1" a="1"/>
  <c r="Q985" i="8" s="1"/>
  <c r="K988" i="8"/>
  <c r="J988" i="8"/>
  <c r="M988" i="8" s="1"/>
  <c r="K989" i="8"/>
  <c r="J989" i="8"/>
  <c r="Q989" i="8" s="1" a="1"/>
  <c r="Q989" i="8" s="1"/>
  <c r="K992" i="8"/>
  <c r="J992" i="8"/>
  <c r="M992" i="8" s="1"/>
  <c r="K993" i="8"/>
  <c r="J993" i="8"/>
  <c r="Q993" i="8" s="1" a="1"/>
  <c r="Q993" i="8" s="1"/>
  <c r="K996" i="8"/>
  <c r="J996" i="8"/>
  <c r="M996" i="8" s="1"/>
  <c r="K997" i="8"/>
  <c r="J997" i="8"/>
  <c r="M997" i="8" s="1"/>
  <c r="K1000" i="8"/>
  <c r="J1000" i="8"/>
  <c r="M1000" i="8" s="1"/>
  <c r="K1001" i="8"/>
  <c r="J1001" i="8"/>
  <c r="M1001" i="8" s="1"/>
  <c r="K1005" i="8"/>
  <c r="J1005" i="8"/>
  <c r="M1005" i="8" s="1"/>
  <c r="J1007" i="8"/>
  <c r="Q1007" i="8" s="1" a="1"/>
  <c r="Q1007" i="8" s="1"/>
  <c r="K1007" i="8"/>
  <c r="J1008" i="8"/>
  <c r="M1008" i="8" s="1"/>
  <c r="K1008" i="8"/>
  <c r="K1009" i="8"/>
  <c r="J1009" i="8"/>
  <c r="Q1009" i="8" s="1" a="1"/>
  <c r="Q1009" i="8" s="1"/>
  <c r="J1011" i="8"/>
  <c r="M1011" i="8" s="1"/>
  <c r="K1011" i="8"/>
  <c r="K1012" i="8"/>
  <c r="J1012" i="8"/>
  <c r="M1012" i="8" s="1"/>
  <c r="K1013" i="8"/>
  <c r="J1013" i="8"/>
  <c r="M1013" i="8" s="1"/>
  <c r="J1015" i="8"/>
  <c r="Q1015" i="8" s="1" a="1"/>
  <c r="Q1015" i="8" s="1"/>
  <c r="K1015" i="8"/>
  <c r="K1016" i="8"/>
  <c r="J1016" i="8"/>
  <c r="M1016" i="8" s="1"/>
  <c r="K1017" i="8"/>
  <c r="J1017" i="8"/>
  <c r="M1017" i="8" s="1"/>
  <c r="J1019" i="8"/>
  <c r="M1019" i="8" s="1"/>
  <c r="K1019" i="8"/>
  <c r="K1020" i="8"/>
  <c r="J1020" i="8"/>
  <c r="M1020" i="8" s="1"/>
  <c r="K1021" i="8"/>
  <c r="J1021" i="8"/>
  <c r="Q1021" i="8" s="1" a="1"/>
  <c r="Q1021" i="8" s="1"/>
  <c r="K1024" i="8"/>
  <c r="J1024" i="8"/>
  <c r="M1024" i="8" s="1"/>
  <c r="K1025" i="8"/>
  <c r="J1025" i="8"/>
  <c r="Q1025" i="8" s="1" a="1"/>
  <c r="Q1025" i="8" s="1"/>
  <c r="K1028" i="8"/>
  <c r="J1028" i="8"/>
  <c r="M1028" i="8" s="1"/>
  <c r="K1029" i="8"/>
  <c r="J1029" i="8"/>
  <c r="Q1029" i="8" s="1" a="1"/>
  <c r="Q1029" i="8" s="1"/>
  <c r="K1032" i="8"/>
  <c r="J1032" i="8"/>
  <c r="M1032" i="8" s="1"/>
  <c r="K1033" i="8"/>
  <c r="J1033" i="8"/>
  <c r="Q1033" i="8" s="1" a="1"/>
  <c r="Q1033" i="8" s="1"/>
  <c r="K1036" i="8"/>
  <c r="J1036" i="8"/>
  <c r="Q1036" i="8" s="1" a="1"/>
  <c r="Q1036" i="8" s="1"/>
  <c r="K1037" i="8"/>
  <c r="J1037" i="8"/>
  <c r="Q1037" i="8" s="1" a="1"/>
  <c r="Q1037" i="8" s="1"/>
  <c r="J1039" i="8"/>
  <c r="Q1039" i="8" s="1" a="1"/>
  <c r="Q1039" i="8" s="1"/>
  <c r="K1039" i="8"/>
  <c r="K1040" i="8"/>
  <c r="J1040" i="8"/>
  <c r="M1040" i="8" s="1"/>
  <c r="K1041" i="8"/>
  <c r="J1041" i="8"/>
  <c r="Q1041" i="8" s="1" a="1"/>
  <c r="Q1041" i="8" s="1"/>
  <c r="J1043" i="8"/>
  <c r="Q1043" i="8" s="1" a="1"/>
  <c r="Q1043" i="8" s="1"/>
  <c r="K1043" i="8"/>
  <c r="K1044" i="8"/>
  <c r="J1044" i="8"/>
  <c r="M1044" i="8" s="1"/>
  <c r="K1045" i="8"/>
  <c r="J1045" i="8"/>
  <c r="M1045" i="8" s="1"/>
  <c r="J1047" i="8"/>
  <c r="Q1047" i="8" s="1" a="1"/>
  <c r="Q1047" i="8" s="1"/>
  <c r="K1047" i="8"/>
  <c r="K1048" i="8"/>
  <c r="J1048" i="8"/>
  <c r="M1048" i="8" s="1"/>
  <c r="K1049" i="8"/>
  <c r="J1049" i="8"/>
  <c r="M1049" i="8" s="1"/>
  <c r="J1051" i="8"/>
  <c r="Q1051" i="8" s="1" a="1"/>
  <c r="Q1051" i="8" s="1"/>
  <c r="K1051" i="8"/>
  <c r="K1052" i="8"/>
  <c r="J1052" i="8"/>
  <c r="Q1052" i="8" s="1" a="1"/>
  <c r="Q1052" i="8" s="1"/>
  <c r="K1053" i="8"/>
  <c r="J1053" i="8"/>
  <c r="Q1053" i="8" s="1" a="1"/>
  <c r="Q1053" i="8" s="1"/>
  <c r="K1056" i="8"/>
  <c r="J1056" i="8"/>
  <c r="Q1056" i="8" s="1" a="1"/>
  <c r="Q1056" i="8" s="1"/>
  <c r="K1057" i="8"/>
  <c r="J1057" i="8"/>
  <c r="Q1057" i="8" s="1" a="1"/>
  <c r="Q1057" i="8" s="1"/>
  <c r="K1060" i="8"/>
  <c r="J1060" i="8"/>
  <c r="M1060" i="8" s="1"/>
  <c r="K1061" i="8"/>
  <c r="J1061" i="8"/>
  <c r="Q1061" i="8" s="1" a="1"/>
  <c r="Q1061" i="8" s="1"/>
  <c r="K1064" i="8"/>
  <c r="J1064" i="8"/>
  <c r="M1064" i="8" s="1"/>
  <c r="K1065" i="8"/>
  <c r="J1065" i="8"/>
  <c r="Q1065" i="8" s="1" a="1"/>
  <c r="Q1065" i="8" s="1"/>
  <c r="K1068" i="8"/>
  <c r="J1068" i="8"/>
  <c r="M1068" i="8" s="1"/>
  <c r="K1069" i="8"/>
  <c r="J1069" i="8"/>
  <c r="Q1069" i="8" s="1" a="1"/>
  <c r="Q1069" i="8" s="1"/>
  <c r="J1071" i="8"/>
  <c r="Q1071" i="8" s="1" a="1"/>
  <c r="Q1071" i="8" s="1"/>
  <c r="K1071" i="8"/>
  <c r="K1072" i="8"/>
  <c r="J1072" i="8"/>
  <c r="M1072" i="8" s="1"/>
  <c r="K1073" i="8"/>
  <c r="J1073" i="8"/>
  <c r="Q1073" i="8" s="1" a="1"/>
  <c r="Q1073" i="8" s="1"/>
  <c r="J1075" i="8"/>
  <c r="Q1075" i="8" s="1" a="1"/>
  <c r="Q1075" i="8" s="1"/>
  <c r="K1075" i="8"/>
  <c r="K1076" i="8"/>
  <c r="J1076" i="8"/>
  <c r="M1076" i="8" s="1"/>
  <c r="K1077" i="8"/>
  <c r="J1077" i="8"/>
  <c r="Q1077" i="8" s="1" a="1"/>
  <c r="Q1077" i="8" s="1"/>
  <c r="K1078" i="8"/>
  <c r="J1078" i="8"/>
  <c r="M1078" i="8" s="1"/>
  <c r="K1081" i="8"/>
  <c r="J1081" i="8"/>
  <c r="Q1081" i="8" s="1" a="1"/>
  <c r="Q1081" i="8" s="1"/>
  <c r="K1082" i="8"/>
  <c r="J1082" i="8"/>
  <c r="Q1082" i="8" s="1" a="1"/>
  <c r="Q1082" i="8" s="1"/>
  <c r="K1084" i="8"/>
  <c r="J1084" i="8"/>
  <c r="Q1084" i="8" s="1" a="1"/>
  <c r="Q1084" i="8" s="1"/>
  <c r="K1086" i="8"/>
  <c r="J1086" i="8"/>
  <c r="Q1086" i="8" s="1" a="1"/>
  <c r="Q1086" i="8" s="1"/>
  <c r="K1088" i="8"/>
  <c r="J1088" i="8"/>
  <c r="Q1088" i="8" s="1" a="1"/>
  <c r="Q1088" i="8" s="1"/>
  <c r="J1089" i="8"/>
  <c r="Q1089" i="8" s="1" a="1"/>
  <c r="Q1089" i="8" s="1"/>
  <c r="K1089" i="8"/>
  <c r="K1090" i="8"/>
  <c r="J1090" i="8"/>
  <c r="Q1090" i="8" s="1" a="1"/>
  <c r="Q1090" i="8" s="1"/>
  <c r="K1092" i="8"/>
  <c r="J1092" i="8"/>
  <c r="Q1092" i="8" s="1" a="1"/>
  <c r="Q1092" i="8" s="1"/>
  <c r="K1094" i="8"/>
  <c r="J1094" i="8"/>
  <c r="Q1094" i="8" s="1" a="1"/>
  <c r="Q1094" i="8" s="1"/>
  <c r="K1098" i="8"/>
  <c r="J1098" i="8"/>
  <c r="Q1098" i="8" s="1" a="1"/>
  <c r="Q1098" i="8" s="1"/>
  <c r="K1101" i="8"/>
  <c r="J1101" i="8"/>
  <c r="M1101" i="8" s="1"/>
  <c r="K1102" i="8"/>
  <c r="J1102" i="8"/>
  <c r="Q1102" i="8" s="1" a="1"/>
  <c r="Q1102" i="8" s="1"/>
  <c r="J1104" i="8"/>
  <c r="Q1104" i="8" s="1" a="1"/>
  <c r="Q1104" i="8" s="1"/>
  <c r="K1104" i="8"/>
  <c r="K1105" i="8"/>
  <c r="J1105" i="8"/>
  <c r="Q1105" i="8" s="1" a="1"/>
  <c r="Q1105" i="8" s="1"/>
  <c r="K1106" i="8"/>
  <c r="J1106" i="8"/>
  <c r="M1106" i="8" s="1"/>
  <c r="J1108" i="8"/>
  <c r="Q1108" i="8" s="1" a="1"/>
  <c r="Q1108" i="8" s="1"/>
  <c r="K1108" i="8"/>
  <c r="K1109" i="8"/>
  <c r="J1109" i="8"/>
  <c r="M1109" i="8" s="1"/>
  <c r="K1110" i="8"/>
  <c r="J1110" i="8"/>
  <c r="Q1110" i="8" s="1" a="1"/>
  <c r="Q1110" i="8" s="1"/>
  <c r="K1114" i="8"/>
  <c r="J1114" i="8"/>
  <c r="Q1114" i="8" s="1" a="1"/>
  <c r="Q1114" i="8" s="1"/>
  <c r="K1116" i="8"/>
  <c r="J1116" i="8"/>
  <c r="M1116" i="8" s="1"/>
  <c r="K1118" i="8"/>
  <c r="J1118" i="8"/>
  <c r="Q1118" i="8" s="1" a="1"/>
  <c r="Q1118" i="8" s="1"/>
  <c r="K1120" i="8"/>
  <c r="J1120" i="8"/>
  <c r="Q1120" i="8" s="1" a="1"/>
  <c r="Q1120" i="8" s="1"/>
  <c r="K1122" i="8"/>
  <c r="J1122" i="8"/>
  <c r="M1122" i="8" s="1"/>
  <c r="K1124" i="8"/>
  <c r="J1124" i="8"/>
  <c r="M1124" i="8" s="1"/>
  <c r="K1125" i="8"/>
  <c r="J1125" i="8"/>
  <c r="Q1125" i="8" s="1" a="1"/>
  <c r="Q1125" i="8" s="1"/>
  <c r="K1126" i="8"/>
  <c r="J1126" i="8"/>
  <c r="Q1126" i="8" s="1" a="1"/>
  <c r="Q1126" i="8" s="1"/>
  <c r="K1128" i="8"/>
  <c r="J1128" i="8"/>
  <c r="Q1128" i="8" s="1" a="1"/>
  <c r="Q1128" i="8" s="1"/>
  <c r="K1130" i="8"/>
  <c r="J1130" i="8"/>
  <c r="Q1130" i="8" s="1" a="1"/>
  <c r="Q1130" i="8" s="1"/>
  <c r="K1132" i="8"/>
  <c r="J1132" i="8"/>
  <c r="M1132" i="8" s="1"/>
  <c r="K1134" i="8"/>
  <c r="J1134" i="8"/>
  <c r="Q1134" i="8" s="1" a="1"/>
  <c r="Q1134" i="8" s="1"/>
  <c r="K1136" i="8"/>
  <c r="J1136" i="8"/>
  <c r="M1136" i="8" s="1"/>
  <c r="K1137" i="8"/>
  <c r="J1137" i="8"/>
  <c r="M1137" i="8" s="1"/>
  <c r="K1138" i="8"/>
  <c r="J1138" i="8"/>
  <c r="Q1138" i="8" s="1" a="1"/>
  <c r="Q1138" i="8" s="1"/>
  <c r="K1140" i="8"/>
  <c r="J1140" i="8"/>
  <c r="Q1140" i="8" s="1" a="1"/>
  <c r="Q1140" i="8" s="1"/>
  <c r="K1142" i="8"/>
  <c r="J1142" i="8"/>
  <c r="Q1142" i="8" s="1" a="1"/>
  <c r="Q1142" i="8" s="1"/>
  <c r="K1144" i="8"/>
  <c r="J1144" i="8"/>
  <c r="Q1144" i="8" s="1" a="1"/>
  <c r="Q1144" i="8" s="1"/>
  <c r="K1146" i="8"/>
  <c r="J1146" i="8"/>
  <c r="Q1146" i="8" s="1" a="1"/>
  <c r="Q1146" i="8" s="1"/>
  <c r="K1148" i="8"/>
  <c r="J1148" i="8"/>
  <c r="Q1148" i="8" s="1" a="1"/>
  <c r="Q1148" i="8" s="1"/>
  <c r="K1149" i="8"/>
  <c r="J1149" i="8"/>
  <c r="M1149" i="8" s="1"/>
  <c r="K1150" i="8"/>
  <c r="J1150" i="8"/>
  <c r="Q1150" i="8" s="1" a="1"/>
  <c r="Q1150" i="8" s="1"/>
  <c r="K1152" i="8"/>
  <c r="J1152" i="8"/>
  <c r="Q1152" i="8" s="1" a="1"/>
  <c r="Q1152" i="8" s="1"/>
  <c r="K1154" i="8"/>
  <c r="J1154" i="8"/>
  <c r="M1154" i="8" s="1"/>
  <c r="K1156" i="8"/>
  <c r="J1156" i="8"/>
  <c r="Q1156" i="8" s="1" a="1"/>
  <c r="Q1156" i="8" s="1"/>
  <c r="K1157" i="8"/>
  <c r="J1157" i="8"/>
  <c r="M1157" i="8" s="1"/>
  <c r="K1158" i="8"/>
  <c r="J1158" i="8"/>
  <c r="Q1158" i="8" s="1" a="1"/>
  <c r="Q1158" i="8" s="1"/>
  <c r="K1160" i="8"/>
  <c r="J1160" i="8"/>
  <c r="Q1160" i="8" s="1" a="1"/>
  <c r="Q1160" i="8" s="1"/>
  <c r="K1162" i="8"/>
  <c r="J1162" i="8"/>
  <c r="Q1162" i="8" s="1" a="1"/>
  <c r="Q1162" i="8" s="1"/>
  <c r="K1164" i="8"/>
  <c r="J1164" i="8"/>
  <c r="Q1164" i="8" s="1" a="1"/>
  <c r="Q1164" i="8" s="1"/>
  <c r="K1165" i="8"/>
  <c r="J1165" i="8"/>
  <c r="M1165" i="8" s="1"/>
  <c r="K1166" i="8"/>
  <c r="J1166" i="8"/>
  <c r="Q1166" i="8" s="1" a="1"/>
  <c r="Q1166" i="8" s="1"/>
  <c r="K1168" i="8"/>
  <c r="J1168" i="8"/>
  <c r="Q1168" i="8" s="1" a="1"/>
  <c r="Q1168" i="8" s="1"/>
  <c r="K1170" i="8"/>
  <c r="J1170" i="8"/>
  <c r="Q1170" i="8" s="1" a="1"/>
  <c r="Q1170" i="8" s="1"/>
  <c r="K1172" i="8"/>
  <c r="J1172" i="8"/>
  <c r="Q1172" i="8" s="1" a="1"/>
  <c r="Q1172" i="8" s="1"/>
  <c r="K1173" i="8"/>
  <c r="J1173" i="8"/>
  <c r="M1173" i="8" s="1"/>
  <c r="K1174" i="8"/>
  <c r="J1174" i="8"/>
  <c r="Q1174" i="8" s="1" a="1"/>
  <c r="Q1174" i="8" s="1"/>
  <c r="K1176" i="8"/>
  <c r="J1176" i="8"/>
  <c r="Q1176" i="8" s="1" a="1"/>
  <c r="Q1176" i="8" s="1"/>
  <c r="K1178" i="8"/>
  <c r="J1178" i="8"/>
  <c r="Q1178" i="8" s="1" a="1"/>
  <c r="Q1178" i="8" s="1"/>
  <c r="K1180" i="8"/>
  <c r="J1180" i="8"/>
  <c r="Q1180" i="8" s="1" a="1"/>
  <c r="Q1180" i="8" s="1"/>
  <c r="K1182" i="8"/>
  <c r="J1182" i="8"/>
  <c r="Q1182" i="8" s="1" a="1"/>
  <c r="Q1182" i="8" s="1"/>
  <c r="K1184" i="8"/>
  <c r="J1184" i="8"/>
  <c r="Q1184" i="8" s="1" a="1"/>
  <c r="Q1184" i="8" s="1"/>
  <c r="K1186" i="8"/>
  <c r="J1186" i="8"/>
  <c r="Q1186" i="8" s="1" a="1"/>
  <c r="Q1186" i="8" s="1"/>
  <c r="K1188" i="8"/>
  <c r="J1188" i="8"/>
  <c r="Q1188" i="8" s="1" a="1"/>
  <c r="Q1188" i="8" s="1"/>
  <c r="K1189" i="8"/>
  <c r="J1189" i="8"/>
  <c r="M1189" i="8" s="1"/>
  <c r="K1190" i="8"/>
  <c r="J1190" i="8"/>
  <c r="Q1190" i="8" s="1" a="1"/>
  <c r="Q1190" i="8" s="1"/>
  <c r="K1192" i="8"/>
  <c r="J1192" i="8"/>
  <c r="Q1192" i="8" s="1" a="1"/>
  <c r="Q1192" i="8" s="1"/>
  <c r="K1193" i="8"/>
  <c r="J1193" i="8"/>
  <c r="M1193" i="8" s="1"/>
  <c r="K1194" i="8"/>
  <c r="J1194" i="8"/>
  <c r="Q1194" i="8" s="1" a="1"/>
  <c r="Q1194" i="8" s="1"/>
  <c r="K1196" i="8"/>
  <c r="J1196" i="8"/>
  <c r="Q1196" i="8" s="1" a="1"/>
  <c r="Q1196" i="8" s="1"/>
  <c r="K1197" i="8"/>
  <c r="J1197" i="8"/>
  <c r="M1197" i="8" s="1"/>
  <c r="K1198" i="8"/>
  <c r="J1198" i="8"/>
  <c r="Q1198" i="8" s="1" a="1"/>
  <c r="Q1198" i="8" s="1"/>
  <c r="K1200" i="8"/>
  <c r="J1200" i="8"/>
  <c r="Q1200" i="8" s="1" a="1"/>
  <c r="Q1200" i="8" s="1"/>
  <c r="K1201" i="8"/>
  <c r="J1201" i="8"/>
  <c r="M1201" i="8" s="1"/>
  <c r="K1202" i="8"/>
  <c r="J1202" i="8"/>
  <c r="Q1202" i="8" s="1" a="1"/>
  <c r="Q1202" i="8" s="1"/>
  <c r="K1204" i="8"/>
  <c r="J1204" i="8"/>
  <c r="Q1204" i="8" s="1" a="1"/>
  <c r="Q1204" i="8" s="1"/>
  <c r="K1205" i="8"/>
  <c r="J1205" i="8"/>
  <c r="M1205" i="8" s="1"/>
  <c r="K1206" i="8"/>
  <c r="J1206" i="8"/>
  <c r="Q1206" i="8" s="1" a="1"/>
  <c r="Q1206" i="8" s="1"/>
  <c r="K1208" i="8"/>
  <c r="J1208" i="8"/>
  <c r="Q1208" i="8" s="1" a="1"/>
  <c r="Q1208" i="8" s="1"/>
  <c r="K1209" i="8"/>
  <c r="J1209" i="8"/>
  <c r="M1209" i="8" s="1"/>
  <c r="K1210" i="8"/>
  <c r="J1210" i="8"/>
  <c r="M1210" i="8" s="1"/>
  <c r="K1212" i="8"/>
  <c r="J1212" i="8"/>
  <c r="Q1212" i="8" s="1" a="1"/>
  <c r="Q1212" i="8" s="1"/>
  <c r="K1213" i="8"/>
  <c r="J1213" i="8"/>
  <c r="M1213" i="8" s="1"/>
  <c r="K1214" i="8"/>
  <c r="J1214" i="8"/>
  <c r="Q1214" i="8" s="1" a="1"/>
  <c r="Q1214" i="8" s="1"/>
  <c r="K1216" i="8"/>
  <c r="J1216" i="8"/>
  <c r="Q1216" i="8" s="1" a="1"/>
  <c r="Q1216" i="8" s="1"/>
  <c r="K1217" i="8"/>
  <c r="J1217" i="8"/>
  <c r="M1217" i="8" s="1"/>
  <c r="K1218" i="8"/>
  <c r="J1218" i="8"/>
  <c r="Q1218" i="8" s="1" a="1"/>
  <c r="Q1218" i="8" s="1"/>
  <c r="K1220" i="8"/>
  <c r="J1220" i="8"/>
  <c r="Q1220" i="8" s="1" a="1"/>
  <c r="Q1220" i="8" s="1"/>
  <c r="K1221" i="8"/>
  <c r="J1221" i="8"/>
  <c r="M1221" i="8" s="1"/>
  <c r="K1222" i="8"/>
  <c r="J1222" i="8"/>
  <c r="Q1222" i="8" s="1" a="1"/>
  <c r="Q1222" i="8" s="1"/>
  <c r="K1224" i="8"/>
  <c r="J1224" i="8"/>
  <c r="Q1224" i="8" s="1" a="1"/>
  <c r="Q1224" i="8" s="1"/>
  <c r="K1225" i="8"/>
  <c r="J1225" i="8"/>
  <c r="M1225" i="8" s="1"/>
  <c r="K1226" i="8"/>
  <c r="J1226" i="8"/>
  <c r="Q1226" i="8" s="1" a="1"/>
  <c r="Q1226" i="8" s="1"/>
  <c r="K1228" i="8"/>
  <c r="J1228" i="8"/>
  <c r="Q1228" i="8" s="1" a="1"/>
  <c r="Q1228" i="8" s="1"/>
  <c r="K1229" i="8"/>
  <c r="J1229" i="8"/>
  <c r="M1229" i="8" s="1"/>
  <c r="K1230" i="8"/>
  <c r="J1230" i="8"/>
  <c r="M1230" i="8" s="1"/>
  <c r="K1232" i="8"/>
  <c r="J1232" i="8"/>
  <c r="Q1232" i="8" s="1" a="1"/>
  <c r="Q1232" i="8" s="1"/>
  <c r="K1233" i="8"/>
  <c r="J1233" i="8"/>
  <c r="M1233" i="8" s="1"/>
  <c r="K1234" i="8"/>
  <c r="J1234" i="8"/>
  <c r="Q1234" i="8" s="1" a="1"/>
  <c r="Q1234" i="8" s="1"/>
  <c r="K1236" i="8"/>
  <c r="J1236" i="8"/>
  <c r="Q1236" i="8" s="1" a="1"/>
  <c r="Q1236" i="8" s="1"/>
  <c r="K1237" i="8"/>
  <c r="J1237" i="8"/>
  <c r="M1237" i="8" s="1"/>
  <c r="K1238" i="8"/>
  <c r="J1238" i="8"/>
  <c r="Q1238" i="8" s="1" a="1"/>
  <c r="Q1238" i="8" s="1"/>
  <c r="K1240" i="8"/>
  <c r="J1240" i="8"/>
  <c r="Q1240" i="8" s="1" a="1"/>
  <c r="Q1240" i="8" s="1"/>
  <c r="K1241" i="8"/>
  <c r="J1241" i="8"/>
  <c r="M1241" i="8" s="1"/>
  <c r="K1242" i="8"/>
  <c r="J1242" i="8"/>
  <c r="Q1242" i="8" s="1" a="1"/>
  <c r="Q1242" i="8" s="1"/>
  <c r="K1244" i="8"/>
  <c r="J1244" i="8"/>
  <c r="Q1244" i="8" s="1" a="1"/>
  <c r="Q1244" i="8" s="1"/>
  <c r="K1245" i="8"/>
  <c r="J1245" i="8"/>
  <c r="M1245" i="8" s="1"/>
  <c r="K1246" i="8"/>
  <c r="J1246" i="8"/>
  <c r="Q1246" i="8" s="1" a="1"/>
  <c r="Q1246" i="8" s="1"/>
  <c r="K1248" i="8"/>
  <c r="J1248" i="8"/>
  <c r="Q1248" i="8" s="1" a="1"/>
  <c r="Q1248" i="8" s="1"/>
  <c r="K1249" i="8"/>
  <c r="J1249" i="8"/>
  <c r="M1249" i="8" s="1"/>
  <c r="K1250" i="8"/>
  <c r="J1250" i="8"/>
  <c r="Q1250" i="8" s="1" a="1"/>
  <c r="Q1250" i="8" s="1"/>
  <c r="K1252" i="8"/>
  <c r="J1252" i="8"/>
  <c r="Q1252" i="8" s="1" a="1"/>
  <c r="Q1252" i="8" s="1"/>
  <c r="K1253" i="8"/>
  <c r="J1253" i="8"/>
  <c r="M1253" i="8" s="1"/>
  <c r="K1254" i="8"/>
  <c r="J1254" i="8"/>
  <c r="Q1254" i="8" s="1" a="1"/>
  <c r="Q1254" i="8" s="1"/>
  <c r="K1256" i="8"/>
  <c r="J1256" i="8"/>
  <c r="Q1256" i="8" s="1" a="1"/>
  <c r="Q1256" i="8" s="1"/>
  <c r="K1257" i="8"/>
  <c r="J1257" i="8"/>
  <c r="M1257" i="8" s="1"/>
  <c r="K1258" i="8"/>
  <c r="J1258" i="8"/>
  <c r="Q1258" i="8" s="1" a="1"/>
  <c r="Q1258" i="8" s="1"/>
  <c r="K1260" i="8"/>
  <c r="J1260" i="8"/>
  <c r="Q1260" i="8" s="1" a="1"/>
  <c r="Q1260" i="8" s="1"/>
  <c r="K1261" i="8"/>
  <c r="J1261" i="8"/>
  <c r="M1261" i="8" s="1"/>
  <c r="K1262" i="8"/>
  <c r="J1262" i="8"/>
  <c r="Q1262" i="8" s="1" a="1"/>
  <c r="Q1262" i="8" s="1"/>
  <c r="K1264" i="8"/>
  <c r="J1264" i="8"/>
  <c r="Q1264" i="8" s="1" a="1"/>
  <c r="Q1264" i="8" s="1"/>
  <c r="K1265" i="8"/>
  <c r="J1265" i="8"/>
  <c r="M1265" i="8" s="1"/>
  <c r="K1266" i="8"/>
  <c r="J1266" i="8"/>
  <c r="Q1266" i="8" s="1" a="1"/>
  <c r="Q1266" i="8" s="1"/>
  <c r="K1268" i="8"/>
  <c r="J1268" i="8"/>
  <c r="Q1268" i="8" s="1" a="1"/>
  <c r="Q1268" i="8" s="1"/>
  <c r="K1269" i="8"/>
  <c r="J1269" i="8"/>
  <c r="M1269" i="8" s="1"/>
  <c r="K1270" i="8"/>
  <c r="J1270" i="8"/>
  <c r="Q1270" i="8" s="1" a="1"/>
  <c r="Q1270" i="8" s="1"/>
  <c r="K1272" i="8"/>
  <c r="J1272" i="8"/>
  <c r="Q1272" i="8" s="1" a="1"/>
  <c r="Q1272" i="8" s="1"/>
  <c r="K1273" i="8"/>
  <c r="J1273" i="8"/>
  <c r="M1273" i="8" s="1"/>
  <c r="K1274" i="8"/>
  <c r="J1274" i="8"/>
  <c r="Q1274" i="8" s="1" a="1"/>
  <c r="Q1274" i="8" s="1"/>
  <c r="K1276" i="8"/>
  <c r="J1276" i="8"/>
  <c r="Q1276" i="8" s="1" a="1"/>
  <c r="Q1276" i="8" s="1"/>
  <c r="K1277" i="8"/>
  <c r="J1277" i="8"/>
  <c r="M1277" i="8" s="1"/>
  <c r="K1278" i="8"/>
  <c r="J1278" i="8"/>
  <c r="Q1278" i="8" s="1" a="1"/>
  <c r="Q1278" i="8" s="1"/>
  <c r="K1280" i="8"/>
  <c r="J1280" i="8"/>
  <c r="Q1280" i="8" s="1" a="1"/>
  <c r="Q1280" i="8" s="1"/>
  <c r="K1281" i="8"/>
  <c r="J1281" i="8"/>
  <c r="M1281" i="8" s="1"/>
  <c r="J1283" i="8"/>
  <c r="M1283" i="8" s="1"/>
  <c r="K1283" i="8"/>
  <c r="K1285" i="8"/>
  <c r="J1285" i="8"/>
  <c r="Q1285" i="8" s="1" a="1"/>
  <c r="Q1285" i="8" s="1"/>
  <c r="J1287" i="8"/>
  <c r="Q1287" i="8" s="1" a="1"/>
  <c r="Q1287" i="8" s="1"/>
  <c r="K1287" i="8"/>
  <c r="K1289" i="8"/>
  <c r="J1289" i="8"/>
  <c r="Q1289" i="8" s="1" a="1"/>
  <c r="Q1289" i="8" s="1"/>
  <c r="J1291" i="8"/>
  <c r="M1291" i="8" s="1"/>
  <c r="K1291" i="8"/>
  <c r="K1293" i="8"/>
  <c r="J1293" i="8"/>
  <c r="M1293" i="8" s="1"/>
  <c r="J1295" i="8"/>
  <c r="M1295" i="8" s="1"/>
  <c r="K1295" i="8"/>
  <c r="K1297" i="8"/>
  <c r="J1297" i="8"/>
  <c r="Q1297" i="8" s="1" a="1"/>
  <c r="Q1297" i="8" s="1"/>
  <c r="J1299" i="8"/>
  <c r="M1299" i="8" s="1"/>
  <c r="K1299" i="8"/>
  <c r="K1301" i="8"/>
  <c r="J1301" i="8"/>
  <c r="Q1301" i="8" s="1" a="1"/>
  <c r="Q1301" i="8" s="1"/>
  <c r="J1303" i="8"/>
  <c r="M1303" i="8" s="1"/>
  <c r="K1303" i="8"/>
  <c r="K1305" i="8"/>
  <c r="J1305" i="8"/>
  <c r="M1305" i="8" s="1"/>
  <c r="J1307" i="8"/>
  <c r="Q1307" i="8" s="1" a="1"/>
  <c r="Q1307" i="8" s="1"/>
  <c r="K1307" i="8"/>
  <c r="K1309" i="8"/>
  <c r="J1309" i="8"/>
  <c r="Q1309" i="8" s="1" a="1"/>
  <c r="Q1309" i="8" s="1"/>
  <c r="J1311" i="8"/>
  <c r="M1311" i="8" s="1"/>
  <c r="K1311" i="8"/>
  <c r="K1313" i="8"/>
  <c r="J1313" i="8"/>
  <c r="M1313" i="8" s="1"/>
  <c r="J1315" i="8"/>
  <c r="Q1315" i="8" s="1" a="1"/>
  <c r="Q1315" i="8" s="1"/>
  <c r="K1315" i="8"/>
  <c r="K1317" i="8"/>
  <c r="J1317" i="8"/>
  <c r="Q1317" i="8" s="1" a="1"/>
  <c r="Q1317" i="8" s="1"/>
  <c r="J1319" i="8"/>
  <c r="M1319" i="8" s="1"/>
  <c r="K1319" i="8"/>
  <c r="K1321" i="8"/>
  <c r="J1321" i="8"/>
  <c r="Q1321" i="8" s="1" a="1"/>
  <c r="Q1321" i="8" s="1"/>
  <c r="J1323" i="8"/>
  <c r="M1323" i="8" s="1"/>
  <c r="K1323" i="8"/>
  <c r="K1325" i="8"/>
  <c r="J1325" i="8"/>
  <c r="Q1325" i="8" s="1" a="1"/>
  <c r="Q1325" i="8" s="1"/>
  <c r="J1327" i="8"/>
  <c r="M1327" i="8" s="1"/>
  <c r="K1327" i="8"/>
  <c r="K1329" i="8"/>
  <c r="J1329" i="8"/>
  <c r="M1329" i="8" s="1"/>
  <c r="J1331" i="8"/>
  <c r="M1331" i="8" s="1"/>
  <c r="K1331" i="8"/>
  <c r="K1333" i="8"/>
  <c r="J1333" i="8"/>
  <c r="M1333" i="8" s="1"/>
  <c r="J1335" i="8"/>
  <c r="M1335" i="8" s="1"/>
  <c r="K1335" i="8"/>
  <c r="K1337" i="8"/>
  <c r="J1337" i="8"/>
  <c r="Q1337" i="8" s="1" a="1"/>
  <c r="Q1337" i="8" s="1"/>
  <c r="J1339" i="8"/>
  <c r="M1339" i="8" s="1"/>
  <c r="K1339" i="8"/>
  <c r="K1341" i="8"/>
  <c r="J1341" i="8"/>
  <c r="Q1341" i="8" s="1" a="1"/>
  <c r="Q1341" i="8" s="1"/>
  <c r="J1343" i="8"/>
  <c r="M1343" i="8" s="1"/>
  <c r="K1343" i="8"/>
  <c r="K1345" i="8"/>
  <c r="J1345" i="8"/>
  <c r="M1345" i="8" s="1"/>
  <c r="J1347" i="8"/>
  <c r="M1347" i="8" s="1"/>
  <c r="K1347" i="8"/>
  <c r="K1349" i="8"/>
  <c r="J1349" i="8"/>
  <c r="Q1349" i="8" s="1" a="1"/>
  <c r="Q1349" i="8" s="1"/>
  <c r="K1350" i="8"/>
  <c r="J1350" i="8"/>
  <c r="M1350" i="8" s="1"/>
  <c r="J1351" i="8"/>
  <c r="M1351" i="8" s="1"/>
  <c r="K1351" i="8"/>
  <c r="K1353" i="8"/>
  <c r="J1353" i="8"/>
  <c r="Q1353" i="8" s="1" a="1"/>
  <c r="Q1353" i="8" s="1"/>
  <c r="K1354" i="8"/>
  <c r="J1354" i="8"/>
  <c r="Q1354" i="8" s="1" a="1"/>
  <c r="Q1354" i="8" s="1"/>
  <c r="J1355" i="8"/>
  <c r="M1355" i="8" s="1"/>
  <c r="K1355" i="8"/>
  <c r="K1357" i="8"/>
  <c r="J1357" i="8"/>
  <c r="Q1357" i="8" s="1" a="1"/>
  <c r="Q1357" i="8" s="1"/>
  <c r="K1358" i="8"/>
  <c r="J1358" i="8"/>
  <c r="M1358" i="8" s="1"/>
  <c r="J1359" i="8"/>
  <c r="M1359" i="8" s="1"/>
  <c r="K1359" i="8"/>
  <c r="K1361" i="8"/>
  <c r="J1361" i="8"/>
  <c r="Q1361" i="8" s="1" a="1"/>
  <c r="Q1361" i="8" s="1"/>
  <c r="K1362" i="8"/>
  <c r="J1362" i="8"/>
  <c r="Q1362" i="8" s="1" a="1"/>
  <c r="Q1362" i="8" s="1"/>
  <c r="J1363" i="8"/>
  <c r="M1363" i="8" s="1"/>
  <c r="K1363" i="8"/>
  <c r="K1365" i="8"/>
  <c r="J1365" i="8"/>
  <c r="Q1365" i="8" s="1" a="1"/>
  <c r="Q1365" i="8" s="1"/>
  <c r="K1366" i="8"/>
  <c r="J1366" i="8"/>
  <c r="M1366" i="8" s="1"/>
  <c r="K1367" i="8"/>
  <c r="J1367" i="8"/>
  <c r="Q1367" i="8" s="1" a="1"/>
  <c r="Q1367" i="8" s="1"/>
  <c r="K1369" i="8"/>
  <c r="J1369" i="8"/>
  <c r="Q1369" i="8" s="1" a="1"/>
  <c r="Q1369" i="8" s="1"/>
  <c r="K1370" i="8"/>
  <c r="J1370" i="8"/>
  <c r="M1370" i="8" s="1"/>
  <c r="K1371" i="8"/>
  <c r="J1371" i="8"/>
  <c r="Q1371" i="8" s="1" a="1"/>
  <c r="Q1371" i="8" s="1"/>
  <c r="K1373" i="8"/>
  <c r="J1373" i="8"/>
  <c r="M1373" i="8" s="1"/>
  <c r="K1374" i="8"/>
  <c r="J1374" i="8"/>
  <c r="Q1374" i="8" s="1" a="1"/>
  <c r="Q1374" i="8" s="1"/>
  <c r="K1375" i="8"/>
  <c r="J1375" i="8"/>
  <c r="Q1375" i="8" s="1" a="1"/>
  <c r="Q1375" i="8" s="1"/>
  <c r="K1377" i="8"/>
  <c r="J1377" i="8"/>
  <c r="Q1377" i="8" s="1" a="1"/>
  <c r="Q1377" i="8" s="1"/>
  <c r="K1378" i="8"/>
  <c r="J1378" i="8"/>
  <c r="Q1378" i="8" s="1" a="1"/>
  <c r="Q1378" i="8" s="1"/>
  <c r="K1379" i="8"/>
  <c r="J1379" i="8"/>
  <c r="Q1379" i="8" s="1" a="1"/>
  <c r="Q1379" i="8" s="1"/>
  <c r="K1381" i="8"/>
  <c r="J1381" i="8"/>
  <c r="M1381" i="8" s="1"/>
  <c r="K1382" i="8"/>
  <c r="J1382" i="8"/>
  <c r="Q1382" i="8" s="1" a="1"/>
  <c r="Q1382" i="8" s="1"/>
  <c r="K1383" i="8"/>
  <c r="J1383" i="8"/>
  <c r="Q1383" i="8" s="1" a="1"/>
  <c r="Q1383" i="8" s="1"/>
  <c r="K1385" i="8"/>
  <c r="J1385" i="8"/>
  <c r="Q1385" i="8" s="1" a="1"/>
  <c r="Q1385" i="8" s="1"/>
  <c r="K1386" i="8"/>
  <c r="J1386" i="8"/>
  <c r="Q1386" i="8" s="1" a="1"/>
  <c r="Q1386" i="8" s="1"/>
  <c r="K1387" i="8"/>
  <c r="J1387" i="8"/>
  <c r="Q1387" i="8" s="1" a="1"/>
  <c r="Q1387" i="8" s="1"/>
  <c r="K1389" i="8"/>
  <c r="J1389" i="8"/>
  <c r="Q1389" i="8" s="1" a="1"/>
  <c r="Q1389" i="8" s="1"/>
  <c r="K1390" i="8"/>
  <c r="J1390" i="8"/>
  <c r="Q1390" i="8" s="1" a="1"/>
  <c r="Q1390" i="8" s="1"/>
  <c r="K1391" i="8"/>
  <c r="J1391" i="8"/>
  <c r="Q1391" i="8" s="1" a="1"/>
  <c r="Q1391" i="8" s="1"/>
  <c r="K1393" i="8"/>
  <c r="J1393" i="8"/>
  <c r="Q1393" i="8" s="1" a="1"/>
  <c r="Q1393" i="8" s="1"/>
  <c r="K1394" i="8"/>
  <c r="J1394" i="8"/>
  <c r="Q1394" i="8" s="1" a="1"/>
  <c r="Q1394" i="8" s="1"/>
  <c r="K1395" i="8"/>
  <c r="J1395" i="8"/>
  <c r="Q1395" i="8" s="1" a="1"/>
  <c r="Q1395" i="8" s="1"/>
  <c r="K1397" i="8"/>
  <c r="J1397" i="8"/>
  <c r="M1397" i="8" s="1"/>
  <c r="K1398" i="8"/>
  <c r="J1398" i="8"/>
  <c r="Q1398" i="8" s="1" a="1"/>
  <c r="Q1398" i="8" s="1"/>
  <c r="K1399" i="8"/>
  <c r="J1399" i="8"/>
  <c r="Q1399" i="8" s="1" a="1"/>
  <c r="Q1399" i="8" s="1"/>
  <c r="K1401" i="8"/>
  <c r="J1401" i="8"/>
  <c r="Q1401" i="8" s="1" a="1"/>
  <c r="Q1401" i="8" s="1"/>
  <c r="K1402" i="8"/>
  <c r="J1402" i="8"/>
  <c r="Q1402" i="8" s="1" a="1"/>
  <c r="Q1402" i="8" s="1"/>
  <c r="K1403" i="8"/>
  <c r="J1403" i="8"/>
  <c r="Q1403" i="8" s="1" a="1"/>
  <c r="Q1403" i="8" s="1"/>
  <c r="K1405" i="8"/>
  <c r="J1405" i="8"/>
  <c r="M1405" i="8" s="1"/>
  <c r="K1406" i="8"/>
  <c r="J1406" i="8"/>
  <c r="Q1406" i="8" s="1" a="1"/>
  <c r="Q1406" i="8" s="1"/>
  <c r="K1407" i="8"/>
  <c r="J1407" i="8"/>
  <c r="Q1407" i="8" s="1" a="1"/>
  <c r="Q1407" i="8" s="1"/>
  <c r="K1409" i="8"/>
  <c r="J1409" i="8"/>
  <c r="Q1409" i="8" s="1" a="1"/>
  <c r="Q1409" i="8" s="1"/>
  <c r="K1410" i="8"/>
  <c r="J1410" i="8"/>
  <c r="Q1410" i="8" s="1" a="1"/>
  <c r="Q1410" i="8" s="1"/>
  <c r="K1411" i="8"/>
  <c r="J1411" i="8"/>
  <c r="Q1411" i="8" s="1" a="1"/>
  <c r="Q1411" i="8" s="1"/>
  <c r="K1413" i="8"/>
  <c r="J1413" i="8"/>
  <c r="Q1413" i="8" s="1" a="1"/>
  <c r="Q1413" i="8" s="1"/>
  <c r="K1414" i="8"/>
  <c r="J1414" i="8"/>
  <c r="Q1414" i="8" s="1" a="1"/>
  <c r="Q1414" i="8" s="1"/>
  <c r="K1415" i="8"/>
  <c r="J1415" i="8"/>
  <c r="Q1415" i="8" s="1" a="1"/>
  <c r="Q1415" i="8" s="1"/>
  <c r="K1417" i="8"/>
  <c r="J1417" i="8"/>
  <c r="Q1417" i="8" s="1" a="1"/>
  <c r="Q1417" i="8" s="1"/>
  <c r="K1418" i="8"/>
  <c r="J1418" i="8"/>
  <c r="Q1418" i="8" s="1" a="1"/>
  <c r="Q1418" i="8" s="1"/>
  <c r="K1419" i="8"/>
  <c r="J1419" i="8"/>
  <c r="Q1419" i="8" s="1" a="1"/>
  <c r="Q1419" i="8" s="1"/>
  <c r="K1421" i="8"/>
  <c r="J1421" i="8"/>
  <c r="M1421" i="8" s="1"/>
  <c r="K1422" i="8"/>
  <c r="J1422" i="8"/>
  <c r="Q1422" i="8" s="1" a="1"/>
  <c r="Q1422" i="8" s="1"/>
  <c r="K1423" i="8"/>
  <c r="J1423" i="8"/>
  <c r="Q1423" i="8" s="1" a="1"/>
  <c r="Q1423" i="8" s="1"/>
  <c r="K1425" i="8"/>
  <c r="J1425" i="8"/>
  <c r="Q1425" i="8" s="1" a="1"/>
  <c r="Q1425" i="8" s="1"/>
  <c r="K1426" i="8"/>
  <c r="J1426" i="8"/>
  <c r="Q1426" i="8" s="1" a="1"/>
  <c r="Q1426" i="8" s="1"/>
  <c r="K1427" i="8"/>
  <c r="J1427" i="8"/>
  <c r="Q1427" i="8" s="1" a="1"/>
  <c r="Q1427" i="8" s="1"/>
  <c r="K1429" i="8"/>
  <c r="J1429" i="8"/>
  <c r="Q1429" i="8" s="1" a="1"/>
  <c r="Q1429" i="8" s="1"/>
  <c r="K1430" i="8"/>
  <c r="J1430" i="8"/>
  <c r="Q1430" i="8" s="1" a="1"/>
  <c r="Q1430" i="8" s="1"/>
  <c r="K1431" i="8"/>
  <c r="J1431" i="8"/>
  <c r="Q1431" i="8" s="1" a="1"/>
  <c r="Q1431" i="8" s="1"/>
  <c r="K1433" i="8"/>
  <c r="J1433" i="8"/>
  <c r="Q1433" i="8" s="1" a="1"/>
  <c r="Q1433" i="8" s="1"/>
  <c r="K1434" i="8"/>
  <c r="J1434" i="8"/>
  <c r="Q1434" i="8" s="1" a="1"/>
  <c r="Q1434" i="8" s="1"/>
  <c r="K1435" i="8"/>
  <c r="J1435" i="8"/>
  <c r="Q1435" i="8" s="1" a="1"/>
  <c r="Q1435" i="8" s="1"/>
  <c r="K1437" i="8"/>
  <c r="J1437" i="8"/>
  <c r="Q1437" i="8" s="1" a="1"/>
  <c r="Q1437" i="8" s="1"/>
  <c r="K1438" i="8"/>
  <c r="J1438" i="8"/>
  <c r="Q1438" i="8" s="1" a="1"/>
  <c r="Q1438" i="8" s="1"/>
  <c r="K1439" i="8"/>
  <c r="J1439" i="8"/>
  <c r="Q1439" i="8" s="1" a="1"/>
  <c r="Q1439" i="8" s="1"/>
  <c r="K1441" i="8"/>
  <c r="J1441" i="8"/>
  <c r="M1441" i="8" s="1"/>
  <c r="K1442" i="8"/>
  <c r="J1442" i="8"/>
  <c r="Q1442" i="8" s="1" a="1"/>
  <c r="Q1442" i="8" s="1"/>
  <c r="K1443" i="8"/>
  <c r="J1443" i="8"/>
  <c r="Q1443" i="8" s="1" a="1"/>
  <c r="Q1443" i="8" s="1"/>
  <c r="K1445" i="8"/>
  <c r="J1445" i="8"/>
  <c r="Q1445" i="8" s="1" a="1"/>
  <c r="Q1445" i="8" s="1"/>
  <c r="K1446" i="8"/>
  <c r="J1446" i="8"/>
  <c r="Q1446" i="8" s="1" a="1"/>
  <c r="Q1446" i="8" s="1"/>
  <c r="K1447" i="8"/>
  <c r="J1447" i="8"/>
  <c r="Q1447" i="8" s="1" a="1"/>
  <c r="Q1447" i="8" s="1"/>
  <c r="K1449" i="8"/>
  <c r="J1449" i="8"/>
  <c r="Q1449" i="8" s="1" a="1"/>
  <c r="Q1449" i="8" s="1"/>
  <c r="K1450" i="8"/>
  <c r="J1450" i="8"/>
  <c r="Q1450" i="8" s="1" a="1"/>
  <c r="Q1450" i="8" s="1"/>
  <c r="K1451" i="8"/>
  <c r="J1451" i="8"/>
  <c r="Q1451" i="8" s="1" a="1"/>
  <c r="Q1451" i="8" s="1"/>
  <c r="K1453" i="8"/>
  <c r="J1453" i="8"/>
  <c r="M1453" i="8" s="1"/>
  <c r="K1454" i="8"/>
  <c r="J1454" i="8"/>
  <c r="Q1454" i="8" s="1" a="1"/>
  <c r="Q1454" i="8" s="1"/>
  <c r="K1455" i="8"/>
  <c r="J1455" i="8"/>
  <c r="Q1455" i="8" s="1" a="1"/>
  <c r="Q1455" i="8" s="1"/>
  <c r="K1457" i="8"/>
  <c r="J1457" i="8"/>
  <c r="Q1457" i="8" s="1" a="1"/>
  <c r="Q1457" i="8" s="1"/>
  <c r="K1458" i="8"/>
  <c r="J1458" i="8"/>
  <c r="Q1458" i="8" s="1" a="1"/>
  <c r="Q1458" i="8" s="1"/>
  <c r="K1459" i="8"/>
  <c r="J1459" i="8"/>
  <c r="Q1459" i="8" s="1" a="1"/>
  <c r="Q1459" i="8" s="1"/>
  <c r="K1461" i="8"/>
  <c r="J1461" i="8"/>
  <c r="Q1461" i="8" s="1" a="1"/>
  <c r="Q1461" i="8" s="1"/>
  <c r="K1462" i="8"/>
  <c r="J1462" i="8"/>
  <c r="Q1462" i="8" s="1" a="1"/>
  <c r="Q1462" i="8" s="1"/>
  <c r="K1463" i="8"/>
  <c r="J1463" i="8"/>
  <c r="Q1463" i="8" s="1" a="1"/>
  <c r="Q1463" i="8" s="1"/>
  <c r="K1465" i="8"/>
  <c r="J1465" i="8"/>
  <c r="Q1465" i="8" s="1" a="1"/>
  <c r="Q1465" i="8" s="1"/>
  <c r="K1466" i="8"/>
  <c r="J1466" i="8"/>
  <c r="Q1466" i="8" s="1" a="1"/>
  <c r="Q1466" i="8" s="1"/>
  <c r="K1467" i="8"/>
  <c r="J1467" i="8"/>
  <c r="Q1467" i="8" s="1" a="1"/>
  <c r="Q1467" i="8" s="1"/>
  <c r="K1469" i="8"/>
  <c r="J1469" i="8"/>
  <c r="M1469" i="8" s="1"/>
  <c r="K1470" i="8"/>
  <c r="J1470" i="8"/>
  <c r="Q1470" i="8" s="1" a="1"/>
  <c r="Q1470" i="8" s="1"/>
  <c r="K1471" i="8"/>
  <c r="J1471" i="8"/>
  <c r="Q1471" i="8" s="1" a="1"/>
  <c r="Q1471" i="8" s="1"/>
  <c r="K1473" i="8"/>
  <c r="J1473" i="8"/>
  <c r="Q1473" i="8" s="1" a="1"/>
  <c r="Q1473" i="8" s="1"/>
  <c r="K1474" i="8"/>
  <c r="J1474" i="8"/>
  <c r="Q1474" i="8" s="1" a="1"/>
  <c r="Q1474" i="8" s="1"/>
  <c r="K1475" i="8"/>
  <c r="J1475" i="8"/>
  <c r="Q1475" i="8" s="1" a="1"/>
  <c r="Q1475" i="8" s="1"/>
  <c r="K1477" i="8"/>
  <c r="J1477" i="8"/>
  <c r="Q1477" i="8" s="1" a="1"/>
  <c r="Q1477" i="8" s="1"/>
  <c r="K1478" i="8"/>
  <c r="J1478" i="8"/>
  <c r="Q1478" i="8" s="1" a="1"/>
  <c r="Q1478" i="8" s="1"/>
  <c r="K1479" i="8"/>
  <c r="J1479" i="8"/>
  <c r="Q1479" i="8" s="1" a="1"/>
  <c r="Q1479" i="8" s="1"/>
  <c r="K1481" i="8"/>
  <c r="J1481" i="8"/>
  <c r="Q1481" i="8" s="1" a="1"/>
  <c r="Q1481" i="8" s="1"/>
  <c r="K1482" i="8"/>
  <c r="J1482" i="8"/>
  <c r="Q1482" i="8" s="1" a="1"/>
  <c r="Q1482" i="8" s="1"/>
  <c r="K1483" i="8"/>
  <c r="J1483" i="8"/>
  <c r="Q1483" i="8" s="1" a="1"/>
  <c r="Q1483" i="8" s="1"/>
  <c r="K1485" i="8"/>
  <c r="J1485" i="8"/>
  <c r="M1485" i="8" s="1"/>
  <c r="K1486" i="8"/>
  <c r="J1486" i="8"/>
  <c r="M1486" i="8" s="1"/>
  <c r="J1487" i="8"/>
  <c r="Q1487" i="8" s="1" a="1"/>
  <c r="Q1487" i="8" s="1"/>
  <c r="K1487" i="8"/>
  <c r="K1490" i="8"/>
  <c r="J1490" i="8"/>
  <c r="M1490" i="8" s="1"/>
  <c r="J1492" i="8"/>
  <c r="Q1492" i="8" s="1" a="1"/>
  <c r="Q1492" i="8" s="1"/>
  <c r="K1492" i="8"/>
  <c r="K1494" i="8"/>
  <c r="J1494" i="8"/>
  <c r="M1494" i="8" s="1"/>
  <c r="J1497" i="8"/>
  <c r="M1497" i="8" s="1"/>
  <c r="K1497" i="8"/>
  <c r="K1498" i="8"/>
  <c r="J1498" i="8"/>
  <c r="M1498" i="8" s="1"/>
  <c r="J1500" i="8"/>
  <c r="M1500" i="8" s="1"/>
  <c r="K1500" i="8"/>
  <c r="K1502" i="8"/>
  <c r="J1502" i="8"/>
  <c r="M1502" i="8" s="1"/>
  <c r="J1504" i="8"/>
  <c r="M1504" i="8" s="1"/>
  <c r="K1504" i="8"/>
  <c r="J1505" i="8"/>
  <c r="M1505" i="8" s="1"/>
  <c r="K1505" i="8"/>
  <c r="K1506" i="8"/>
  <c r="J1506" i="8"/>
  <c r="M1506" i="8" s="1"/>
  <c r="J1509" i="8"/>
  <c r="M1509" i="8" s="1"/>
  <c r="K1509" i="8"/>
  <c r="K1510" i="8"/>
  <c r="J1510" i="8"/>
  <c r="M1510" i="8" s="1"/>
  <c r="J1512" i="8"/>
  <c r="M1512" i="8" s="1"/>
  <c r="K1512" i="8"/>
  <c r="J1513" i="8"/>
  <c r="M1513" i="8" s="1"/>
  <c r="K1513" i="8"/>
  <c r="K1514" i="8"/>
  <c r="J1514" i="8"/>
  <c r="Q1514" i="8" s="1" a="1"/>
  <c r="Q1514" i="8" s="1"/>
  <c r="J1516" i="8"/>
  <c r="M1516" i="8" s="1"/>
  <c r="K1516" i="8"/>
  <c r="J1517" i="8"/>
  <c r="Q1517" i="8" s="1" a="1"/>
  <c r="Q1517" i="8" s="1"/>
  <c r="K1517" i="8"/>
  <c r="K1518" i="8"/>
  <c r="J1518" i="8"/>
  <c r="Q1518" i="8" s="1" a="1"/>
  <c r="Q1518" i="8" s="1"/>
  <c r="J1520" i="8"/>
  <c r="M1520" i="8" s="1"/>
  <c r="K1520" i="8"/>
  <c r="J1521" i="8"/>
  <c r="M1521" i="8" s="1"/>
  <c r="K1521" i="8"/>
  <c r="K1522" i="8"/>
  <c r="J1522" i="8"/>
  <c r="Q1522" i="8" s="1" a="1"/>
  <c r="Q1522" i="8" s="1"/>
  <c r="J1524" i="8"/>
  <c r="M1524" i="8" s="1"/>
  <c r="K1524" i="8"/>
  <c r="J1525" i="8"/>
  <c r="M1525" i="8" s="1"/>
  <c r="K1525" i="8"/>
  <c r="K1526" i="8"/>
  <c r="J1526" i="8"/>
  <c r="Q1526" i="8" s="1" a="1"/>
  <c r="Q1526" i="8" s="1"/>
  <c r="J1528" i="8"/>
  <c r="M1528" i="8" s="1"/>
  <c r="K1528" i="8"/>
  <c r="J1529" i="8"/>
  <c r="M1529" i="8" s="1"/>
  <c r="K1529" i="8"/>
  <c r="K1530" i="8"/>
  <c r="J1530" i="8"/>
  <c r="Q1530" i="8" s="1" a="1"/>
  <c r="Q1530" i="8" s="1"/>
  <c r="J1532" i="8"/>
  <c r="M1532" i="8" s="1"/>
  <c r="K1532" i="8"/>
  <c r="J1533" i="8"/>
  <c r="M1533" i="8" s="1"/>
  <c r="K1533" i="8"/>
  <c r="K1534" i="8"/>
  <c r="J1534" i="8"/>
  <c r="M1534" i="8" s="1"/>
  <c r="J1536" i="8"/>
  <c r="M1536" i="8" s="1"/>
  <c r="K1536" i="8"/>
  <c r="J1537" i="8"/>
  <c r="Q1537" i="8" s="1" a="1"/>
  <c r="Q1537" i="8" s="1"/>
  <c r="K1537" i="8"/>
  <c r="K1538" i="8"/>
  <c r="J1538" i="8"/>
  <c r="Q1538" i="8" s="1" a="1"/>
  <c r="Q1538" i="8" s="1"/>
  <c r="J1540" i="8"/>
  <c r="M1540" i="8" s="1"/>
  <c r="K1540" i="8"/>
  <c r="J1541" i="8"/>
  <c r="M1541" i="8" s="1"/>
  <c r="K1541" i="8"/>
  <c r="K1542" i="8"/>
  <c r="J1542" i="8"/>
  <c r="Q1542" i="8" s="1" a="1"/>
  <c r="Q1542" i="8" s="1"/>
  <c r="J1544" i="8"/>
  <c r="M1544" i="8" s="1"/>
  <c r="K1544" i="8"/>
  <c r="J1545" i="8"/>
  <c r="M1545" i="8" s="1"/>
  <c r="K1545" i="8"/>
  <c r="K1546" i="8"/>
  <c r="J1546" i="8"/>
  <c r="M1546" i="8" s="1"/>
  <c r="J1548" i="8"/>
  <c r="M1548" i="8" s="1"/>
  <c r="K1548" i="8"/>
  <c r="J1549" i="8"/>
  <c r="M1549" i="8" s="1"/>
  <c r="K1549" i="8"/>
  <c r="K1550" i="8"/>
  <c r="J1550" i="8"/>
  <c r="Q1550" i="8" s="1" a="1"/>
  <c r="Q1550" i="8" s="1"/>
  <c r="J1552" i="8"/>
  <c r="M1552" i="8" s="1"/>
  <c r="K1552" i="8"/>
  <c r="J1553" i="8"/>
  <c r="M1553" i="8" s="1"/>
  <c r="K1553" i="8"/>
  <c r="K1554" i="8"/>
  <c r="J1554" i="8"/>
  <c r="M1554" i="8" s="1"/>
  <c r="J1556" i="8"/>
  <c r="M1556" i="8" s="1"/>
  <c r="K1556" i="8"/>
  <c r="J1557" i="8"/>
  <c r="M1557" i="8" s="1"/>
  <c r="K1557" i="8"/>
  <c r="K1558" i="8"/>
  <c r="J1558" i="8"/>
  <c r="Q1558" i="8" s="1" a="1"/>
  <c r="Q1558" i="8" s="1"/>
  <c r="J1560" i="8"/>
  <c r="M1560" i="8" s="1"/>
  <c r="K1560" i="8"/>
  <c r="J1561" i="8"/>
  <c r="M1561" i="8" s="1"/>
  <c r="K1561" i="8"/>
  <c r="K1562" i="8"/>
  <c r="J1562" i="8"/>
  <c r="Q1562" i="8" s="1" a="1"/>
  <c r="Q1562" i="8" s="1"/>
  <c r="J1564" i="8"/>
  <c r="M1564" i="8" s="1"/>
  <c r="K1564" i="8"/>
  <c r="J1565" i="8"/>
  <c r="Q1565" i="8" s="1" a="1"/>
  <c r="Q1565" i="8" s="1"/>
  <c r="K1565" i="8"/>
  <c r="K1566" i="8"/>
  <c r="J1566" i="8"/>
  <c r="M1566" i="8" s="1"/>
  <c r="J1568" i="8"/>
  <c r="M1568" i="8" s="1"/>
  <c r="K1568" i="8"/>
  <c r="K1569" i="8"/>
  <c r="J1569" i="8"/>
  <c r="M1569" i="8" s="1"/>
  <c r="K1570" i="8"/>
  <c r="J1570" i="8"/>
  <c r="M1570" i="8" s="1"/>
  <c r="J1572" i="8"/>
  <c r="M1572" i="8" s="1"/>
  <c r="K1572" i="8"/>
  <c r="K1573" i="8"/>
  <c r="J1573" i="8"/>
  <c r="M1573" i="8" s="1"/>
  <c r="K1574" i="8"/>
  <c r="J1574" i="8"/>
  <c r="Q1574" i="8" s="1" a="1"/>
  <c r="Q1574" i="8" s="1"/>
  <c r="J1576" i="8"/>
  <c r="M1576" i="8" s="1"/>
  <c r="K1576" i="8"/>
  <c r="K1577" i="8"/>
  <c r="J1577" i="8"/>
  <c r="M1577" i="8" s="1"/>
  <c r="K1578" i="8"/>
  <c r="J1578" i="8"/>
  <c r="Q1578" i="8" s="1" a="1"/>
  <c r="Q1578" i="8" s="1"/>
  <c r="J1580" i="8"/>
  <c r="M1580" i="8" s="1"/>
  <c r="K1580" i="8"/>
  <c r="K1581" i="8"/>
  <c r="J1581" i="8"/>
  <c r="Q1581" i="8" s="1" a="1"/>
  <c r="Q1581" i="8" s="1"/>
  <c r="K1582" i="8"/>
  <c r="J1582" i="8"/>
  <c r="M1582" i="8" s="1"/>
  <c r="J1584" i="8"/>
  <c r="M1584" i="8" s="1"/>
  <c r="K1584" i="8"/>
  <c r="K1585" i="8"/>
  <c r="J1585" i="8"/>
  <c r="M1585" i="8" s="1"/>
  <c r="K1586" i="8"/>
  <c r="J1586" i="8"/>
  <c r="M1586" i="8" s="1"/>
  <c r="J1588" i="8"/>
  <c r="M1588" i="8" s="1"/>
  <c r="K1588" i="8"/>
  <c r="K1589" i="8"/>
  <c r="J1589" i="8"/>
  <c r="M1589" i="8" s="1"/>
  <c r="K1590" i="8"/>
  <c r="J1590" i="8"/>
  <c r="Q1590" i="8" s="1" a="1"/>
  <c r="Q1590" i="8" s="1"/>
  <c r="J1592" i="8"/>
  <c r="M1592" i="8" s="1"/>
  <c r="K1592" i="8"/>
  <c r="K1593" i="8"/>
  <c r="J1593" i="8"/>
  <c r="M1593" i="8" s="1"/>
  <c r="K1594" i="8"/>
  <c r="J1594" i="8"/>
  <c r="Q1594" i="8" s="1" a="1"/>
  <c r="Q1594" i="8" s="1"/>
  <c r="J1596" i="8"/>
  <c r="M1596" i="8" s="1"/>
  <c r="K1596" i="8"/>
  <c r="K1597" i="8"/>
  <c r="J1597" i="8"/>
  <c r="M1597" i="8" s="1"/>
  <c r="K1598" i="8"/>
  <c r="J1598" i="8"/>
  <c r="M1598" i="8" s="1"/>
  <c r="J1600" i="8"/>
  <c r="M1600" i="8" s="1"/>
  <c r="K1600" i="8"/>
  <c r="K1601" i="8"/>
  <c r="J1601" i="8"/>
  <c r="M1601" i="8" s="1"/>
  <c r="K1602" i="8"/>
  <c r="J1602" i="8"/>
  <c r="Q1602" i="8" s="1" a="1"/>
  <c r="Q1602" i="8" s="1"/>
  <c r="J1604" i="8"/>
  <c r="Q1604" i="8" s="1" a="1"/>
  <c r="Q1604" i="8" s="1"/>
  <c r="K1604" i="8"/>
  <c r="K1605" i="8"/>
  <c r="J1605" i="8"/>
  <c r="M1605" i="8" s="1"/>
  <c r="K1606" i="8"/>
  <c r="J1606" i="8"/>
  <c r="Q1606" i="8" s="1" a="1"/>
  <c r="Q1606" i="8" s="1"/>
  <c r="J1608" i="8"/>
  <c r="M1608" i="8" s="1"/>
  <c r="K1608" i="8"/>
  <c r="K1609" i="8"/>
  <c r="J1609" i="8"/>
  <c r="M1609" i="8" s="1"/>
  <c r="K1610" i="8"/>
  <c r="J1610" i="8"/>
  <c r="Q1610" i="8" s="1" a="1"/>
  <c r="Q1610" i="8" s="1"/>
  <c r="J1612" i="8"/>
  <c r="M1612" i="8" s="1"/>
  <c r="K1612" i="8"/>
  <c r="K1613" i="8"/>
  <c r="J1613" i="8"/>
  <c r="M1613" i="8" s="1"/>
  <c r="K1614" i="8"/>
  <c r="J1614" i="8"/>
  <c r="M1614" i="8" s="1"/>
  <c r="J1616" i="8"/>
  <c r="M1616" i="8" s="1"/>
  <c r="K1616" i="8"/>
  <c r="K1617" i="8"/>
  <c r="J1617" i="8"/>
  <c r="Q1617" i="8" s="1" a="1"/>
  <c r="Q1617" i="8" s="1"/>
  <c r="J1619" i="8"/>
  <c r="M1619" i="8" s="1"/>
  <c r="K1619" i="8"/>
  <c r="J1621" i="8"/>
  <c r="M1621" i="8" s="1"/>
  <c r="K1621" i="8"/>
  <c r="J1626" i="8"/>
  <c r="Q1626" i="8" s="1" a="1"/>
  <c r="Q1626" i="8" s="1"/>
  <c r="K1626" i="8"/>
  <c r="J1627" i="8"/>
  <c r="M1627" i="8" s="1"/>
  <c r="K1627" i="8"/>
  <c r="J1628" i="8"/>
  <c r="M1628" i="8" s="1"/>
  <c r="K1628" i="8"/>
  <c r="K1629" i="8"/>
  <c r="J1629" i="8"/>
  <c r="M1629" i="8" s="1"/>
  <c r="J1631" i="8"/>
  <c r="M1631" i="8" s="1"/>
  <c r="K1631" i="8"/>
  <c r="J1634" i="8"/>
  <c r="Q1634" i="8" s="1" a="1"/>
  <c r="Q1634" i="8" s="1"/>
  <c r="K1634" i="8"/>
  <c r="J1636" i="8"/>
  <c r="Q1636" i="8" s="1" a="1"/>
  <c r="Q1636" i="8" s="1"/>
  <c r="K1636" i="8"/>
  <c r="K1637" i="8"/>
  <c r="J1637" i="8"/>
  <c r="Q1637" i="8" s="1" a="1"/>
  <c r="Q1637" i="8" s="1"/>
  <c r="J1638" i="8"/>
  <c r="Q1638" i="8" s="1" a="1"/>
  <c r="Q1638" i="8" s="1"/>
  <c r="K1638" i="8"/>
  <c r="J1640" i="8"/>
  <c r="M1640" i="8" s="1"/>
  <c r="K1640" i="8"/>
  <c r="K1641" i="8"/>
  <c r="J1641" i="8"/>
  <c r="M1641" i="8" s="1"/>
  <c r="J1642" i="8"/>
  <c r="Q1642" i="8" s="1" a="1"/>
  <c r="Q1642" i="8" s="1"/>
  <c r="K1642" i="8"/>
  <c r="J1644" i="8"/>
  <c r="Q1644" i="8" s="1" a="1"/>
  <c r="Q1644" i="8" s="1"/>
  <c r="K1644" i="8"/>
  <c r="K1645" i="8"/>
  <c r="J1645" i="8"/>
  <c r="M1645" i="8" s="1"/>
  <c r="J1646" i="8"/>
  <c r="Q1646" i="8" s="1" a="1"/>
  <c r="Q1646" i="8" s="1"/>
  <c r="K1646" i="8"/>
  <c r="J1648" i="8"/>
  <c r="Q1648" i="8" s="1" a="1"/>
  <c r="Q1648" i="8" s="1"/>
  <c r="K1648" i="8"/>
  <c r="J1650" i="8"/>
  <c r="Q1650" i="8" s="1" a="1"/>
  <c r="Q1650" i="8" s="1"/>
  <c r="K1650" i="8"/>
  <c r="J1652" i="8"/>
  <c r="Q1652" i="8" s="1" a="1"/>
  <c r="Q1652" i="8" s="1"/>
  <c r="K1652" i="8"/>
  <c r="K1653" i="8"/>
  <c r="J1653" i="8"/>
  <c r="M1653" i="8" s="1"/>
  <c r="J1654" i="8"/>
  <c r="Q1654" i="8" s="1" a="1"/>
  <c r="Q1654" i="8" s="1"/>
  <c r="K1654" i="8"/>
  <c r="J1656" i="8"/>
  <c r="M1656" i="8" s="1"/>
  <c r="K1656" i="8"/>
  <c r="J1658" i="8"/>
  <c r="Q1658" i="8" s="1" a="1"/>
  <c r="Q1658" i="8" s="1"/>
  <c r="K1658" i="8"/>
  <c r="J1660" i="8"/>
  <c r="M1660" i="8" s="1"/>
  <c r="K1660" i="8"/>
  <c r="J1661" i="8"/>
  <c r="M1661" i="8" s="1"/>
  <c r="K1661" i="8"/>
  <c r="J1662" i="8"/>
  <c r="M1662" i="8" s="1"/>
  <c r="K1662" i="8"/>
  <c r="J1663" i="8"/>
  <c r="M1663" i="8" s="1"/>
  <c r="K1663" i="8"/>
  <c r="J1664" i="8"/>
  <c r="M1664" i="8" s="1"/>
  <c r="K1664" i="8"/>
  <c r="J1665" i="8"/>
  <c r="M1665" i="8" s="1"/>
  <c r="K1665" i="8"/>
  <c r="J1666" i="8"/>
  <c r="M1666" i="8" s="1"/>
  <c r="K1666" i="8"/>
  <c r="J1667" i="8"/>
  <c r="M1667" i="8" s="1"/>
  <c r="K1667" i="8"/>
  <c r="J1668" i="8"/>
  <c r="M1668" i="8" s="1"/>
  <c r="K1668" i="8"/>
  <c r="J1669" i="8"/>
  <c r="M1669" i="8" s="1"/>
  <c r="K1669" i="8"/>
  <c r="J1670" i="8"/>
  <c r="M1670" i="8" s="1"/>
  <c r="K1670" i="8"/>
  <c r="J1671" i="8"/>
  <c r="M1671" i="8" s="1"/>
  <c r="K1671" i="8"/>
  <c r="J1672" i="8"/>
  <c r="Q1672" i="8" s="1" a="1"/>
  <c r="Q1672" i="8" s="1"/>
  <c r="K1672" i="8"/>
  <c r="K1673" i="8"/>
  <c r="J1673" i="8"/>
  <c r="M1673" i="8" s="1"/>
  <c r="J1674" i="8"/>
  <c r="Q1674" i="8" s="1" a="1"/>
  <c r="Q1674" i="8" s="1"/>
  <c r="K1674" i="8"/>
  <c r="J1676" i="8"/>
  <c r="Q1676" i="8" s="1" a="1"/>
  <c r="Q1676" i="8" s="1"/>
  <c r="K1676" i="8"/>
  <c r="J1678" i="8"/>
  <c r="Q1678" i="8" s="1" a="1"/>
  <c r="Q1678" i="8" s="1"/>
  <c r="K1678" i="8"/>
  <c r="J1680" i="8"/>
  <c r="Q1680" i="8" s="1" a="1"/>
  <c r="Q1680" i="8" s="1"/>
  <c r="K1680" i="8"/>
  <c r="K1681" i="8"/>
  <c r="J1681" i="8"/>
  <c r="Q1681" i="8" s="1" a="1"/>
  <c r="Q1681" i="8" s="1"/>
  <c r="J1682" i="8"/>
  <c r="Q1682" i="8" s="1" a="1"/>
  <c r="Q1682" i="8" s="1"/>
  <c r="K1682" i="8"/>
  <c r="J1684" i="8"/>
  <c r="Q1684" i="8" s="1" a="1"/>
  <c r="Q1684" i="8" s="1"/>
  <c r="K1684" i="8"/>
  <c r="J1686" i="8"/>
  <c r="Q1686" i="8" s="1" a="1"/>
  <c r="Q1686" i="8" s="1"/>
  <c r="K1686" i="8"/>
  <c r="J1688" i="8"/>
  <c r="Q1688" i="8" s="1" a="1"/>
  <c r="Q1688" i="8" s="1"/>
  <c r="K1688" i="8"/>
  <c r="J1690" i="8"/>
  <c r="Q1690" i="8" s="1" a="1"/>
  <c r="Q1690" i="8" s="1"/>
  <c r="K1690" i="8"/>
  <c r="J1692" i="8"/>
  <c r="Q1692" i="8" s="1" a="1"/>
  <c r="Q1692" i="8" s="1"/>
  <c r="K1692" i="8"/>
  <c r="K1693" i="8"/>
  <c r="J1693" i="8"/>
  <c r="Q1693" i="8" s="1" a="1"/>
  <c r="Q1693" i="8" s="1"/>
  <c r="J1694" i="8"/>
  <c r="Q1694" i="8" s="1" a="1"/>
  <c r="Q1694" i="8" s="1"/>
  <c r="K1694" i="8"/>
  <c r="K1697" i="8"/>
  <c r="J1697" i="8"/>
  <c r="Q1697" i="8" s="1" a="1"/>
  <c r="Q1697" i="8" s="1"/>
  <c r="K1698" i="8"/>
  <c r="J1698" i="8"/>
  <c r="Q1698" i="8" s="1" a="1"/>
  <c r="Q1698" i="8" s="1"/>
  <c r="J1699" i="8"/>
  <c r="Q1699" i="8" s="1" a="1"/>
  <c r="Q1699" i="8" s="1"/>
  <c r="K1699" i="8"/>
  <c r="K1701" i="8"/>
  <c r="J1701" i="8"/>
  <c r="Q1701" i="8" s="1" a="1"/>
  <c r="Q1701" i="8" s="1"/>
  <c r="J1703" i="8"/>
  <c r="Q1703" i="8" s="1" a="1"/>
  <c r="Q1703" i="8" s="1"/>
  <c r="K1703" i="8"/>
  <c r="K1705" i="8"/>
  <c r="J1705" i="8"/>
  <c r="Q1705" i="8" s="1" a="1"/>
  <c r="Q1705" i="8" s="1"/>
  <c r="J1707" i="8"/>
  <c r="Q1707" i="8" s="1" a="1"/>
  <c r="Q1707" i="8" s="1"/>
  <c r="K1707" i="8"/>
  <c r="K1709" i="8"/>
  <c r="J1709" i="8"/>
  <c r="M1709" i="8" s="1"/>
  <c r="J1711" i="8"/>
  <c r="Q1711" i="8" s="1" a="1"/>
  <c r="Q1711" i="8" s="1"/>
  <c r="K1711" i="8"/>
  <c r="K1713" i="8"/>
  <c r="J1713" i="8"/>
  <c r="M1713" i="8" s="1"/>
  <c r="K1714" i="8"/>
  <c r="J1714" i="8"/>
  <c r="Q1714" i="8" s="1" a="1"/>
  <c r="Q1714" i="8" s="1"/>
  <c r="J1715" i="8"/>
  <c r="Q1715" i="8" s="1" a="1"/>
  <c r="Q1715" i="8" s="1"/>
  <c r="K1715" i="8"/>
  <c r="K1717" i="8"/>
  <c r="J1717" i="8"/>
  <c r="M1717" i="8" s="1"/>
  <c r="J1719" i="8"/>
  <c r="Q1719" i="8" s="1" a="1"/>
  <c r="Q1719" i="8" s="1"/>
  <c r="K1719" i="8"/>
  <c r="K1721" i="8"/>
  <c r="J1721" i="8"/>
  <c r="M1721" i="8" s="1"/>
  <c r="J1723" i="8"/>
  <c r="M1723" i="8" s="1"/>
  <c r="K1723" i="8"/>
  <c r="K1725" i="8"/>
  <c r="J1725" i="8"/>
  <c r="Q1725" i="8" s="1" a="1"/>
  <c r="Q1725" i="8" s="1"/>
  <c r="J1727" i="8"/>
  <c r="M1727" i="8" s="1"/>
  <c r="K1727" i="8"/>
  <c r="K1729" i="8"/>
  <c r="J1729" i="8"/>
  <c r="Q1729" i="8" s="1" a="1"/>
  <c r="Q1729" i="8" s="1"/>
  <c r="J1731" i="8"/>
  <c r="M1731" i="8" s="1"/>
  <c r="K1731" i="8"/>
  <c r="K1733" i="8"/>
  <c r="J1733" i="8"/>
  <c r="Q1733" i="8" s="1" a="1"/>
  <c r="Q1733" i="8" s="1"/>
  <c r="J1735" i="8"/>
  <c r="M1735" i="8" s="1"/>
  <c r="K1735" i="8"/>
  <c r="K1737" i="8"/>
  <c r="J1737" i="8"/>
  <c r="Q1737" i="8" s="1" a="1"/>
  <c r="Q1737" i="8" s="1"/>
  <c r="J1739" i="8"/>
  <c r="M1739" i="8" s="1"/>
  <c r="K1739" i="8"/>
  <c r="K1741" i="8"/>
  <c r="J1741" i="8"/>
  <c r="Q1741" i="8" s="1" a="1"/>
  <c r="Q1741" i="8" s="1"/>
  <c r="J1743" i="8"/>
  <c r="M1743" i="8" s="1"/>
  <c r="K1743" i="8"/>
  <c r="K1745" i="8"/>
  <c r="J1745" i="8"/>
  <c r="Q1745" i="8" s="1" a="1"/>
  <c r="Q1745" i="8" s="1"/>
  <c r="J1747" i="8"/>
  <c r="M1747" i="8" s="1"/>
  <c r="K1747" i="8"/>
  <c r="K1749" i="8"/>
  <c r="J1749" i="8"/>
  <c r="Q1749" i="8" s="1" a="1"/>
  <c r="Q1749" i="8" s="1"/>
  <c r="J1751" i="8"/>
  <c r="M1751" i="8" s="1"/>
  <c r="K1751" i="8"/>
  <c r="K1753" i="8"/>
  <c r="J1753" i="8"/>
  <c r="M1753" i="8" s="1"/>
  <c r="J1755" i="8"/>
  <c r="M1755" i="8" s="1"/>
  <c r="K1755" i="8"/>
  <c r="K1757" i="8"/>
  <c r="J1757" i="8"/>
  <c r="Q1757" i="8" s="1" a="1"/>
  <c r="Q1757" i="8" s="1"/>
  <c r="J1759" i="8"/>
  <c r="M1759" i="8" s="1"/>
  <c r="K1759" i="8"/>
  <c r="K1761" i="8"/>
  <c r="J1761" i="8"/>
  <c r="M1761" i="8" s="1"/>
  <c r="J1763" i="8"/>
  <c r="M1763" i="8" s="1"/>
  <c r="K1763" i="8"/>
  <c r="K1765" i="8"/>
  <c r="J1765" i="8"/>
  <c r="M1765" i="8" s="1"/>
  <c r="J1767" i="8"/>
  <c r="M1767" i="8" s="1"/>
  <c r="K1767" i="8"/>
  <c r="K1769" i="8"/>
  <c r="J1769" i="8"/>
  <c r="M1769" i="8" s="1"/>
  <c r="J1771" i="8"/>
  <c r="M1771" i="8" s="1"/>
  <c r="K1771" i="8"/>
  <c r="K1773" i="8"/>
  <c r="J1773" i="8"/>
  <c r="M1773" i="8" s="1"/>
  <c r="J1775" i="8"/>
  <c r="M1775" i="8" s="1"/>
  <c r="K1775" i="8"/>
  <c r="K1777" i="8"/>
  <c r="J1777" i="8"/>
  <c r="Q1777" i="8" s="1" a="1"/>
  <c r="Q1777" i="8" s="1"/>
  <c r="J1779" i="8"/>
  <c r="M1779" i="8" s="1"/>
  <c r="K1779" i="8"/>
  <c r="K1781" i="8"/>
  <c r="J1781" i="8"/>
  <c r="Q1781" i="8" s="1" a="1"/>
  <c r="Q1781" i="8" s="1"/>
  <c r="J1783" i="8"/>
  <c r="M1783" i="8" s="1"/>
  <c r="K1783" i="8"/>
  <c r="K1785" i="8"/>
  <c r="J1785" i="8"/>
  <c r="Q1785" i="8" s="1" a="1"/>
  <c r="Q1785" i="8" s="1"/>
  <c r="J1787" i="8"/>
  <c r="M1787" i="8" s="1"/>
  <c r="K1787" i="8"/>
  <c r="K1789" i="8"/>
  <c r="J1789" i="8"/>
  <c r="Q1789" i="8" s="1" a="1"/>
  <c r="Q1789" i="8" s="1"/>
  <c r="J1791" i="8"/>
  <c r="M1791" i="8" s="1"/>
  <c r="K1791" i="8"/>
  <c r="K1793" i="8"/>
  <c r="J1793" i="8"/>
  <c r="Q1793" i="8" s="1" a="1"/>
  <c r="Q1793" i="8" s="1"/>
  <c r="J1795" i="8"/>
  <c r="M1795" i="8" s="1"/>
  <c r="K1795" i="8"/>
  <c r="K1797" i="8"/>
  <c r="J1797" i="8"/>
  <c r="Q1797" i="8" s="1" a="1"/>
  <c r="Q1797" i="8" s="1"/>
  <c r="J1799" i="8"/>
  <c r="M1799" i="8" s="1"/>
  <c r="K1799" i="8"/>
  <c r="K1801" i="8"/>
  <c r="J1801" i="8"/>
  <c r="M1801" i="8" s="1"/>
  <c r="J1803" i="8"/>
  <c r="M1803" i="8" s="1"/>
  <c r="K1803" i="8"/>
  <c r="K1805" i="8"/>
  <c r="J1805" i="8"/>
  <c r="Q1805" i="8" s="1" a="1"/>
  <c r="Q1805" i="8" s="1"/>
  <c r="J1807" i="8"/>
  <c r="Q1807" i="8" s="1" a="1"/>
  <c r="Q1807" i="8" s="1"/>
  <c r="K1807" i="8"/>
  <c r="K1809" i="8"/>
  <c r="J1809" i="8"/>
  <c r="Q1809" i="8" s="1" a="1"/>
  <c r="Q1809" i="8" s="1"/>
  <c r="J1811" i="8"/>
  <c r="Q1811" i="8" s="1" a="1"/>
  <c r="Q1811" i="8" s="1"/>
  <c r="K1811" i="8"/>
  <c r="K1813" i="8"/>
  <c r="J1813" i="8"/>
  <c r="M1813" i="8" s="1"/>
  <c r="K1815" i="8"/>
  <c r="J1815" i="8"/>
  <c r="Q1815" i="8" s="1" a="1"/>
  <c r="Q1815" i="8" s="1"/>
  <c r="K1817" i="8"/>
  <c r="J1817" i="8"/>
  <c r="M1817" i="8" s="1"/>
  <c r="K1819" i="8"/>
  <c r="J1819" i="8"/>
  <c r="Q1819" i="8" s="1" a="1"/>
  <c r="Q1819" i="8" s="1"/>
  <c r="K1821" i="8"/>
  <c r="J1821" i="8"/>
  <c r="Q1821" i="8" s="1" a="1"/>
  <c r="Q1821" i="8" s="1"/>
  <c r="K1822" i="8"/>
  <c r="J1822" i="8"/>
  <c r="Q1822" i="8" s="1" a="1"/>
  <c r="Q1822" i="8" s="1"/>
  <c r="K1823" i="8"/>
  <c r="J1823" i="8"/>
  <c r="M1823" i="8" s="1"/>
  <c r="K1825" i="8"/>
  <c r="J1825" i="8"/>
  <c r="M1825" i="8" s="1"/>
  <c r="K1827" i="8"/>
  <c r="J1827" i="8"/>
  <c r="Q1827" i="8" s="1" a="1"/>
  <c r="Q1827" i="8" s="1"/>
  <c r="K1829" i="8"/>
  <c r="J1829" i="8"/>
  <c r="Q1829" i="8" s="1" a="1"/>
  <c r="Q1829" i="8" s="1"/>
  <c r="K1831" i="8"/>
  <c r="J1831" i="8"/>
  <c r="Q1831" i="8" s="1" a="1"/>
  <c r="Q1831" i="8" s="1"/>
  <c r="K1833" i="8"/>
  <c r="J1833" i="8"/>
  <c r="Q1833" i="8" s="1" a="1"/>
  <c r="Q1833" i="8" s="1"/>
  <c r="K1834" i="8"/>
  <c r="J1834" i="8"/>
  <c r="M1834" i="8" s="1"/>
  <c r="K1835" i="8"/>
  <c r="J1835" i="8"/>
  <c r="Q1835" i="8" s="1" a="1"/>
  <c r="Q1835" i="8" s="1"/>
  <c r="K1837" i="8"/>
  <c r="J1837" i="8"/>
  <c r="Q1837" i="8" s="1" a="1"/>
  <c r="Q1837" i="8" s="1"/>
  <c r="K1839" i="8"/>
  <c r="J1839" i="8"/>
  <c r="M1839" i="8" s="1"/>
  <c r="K1841" i="8"/>
  <c r="J1841" i="8"/>
  <c r="Q1841" i="8" s="1" a="1"/>
  <c r="Q1841" i="8" s="1"/>
  <c r="K1842" i="8"/>
  <c r="J1842" i="8"/>
  <c r="Q1842" i="8" s="1" a="1"/>
  <c r="Q1842" i="8" s="1"/>
  <c r="K1843" i="8"/>
  <c r="J1843" i="8"/>
  <c r="Q1843" i="8" s="1" a="1"/>
  <c r="Q1843" i="8" s="1"/>
  <c r="K1845" i="8"/>
  <c r="J1845" i="8"/>
  <c r="M1845" i="8" s="1"/>
  <c r="K1847" i="8"/>
  <c r="J1847" i="8"/>
  <c r="Q1847" i="8" s="1" a="1"/>
  <c r="Q1847" i="8" s="1"/>
  <c r="K1849" i="8"/>
  <c r="J1849" i="8"/>
  <c r="M1849" i="8" s="1"/>
  <c r="K1850" i="8"/>
  <c r="J1850" i="8"/>
  <c r="Q1850" i="8" s="1" a="1"/>
  <c r="Q1850" i="8" s="1"/>
  <c r="K1851" i="8"/>
  <c r="J1851" i="8"/>
  <c r="M1851" i="8" s="1"/>
  <c r="K1853" i="8"/>
  <c r="J1853" i="8"/>
  <c r="Q1853" i="8" s="1" a="1"/>
  <c r="Q1853" i="8" s="1"/>
  <c r="K1855" i="8"/>
  <c r="J1855" i="8"/>
  <c r="Q1855" i="8" s="1" a="1"/>
  <c r="Q1855" i="8" s="1"/>
  <c r="K1857" i="8"/>
  <c r="J1857" i="8"/>
  <c r="Q1857" i="8" s="1" a="1"/>
  <c r="Q1857" i="8" s="1"/>
  <c r="K1859" i="8"/>
  <c r="J1859" i="8"/>
  <c r="Q1859" i="8" s="1" a="1"/>
  <c r="Q1859" i="8" s="1"/>
  <c r="K1861" i="8"/>
  <c r="J1861" i="8"/>
  <c r="M1861" i="8" s="1"/>
  <c r="K1863" i="8"/>
  <c r="J1863" i="8"/>
  <c r="Q1863" i="8" s="1" a="1"/>
  <c r="Q1863" i="8" s="1"/>
  <c r="K1865" i="8"/>
  <c r="J1865" i="8"/>
  <c r="M1865" i="8" s="1"/>
  <c r="K1866" i="8"/>
  <c r="J1866" i="8"/>
  <c r="Q1866" i="8" s="1" a="1"/>
  <c r="Q1866" i="8" s="1"/>
  <c r="K1867" i="8"/>
  <c r="J1867" i="8"/>
  <c r="Q1867" i="8" s="1" a="1"/>
  <c r="Q1867" i="8" s="1"/>
  <c r="K1869" i="8"/>
  <c r="J1869" i="8"/>
  <c r="Q1869" i="8" s="1" a="1"/>
  <c r="Q1869" i="8" s="1"/>
  <c r="K1871" i="8"/>
  <c r="J1871" i="8"/>
  <c r="M1871" i="8" s="1"/>
  <c r="K1873" i="8"/>
  <c r="J1873" i="8"/>
  <c r="Q1873" i="8" s="1" a="1"/>
  <c r="Q1873" i="8" s="1"/>
  <c r="K1875" i="8"/>
  <c r="J1875" i="8"/>
  <c r="Q1875" i="8" s="1" a="1"/>
  <c r="Q1875" i="8" s="1"/>
  <c r="K1877" i="8"/>
  <c r="J1877" i="8"/>
  <c r="Q1877" i="8" s="1" a="1"/>
  <c r="Q1877" i="8" s="1"/>
  <c r="K1879" i="8"/>
  <c r="J1879" i="8"/>
  <c r="Q1879" i="8" s="1" a="1"/>
  <c r="Q1879" i="8" s="1"/>
  <c r="K1881" i="8"/>
  <c r="J1881" i="8"/>
  <c r="Q1881" i="8" s="1" a="1"/>
  <c r="Q1881" i="8" s="1"/>
  <c r="K1882" i="8"/>
  <c r="J1882" i="8"/>
  <c r="Q1882" i="8" s="1" a="1"/>
  <c r="Q1882" i="8" s="1"/>
  <c r="K1883" i="8"/>
  <c r="J1883" i="8"/>
  <c r="Q1883" i="8" s="1" a="1"/>
  <c r="Q1883" i="8" s="1"/>
  <c r="K1885" i="8"/>
  <c r="J1885" i="8"/>
  <c r="M1885" i="8" s="1"/>
  <c r="K1887" i="8"/>
  <c r="J1887" i="8"/>
  <c r="M1887" i="8" s="1"/>
  <c r="K1889" i="8"/>
  <c r="J1889" i="8"/>
  <c r="Q1889" i="8" s="1" a="1"/>
  <c r="Q1889" i="8" s="1"/>
  <c r="K1891" i="8"/>
  <c r="J1891" i="8"/>
  <c r="Q1891" i="8" s="1" a="1"/>
  <c r="Q1891" i="8" s="1"/>
  <c r="K1893" i="8"/>
  <c r="J1893" i="8"/>
  <c r="Q1893" i="8" s="1" a="1"/>
  <c r="Q1893" i="8" s="1"/>
  <c r="K1895" i="8"/>
  <c r="J1895" i="8"/>
  <c r="Q1895" i="8" s="1" a="1"/>
  <c r="Q1895" i="8" s="1"/>
  <c r="K1897" i="8"/>
  <c r="J1897" i="8"/>
  <c r="M1897" i="8" s="1"/>
  <c r="K1899" i="8"/>
  <c r="J1899" i="8"/>
  <c r="Q1899" i="8" s="1" a="1"/>
  <c r="Q1899" i="8" s="1"/>
  <c r="K1901" i="8"/>
  <c r="J1901" i="8"/>
  <c r="Q1901" i="8" s="1" a="1"/>
  <c r="Q1901" i="8" s="1"/>
  <c r="K1903" i="8"/>
  <c r="J1903" i="8"/>
  <c r="Q1903" i="8" s="1" a="1"/>
  <c r="Q1903" i="8" s="1"/>
  <c r="K1905" i="8"/>
  <c r="J1905" i="8"/>
  <c r="Q1905" i="8" s="1" a="1"/>
  <c r="Q1905" i="8" s="1"/>
  <c r="K1907" i="8"/>
  <c r="J1907" i="8"/>
  <c r="Q1907" i="8" s="1" a="1"/>
  <c r="Q1907" i="8" s="1"/>
  <c r="K1909" i="8"/>
  <c r="J1909" i="8"/>
  <c r="M1909" i="8" s="1"/>
  <c r="K1911" i="8"/>
  <c r="J1911" i="8"/>
  <c r="Q1911" i="8" s="1" a="1"/>
  <c r="Q1911" i="8" s="1"/>
  <c r="K1913" i="8"/>
  <c r="J1913" i="8"/>
  <c r="Q1913" i="8" s="1" a="1"/>
  <c r="Q1913" i="8" s="1"/>
  <c r="K1915" i="8"/>
  <c r="J1915" i="8"/>
  <c r="Q1915" i="8" s="1" a="1"/>
  <c r="Q1915" i="8" s="1"/>
  <c r="K1917" i="8"/>
  <c r="J1917" i="8"/>
  <c r="M1917" i="8" s="1"/>
  <c r="K1919" i="8"/>
  <c r="J1919" i="8"/>
  <c r="Q1919" i="8" s="1" a="1"/>
  <c r="Q1919" i="8" s="1"/>
  <c r="K1921" i="8"/>
  <c r="J1921" i="8"/>
  <c r="Q1921" i="8" s="1" a="1"/>
  <c r="Q1921" i="8" s="1"/>
  <c r="K1923" i="8"/>
  <c r="J1923" i="8"/>
  <c r="Q1923" i="8" s="1" a="1"/>
  <c r="Q1923" i="8" s="1"/>
  <c r="K1925" i="8"/>
  <c r="J1925" i="8"/>
  <c r="M1925" i="8" s="1"/>
  <c r="K1927" i="8"/>
  <c r="J1927" i="8"/>
  <c r="M1927" i="8" s="1"/>
  <c r="K1929" i="8"/>
  <c r="J1929" i="8"/>
  <c r="Q1929" i="8" s="1" a="1"/>
  <c r="Q1929" i="8" s="1"/>
  <c r="K1931" i="8"/>
  <c r="J1931" i="8"/>
  <c r="Q1931" i="8" s="1" a="1"/>
  <c r="Q1931" i="8" s="1"/>
  <c r="K1933" i="8"/>
  <c r="J1933" i="8"/>
  <c r="M1933" i="8" s="1"/>
  <c r="K1935" i="8"/>
  <c r="J1935" i="8"/>
  <c r="Q1935" i="8" s="1" a="1"/>
  <c r="Q1935" i="8" s="1"/>
  <c r="K1937" i="8"/>
  <c r="J1937" i="8"/>
  <c r="Q1937" i="8" s="1" a="1"/>
  <c r="Q1937" i="8" s="1"/>
  <c r="K1939" i="8"/>
  <c r="J1939" i="8"/>
  <c r="M1939" i="8" s="1"/>
  <c r="K1941" i="8"/>
  <c r="J1941" i="8"/>
  <c r="M1941" i="8" s="1"/>
  <c r="K1943" i="8"/>
  <c r="J1943" i="8"/>
  <c r="M1943" i="8" s="1"/>
  <c r="K1945" i="8"/>
  <c r="J1945" i="8"/>
  <c r="M1945" i="8" s="1"/>
  <c r="K1947" i="8"/>
  <c r="J1947" i="8"/>
  <c r="Q1947" i="8" s="1" a="1"/>
  <c r="Q1947" i="8" s="1"/>
  <c r="K1949" i="8"/>
  <c r="J1949" i="8"/>
  <c r="M1949" i="8" s="1"/>
  <c r="K1951" i="8"/>
  <c r="J1951" i="8"/>
  <c r="Q1951" i="8" s="1" a="1"/>
  <c r="Q1951" i="8" s="1"/>
  <c r="K1953" i="8"/>
  <c r="J1953" i="8"/>
  <c r="Q1953" i="8" s="1" a="1"/>
  <c r="Q1953" i="8" s="1"/>
  <c r="K1955" i="8"/>
  <c r="J1955" i="8"/>
  <c r="Q1955" i="8" s="1" a="1"/>
  <c r="Q1955" i="8" s="1"/>
  <c r="K1957" i="8"/>
  <c r="J1957" i="8"/>
  <c r="M1957" i="8" s="1"/>
  <c r="K1959" i="8"/>
  <c r="J1959" i="8"/>
  <c r="Q1959" i="8" s="1" a="1"/>
  <c r="Q1959" i="8" s="1"/>
  <c r="K1961" i="8"/>
  <c r="J1961" i="8"/>
  <c r="Q1961" i="8" s="1" a="1"/>
  <c r="Q1961" i="8" s="1"/>
  <c r="K1963" i="8"/>
  <c r="J1963" i="8"/>
  <c r="Q1963" i="8" s="1" a="1"/>
  <c r="Q1963" i="8" s="1"/>
  <c r="K1965" i="8"/>
  <c r="J1965" i="8"/>
  <c r="M1965" i="8" s="1"/>
  <c r="K1967" i="8"/>
  <c r="J1967" i="8"/>
  <c r="Q1967" i="8" s="1" a="1"/>
  <c r="Q1967" i="8" s="1"/>
  <c r="K1969" i="8"/>
  <c r="J1969" i="8"/>
  <c r="Q1969" i="8" s="1" a="1"/>
  <c r="Q1969" i="8" s="1"/>
  <c r="K1971" i="8"/>
  <c r="J1971" i="8"/>
  <c r="Q1971" i="8" s="1" a="1"/>
  <c r="Q1971" i="8" s="1"/>
  <c r="J1973" i="8"/>
  <c r="Q1973" i="8" s="1" a="1"/>
  <c r="Q1973" i="8" s="1"/>
  <c r="K1973" i="8"/>
  <c r="J1974" i="8"/>
  <c r="Q1974" i="8" s="1" a="1"/>
  <c r="Q1974" i="8" s="1"/>
  <c r="K1974" i="8"/>
  <c r="K1975" i="8"/>
  <c r="J1975" i="8"/>
  <c r="Q1975" i="8" s="1" a="1"/>
  <c r="Q1975" i="8" s="1"/>
  <c r="K1977" i="8"/>
  <c r="J1977" i="8"/>
  <c r="Q1977" i="8" s="1" a="1"/>
  <c r="Q1977" i="8" s="1"/>
  <c r="K1978" i="8"/>
  <c r="J1978" i="8"/>
  <c r="M1978" i="8" s="1"/>
  <c r="K1979" i="8"/>
  <c r="J1979" i="8"/>
  <c r="Q1979" i="8" s="1" a="1"/>
  <c r="Q1979" i="8" s="1"/>
  <c r="K1981" i="8"/>
  <c r="J1981" i="8"/>
  <c r="Q1981" i="8" s="1" a="1"/>
  <c r="Q1981" i="8" s="1"/>
  <c r="K1983" i="8"/>
  <c r="J1983" i="8"/>
  <c r="Q1983" i="8" s="1" a="1"/>
  <c r="Q1983" i="8" s="1"/>
  <c r="K1985" i="8"/>
  <c r="J1985" i="8"/>
  <c r="Q1985" i="8" s="1" a="1"/>
  <c r="Q1985" i="8" s="1"/>
  <c r="K1987" i="8"/>
  <c r="J1987" i="8"/>
  <c r="Q1987" i="8" s="1" a="1"/>
  <c r="Q1987" i="8" s="1"/>
  <c r="K1989" i="8"/>
  <c r="J1989" i="8"/>
  <c r="Q1989" i="8" s="1" a="1"/>
  <c r="Q1989" i="8" s="1"/>
  <c r="K1990" i="8"/>
  <c r="J1990" i="8"/>
  <c r="Q1990" i="8" s="1" a="1"/>
  <c r="Q1990" i="8" s="1"/>
  <c r="K1991" i="8"/>
  <c r="J1991" i="8"/>
  <c r="Q1991" i="8" s="1" a="1"/>
  <c r="Q1991" i="8" s="1"/>
  <c r="K1993" i="8"/>
  <c r="J1993" i="8"/>
  <c r="Q1993" i="8" s="1" a="1"/>
  <c r="Q1993" i="8" s="1"/>
  <c r="K1995" i="8"/>
  <c r="J1995" i="8"/>
  <c r="Q1995" i="8" s="1" a="1"/>
  <c r="Q1995" i="8" s="1"/>
  <c r="K1997" i="8"/>
  <c r="J1997" i="8"/>
  <c r="M1997" i="8" s="1"/>
  <c r="K1999" i="8"/>
  <c r="J1999" i="8"/>
  <c r="Q1999" i="8" s="1" a="1"/>
  <c r="Q1999" i="8" s="1"/>
  <c r="K2001" i="8"/>
  <c r="J2001" i="8"/>
  <c r="M2001" i="8" s="1"/>
  <c r="K2003" i="8"/>
  <c r="J2003" i="8"/>
  <c r="Q2003" i="8" s="1" a="1"/>
  <c r="Q2003" i="8" s="1"/>
  <c r="K2005" i="8"/>
  <c r="J2005" i="8"/>
  <c r="Q2005" i="8" s="1" a="1"/>
  <c r="Q2005" i="8" s="1"/>
  <c r="K2006" i="8"/>
  <c r="J2006" i="8"/>
  <c r="Q2006" i="8" s="1" a="1"/>
  <c r="Q2006" i="8" s="1"/>
  <c r="K2007" i="8"/>
  <c r="J2007" i="8"/>
  <c r="Q2007" i="8" s="1" a="1"/>
  <c r="Q2007" i="8" s="1"/>
  <c r="K2009" i="8"/>
  <c r="J2009" i="8"/>
  <c r="Q2009" i="8" s="1" a="1"/>
  <c r="Q2009" i="8" s="1"/>
  <c r="K2010" i="8"/>
  <c r="J2010" i="8"/>
  <c r="Q2010" i="8" s="1" a="1"/>
  <c r="Q2010" i="8" s="1"/>
  <c r="K2011" i="8"/>
  <c r="J2011" i="8"/>
  <c r="Q2011" i="8" s="1" a="1"/>
  <c r="Q2011" i="8" s="1"/>
  <c r="K2013" i="8"/>
  <c r="J2013" i="8"/>
  <c r="Q2013" i="8" s="1" a="1"/>
  <c r="Q2013" i="8" s="1"/>
  <c r="K2015" i="8"/>
  <c r="J2015" i="8"/>
  <c r="M2015" i="8" s="1"/>
  <c r="K2017" i="8"/>
  <c r="J2017" i="8"/>
  <c r="M2017" i="8" s="1"/>
  <c r="K2019" i="8"/>
  <c r="J2019" i="8"/>
  <c r="Q2019" i="8" s="1" a="1"/>
  <c r="Q2019" i="8" s="1"/>
  <c r="K2021" i="8"/>
  <c r="J2021" i="8"/>
  <c r="Q2021" i="8" s="1" a="1"/>
  <c r="Q2021" i="8" s="1"/>
  <c r="K2022" i="8"/>
  <c r="J2022" i="8"/>
  <c r="Q2022" i="8" s="1" a="1"/>
  <c r="Q2022" i="8" s="1"/>
  <c r="K2023" i="8"/>
  <c r="J2023" i="8"/>
  <c r="Q2023" i="8" s="1" a="1"/>
  <c r="Q2023" i="8" s="1"/>
  <c r="K2025" i="8"/>
  <c r="J2025" i="8"/>
  <c r="Q2025" i="8" s="1" a="1"/>
  <c r="Q2025" i="8" s="1"/>
  <c r="K2027" i="8"/>
  <c r="J2027" i="8"/>
  <c r="M2027" i="8" s="1"/>
  <c r="K2029" i="8"/>
  <c r="J2029" i="8"/>
  <c r="Q2029" i="8" s="1" a="1"/>
  <c r="Q2029" i="8" s="1"/>
  <c r="K2031" i="8"/>
  <c r="J2031" i="8"/>
  <c r="M2031" i="8" s="1"/>
  <c r="K2033" i="8"/>
  <c r="J2033" i="8"/>
  <c r="M2033" i="8" s="1"/>
  <c r="K2035" i="8"/>
  <c r="J2035" i="8"/>
  <c r="Q2035" i="8" s="1" a="1"/>
  <c r="Q2035" i="8" s="1"/>
  <c r="K2037" i="8"/>
  <c r="J2037" i="8"/>
  <c r="Q2037" i="8" s="1" a="1"/>
  <c r="Q2037" i="8" s="1"/>
  <c r="K2038" i="8"/>
  <c r="J2038" i="8"/>
  <c r="Q2038" i="8" s="1" a="1"/>
  <c r="Q2038" i="8" s="1"/>
  <c r="K2039" i="8"/>
  <c r="J2039" i="8"/>
  <c r="Q2039" i="8" s="1" a="1"/>
  <c r="Q2039" i="8" s="1"/>
  <c r="K2041" i="8"/>
  <c r="J2041" i="8"/>
  <c r="M2041" i="8" s="1"/>
  <c r="K2043" i="8"/>
  <c r="J2043" i="8"/>
  <c r="Q2043" i="8" s="1" a="1"/>
  <c r="Q2043" i="8" s="1"/>
  <c r="K2045" i="8"/>
  <c r="J2045" i="8"/>
  <c r="Q2045" i="8" s="1" a="1"/>
  <c r="Q2045" i="8" s="1"/>
  <c r="K2047" i="8"/>
  <c r="J2047" i="8"/>
  <c r="M2047" i="8" s="1"/>
  <c r="J2050" i="8"/>
  <c r="M2050" i="8" s="1"/>
  <c r="K2050" i="8"/>
  <c r="K2053" i="8"/>
  <c r="J2053" i="8"/>
  <c r="Q2053" i="8" s="1" a="1"/>
  <c r="Q2053" i="8" s="1"/>
  <c r="K2055" i="8"/>
  <c r="J2055" i="8"/>
  <c r="Q2055" i="8" s="1" a="1"/>
  <c r="Q2055" i="8" s="1"/>
  <c r="K2056" i="8"/>
  <c r="J2056" i="8"/>
  <c r="Q2056" i="8" s="1" a="1"/>
  <c r="Q2056" i="8" s="1"/>
  <c r="K2057" i="8"/>
  <c r="J2057" i="8"/>
  <c r="Q2057" i="8" s="1" a="1"/>
  <c r="Q2057" i="8" s="1"/>
  <c r="K2059" i="8"/>
  <c r="J2059" i="8"/>
  <c r="Q2059" i="8" s="1" a="1"/>
  <c r="Q2059" i="8" s="1"/>
  <c r="K2060" i="8"/>
  <c r="J2060" i="8"/>
  <c r="Q2060" i="8" s="1" a="1"/>
  <c r="Q2060" i="8" s="1"/>
  <c r="K2061" i="8"/>
  <c r="J2061" i="8"/>
  <c r="Q2061" i="8" s="1" a="1"/>
  <c r="Q2061" i="8" s="1"/>
  <c r="J2063" i="8"/>
  <c r="Q2063" i="8" s="1" a="1"/>
  <c r="Q2063" i="8" s="1"/>
  <c r="K2063" i="8"/>
  <c r="J2064" i="8"/>
  <c r="M2064" i="8" s="1"/>
  <c r="K2064" i="8"/>
  <c r="K2066" i="8"/>
  <c r="J2066" i="8"/>
  <c r="M2066" i="8" s="1"/>
  <c r="J2068" i="8"/>
  <c r="M2068" i="8" s="1"/>
  <c r="K2068" i="8"/>
  <c r="K2070" i="8"/>
  <c r="J2070" i="8"/>
  <c r="M2070" i="8" s="1"/>
  <c r="J2072" i="8"/>
  <c r="M2072" i="8" s="1"/>
  <c r="K2072" i="8"/>
  <c r="K2074" i="8"/>
  <c r="J2074" i="8"/>
  <c r="M2074" i="8" s="1"/>
  <c r="J2076" i="8"/>
  <c r="M2076" i="8" s="1"/>
  <c r="K2076" i="8"/>
  <c r="K2078" i="8"/>
  <c r="J2078" i="8"/>
  <c r="M2078" i="8" s="1"/>
  <c r="J2080" i="8"/>
  <c r="M2080" i="8" s="1"/>
  <c r="K2080" i="8"/>
  <c r="K2082" i="8"/>
  <c r="J2082" i="8"/>
  <c r="M2082" i="8" s="1"/>
  <c r="J2084" i="8"/>
  <c r="M2084" i="8" s="1"/>
  <c r="K2084" i="8"/>
  <c r="K2086" i="8"/>
  <c r="J2086" i="8"/>
  <c r="M2086" i="8" s="1"/>
  <c r="J2088" i="8"/>
  <c r="M2088" i="8" s="1"/>
  <c r="K2088" i="8"/>
  <c r="K2090" i="8"/>
  <c r="J2090" i="8"/>
  <c r="M2090" i="8" s="1"/>
  <c r="J2096" i="8"/>
  <c r="M2096" i="8" s="1"/>
  <c r="K2096" i="8"/>
  <c r="K2098" i="8"/>
  <c r="J2098" i="8"/>
  <c r="M2098" i="8" s="1"/>
  <c r="K2102" i="8"/>
  <c r="J2102" i="8"/>
  <c r="M2102" i="8" s="1"/>
  <c r="J2104" i="8"/>
  <c r="M2104" i="8" s="1"/>
  <c r="K2104" i="8"/>
  <c r="K2106" i="8"/>
  <c r="J2106" i="8"/>
  <c r="M2106" i="8" s="1"/>
  <c r="J2112" i="8"/>
  <c r="M2112" i="8" s="1"/>
  <c r="K2112" i="8"/>
  <c r="K2114" i="8"/>
  <c r="J2114" i="8"/>
  <c r="M2114" i="8" s="1"/>
  <c r="J2120" i="8"/>
  <c r="M2120" i="8" s="1"/>
  <c r="K2120" i="8"/>
  <c r="K2122" i="8"/>
  <c r="J2122" i="8"/>
  <c r="M2122" i="8" s="1"/>
  <c r="K2124" i="8"/>
  <c r="J2124" i="8"/>
  <c r="M2124" i="8" s="1"/>
  <c r="K2126" i="8"/>
  <c r="J2126" i="8"/>
  <c r="M2126" i="8" s="1"/>
  <c r="K2128" i="8"/>
  <c r="J2128" i="8"/>
  <c r="M2128" i="8" s="1"/>
  <c r="K2130" i="8"/>
  <c r="J2130" i="8"/>
  <c r="M2130" i="8" s="1"/>
  <c r="K2132" i="8"/>
  <c r="J2132" i="8"/>
  <c r="M2132" i="8" s="1"/>
  <c r="K2134" i="8"/>
  <c r="J2134" i="8"/>
  <c r="M2134" i="8" s="1"/>
  <c r="K2136" i="8"/>
  <c r="J2136" i="8"/>
  <c r="M2136" i="8" s="1"/>
  <c r="K2138" i="8"/>
  <c r="J2138" i="8"/>
  <c r="M2138" i="8" s="1"/>
  <c r="K2140" i="8"/>
  <c r="J2140" i="8"/>
  <c r="M2140" i="8" s="1"/>
  <c r="K2142" i="8"/>
  <c r="J2142" i="8"/>
  <c r="M2142" i="8" s="1"/>
  <c r="K2144" i="8"/>
  <c r="J2144" i="8"/>
  <c r="M2144" i="8" s="1"/>
  <c r="K2146" i="8"/>
  <c r="J2146" i="8"/>
  <c r="M2146" i="8" s="1"/>
  <c r="K2148" i="8"/>
  <c r="J2148" i="8"/>
  <c r="M2148" i="8" s="1"/>
  <c r="K2150" i="8"/>
  <c r="J2150" i="8"/>
  <c r="M2150" i="8" s="1"/>
  <c r="K2152" i="8"/>
  <c r="J2152" i="8"/>
  <c r="M2152" i="8" s="1"/>
  <c r="K2154" i="8"/>
  <c r="J2154" i="8"/>
  <c r="M2154" i="8" s="1"/>
  <c r="K2156" i="8"/>
  <c r="J2156" i="8"/>
  <c r="M2156" i="8" s="1"/>
  <c r="K2158" i="8"/>
  <c r="J2158" i="8"/>
  <c r="M2158" i="8" s="1"/>
  <c r="K2160" i="8"/>
  <c r="J2160" i="8"/>
  <c r="M2160" i="8" s="1"/>
  <c r="K2162" i="8"/>
  <c r="J2162" i="8"/>
  <c r="M2162" i="8" s="1"/>
  <c r="K2164" i="8"/>
  <c r="J2164" i="8"/>
  <c r="M2164" i="8" s="1"/>
  <c r="K2166" i="8"/>
  <c r="J2166" i="8"/>
  <c r="M2166" i="8" s="1"/>
  <c r="K2168" i="8"/>
  <c r="J2168" i="8"/>
  <c r="M2168" i="8" s="1"/>
  <c r="K2170" i="8"/>
  <c r="J2170" i="8"/>
  <c r="M2170" i="8" s="1"/>
  <c r="K2172" i="8"/>
  <c r="J2172" i="8"/>
  <c r="M2172" i="8" s="1"/>
  <c r="K2174" i="8"/>
  <c r="J2174" i="8"/>
  <c r="M2174" i="8" s="1"/>
  <c r="K2176" i="8"/>
  <c r="J2176" i="8"/>
  <c r="M2176" i="8" s="1"/>
  <c r="K2178" i="8"/>
  <c r="J2178" i="8"/>
  <c r="M2178" i="8" s="1"/>
  <c r="K2180" i="8"/>
  <c r="J2180" i="8"/>
  <c r="M2180" i="8" s="1"/>
  <c r="K2182" i="8"/>
  <c r="J2182" i="8"/>
  <c r="M2182" i="8" s="1"/>
  <c r="K2184" i="8"/>
  <c r="J2184" i="8"/>
  <c r="M2184" i="8" s="1"/>
  <c r="K2186" i="8"/>
  <c r="J2186" i="8"/>
  <c r="M2186" i="8" s="1"/>
  <c r="K2188" i="8"/>
  <c r="J2188" i="8"/>
  <c r="M2188" i="8" s="1"/>
  <c r="K2190" i="8"/>
  <c r="J2190" i="8"/>
  <c r="M2190" i="8" s="1"/>
  <c r="K2192" i="8"/>
  <c r="J2192" i="8"/>
  <c r="M2192" i="8" s="1"/>
  <c r="K2194" i="8"/>
  <c r="J2194" i="8"/>
  <c r="M2194" i="8" s="1"/>
  <c r="K2196" i="8"/>
  <c r="J2196" i="8"/>
  <c r="M2196" i="8" s="1"/>
  <c r="K2198" i="8"/>
  <c r="J2198" i="8"/>
  <c r="M2198" i="8" s="1"/>
  <c r="K2200" i="8"/>
  <c r="J2200" i="8"/>
  <c r="M2200" i="8" s="1"/>
  <c r="K2202" i="8"/>
  <c r="J2202" i="8"/>
  <c r="M2202" i="8" s="1"/>
  <c r="K2204" i="8"/>
  <c r="J2204" i="8"/>
  <c r="M2204" i="8" s="1"/>
  <c r="K2206" i="8"/>
  <c r="J2206" i="8"/>
  <c r="M2206" i="8" s="1"/>
  <c r="Q286" i="8" a="1"/>
  <c r="Q286" i="8" s="1"/>
  <c r="M286" i="8"/>
  <c r="M1342" i="8"/>
  <c r="Q1342" i="8" a="1"/>
  <c r="Q1342" i="8" s="1"/>
  <c r="M197" i="8"/>
  <c r="M821" i="8"/>
  <c r="M1326" i="8"/>
  <c r="M229" i="8"/>
  <c r="M553" i="8"/>
  <c r="M181" i="8"/>
  <c r="M201" i="8"/>
  <c r="M277" i="8"/>
  <c r="M355" i="8"/>
  <c r="M1595" i="8"/>
  <c r="M241" i="8"/>
  <c r="M545" i="8"/>
  <c r="Q757" i="8" a="1"/>
  <c r="Q757" i="8" s="1"/>
  <c r="M1599" i="8"/>
  <c r="M1618" i="8"/>
  <c r="Q1622" i="8" a="1"/>
  <c r="Q1622" i="8" s="1"/>
  <c r="M261" i="8"/>
  <c r="M285" i="8"/>
  <c r="M245" i="8"/>
  <c r="M1611" i="8"/>
  <c r="M257" i="8"/>
  <c r="M366" i="8"/>
  <c r="M936" i="8"/>
  <c r="M253" i="8"/>
  <c r="M1338" i="8"/>
  <c r="Q845" i="8" a="1"/>
  <c r="Q845" i="8" s="1"/>
  <c r="M845" i="8"/>
  <c r="M1493" i="8"/>
  <c r="Q1493" i="8" a="1"/>
  <c r="Q1493" i="8" s="1"/>
  <c r="M233" i="8"/>
  <c r="M265" i="8"/>
  <c r="M291" i="8"/>
  <c r="M335" i="8"/>
  <c r="M549" i="8"/>
  <c r="M573" i="8"/>
  <c r="Q607" i="8" a="1"/>
  <c r="Q607" i="8" s="1"/>
  <c r="M932" i="8"/>
  <c r="M639" i="8"/>
  <c r="Q639" i="8" a="1"/>
  <c r="Q639" i="8" s="1"/>
  <c r="M374" i="8"/>
  <c r="Q574" i="8" a="1"/>
  <c r="Q574" i="8" s="1"/>
  <c r="M574" i="8"/>
  <c r="Q603" i="8" a="1"/>
  <c r="Q603" i="8" s="1"/>
  <c r="M1623" i="8"/>
  <c r="Q1623" i="8" a="1"/>
  <c r="Q1623" i="8" s="1"/>
  <c r="M237" i="8"/>
  <c r="M269" i="8"/>
  <c r="M833" i="8"/>
  <c r="M249" i="8"/>
  <c r="M281" i="8"/>
  <c r="M303" i="8"/>
  <c r="M323" i="8"/>
  <c r="Q777" i="8" a="1"/>
  <c r="Q777" i="8" s="1"/>
  <c r="Q865" i="8" a="1"/>
  <c r="Q865" i="8" s="1"/>
  <c r="M865" i="8"/>
  <c r="Q1330" i="8" a="1"/>
  <c r="Q1330" i="8" s="1"/>
  <c r="Q1346" i="8" a="1"/>
  <c r="Q1346" i="8" s="1"/>
  <c r="M1620" i="8"/>
  <c r="Q1620" i="8" a="1"/>
  <c r="Q1620" i="8" s="1"/>
  <c r="Q809" i="8" a="1"/>
  <c r="Q809" i="8" s="1"/>
  <c r="M273" i="8"/>
  <c r="M569" i="8"/>
  <c r="Q825" i="8" a="1"/>
  <c r="Q825" i="8" s="1"/>
  <c r="M825" i="8"/>
  <c r="Q964" i="8" a="1"/>
  <c r="Q964" i="8" s="1"/>
  <c r="M964" i="8"/>
  <c r="Q749" i="8" a="1"/>
  <c r="Q749" i="8" s="1"/>
  <c r="M789" i="8"/>
  <c r="M1603" i="8"/>
  <c r="Q1625" i="8" a="1"/>
  <c r="Q1625" i="8" s="1"/>
  <c r="Q1972" i="8" a="1"/>
  <c r="Q1972" i="8" s="1"/>
  <c r="M541" i="8"/>
  <c r="Q635" i="8" a="1"/>
  <c r="Q635" i="8" s="1"/>
  <c r="M206" i="8"/>
  <c r="Q206" i="8" a="1"/>
  <c r="Q206" i="8" s="1"/>
  <c r="K181" i="8"/>
  <c r="M189" i="8"/>
  <c r="J196" i="8"/>
  <c r="K201" i="8"/>
  <c r="K206" i="8"/>
  <c r="M221" i="8"/>
  <c r="J228" i="8"/>
  <c r="K303" i="8"/>
  <c r="J318" i="8"/>
  <c r="K335" i="8"/>
  <c r="J350" i="8"/>
  <c r="J369" i="8"/>
  <c r="J481" i="8"/>
  <c r="K481" i="8"/>
  <c r="J513" i="8"/>
  <c r="K513" i="8"/>
  <c r="M565" i="8"/>
  <c r="J611" i="8"/>
  <c r="K611" i="8"/>
  <c r="J711" i="8"/>
  <c r="K711" i="8"/>
  <c r="J381" i="8"/>
  <c r="K381" i="8"/>
  <c r="K702" i="8"/>
  <c r="J702" i="8"/>
  <c r="K776" i="8"/>
  <c r="J776" i="8"/>
  <c r="K1207" i="8"/>
  <c r="J1207" i="8"/>
  <c r="K1271" i="8"/>
  <c r="J1271" i="8"/>
  <c r="J20" i="8"/>
  <c r="J24" i="8"/>
  <c r="J28" i="8"/>
  <c r="J32" i="8"/>
  <c r="J36" i="8"/>
  <c r="J40" i="8"/>
  <c r="J44" i="8"/>
  <c r="J48" i="8"/>
  <c r="J52" i="8"/>
  <c r="J56" i="8"/>
  <c r="J60" i="8"/>
  <c r="J64" i="8"/>
  <c r="J68" i="8"/>
  <c r="J72" i="8"/>
  <c r="J76" i="8"/>
  <c r="J80" i="8"/>
  <c r="J84" i="8"/>
  <c r="J88" i="8"/>
  <c r="J92" i="8"/>
  <c r="J96" i="8"/>
  <c r="J100" i="8"/>
  <c r="J104" i="8"/>
  <c r="J108" i="8"/>
  <c r="J112" i="8"/>
  <c r="J116" i="8"/>
  <c r="J120" i="8"/>
  <c r="J124" i="8"/>
  <c r="J128" i="8"/>
  <c r="J132" i="8"/>
  <c r="J136" i="8"/>
  <c r="J140" i="8"/>
  <c r="J144" i="8"/>
  <c r="J148" i="8"/>
  <c r="J152" i="8"/>
  <c r="J156" i="8"/>
  <c r="J160" i="8"/>
  <c r="J164" i="8"/>
  <c r="J168" i="8"/>
  <c r="J172" i="8"/>
  <c r="J176" i="8"/>
  <c r="J180" i="8"/>
  <c r="J188" i="8"/>
  <c r="K193" i="8"/>
  <c r="J210" i="8"/>
  <c r="J220" i="8"/>
  <c r="K225" i="8"/>
  <c r="J294" i="8"/>
  <c r="K311" i="8"/>
  <c r="J326" i="8"/>
  <c r="K343" i="8"/>
  <c r="J358" i="8"/>
  <c r="J377" i="8"/>
  <c r="J389" i="8"/>
  <c r="K389" i="8"/>
  <c r="J397" i="8"/>
  <c r="K397" i="8"/>
  <c r="J405" i="8"/>
  <c r="K405" i="8"/>
  <c r="J413" i="8"/>
  <c r="K413" i="8"/>
  <c r="J421" i="8"/>
  <c r="K421" i="8"/>
  <c r="J429" i="8"/>
  <c r="K429" i="8"/>
  <c r="J437" i="8"/>
  <c r="K437" i="8"/>
  <c r="J445" i="8"/>
  <c r="K445" i="8"/>
  <c r="J453" i="8"/>
  <c r="K453" i="8"/>
  <c r="J473" i="8"/>
  <c r="K473" i="8"/>
  <c r="J505" i="8"/>
  <c r="K505" i="8"/>
  <c r="J537" i="8"/>
  <c r="K537" i="8"/>
  <c r="M557" i="8"/>
  <c r="J575" i="8"/>
  <c r="K575" i="8"/>
  <c r="J746" i="8"/>
  <c r="K746" i="8"/>
  <c r="J924" i="8"/>
  <c r="K924" i="8"/>
  <c r="J461" i="8"/>
  <c r="K461" i="8"/>
  <c r="J493" i="8"/>
  <c r="K493" i="8"/>
  <c r="J525" i="8"/>
  <c r="K525" i="8"/>
  <c r="K763" i="8"/>
  <c r="J763" i="8"/>
  <c r="J1496" i="8"/>
  <c r="K1496" i="8"/>
  <c r="M193" i="8"/>
  <c r="M225" i="8"/>
  <c r="M311" i="8"/>
  <c r="M343" i="8"/>
  <c r="J362" i="8"/>
  <c r="K366" i="8"/>
  <c r="J485" i="8"/>
  <c r="K485" i="8"/>
  <c r="J517" i="8"/>
  <c r="K517" i="8"/>
  <c r="J579" i="8"/>
  <c r="K579" i="8"/>
  <c r="K808" i="8"/>
  <c r="J808" i="8"/>
  <c r="M382" i="8"/>
  <c r="Q382" i="8" a="1"/>
  <c r="Q382" i="8" s="1"/>
  <c r="M390" i="8"/>
  <c r="Q390" i="8" a="1"/>
  <c r="Q390" i="8" s="1"/>
  <c r="M398" i="8"/>
  <c r="Q398" i="8" a="1"/>
  <c r="Q398" i="8" s="1"/>
  <c r="M406" i="8"/>
  <c r="Q406" i="8" a="1"/>
  <c r="Q406" i="8" s="1"/>
  <c r="M414" i="8"/>
  <c r="Q414" i="8" a="1"/>
  <c r="Q414" i="8" s="1"/>
  <c r="M422" i="8"/>
  <c r="Q422" i="8" a="1"/>
  <c r="Q422" i="8" s="1"/>
  <c r="M430" i="8"/>
  <c r="Q430" i="8" a="1"/>
  <c r="Q430" i="8" s="1"/>
  <c r="M438" i="8"/>
  <c r="Q438" i="8" a="1"/>
  <c r="Q438" i="8" s="1"/>
  <c r="M446" i="8"/>
  <c r="Q446" i="8" a="1"/>
  <c r="Q446" i="8" s="1"/>
  <c r="M454" i="8"/>
  <c r="Q454" i="8" a="1"/>
  <c r="Q454" i="8" s="1"/>
  <c r="J465" i="8"/>
  <c r="K465" i="8"/>
  <c r="J497" i="8"/>
  <c r="K497" i="8"/>
  <c r="J529" i="8"/>
  <c r="K529" i="8"/>
  <c r="K633" i="8"/>
  <c r="J633" i="8"/>
  <c r="J638" i="8"/>
  <c r="K638" i="8"/>
  <c r="J679" i="8"/>
  <c r="K679" i="8"/>
  <c r="J192" i="8"/>
  <c r="K197" i="8"/>
  <c r="J224" i="8"/>
  <c r="K229" i="8"/>
  <c r="K233" i="8"/>
  <c r="K237" i="8"/>
  <c r="K241" i="8"/>
  <c r="K245" i="8"/>
  <c r="K249" i="8"/>
  <c r="K253" i="8"/>
  <c r="K257" i="8"/>
  <c r="K261" i="8"/>
  <c r="K265" i="8"/>
  <c r="K269" i="8"/>
  <c r="K273" i="8"/>
  <c r="K277" i="8"/>
  <c r="K281" i="8"/>
  <c r="K285" i="8"/>
  <c r="K291" i="8"/>
  <c r="J306" i="8"/>
  <c r="K323" i="8"/>
  <c r="J338" i="8"/>
  <c r="K355" i="8"/>
  <c r="K374" i="8"/>
  <c r="K382" i="8"/>
  <c r="K390" i="8"/>
  <c r="K398" i="8"/>
  <c r="K406" i="8"/>
  <c r="K414" i="8"/>
  <c r="K422" i="8"/>
  <c r="K430" i="8"/>
  <c r="K438" i="8"/>
  <c r="K446" i="8"/>
  <c r="K454" i="8"/>
  <c r="J477" i="8"/>
  <c r="K477" i="8"/>
  <c r="J509" i="8"/>
  <c r="K509" i="8"/>
  <c r="M561" i="8"/>
  <c r="J643" i="8"/>
  <c r="K643" i="8"/>
  <c r="K670" i="8"/>
  <c r="J670" i="8"/>
  <c r="K734" i="8"/>
  <c r="J734" i="8"/>
  <c r="J385" i="8"/>
  <c r="K385" i="8"/>
  <c r="J393" i="8"/>
  <c r="K393" i="8"/>
  <c r="J401" i="8"/>
  <c r="K401" i="8"/>
  <c r="J409" i="8"/>
  <c r="K409" i="8"/>
  <c r="J417" i="8"/>
  <c r="K417" i="8"/>
  <c r="J425" i="8"/>
  <c r="K425" i="8"/>
  <c r="J433" i="8"/>
  <c r="K433" i="8"/>
  <c r="J441" i="8"/>
  <c r="K441" i="8"/>
  <c r="J449" i="8"/>
  <c r="K449" i="8"/>
  <c r="J457" i="8"/>
  <c r="K457" i="8"/>
  <c r="J489" i="8"/>
  <c r="K489" i="8"/>
  <c r="J521" i="8"/>
  <c r="K521" i="8"/>
  <c r="K577" i="8"/>
  <c r="J577" i="8"/>
  <c r="J184" i="8"/>
  <c r="K189" i="8"/>
  <c r="J216" i="8"/>
  <c r="K221" i="8"/>
  <c r="J469" i="8"/>
  <c r="K469" i="8"/>
  <c r="J501" i="8"/>
  <c r="K501" i="8"/>
  <c r="J533" i="8"/>
  <c r="K533" i="8"/>
  <c r="K601" i="8"/>
  <c r="J601" i="8"/>
  <c r="J606" i="8"/>
  <c r="K606" i="8"/>
  <c r="K836" i="8"/>
  <c r="J836" i="8"/>
  <c r="K541" i="8"/>
  <c r="K545" i="8"/>
  <c r="K549" i="8"/>
  <c r="K553" i="8"/>
  <c r="K557" i="8"/>
  <c r="K561" i="8"/>
  <c r="K565" i="8"/>
  <c r="K569" i="8"/>
  <c r="K573" i="8"/>
  <c r="K581" i="8"/>
  <c r="J581" i="8"/>
  <c r="K598" i="8"/>
  <c r="K603" i="8"/>
  <c r="K613" i="8"/>
  <c r="J613" i="8"/>
  <c r="K630" i="8"/>
  <c r="K635" i="8"/>
  <c r="K645" i="8"/>
  <c r="J645" i="8"/>
  <c r="K655" i="8"/>
  <c r="K658" i="8"/>
  <c r="J658" i="8"/>
  <c r="K687" i="8"/>
  <c r="K690" i="8"/>
  <c r="J690" i="8"/>
  <c r="K719" i="8"/>
  <c r="K722" i="8"/>
  <c r="J722" i="8"/>
  <c r="K749" i="8"/>
  <c r="K795" i="8"/>
  <c r="J795" i="8"/>
  <c r="K589" i="8"/>
  <c r="J589" i="8"/>
  <c r="K621" i="8"/>
  <c r="J621" i="8"/>
  <c r="K682" i="8"/>
  <c r="J682" i="8"/>
  <c r="K714" i="8"/>
  <c r="J714" i="8"/>
  <c r="J793" i="8"/>
  <c r="K793" i="8"/>
  <c r="K803" i="8"/>
  <c r="J803" i="8"/>
  <c r="J853" i="8"/>
  <c r="K853" i="8"/>
  <c r="J921" i="8"/>
  <c r="K921" i="8"/>
  <c r="K609" i="8"/>
  <c r="J609" i="8"/>
  <c r="K641" i="8"/>
  <c r="J641" i="8"/>
  <c r="K662" i="8"/>
  <c r="J662" i="8"/>
  <c r="K694" i="8"/>
  <c r="J694" i="8"/>
  <c r="K726" i="8"/>
  <c r="J726" i="8"/>
  <c r="J761" i="8"/>
  <c r="K761" i="8"/>
  <c r="K771" i="8"/>
  <c r="J771" i="8"/>
  <c r="J785" i="8"/>
  <c r="K785" i="8"/>
  <c r="J817" i="8"/>
  <c r="K817" i="8"/>
  <c r="K597" i="8"/>
  <c r="J597" i="8"/>
  <c r="Q602" i="8" a="1"/>
  <c r="Q602" i="8" s="1"/>
  <c r="M602" i="8"/>
  <c r="K629" i="8"/>
  <c r="J629" i="8"/>
  <c r="Q634" i="8" a="1"/>
  <c r="Q634" i="8" s="1"/>
  <c r="M634" i="8"/>
  <c r="K674" i="8"/>
  <c r="J674" i="8"/>
  <c r="Q683" i="8" a="1"/>
  <c r="Q683" i="8" s="1"/>
  <c r="M683" i="8"/>
  <c r="K706" i="8"/>
  <c r="J706" i="8"/>
  <c r="Q715" i="8" a="1"/>
  <c r="Q715" i="8" s="1"/>
  <c r="M715" i="8"/>
  <c r="K738" i="8"/>
  <c r="J738" i="8"/>
  <c r="J753" i="8"/>
  <c r="K753" i="8"/>
  <c r="K904" i="8"/>
  <c r="J904" i="8"/>
  <c r="K975" i="8"/>
  <c r="J975" i="8"/>
  <c r="J1063" i="8"/>
  <c r="K1063" i="8"/>
  <c r="K574" i="8"/>
  <c r="K585" i="8"/>
  <c r="J585" i="8"/>
  <c r="K602" i="8"/>
  <c r="K607" i="8"/>
  <c r="K617" i="8"/>
  <c r="J617" i="8"/>
  <c r="K634" i="8"/>
  <c r="K639" i="8"/>
  <c r="K649" i="8"/>
  <c r="J649" i="8"/>
  <c r="K654" i="8"/>
  <c r="J654" i="8"/>
  <c r="K683" i="8"/>
  <c r="K686" i="8"/>
  <c r="J686" i="8"/>
  <c r="K715" i="8"/>
  <c r="K718" i="8"/>
  <c r="J718" i="8"/>
  <c r="J759" i="8"/>
  <c r="K780" i="8"/>
  <c r="J780" i="8"/>
  <c r="K812" i="8"/>
  <c r="J812" i="8"/>
  <c r="K605" i="8"/>
  <c r="J605" i="8"/>
  <c r="K637" i="8"/>
  <c r="J637" i="8"/>
  <c r="K666" i="8"/>
  <c r="J666" i="8"/>
  <c r="K698" i="8"/>
  <c r="J698" i="8"/>
  <c r="K730" i="8"/>
  <c r="J730" i="8"/>
  <c r="K748" i="8"/>
  <c r="J748" i="8"/>
  <c r="J877" i="8"/>
  <c r="K877" i="8"/>
  <c r="K888" i="8"/>
  <c r="J888" i="8"/>
  <c r="K913" i="8"/>
  <c r="J913" i="8"/>
  <c r="K593" i="8"/>
  <c r="J593" i="8"/>
  <c r="Q598" i="8" a="1"/>
  <c r="Q598" i="8" s="1"/>
  <c r="M598" i="8"/>
  <c r="K625" i="8"/>
  <c r="J625" i="8"/>
  <c r="Q630" i="8" a="1"/>
  <c r="Q630" i="8" s="1"/>
  <c r="M630" i="8"/>
  <c r="Q655" i="8" a="1"/>
  <c r="Q655" i="8" s="1"/>
  <c r="M655" i="8"/>
  <c r="K678" i="8"/>
  <c r="J678" i="8"/>
  <c r="Q687" i="8" a="1"/>
  <c r="Q687" i="8" s="1"/>
  <c r="M687" i="8"/>
  <c r="K710" i="8"/>
  <c r="J710" i="8"/>
  <c r="Q719" i="8" a="1"/>
  <c r="Q719" i="8" s="1"/>
  <c r="M719" i="8"/>
  <c r="K745" i="8"/>
  <c r="J745" i="8"/>
  <c r="K827" i="8"/>
  <c r="J827" i="8"/>
  <c r="K945" i="8"/>
  <c r="J945" i="8"/>
  <c r="K825" i="8"/>
  <c r="K845" i="8"/>
  <c r="J860" i="8"/>
  <c r="J872" i="8"/>
  <c r="J892" i="8"/>
  <c r="J908" i="8"/>
  <c r="K923" i="8"/>
  <c r="J923" i="8"/>
  <c r="J960" i="8"/>
  <c r="K960" i="8"/>
  <c r="J1031" i="8"/>
  <c r="K1031" i="8"/>
  <c r="K1002" i="8"/>
  <c r="J1002" i="8"/>
  <c r="K1179" i="8"/>
  <c r="J1179" i="8"/>
  <c r="K979" i="8"/>
  <c r="J979" i="8"/>
  <c r="J653" i="8"/>
  <c r="J657" i="8"/>
  <c r="J661" i="8"/>
  <c r="J665" i="8"/>
  <c r="J669" i="8"/>
  <c r="J673" i="8"/>
  <c r="J677" i="8"/>
  <c r="J681" i="8"/>
  <c r="J685" i="8"/>
  <c r="J689" i="8"/>
  <c r="J693" i="8"/>
  <c r="J697" i="8"/>
  <c r="J701" i="8"/>
  <c r="J705" i="8"/>
  <c r="J709" i="8"/>
  <c r="J713" i="8"/>
  <c r="J717" i="8"/>
  <c r="J721" i="8"/>
  <c r="J725" i="8"/>
  <c r="J729" i="8"/>
  <c r="J733" i="8"/>
  <c r="J737" i="8"/>
  <c r="J741" i="8"/>
  <c r="M741" i="8" s="1"/>
  <c r="J744" i="8"/>
  <c r="J755" i="8"/>
  <c r="J772" i="8"/>
  <c r="K777" i="8"/>
  <c r="J787" i="8"/>
  <c r="J804" i="8"/>
  <c r="K809" i="8"/>
  <c r="J819" i="8"/>
  <c r="J844" i="8"/>
  <c r="K861" i="8"/>
  <c r="K869" i="8"/>
  <c r="J884" i="8"/>
  <c r="J900" i="8"/>
  <c r="J941" i="8"/>
  <c r="K941" i="8"/>
  <c r="K1038" i="8"/>
  <c r="J1038" i="8"/>
  <c r="K757" i="8"/>
  <c r="J767" i="8"/>
  <c r="K789" i="8"/>
  <c r="J799" i="8"/>
  <c r="K821" i="8"/>
  <c r="K833" i="8"/>
  <c r="J848" i="8"/>
  <c r="M861" i="8"/>
  <c r="K865" i="8"/>
  <c r="M869" i="8"/>
  <c r="K967" i="8"/>
  <c r="J967" i="8"/>
  <c r="Q1004" i="8" a="1"/>
  <c r="Q1004" i="8" s="1"/>
  <c r="K1070" i="8"/>
  <c r="J1070" i="8"/>
  <c r="K955" i="8"/>
  <c r="J955" i="8"/>
  <c r="J1113" i="8"/>
  <c r="K1113" i="8"/>
  <c r="J928" i="8"/>
  <c r="K928" i="8"/>
  <c r="K971" i="8"/>
  <c r="J971" i="8"/>
  <c r="J931" i="8"/>
  <c r="K936" i="8"/>
  <c r="M956" i="8"/>
  <c r="J963" i="8"/>
  <c r="K983" i="8"/>
  <c r="K987" i="8"/>
  <c r="K991" i="8"/>
  <c r="K995" i="8"/>
  <c r="K1004" i="8"/>
  <c r="K1018" i="8"/>
  <c r="J1018" i="8"/>
  <c r="K1023" i="8"/>
  <c r="K1050" i="8"/>
  <c r="J1050" i="8"/>
  <c r="K1055" i="8"/>
  <c r="K1091" i="8"/>
  <c r="J1091" i="8"/>
  <c r="K1115" i="8"/>
  <c r="J1115" i="8"/>
  <c r="K1231" i="8"/>
  <c r="J1231" i="8"/>
  <c r="K1026" i="8"/>
  <c r="J1026" i="8"/>
  <c r="K1058" i="8"/>
  <c r="J1058" i="8"/>
  <c r="K1083" i="8"/>
  <c r="J1083" i="8"/>
  <c r="K1100" i="8"/>
  <c r="J1100" i="8"/>
  <c r="K1129" i="8"/>
  <c r="J1129" i="8"/>
  <c r="K1139" i="8"/>
  <c r="J1139" i="8"/>
  <c r="K1247" i="8"/>
  <c r="J1247" i="8"/>
  <c r="J1302" i="8"/>
  <c r="K1302" i="8"/>
  <c r="K982" i="8"/>
  <c r="J982" i="8"/>
  <c r="K986" i="8"/>
  <c r="J986" i="8"/>
  <c r="K990" i="8"/>
  <c r="J990" i="8"/>
  <c r="K994" i="8"/>
  <c r="J994" i="8"/>
  <c r="K998" i="8"/>
  <c r="J998" i="8"/>
  <c r="K1014" i="8"/>
  <c r="J1014" i="8"/>
  <c r="K1046" i="8"/>
  <c r="J1046" i="8"/>
  <c r="K1223" i="8"/>
  <c r="J1223" i="8"/>
  <c r="J915" i="8"/>
  <c r="J937" i="8"/>
  <c r="Q1003" i="8" a="1"/>
  <c r="Q1003" i="8" s="1"/>
  <c r="M1003" i="8"/>
  <c r="Q1027" i="8" a="1"/>
  <c r="Q1027" i="8" s="1"/>
  <c r="M1027" i="8"/>
  <c r="K1034" i="8"/>
  <c r="J1034" i="8"/>
  <c r="Q1059" i="8" a="1"/>
  <c r="Q1059" i="8" s="1"/>
  <c r="M1059" i="8"/>
  <c r="K1066" i="8"/>
  <c r="J1066" i="8"/>
  <c r="K1117" i="8"/>
  <c r="J1117" i="8"/>
  <c r="K1199" i="8"/>
  <c r="J1199" i="8"/>
  <c r="K1263" i="8"/>
  <c r="J1263" i="8"/>
  <c r="J927" i="8"/>
  <c r="K932" i="8"/>
  <c r="J959" i="8"/>
  <c r="K964" i="8"/>
  <c r="K1003" i="8"/>
  <c r="K1010" i="8"/>
  <c r="J1010" i="8"/>
  <c r="K1022" i="8"/>
  <c r="J1022" i="8"/>
  <c r="K1027" i="8"/>
  <c r="K1054" i="8"/>
  <c r="J1054" i="8"/>
  <c r="K1059" i="8"/>
  <c r="K1111" i="8"/>
  <c r="J1111" i="8"/>
  <c r="K1127" i="8"/>
  <c r="J1127" i="8"/>
  <c r="K1181" i="8"/>
  <c r="J1181" i="8"/>
  <c r="K1239" i="8"/>
  <c r="J1239" i="8"/>
  <c r="Q999" i="8" a="1"/>
  <c r="Q999" i="8" s="1"/>
  <c r="M999" i="8"/>
  <c r="Q1035" i="8" a="1"/>
  <c r="Q1035" i="8" s="1"/>
  <c r="M1035" i="8"/>
  <c r="K1042" i="8"/>
  <c r="J1042" i="8"/>
  <c r="Q1067" i="8" a="1"/>
  <c r="Q1067" i="8" s="1"/>
  <c r="M1067" i="8"/>
  <c r="K1074" i="8"/>
  <c r="J1074" i="8"/>
  <c r="K1079" i="8"/>
  <c r="J1079" i="8"/>
  <c r="K1085" i="8"/>
  <c r="J1085" i="8"/>
  <c r="Q1093" i="8" a="1"/>
  <c r="Q1093" i="8" s="1"/>
  <c r="M1093" i="8"/>
  <c r="K1141" i="8"/>
  <c r="J1141" i="8"/>
  <c r="K1215" i="8"/>
  <c r="J1215" i="8"/>
  <c r="J951" i="8"/>
  <c r="K956" i="8"/>
  <c r="Q983" i="8" a="1"/>
  <c r="Q983" i="8" s="1"/>
  <c r="M983" i="8"/>
  <c r="Q987" i="8" a="1"/>
  <c r="Q987" i="8" s="1"/>
  <c r="M987" i="8"/>
  <c r="Q991" i="8" a="1"/>
  <c r="Q991" i="8" s="1"/>
  <c r="M991" i="8"/>
  <c r="Q995" i="8" a="1"/>
  <c r="Q995" i="8" s="1"/>
  <c r="M995" i="8"/>
  <c r="K999" i="8"/>
  <c r="K1006" i="8"/>
  <c r="J1006" i="8"/>
  <c r="Q1023" i="8" a="1"/>
  <c r="Q1023" i="8" s="1"/>
  <c r="M1023" i="8"/>
  <c r="K1030" i="8"/>
  <c r="J1030" i="8"/>
  <c r="K1035" i="8"/>
  <c r="Q1055" i="8" a="1"/>
  <c r="Q1055" i="8" s="1"/>
  <c r="M1055" i="8"/>
  <c r="K1062" i="8"/>
  <c r="J1062" i="8"/>
  <c r="K1067" i="8"/>
  <c r="K1093" i="8"/>
  <c r="J1096" i="8"/>
  <c r="K1191" i="8"/>
  <c r="J1191" i="8"/>
  <c r="K1255" i="8"/>
  <c r="J1255" i="8"/>
  <c r="K1103" i="8"/>
  <c r="J1103" i="8"/>
  <c r="J1133" i="8"/>
  <c r="K1135" i="8"/>
  <c r="J1135" i="8"/>
  <c r="K1183" i="8"/>
  <c r="J1183" i="8"/>
  <c r="K1340" i="8"/>
  <c r="J1340" i="8"/>
  <c r="K1095" i="8"/>
  <c r="J1095" i="8"/>
  <c r="K1143" i="8"/>
  <c r="J1143" i="8"/>
  <c r="K1175" i="8"/>
  <c r="J1175" i="8"/>
  <c r="K1279" i="8"/>
  <c r="J1279" i="8"/>
  <c r="J1298" i="8"/>
  <c r="K1298" i="8"/>
  <c r="J1080" i="8"/>
  <c r="J1097" i="8"/>
  <c r="K1107" i="8"/>
  <c r="J1107" i="8"/>
  <c r="J1112" i="8"/>
  <c r="J1145" i="8"/>
  <c r="K1147" i="8"/>
  <c r="J1147" i="8"/>
  <c r="K1171" i="8"/>
  <c r="J1171" i="8"/>
  <c r="J1177" i="8"/>
  <c r="K1087" i="8"/>
  <c r="J1087" i="8"/>
  <c r="K1119" i="8"/>
  <c r="J1119" i="8"/>
  <c r="K1151" i="8"/>
  <c r="J1151" i="8"/>
  <c r="K1167" i="8"/>
  <c r="J1167" i="8"/>
  <c r="K1099" i="8"/>
  <c r="J1099" i="8"/>
  <c r="J1121" i="8"/>
  <c r="K1123" i="8"/>
  <c r="J1123" i="8"/>
  <c r="J1153" i="8"/>
  <c r="K1155" i="8"/>
  <c r="J1155" i="8"/>
  <c r="K1163" i="8"/>
  <c r="J1163" i="8"/>
  <c r="J1169" i="8"/>
  <c r="K1187" i="8"/>
  <c r="J1187" i="8"/>
  <c r="K1195" i="8"/>
  <c r="J1195" i="8"/>
  <c r="K1203" i="8"/>
  <c r="J1203" i="8"/>
  <c r="K1211" i="8"/>
  <c r="J1211" i="8"/>
  <c r="K1219" i="8"/>
  <c r="J1219" i="8"/>
  <c r="K1227" i="8"/>
  <c r="J1227" i="8"/>
  <c r="K1235" i="8"/>
  <c r="J1235" i="8"/>
  <c r="K1243" i="8"/>
  <c r="J1243" i="8"/>
  <c r="K1251" i="8"/>
  <c r="J1251" i="8"/>
  <c r="K1259" i="8"/>
  <c r="J1259" i="8"/>
  <c r="K1267" i="8"/>
  <c r="J1267" i="8"/>
  <c r="K1275" i="8"/>
  <c r="J1275" i="8"/>
  <c r="M1334" i="8"/>
  <c r="Q1334" i="8" a="1"/>
  <c r="Q1334" i="8" s="1"/>
  <c r="K1159" i="8"/>
  <c r="J1159" i="8"/>
  <c r="K1296" i="8"/>
  <c r="J1296" i="8"/>
  <c r="J1543" i="8"/>
  <c r="K1543" i="8"/>
  <c r="K1131" i="8"/>
  <c r="J1131" i="8"/>
  <c r="J1161" i="8"/>
  <c r="J1185" i="8"/>
  <c r="K1292" i="8"/>
  <c r="J1292" i="8"/>
  <c r="K1324" i="8"/>
  <c r="J1324" i="8"/>
  <c r="K1284" i="8"/>
  <c r="J1284" i="8"/>
  <c r="J1290" i="8"/>
  <c r="K1290" i="8"/>
  <c r="K1316" i="8"/>
  <c r="J1316" i="8"/>
  <c r="J1322" i="8"/>
  <c r="K1322" i="8"/>
  <c r="K1328" i="8"/>
  <c r="J1328" i="8"/>
  <c r="K1344" i="8"/>
  <c r="J1344" i="8"/>
  <c r="J1575" i="8"/>
  <c r="K1575" i="8"/>
  <c r="J1282" i="8"/>
  <c r="K1282" i="8"/>
  <c r="K1308" i="8"/>
  <c r="J1308" i="8"/>
  <c r="J1314" i="8"/>
  <c r="K1314" i="8"/>
  <c r="K1332" i="8"/>
  <c r="J1332" i="8"/>
  <c r="K1348" i="8"/>
  <c r="J1348" i="8"/>
  <c r="K1288" i="8"/>
  <c r="J1288" i="8"/>
  <c r="J1294" i="8"/>
  <c r="K1294" i="8"/>
  <c r="K1320" i="8"/>
  <c r="J1320" i="8"/>
  <c r="J1501" i="8"/>
  <c r="K1501" i="8"/>
  <c r="J1511" i="8"/>
  <c r="K1511" i="8"/>
  <c r="K1300" i="8"/>
  <c r="J1300" i="8"/>
  <c r="J1306" i="8"/>
  <c r="K1306" i="8"/>
  <c r="K1336" i="8"/>
  <c r="J1336" i="8"/>
  <c r="Q1607" i="8" a="1"/>
  <c r="Q1607" i="8" s="1"/>
  <c r="M1607" i="8"/>
  <c r="J1286" i="8"/>
  <c r="K1286" i="8"/>
  <c r="K1312" i="8"/>
  <c r="J1312" i="8"/>
  <c r="J1318" i="8"/>
  <c r="K1318" i="8"/>
  <c r="K1304" i="8"/>
  <c r="J1304" i="8"/>
  <c r="J1310" i="8"/>
  <c r="K1310" i="8"/>
  <c r="J1491" i="8"/>
  <c r="K1491" i="8"/>
  <c r="J1630" i="8"/>
  <c r="K1630" i="8"/>
  <c r="K1326" i="8"/>
  <c r="K1330" i="8"/>
  <c r="K1334" i="8"/>
  <c r="K1338" i="8"/>
  <c r="K1342" i="8"/>
  <c r="K1346" i="8"/>
  <c r="K1488" i="8"/>
  <c r="K1493" i="8"/>
  <c r="J1503" i="8"/>
  <c r="K1503" i="8"/>
  <c r="K1508" i="8"/>
  <c r="J1531" i="8"/>
  <c r="K1531" i="8"/>
  <c r="J1563" i="8"/>
  <c r="K1563" i="8"/>
  <c r="M1615" i="8"/>
  <c r="K1643" i="8"/>
  <c r="J1643" i="8"/>
  <c r="J1523" i="8"/>
  <c r="K1523" i="8"/>
  <c r="J1555" i="8"/>
  <c r="K1555" i="8"/>
  <c r="K1649" i="8"/>
  <c r="J1649" i="8"/>
  <c r="K1724" i="8"/>
  <c r="J1724" i="8"/>
  <c r="J1352" i="8"/>
  <c r="J1356" i="8"/>
  <c r="J1360" i="8"/>
  <c r="J1364" i="8"/>
  <c r="J1368" i="8"/>
  <c r="J1372" i="8"/>
  <c r="J1376" i="8"/>
  <c r="J1380" i="8"/>
  <c r="J1384" i="8"/>
  <c r="J1388" i="8"/>
  <c r="J1392" i="8"/>
  <c r="J1396" i="8"/>
  <c r="J1400" i="8"/>
  <c r="J1404" i="8"/>
  <c r="J1408" i="8"/>
  <c r="J1412" i="8"/>
  <c r="J1416" i="8"/>
  <c r="J1420" i="8"/>
  <c r="J1424" i="8"/>
  <c r="J1428" i="8"/>
  <c r="J1432" i="8"/>
  <c r="J1436" i="8"/>
  <c r="J1440" i="8"/>
  <c r="J1444" i="8"/>
  <c r="J1448" i="8"/>
  <c r="J1452" i="8"/>
  <c r="J1456" i="8"/>
  <c r="J1460" i="8"/>
  <c r="J1464" i="8"/>
  <c r="J1468" i="8"/>
  <c r="J1472" i="8"/>
  <c r="J1476" i="8"/>
  <c r="J1480" i="8"/>
  <c r="J1484" i="8"/>
  <c r="K1489" i="8"/>
  <c r="J1499" i="8"/>
  <c r="K1499" i="8"/>
  <c r="J1535" i="8"/>
  <c r="K1535" i="8"/>
  <c r="J1567" i="8"/>
  <c r="K1567" i="8"/>
  <c r="M1587" i="8"/>
  <c r="Q1489" i="8" a="1"/>
  <c r="Q1489" i="8" s="1"/>
  <c r="J1515" i="8"/>
  <c r="K1515" i="8"/>
  <c r="J1547" i="8"/>
  <c r="K1547" i="8"/>
  <c r="J1579" i="8"/>
  <c r="K1579" i="8"/>
  <c r="K1689" i="8"/>
  <c r="J1689" i="8"/>
  <c r="J1507" i="8"/>
  <c r="K1507" i="8"/>
  <c r="J1527" i="8"/>
  <c r="K1527" i="8"/>
  <c r="J1559" i="8"/>
  <c r="K1559" i="8"/>
  <c r="J1632" i="8"/>
  <c r="K1632" i="8"/>
  <c r="J1495" i="8"/>
  <c r="K1495" i="8"/>
  <c r="J1539" i="8"/>
  <c r="K1539" i="8"/>
  <c r="J1571" i="8"/>
  <c r="K1571" i="8"/>
  <c r="M1591" i="8"/>
  <c r="K1744" i="8"/>
  <c r="J1744" i="8"/>
  <c r="M1488" i="8"/>
  <c r="Q1488" i="8" a="1"/>
  <c r="Q1488" i="8" s="1"/>
  <c r="M1508" i="8"/>
  <c r="Q1508" i="8" a="1"/>
  <c r="Q1508" i="8" s="1"/>
  <c r="J1519" i="8"/>
  <c r="K1519" i="8"/>
  <c r="J1551" i="8"/>
  <c r="K1551" i="8"/>
  <c r="J1583" i="8"/>
  <c r="K1583" i="8"/>
  <c r="K1587" i="8"/>
  <c r="K1591" i="8"/>
  <c r="K1595" i="8"/>
  <c r="K1599" i="8"/>
  <c r="K1603" i="8"/>
  <c r="K1607" i="8"/>
  <c r="K1611" i="8"/>
  <c r="K1615" i="8"/>
  <c r="K1623" i="8"/>
  <c r="K1625" i="8"/>
  <c r="J1657" i="8"/>
  <c r="J1685" i="8"/>
  <c r="K1655" i="8"/>
  <c r="J1655" i="8"/>
  <c r="J1696" i="8"/>
  <c r="K1696" i="8"/>
  <c r="K1700" i="8"/>
  <c r="J1700" i="8"/>
  <c r="K1635" i="8"/>
  <c r="J1635" i="8"/>
  <c r="J1802" i="8"/>
  <c r="K1802" i="8"/>
  <c r="K1622" i="8"/>
  <c r="K1624" i="8"/>
  <c r="J1633" i="8"/>
  <c r="K1647" i="8"/>
  <c r="J1647" i="8"/>
  <c r="J1677" i="8"/>
  <c r="J1786" i="8"/>
  <c r="K1786" i="8"/>
  <c r="K1618" i="8"/>
  <c r="K1620" i="8"/>
  <c r="Q1624" i="8" a="1"/>
  <c r="Q1624" i="8" s="1"/>
  <c r="K1659" i="8"/>
  <c r="J1659" i="8"/>
  <c r="J1730" i="8"/>
  <c r="K1730" i="8"/>
  <c r="J1770" i="8"/>
  <c r="K1770" i="8"/>
  <c r="K1639" i="8"/>
  <c r="J1639" i="8"/>
  <c r="K1675" i="8"/>
  <c r="J1675" i="8"/>
  <c r="K1716" i="8"/>
  <c r="J1716" i="8"/>
  <c r="J1754" i="8"/>
  <c r="K1754" i="8"/>
  <c r="K1651" i="8"/>
  <c r="J1651" i="8"/>
  <c r="J1702" i="8"/>
  <c r="J1718" i="8"/>
  <c r="K1732" i="8"/>
  <c r="J1732" i="8"/>
  <c r="J1738" i="8"/>
  <c r="K1738" i="8"/>
  <c r="J1750" i="8"/>
  <c r="K1750" i="8"/>
  <c r="J1766" i="8"/>
  <c r="K1766" i="8"/>
  <c r="J1782" i="8"/>
  <c r="K1782" i="8"/>
  <c r="J1798" i="8"/>
  <c r="K1798" i="8"/>
  <c r="K1808" i="8"/>
  <c r="J1808" i="8"/>
  <c r="K1824" i="8"/>
  <c r="J1824" i="8"/>
  <c r="K1712" i="8"/>
  <c r="J1712" i="8"/>
  <c r="K1736" i="8"/>
  <c r="J1736" i="8"/>
  <c r="J1742" i="8"/>
  <c r="K1742" i="8"/>
  <c r="J1710" i="8"/>
  <c r="J1722" i="8"/>
  <c r="K1722" i="8"/>
  <c r="J1758" i="8"/>
  <c r="K1758" i="8"/>
  <c r="J1774" i="8"/>
  <c r="K1774" i="8"/>
  <c r="J1790" i="8"/>
  <c r="K1790" i="8"/>
  <c r="K1806" i="8"/>
  <c r="J1806" i="8"/>
  <c r="K1708" i="8"/>
  <c r="J1708" i="8"/>
  <c r="K1728" i="8"/>
  <c r="J1728" i="8"/>
  <c r="J1734" i="8"/>
  <c r="K1734" i="8"/>
  <c r="J1679" i="8"/>
  <c r="J1683" i="8"/>
  <c r="J1687" i="8"/>
  <c r="J1691" i="8"/>
  <c r="J1695" i="8"/>
  <c r="J1706" i="8"/>
  <c r="K1740" i="8"/>
  <c r="J1740" i="8"/>
  <c r="J1746" i="8"/>
  <c r="K1746" i="8"/>
  <c r="J1762" i="8"/>
  <c r="K1762" i="8"/>
  <c r="J1778" i="8"/>
  <c r="K1778" i="8"/>
  <c r="J1794" i="8"/>
  <c r="K1794" i="8"/>
  <c r="K1704" i="8"/>
  <c r="J1704" i="8"/>
  <c r="K1720" i="8"/>
  <c r="J1720" i="8"/>
  <c r="J1726" i="8"/>
  <c r="K1726" i="8"/>
  <c r="K1818" i="8"/>
  <c r="J1818" i="8"/>
  <c r="J1826" i="8"/>
  <c r="K1828" i="8"/>
  <c r="J1828" i="8"/>
  <c r="K1820" i="8"/>
  <c r="J1820" i="8"/>
  <c r="K1894" i="8"/>
  <c r="J1894" i="8"/>
  <c r="J1748" i="8"/>
  <c r="J1752" i="8"/>
  <c r="J1756" i="8"/>
  <c r="J1760" i="8"/>
  <c r="J1764" i="8"/>
  <c r="J1768" i="8"/>
  <c r="J1772" i="8"/>
  <c r="J1776" i="8"/>
  <c r="J1780" i="8"/>
  <c r="J1784" i="8"/>
  <c r="J1788" i="8"/>
  <c r="J1792" i="8"/>
  <c r="J1796" i="8"/>
  <c r="J1800" i="8"/>
  <c r="J1804" i="8"/>
  <c r="J1814" i="8"/>
  <c r="K1816" i="8"/>
  <c r="J1816" i="8"/>
  <c r="J1846" i="8"/>
  <c r="J1862" i="8"/>
  <c r="J1878" i="8"/>
  <c r="K1904" i="8"/>
  <c r="J1904" i="8"/>
  <c r="K1910" i="8"/>
  <c r="J1910" i="8"/>
  <c r="K1812" i="8"/>
  <c r="J1812" i="8"/>
  <c r="K1844" i="8"/>
  <c r="J1844" i="8"/>
  <c r="K1920" i="8"/>
  <c r="J1920" i="8"/>
  <c r="K1942" i="8"/>
  <c r="J1942" i="8"/>
  <c r="J1810" i="8"/>
  <c r="J1838" i="8"/>
  <c r="K1840" i="8"/>
  <c r="J1840" i="8"/>
  <c r="J1858" i="8"/>
  <c r="J1874" i="8"/>
  <c r="J1890" i="8"/>
  <c r="K1836" i="8"/>
  <c r="J1836" i="8"/>
  <c r="K1908" i="8"/>
  <c r="J1908" i="8"/>
  <c r="J1830" i="8"/>
  <c r="K1832" i="8"/>
  <c r="J1832" i="8"/>
  <c r="J1854" i="8"/>
  <c r="J1870" i="8"/>
  <c r="J1886" i="8"/>
  <c r="K1906" i="8"/>
  <c r="J1906" i="8"/>
  <c r="K1922" i="8"/>
  <c r="J1922" i="8"/>
  <c r="K1954" i="8"/>
  <c r="J1954" i="8"/>
  <c r="K1902" i="8"/>
  <c r="J1902" i="8"/>
  <c r="K1918" i="8"/>
  <c r="J1918" i="8"/>
  <c r="K1930" i="8"/>
  <c r="J1930" i="8"/>
  <c r="K1962" i="8"/>
  <c r="J1962" i="8"/>
  <c r="K1982" i="8"/>
  <c r="J1982" i="8"/>
  <c r="J1848" i="8"/>
  <c r="J1852" i="8"/>
  <c r="J1856" i="8"/>
  <c r="J1860" i="8"/>
  <c r="J1864" i="8"/>
  <c r="J1868" i="8"/>
  <c r="J1872" i="8"/>
  <c r="J1876" i="8"/>
  <c r="J1880" i="8"/>
  <c r="J1884" i="8"/>
  <c r="J1888" i="8"/>
  <c r="J1892" i="8"/>
  <c r="K1900" i="8"/>
  <c r="J1900" i="8"/>
  <c r="K1916" i="8"/>
  <c r="J1916" i="8"/>
  <c r="K1950" i="8"/>
  <c r="J1950" i="8"/>
  <c r="K2014" i="8"/>
  <c r="J2014" i="8"/>
  <c r="K2048" i="8"/>
  <c r="J2048" i="8"/>
  <c r="K1898" i="8"/>
  <c r="J1898" i="8"/>
  <c r="K1914" i="8"/>
  <c r="J1914" i="8"/>
  <c r="K1938" i="8"/>
  <c r="J1938" i="8"/>
  <c r="K1970" i="8"/>
  <c r="J1970" i="8"/>
  <c r="K1896" i="8"/>
  <c r="J1896" i="8"/>
  <c r="K1912" i="8"/>
  <c r="J1912" i="8"/>
  <c r="K1926" i="8"/>
  <c r="J1926" i="8"/>
  <c r="K1958" i="8"/>
  <c r="J1958" i="8"/>
  <c r="K2118" i="8"/>
  <c r="J2118" i="8"/>
  <c r="M2118" i="8" s="1"/>
  <c r="K1946" i="8"/>
  <c r="J1946" i="8"/>
  <c r="K1980" i="8"/>
  <c r="J1980" i="8"/>
  <c r="K2046" i="8"/>
  <c r="J2046" i="8"/>
  <c r="K1934" i="8"/>
  <c r="J1934" i="8"/>
  <c r="K1966" i="8"/>
  <c r="J1966" i="8"/>
  <c r="K2012" i="8"/>
  <c r="J2012" i="8"/>
  <c r="K1984" i="8"/>
  <c r="J1984" i="8"/>
  <c r="K2016" i="8"/>
  <c r="J2016" i="8"/>
  <c r="J1986" i="8"/>
  <c r="K1988" i="8"/>
  <c r="J1988" i="8"/>
  <c r="J2018" i="8"/>
  <c r="K2020" i="8"/>
  <c r="J2020" i="8"/>
  <c r="J2042" i="8"/>
  <c r="K2044" i="8"/>
  <c r="J2044" i="8"/>
  <c r="K2049" i="8"/>
  <c r="J2049" i="8"/>
  <c r="J2051" i="8"/>
  <c r="J2110" i="8"/>
  <c r="M2110" i="8" s="1"/>
  <c r="K1992" i="8"/>
  <c r="J1992" i="8"/>
  <c r="K2024" i="8"/>
  <c r="J2024" i="8"/>
  <c r="K2040" i="8"/>
  <c r="J2040" i="8"/>
  <c r="K2052" i="8"/>
  <c r="J2052" i="8"/>
  <c r="K2054" i="8"/>
  <c r="J2054" i="8"/>
  <c r="K2115" i="8"/>
  <c r="J2115" i="8"/>
  <c r="M2115" i="8" s="1"/>
  <c r="J1994" i="8"/>
  <c r="K1996" i="8"/>
  <c r="J1996" i="8"/>
  <c r="J2026" i="8"/>
  <c r="K2028" i="8"/>
  <c r="J2028" i="8"/>
  <c r="J2034" i="8"/>
  <c r="K2036" i="8"/>
  <c r="J2036" i="8"/>
  <c r="J2094" i="8"/>
  <c r="M2094" i="8" s="1"/>
  <c r="K2107" i="8"/>
  <c r="J2107" i="8"/>
  <c r="M2107" i="8" s="1"/>
  <c r="J1924" i="8"/>
  <c r="J1928" i="8"/>
  <c r="J1932" i="8"/>
  <c r="J1936" i="8"/>
  <c r="J1940" i="8"/>
  <c r="J1944" i="8"/>
  <c r="J1948" i="8"/>
  <c r="J1952" i="8"/>
  <c r="J1956" i="8"/>
  <c r="J1960" i="8"/>
  <c r="J1964" i="8"/>
  <c r="J1968" i="8"/>
  <c r="K1972" i="8"/>
  <c r="J1998" i="8"/>
  <c r="K2000" i="8"/>
  <c r="J2000" i="8"/>
  <c r="J2030" i="8"/>
  <c r="K2032" i="8"/>
  <c r="J2032" i="8"/>
  <c r="K2099" i="8"/>
  <c r="J2099" i="8"/>
  <c r="M2099" i="8" s="1"/>
  <c r="J2002" i="8"/>
  <c r="K2004" i="8"/>
  <c r="J2004" i="8"/>
  <c r="K2067" i="8"/>
  <c r="J2067" i="8"/>
  <c r="M2067" i="8" s="1"/>
  <c r="K2075" i="8"/>
  <c r="J2075" i="8"/>
  <c r="M2075" i="8" s="1"/>
  <c r="K2083" i="8"/>
  <c r="J2083" i="8"/>
  <c r="M2083" i="8" s="1"/>
  <c r="K2091" i="8"/>
  <c r="J2091" i="8"/>
  <c r="M2091" i="8" s="1"/>
  <c r="K1976" i="8"/>
  <c r="J1976" i="8"/>
  <c r="K2008" i="8"/>
  <c r="J2008" i="8"/>
  <c r="K2065" i="8"/>
  <c r="J2065" i="8"/>
  <c r="M2065" i="8" s="1"/>
  <c r="K2073" i="8"/>
  <c r="J2073" i="8"/>
  <c r="M2073" i="8" s="1"/>
  <c r="K2081" i="8"/>
  <c r="J2081" i="8"/>
  <c r="M2081" i="8" s="1"/>
  <c r="K2089" i="8"/>
  <c r="J2089" i="8"/>
  <c r="M2089" i="8" s="1"/>
  <c r="K2097" i="8"/>
  <c r="J2097" i="8"/>
  <c r="M2097" i="8" s="1"/>
  <c r="K2105" i="8"/>
  <c r="J2105" i="8"/>
  <c r="M2105" i="8" s="1"/>
  <c r="K2113" i="8"/>
  <c r="J2113" i="8"/>
  <c r="M2113" i="8" s="1"/>
  <c r="K2058" i="8"/>
  <c r="J2058" i="8"/>
  <c r="J2092" i="8"/>
  <c r="M2092" i="8" s="1"/>
  <c r="J2100" i="8"/>
  <c r="M2100" i="8" s="1"/>
  <c r="J2108" i="8"/>
  <c r="M2108" i="8" s="1"/>
  <c r="J2116" i="8"/>
  <c r="M2116" i="8" s="1"/>
  <c r="K2071" i="8"/>
  <c r="J2071" i="8"/>
  <c r="M2071" i="8" s="1"/>
  <c r="K2079" i="8"/>
  <c r="J2079" i="8"/>
  <c r="M2079" i="8" s="1"/>
  <c r="K2087" i="8"/>
  <c r="J2087" i="8"/>
  <c r="M2087" i="8" s="1"/>
  <c r="K2095" i="8"/>
  <c r="J2095" i="8"/>
  <c r="M2095" i="8" s="1"/>
  <c r="K2103" i="8"/>
  <c r="J2103" i="8"/>
  <c r="M2103" i="8" s="1"/>
  <c r="K2111" i="8"/>
  <c r="J2111" i="8"/>
  <c r="M2111" i="8" s="1"/>
  <c r="K2062" i="8"/>
  <c r="J2062" i="8"/>
  <c r="K2069" i="8"/>
  <c r="J2069" i="8"/>
  <c r="M2069" i="8" s="1"/>
  <c r="K2077" i="8"/>
  <c r="J2077" i="8"/>
  <c r="M2077" i="8" s="1"/>
  <c r="K2085" i="8"/>
  <c r="J2085" i="8"/>
  <c r="M2085" i="8" s="1"/>
  <c r="K2093" i="8"/>
  <c r="J2093" i="8"/>
  <c r="M2093" i="8" s="1"/>
  <c r="K2101" i="8"/>
  <c r="J2101" i="8"/>
  <c r="M2101" i="8" s="1"/>
  <c r="K2109" i="8"/>
  <c r="J2109" i="8"/>
  <c r="M2109" i="8" s="1"/>
  <c r="K2117" i="8"/>
  <c r="J2117" i="8"/>
  <c r="M2117" i="8" s="1"/>
  <c r="J2119" i="8"/>
  <c r="M2119" i="8" s="1"/>
  <c r="J2121" i="8"/>
  <c r="M2121" i="8" s="1"/>
  <c r="J2123" i="8"/>
  <c r="M2123" i="8" s="1"/>
  <c r="J2125" i="8"/>
  <c r="M2125" i="8" s="1"/>
  <c r="J2127" i="8"/>
  <c r="M2127" i="8" s="1"/>
  <c r="J2129" i="8"/>
  <c r="M2129" i="8" s="1"/>
  <c r="J2131" i="8"/>
  <c r="M2131" i="8" s="1"/>
  <c r="J2133" i="8"/>
  <c r="M2133" i="8" s="1"/>
  <c r="J2135" i="8"/>
  <c r="M2135" i="8" s="1"/>
  <c r="J2137" i="8"/>
  <c r="M2137" i="8" s="1"/>
  <c r="J2139" i="8"/>
  <c r="M2139" i="8" s="1"/>
  <c r="J2141" i="8"/>
  <c r="M2141" i="8" s="1"/>
  <c r="J2143" i="8"/>
  <c r="M2143" i="8" s="1"/>
  <c r="J2145" i="8"/>
  <c r="M2145" i="8" s="1"/>
  <c r="J2147" i="8"/>
  <c r="M2147" i="8" s="1"/>
  <c r="J2149" i="8"/>
  <c r="M2149" i="8" s="1"/>
  <c r="J2151" i="8"/>
  <c r="M2151" i="8" s="1"/>
  <c r="J2153" i="8"/>
  <c r="M2153" i="8" s="1"/>
  <c r="J2155" i="8"/>
  <c r="M2155" i="8" s="1"/>
  <c r="J2157" i="8"/>
  <c r="M2157" i="8" s="1"/>
  <c r="J2159" i="8"/>
  <c r="M2159" i="8" s="1"/>
  <c r="J2161" i="8"/>
  <c r="M2161" i="8" s="1"/>
  <c r="J2163" i="8"/>
  <c r="M2163" i="8" s="1"/>
  <c r="J2165" i="8"/>
  <c r="M2165" i="8" s="1"/>
  <c r="J2167" i="8"/>
  <c r="M2167" i="8" s="1"/>
  <c r="J2169" i="8"/>
  <c r="M2169" i="8" s="1"/>
  <c r="J2171" i="8"/>
  <c r="M2171" i="8" s="1"/>
  <c r="J2173" i="8"/>
  <c r="M2173" i="8" s="1"/>
  <c r="J2175" i="8"/>
  <c r="M2175" i="8" s="1"/>
  <c r="J2177" i="8"/>
  <c r="M2177" i="8" s="1"/>
  <c r="J2179" i="8"/>
  <c r="M2179" i="8" s="1"/>
  <c r="J2181" i="8"/>
  <c r="M2181" i="8" s="1"/>
  <c r="J2183" i="8"/>
  <c r="M2183" i="8" s="1"/>
  <c r="J2185" i="8"/>
  <c r="M2185" i="8" s="1"/>
  <c r="J2187" i="8"/>
  <c r="M2187" i="8" s="1"/>
  <c r="J2189" i="8"/>
  <c r="M2189" i="8" s="1"/>
  <c r="J2191" i="8"/>
  <c r="M2191" i="8" s="1"/>
  <c r="J2193" i="8"/>
  <c r="M2193" i="8" s="1"/>
  <c r="J2195" i="8"/>
  <c r="M2195" i="8" s="1"/>
  <c r="J2197" i="8"/>
  <c r="M2197" i="8" s="1"/>
  <c r="J2199" i="8"/>
  <c r="M2199" i="8" s="1"/>
  <c r="J2201" i="8"/>
  <c r="M2201" i="8" s="1"/>
  <c r="J2203" i="8"/>
  <c r="M2203" i="8" s="1"/>
  <c r="J2205" i="8"/>
  <c r="M2205" i="8" s="1"/>
  <c r="J2207" i="8"/>
  <c r="M2207" i="8" s="1"/>
  <c r="J1060" i="5"/>
  <c r="Q1060" i="5" s="1" a="1"/>
  <c r="Q1060" i="5" s="1"/>
  <c r="K1060" i="5"/>
  <c r="K1175" i="5"/>
  <c r="J1175" i="5"/>
  <c r="M1175" i="5" s="1"/>
  <c r="J1669" i="5"/>
  <c r="Q1669" i="5" s="1" a="1"/>
  <c r="Q1669" i="5" s="1"/>
  <c r="K1669" i="5"/>
  <c r="K1760" i="5"/>
  <c r="J1760" i="5"/>
  <c r="Q1760" i="5" s="1" a="1"/>
  <c r="Q1760" i="5" s="1"/>
  <c r="K1931" i="5"/>
  <c r="J1931" i="5"/>
  <c r="Q1931" i="5" s="1" a="1"/>
  <c r="Q1931" i="5" s="1"/>
  <c r="K2158" i="5"/>
  <c r="J2158" i="5"/>
  <c r="M2158" i="5" s="1"/>
  <c r="K225" i="5"/>
  <c r="K234" i="5"/>
  <c r="K282" i="5"/>
  <c r="K286" i="5"/>
  <c r="K387" i="5"/>
  <c r="K406" i="5"/>
  <c r="K429" i="5"/>
  <c r="K441" i="5"/>
  <c r="K463" i="5"/>
  <c r="K474" i="5"/>
  <c r="K552" i="5"/>
  <c r="K556" i="5"/>
  <c r="K560" i="5"/>
  <c r="K564" i="5"/>
  <c r="K568" i="5"/>
  <c r="K572" i="5"/>
  <c r="K577" i="5"/>
  <c r="K581" i="5"/>
  <c r="K585" i="5"/>
  <c r="K590" i="5"/>
  <c r="K594" i="5"/>
  <c r="K598" i="5"/>
  <c r="K603" i="5"/>
  <c r="K908" i="5"/>
  <c r="K942" i="5"/>
  <c r="K995" i="5"/>
  <c r="J995" i="5"/>
  <c r="Q995" i="5" s="1" a="1"/>
  <c r="Q995" i="5" s="1"/>
  <c r="J1064" i="5"/>
  <c r="M1064" i="5" s="1"/>
  <c r="K1064" i="5"/>
  <c r="K1147" i="5"/>
  <c r="J1147" i="5"/>
  <c r="M1147" i="5" s="1"/>
  <c r="K1247" i="5"/>
  <c r="J1247" i="5"/>
  <c r="Q1247" i="5" s="1" a="1"/>
  <c r="Q1247" i="5" s="1"/>
  <c r="J1409" i="5"/>
  <c r="Q1409" i="5" s="1" a="1"/>
  <c r="Q1409" i="5" s="1"/>
  <c r="K1409" i="5"/>
  <c r="K1576" i="5"/>
  <c r="J1576" i="5"/>
  <c r="M1576" i="5" s="1"/>
  <c r="J1613" i="5"/>
  <c r="Q1613" i="5" s="1" a="1"/>
  <c r="Q1613" i="5" s="1"/>
  <c r="K1613" i="5"/>
  <c r="J1680" i="5"/>
  <c r="M1680" i="5" s="1"/>
  <c r="K1680" i="5"/>
  <c r="K1877" i="5"/>
  <c r="J1877" i="5"/>
  <c r="M1877" i="5" s="1"/>
  <c r="J1882" i="5"/>
  <c r="Q1882" i="5" s="1" a="1"/>
  <c r="Q1882" i="5" s="1"/>
  <c r="K1882" i="5"/>
  <c r="K1954" i="5"/>
  <c r="J1954" i="5"/>
  <c r="M1954" i="5" s="1"/>
  <c r="K1977" i="5"/>
  <c r="J1977" i="5"/>
  <c r="Q1977" i="5" s="1" a="1"/>
  <c r="Q1977" i="5" s="1"/>
  <c r="K1982" i="5"/>
  <c r="J1982" i="5"/>
  <c r="Q1982" i="5" s="1" a="1"/>
  <c r="Q1982" i="5" s="1"/>
  <c r="K1997" i="5"/>
  <c r="J1997" i="5"/>
  <c r="Q1997" i="5" s="1" a="1"/>
  <c r="Q1997" i="5" s="1"/>
  <c r="J20" i="5"/>
  <c r="Q20" i="5" s="1" a="1"/>
  <c r="Q20" i="5" s="1"/>
  <c r="K34" i="5"/>
  <c r="J43" i="5"/>
  <c r="Q43" i="5" s="1" a="1"/>
  <c r="Q43" i="5" s="1"/>
  <c r="J52" i="5"/>
  <c r="Q52" i="5" s="1" a="1"/>
  <c r="Q52" i="5" s="1"/>
  <c r="K66" i="5"/>
  <c r="J75" i="5"/>
  <c r="Q75" i="5" s="1" a="1"/>
  <c r="Q75" i="5" s="1"/>
  <c r="J84" i="5"/>
  <c r="Q84" i="5" s="1" a="1"/>
  <c r="Q84" i="5" s="1"/>
  <c r="K99" i="5"/>
  <c r="J109" i="5"/>
  <c r="Q109" i="5" s="1" a="1"/>
  <c r="Q109" i="5" s="1"/>
  <c r="J119" i="5"/>
  <c r="Q119" i="5" s="1" a="1"/>
  <c r="Q119" i="5" s="1"/>
  <c r="K133" i="5"/>
  <c r="J141" i="5"/>
  <c r="Q141" i="5" s="1" a="1"/>
  <c r="Q141" i="5" s="1"/>
  <c r="J150" i="5"/>
  <c r="Q150" i="5" s="1" a="1"/>
  <c r="Q150" i="5" s="1"/>
  <c r="K165" i="5"/>
  <c r="J174" i="5"/>
  <c r="Q174" i="5" s="1" a="1"/>
  <c r="Q174" i="5" s="1"/>
  <c r="J183" i="5"/>
  <c r="Q183" i="5" s="1" a="1"/>
  <c r="Q183" i="5" s="1"/>
  <c r="K197" i="5"/>
  <c r="J206" i="5"/>
  <c r="Q206" i="5" s="1" a="1"/>
  <c r="Q206" i="5" s="1"/>
  <c r="J216" i="5"/>
  <c r="Q216" i="5" s="1" a="1"/>
  <c r="Q216" i="5" s="1"/>
  <c r="K236" i="5"/>
  <c r="K240" i="5"/>
  <c r="K244" i="5"/>
  <c r="K252" i="5"/>
  <c r="J287" i="5"/>
  <c r="Q287" i="5" s="1" a="1"/>
  <c r="Q287" i="5" s="1"/>
  <c r="J301" i="5"/>
  <c r="Q301" i="5" s="1" a="1"/>
  <c r="Q301" i="5" s="1"/>
  <c r="J305" i="5"/>
  <c r="M305" i="5" s="1"/>
  <c r="J312" i="5"/>
  <c r="M312" i="5" s="1"/>
  <c r="K317" i="5"/>
  <c r="J341" i="5"/>
  <c r="M341" i="5" s="1"/>
  <c r="J345" i="5"/>
  <c r="M345" i="5" s="1"/>
  <c r="J362" i="5"/>
  <c r="M362" i="5" s="1"/>
  <c r="J378" i="5"/>
  <c r="M378" i="5" s="1"/>
  <c r="K385" i="5"/>
  <c r="J388" i="5"/>
  <c r="M388" i="5" s="1"/>
  <c r="J407" i="5"/>
  <c r="Q407" i="5" s="1" a="1"/>
  <c r="Q407" i="5" s="1"/>
  <c r="J420" i="5"/>
  <c r="M420" i="5" s="1"/>
  <c r="K427" i="5"/>
  <c r="J442" i="5"/>
  <c r="Q442" i="5" s="1" a="1"/>
  <c r="Q442" i="5" s="1"/>
  <c r="J454" i="5"/>
  <c r="M454" i="5" s="1"/>
  <c r="K461" i="5"/>
  <c r="J475" i="5"/>
  <c r="Q475" i="5" s="1" a="1"/>
  <c r="Q475" i="5" s="1"/>
  <c r="J493" i="5"/>
  <c r="Q493" i="5" s="1" a="1"/>
  <c r="Q493" i="5" s="1"/>
  <c r="J497" i="5"/>
  <c r="Q497" i="5" s="1" a="1"/>
  <c r="Q497" i="5" s="1"/>
  <c r="J505" i="5"/>
  <c r="Q505" i="5" s="1" a="1"/>
  <c r="Q505" i="5" s="1"/>
  <c r="J518" i="5"/>
  <c r="Q518" i="5" s="1" a="1"/>
  <c r="Q518" i="5" s="1"/>
  <c r="K553" i="5"/>
  <c r="K557" i="5"/>
  <c r="K561" i="5"/>
  <c r="K565" i="5"/>
  <c r="K569" i="5"/>
  <c r="K573" i="5"/>
  <c r="K578" i="5"/>
  <c r="K582" i="5"/>
  <c r="K586" i="5"/>
  <c r="K591" i="5"/>
  <c r="K595" i="5"/>
  <c r="K599" i="5"/>
  <c r="K604" i="5"/>
  <c r="J613" i="5"/>
  <c r="M613" i="5" s="1"/>
  <c r="K628" i="5"/>
  <c r="K637" i="5"/>
  <c r="J646" i="5"/>
  <c r="M646" i="5" s="1"/>
  <c r="K661" i="5"/>
  <c r="K671" i="5"/>
  <c r="J680" i="5"/>
  <c r="M680" i="5" s="1"/>
  <c r="K694" i="5"/>
  <c r="K703" i="5"/>
  <c r="J712" i="5"/>
  <c r="M712" i="5" s="1"/>
  <c r="K727" i="5"/>
  <c r="K736" i="5"/>
  <c r="J745" i="5"/>
  <c r="M745" i="5" s="1"/>
  <c r="K760" i="5"/>
  <c r="K769" i="5"/>
  <c r="K790" i="5"/>
  <c r="J807" i="5"/>
  <c r="Q807" i="5" s="1" a="1"/>
  <c r="Q807" i="5" s="1"/>
  <c r="K826" i="5"/>
  <c r="K847" i="5"/>
  <c r="K852" i="5"/>
  <c r="J861" i="5"/>
  <c r="M861" i="5" s="1"/>
  <c r="J888" i="5"/>
  <c r="M888" i="5" s="1"/>
  <c r="K895" i="5"/>
  <c r="K902" i="5"/>
  <c r="J909" i="5"/>
  <c r="Q909" i="5" s="1" a="1"/>
  <c r="Q909" i="5" s="1"/>
  <c r="J921" i="5"/>
  <c r="M921" i="5" s="1"/>
  <c r="K928" i="5"/>
  <c r="K936" i="5"/>
  <c r="J944" i="5"/>
  <c r="Q944" i="5" s="1" a="1"/>
  <c r="Q944" i="5" s="1"/>
  <c r="J955" i="5"/>
  <c r="M955" i="5" s="1"/>
  <c r="K964" i="5"/>
  <c r="K976" i="5"/>
  <c r="K983" i="5"/>
  <c r="K987" i="5"/>
  <c r="K996" i="5"/>
  <c r="J1000" i="5"/>
  <c r="Q1000" i="5" s="1" a="1"/>
  <c r="Q1000" i="5" s="1"/>
  <c r="K1000" i="5"/>
  <c r="K1014" i="5"/>
  <c r="J1032" i="5"/>
  <c r="M1032" i="5" s="1"/>
  <c r="K1032" i="5"/>
  <c r="J1056" i="5"/>
  <c r="Q1056" i="5" s="1" a="1"/>
  <c r="Q1056" i="5" s="1"/>
  <c r="K1056" i="5"/>
  <c r="K1065" i="5"/>
  <c r="K1083" i="5"/>
  <c r="K1108" i="5"/>
  <c r="J1108" i="5"/>
  <c r="M1108" i="5" s="1"/>
  <c r="J1118" i="5"/>
  <c r="Q1118" i="5" s="1" a="1"/>
  <c r="Q1118" i="5" s="1"/>
  <c r="J1153" i="5"/>
  <c r="Q1153" i="5" s="1" a="1"/>
  <c r="Q1153" i="5" s="1"/>
  <c r="K1159" i="5"/>
  <c r="J1159" i="5"/>
  <c r="M1159" i="5" s="1"/>
  <c r="K1186" i="5"/>
  <c r="J1239" i="5"/>
  <c r="M1239" i="5" s="1"/>
  <c r="J1248" i="5"/>
  <c r="Q1248" i="5" s="1" a="1"/>
  <c r="Q1248" i="5" s="1"/>
  <c r="K1252" i="5"/>
  <c r="K1262" i="5"/>
  <c r="K1272" i="5"/>
  <c r="K1319" i="5"/>
  <c r="K1329" i="5"/>
  <c r="K1347" i="5"/>
  <c r="J1441" i="5"/>
  <c r="M1441" i="5" s="1"/>
  <c r="K1441" i="5"/>
  <c r="J1447" i="5"/>
  <c r="Q1447" i="5" s="1" a="1"/>
  <c r="Q1447" i="5" s="1"/>
  <c r="K1447" i="5"/>
  <c r="J1517" i="5"/>
  <c r="Q1517" i="5" s="1" a="1"/>
  <c r="Q1517" i="5" s="1"/>
  <c r="K1517" i="5"/>
  <c r="J1553" i="5"/>
  <c r="Q1553" i="5" s="1" a="1"/>
  <c r="Q1553" i="5" s="1"/>
  <c r="K1553" i="5"/>
  <c r="J1565" i="5"/>
  <c r="Q1565" i="5" s="1" a="1"/>
  <c r="Q1565" i="5" s="1"/>
  <c r="K1565" i="5"/>
  <c r="J1625" i="5"/>
  <c r="Q1625" i="5" s="1" a="1"/>
  <c r="Q1625" i="5" s="1"/>
  <c r="K1625" i="5"/>
  <c r="J1636" i="5"/>
  <c r="M1636" i="5" s="1"/>
  <c r="K1636" i="5"/>
  <c r="J1786" i="5"/>
  <c r="M1786" i="5" s="1"/>
  <c r="K1786" i="5"/>
  <c r="K1792" i="5"/>
  <c r="J1792" i="5"/>
  <c r="Q1792" i="5" s="1" a="1"/>
  <c r="Q1792" i="5" s="1"/>
  <c r="K1827" i="5"/>
  <c r="J1827" i="5"/>
  <c r="M1827" i="5" s="1"/>
  <c r="J2082" i="5"/>
  <c r="M2082" i="5" s="1"/>
  <c r="K2082" i="5"/>
  <c r="J2250" i="5"/>
  <c r="M2250" i="5" s="1"/>
  <c r="K2250" i="5"/>
  <c r="J1165" i="5"/>
  <c r="M1165" i="5" s="1"/>
  <c r="K1165" i="5"/>
  <c r="K1700" i="5"/>
  <c r="J1700" i="5"/>
  <c r="M1700" i="5" s="1"/>
  <c r="J1796" i="5"/>
  <c r="Q1796" i="5" s="1" a="1"/>
  <c r="Q1796" i="5" s="1"/>
  <c r="K1796" i="5"/>
  <c r="K2116" i="5"/>
  <c r="J2116" i="5"/>
  <c r="M2116" i="5" s="1"/>
  <c r="J609" i="5"/>
  <c r="M609" i="5" s="1"/>
  <c r="K624" i="5"/>
  <c r="K633" i="5"/>
  <c r="J642" i="5"/>
  <c r="M642" i="5" s="1"/>
  <c r="K657" i="5"/>
  <c r="K667" i="5"/>
  <c r="J676" i="5"/>
  <c r="M676" i="5" s="1"/>
  <c r="K690" i="5"/>
  <c r="K699" i="5"/>
  <c r="J708" i="5"/>
  <c r="M708" i="5" s="1"/>
  <c r="K723" i="5"/>
  <c r="K732" i="5"/>
  <c r="J741" i="5"/>
  <c r="M741" i="5" s="1"/>
  <c r="K755" i="5"/>
  <c r="K765" i="5"/>
  <c r="K778" i="5"/>
  <c r="J803" i="5"/>
  <c r="M803" i="5" s="1"/>
  <c r="K822" i="5"/>
  <c r="J833" i="5"/>
  <c r="Q833" i="5" s="1" a="1"/>
  <c r="Q833" i="5" s="1"/>
  <c r="K843" i="5"/>
  <c r="J857" i="5"/>
  <c r="M857" i="5" s="1"/>
  <c r="J872" i="5"/>
  <c r="Q872" i="5" s="1" a="1"/>
  <c r="Q872" i="5" s="1"/>
  <c r="J880" i="5"/>
  <c r="Q880" i="5" s="1" a="1"/>
  <c r="Q880" i="5" s="1"/>
  <c r="K899" i="5"/>
  <c r="K906" i="5"/>
  <c r="J913" i="5"/>
  <c r="Q913" i="5" s="1" a="1"/>
  <c r="Q913" i="5" s="1"/>
  <c r="K933" i="5"/>
  <c r="K940" i="5"/>
  <c r="J948" i="5"/>
  <c r="Q948" i="5" s="1" a="1"/>
  <c r="Q948" i="5" s="1"/>
  <c r="K969" i="5"/>
  <c r="K973" i="5"/>
  <c r="K1011" i="5"/>
  <c r="J1015" i="5"/>
  <c r="M1015" i="5" s="1"/>
  <c r="K1015" i="5"/>
  <c r="J1020" i="5"/>
  <c r="M1020" i="5" s="1"/>
  <c r="J1033" i="5"/>
  <c r="Q1033" i="5" s="1" a="1"/>
  <c r="Q1033" i="5" s="1"/>
  <c r="K1033" i="5"/>
  <c r="K1061" i="5"/>
  <c r="K1079" i="5"/>
  <c r="K1103" i="5"/>
  <c r="K1119" i="5"/>
  <c r="J1119" i="5"/>
  <c r="M1119" i="5" s="1"/>
  <c r="J1138" i="5"/>
  <c r="Q1138" i="5" s="1" a="1"/>
  <c r="Q1138" i="5" s="1"/>
  <c r="J1166" i="5"/>
  <c r="Q1166" i="5" s="1" a="1"/>
  <c r="Q1166" i="5" s="1"/>
  <c r="J1181" i="5"/>
  <c r="Q1181" i="5" s="1" a="1"/>
  <c r="Q1181" i="5" s="1"/>
  <c r="K1208" i="5"/>
  <c r="J1214" i="5"/>
  <c r="Q1214" i="5" s="1" a="1"/>
  <c r="Q1214" i="5" s="1"/>
  <c r="K1214" i="5"/>
  <c r="J1258" i="5"/>
  <c r="Q1258" i="5" s="1" a="1"/>
  <c r="Q1258" i="5" s="1"/>
  <c r="K1268" i="5"/>
  <c r="K1286" i="5"/>
  <c r="K1296" i="5"/>
  <c r="J1315" i="5"/>
  <c r="Q1315" i="5" s="1" a="1"/>
  <c r="Q1315" i="5" s="1"/>
  <c r="K1325" i="5"/>
  <c r="K1376" i="5"/>
  <c r="J1387" i="5"/>
  <c r="Q1387" i="5" s="1" a="1"/>
  <c r="Q1387" i="5" s="1"/>
  <c r="J1437" i="5"/>
  <c r="Q1437" i="5" s="1" a="1"/>
  <c r="Q1437" i="5" s="1"/>
  <c r="K1437" i="5"/>
  <c r="J1477" i="5"/>
  <c r="Q1477" i="5" s="1" a="1"/>
  <c r="Q1477" i="5" s="1"/>
  <c r="K1477" i="5"/>
  <c r="K1532" i="5"/>
  <c r="J1532" i="5"/>
  <c r="M1532" i="5" s="1"/>
  <c r="J1593" i="5"/>
  <c r="Q1593" i="5" s="1" a="1"/>
  <c r="Q1593" i="5" s="1"/>
  <c r="K1593" i="5"/>
  <c r="J1604" i="5"/>
  <c r="M1604" i="5" s="1"/>
  <c r="K1604" i="5"/>
  <c r="J1648" i="5"/>
  <c r="Q1648" i="5" s="1" a="1"/>
  <c r="Q1648" i="5" s="1"/>
  <c r="K1648" i="5"/>
  <c r="J1665" i="5"/>
  <c r="Q1665" i="5" s="1" a="1"/>
  <c r="Q1665" i="5" s="1"/>
  <c r="K1665" i="5"/>
  <c r="K1696" i="5"/>
  <c r="J1696" i="5"/>
  <c r="Q1696" i="5" s="1" a="1"/>
  <c r="Q1696" i="5" s="1"/>
  <c r="K1723" i="5"/>
  <c r="J1723" i="5"/>
  <c r="M1723" i="5" s="1"/>
  <c r="K1749" i="5"/>
  <c r="J1749" i="5"/>
  <c r="M1749" i="5" s="1"/>
  <c r="K1787" i="5"/>
  <c r="J1787" i="5"/>
  <c r="Q1787" i="5" s="1" a="1"/>
  <c r="Q1787" i="5" s="1"/>
  <c r="J1816" i="5"/>
  <c r="Q1816" i="5" s="1" a="1"/>
  <c r="Q1816" i="5" s="1"/>
  <c r="K1816" i="5"/>
  <c r="J1822" i="5"/>
  <c r="Q1822" i="5" s="1" a="1"/>
  <c r="Q1822" i="5" s="1"/>
  <c r="K1822" i="5"/>
  <c r="J1848" i="5"/>
  <c r="Q1848" i="5" s="1" a="1"/>
  <c r="Q1848" i="5" s="1"/>
  <c r="K1848" i="5"/>
  <c r="J1860" i="5"/>
  <c r="Q1860" i="5" s="1" a="1"/>
  <c r="Q1860" i="5" s="1"/>
  <c r="K1860" i="5"/>
  <c r="K1865" i="5"/>
  <c r="J1865" i="5"/>
  <c r="M1865" i="5" s="1"/>
  <c r="K1918" i="5"/>
  <c r="J1918" i="5"/>
  <c r="M1918" i="5" s="1"/>
  <c r="J2140" i="5"/>
  <c r="M2140" i="5" s="1"/>
  <c r="K2140" i="5"/>
  <c r="J2230" i="5"/>
  <c r="M2230" i="5" s="1"/>
  <c r="K2230" i="5"/>
  <c r="J1019" i="5"/>
  <c r="M1019" i="5" s="1"/>
  <c r="K1019" i="5"/>
  <c r="J1202" i="5"/>
  <c r="Q1202" i="5" s="1" a="1"/>
  <c r="Q1202" i="5" s="1"/>
  <c r="K1202" i="5"/>
  <c r="K1721" i="5"/>
  <c r="J1721" i="5"/>
  <c r="M1721" i="5" s="1"/>
  <c r="J993" i="5"/>
  <c r="M993" i="5" s="1"/>
  <c r="K993" i="5"/>
  <c r="J1052" i="5"/>
  <c r="Q1052" i="5" s="1" a="1"/>
  <c r="Q1052" i="5" s="1"/>
  <c r="K1052" i="5"/>
  <c r="K1139" i="5"/>
  <c r="J1139" i="5"/>
  <c r="M1139" i="5" s="1"/>
  <c r="K1161" i="5"/>
  <c r="J1161" i="5"/>
  <c r="Q1161" i="5" s="1" a="1"/>
  <c r="Q1161" i="5" s="1"/>
  <c r="K1167" i="5"/>
  <c r="J1167" i="5"/>
  <c r="M1167" i="5" s="1"/>
  <c r="K1378" i="5"/>
  <c r="J1378" i="5"/>
  <c r="M1378" i="5" s="1"/>
  <c r="J1443" i="5"/>
  <c r="M1443" i="5" s="1"/>
  <c r="K1443" i="5"/>
  <c r="J1547" i="5"/>
  <c r="Q1547" i="5" s="1" a="1"/>
  <c r="Q1547" i="5" s="1"/>
  <c r="K1547" i="5"/>
  <c r="J1555" i="5"/>
  <c r="Q1555" i="5" s="1" a="1"/>
  <c r="Q1555" i="5" s="1"/>
  <c r="K1555" i="5"/>
  <c r="J1616" i="5"/>
  <c r="M1616" i="5" s="1"/>
  <c r="K1616" i="5"/>
  <c r="J1627" i="5"/>
  <c r="M1627" i="5" s="1"/>
  <c r="K1627" i="5"/>
  <c r="K1712" i="5"/>
  <c r="J1712" i="5"/>
  <c r="Q1712" i="5" s="1" a="1"/>
  <c r="Q1712" i="5" s="1"/>
  <c r="K1855" i="5"/>
  <c r="J1855" i="5"/>
  <c r="Q1855" i="5" s="1" a="1"/>
  <c r="Q1855" i="5" s="1"/>
  <c r="J1894" i="5"/>
  <c r="Q1894" i="5" s="1" a="1"/>
  <c r="Q1894" i="5" s="1"/>
  <c r="K1894" i="5"/>
  <c r="K2017" i="5"/>
  <c r="J2017" i="5"/>
  <c r="Q2017" i="5" s="1" a="1"/>
  <c r="Q2017" i="5" s="1"/>
  <c r="K2022" i="5"/>
  <c r="J2022" i="5"/>
  <c r="Q2022" i="5" s="1" a="1"/>
  <c r="Q2022" i="5" s="1"/>
  <c r="K1267" i="5"/>
  <c r="J1267" i="5"/>
  <c r="Q1267" i="5" s="1" a="1"/>
  <c r="Q1267" i="5" s="1"/>
  <c r="K1391" i="5"/>
  <c r="J1391" i="5"/>
  <c r="M1391" i="5" s="1"/>
  <c r="K22" i="5"/>
  <c r="J31" i="5"/>
  <c r="Q31" i="5" s="1" a="1"/>
  <c r="Q31" i="5" s="1"/>
  <c r="J40" i="5"/>
  <c r="Q40" i="5" s="1" a="1"/>
  <c r="Q40" i="5" s="1"/>
  <c r="K54" i="5"/>
  <c r="J63" i="5"/>
  <c r="Q63" i="5" s="1" a="1"/>
  <c r="Q63" i="5" s="1"/>
  <c r="J72" i="5"/>
  <c r="Q72" i="5" s="1" a="1"/>
  <c r="Q72" i="5" s="1"/>
  <c r="K86" i="5"/>
  <c r="J95" i="5"/>
  <c r="Q95" i="5" s="1" a="1"/>
  <c r="Q95" i="5" s="1"/>
  <c r="J106" i="5"/>
  <c r="Q106" i="5" s="1" a="1"/>
  <c r="Q106" i="5" s="1"/>
  <c r="K121" i="5"/>
  <c r="J130" i="5"/>
  <c r="Q130" i="5" s="1" a="1"/>
  <c r="Q130" i="5" s="1"/>
  <c r="J138" i="5"/>
  <c r="Q138" i="5" s="1" a="1"/>
  <c r="Q138" i="5" s="1"/>
  <c r="K153" i="5"/>
  <c r="J162" i="5"/>
  <c r="Q162" i="5" s="1" a="1"/>
  <c r="Q162" i="5" s="1"/>
  <c r="J171" i="5"/>
  <c r="Q171" i="5" s="1" a="1"/>
  <c r="Q171" i="5" s="1"/>
  <c r="K185" i="5"/>
  <c r="J194" i="5"/>
  <c r="Q194" i="5" s="1" a="1"/>
  <c r="Q194" i="5" s="1"/>
  <c r="K1155" i="5"/>
  <c r="J1155" i="5"/>
  <c r="M1155" i="5" s="1"/>
  <c r="J1226" i="5"/>
  <c r="Q1226" i="5" s="1" a="1"/>
  <c r="Q1226" i="5" s="1"/>
  <c r="K1226" i="5"/>
  <c r="K1344" i="5"/>
  <c r="J1344" i="5"/>
  <c r="Q1344" i="5" s="1" a="1"/>
  <c r="Q1344" i="5" s="1"/>
  <c r="J1461" i="5"/>
  <c r="M1461" i="5" s="1"/>
  <c r="K1461" i="5"/>
  <c r="K1500" i="5"/>
  <c r="J1500" i="5"/>
  <c r="M1500" i="5" s="1"/>
  <c r="J1584" i="5"/>
  <c r="M1584" i="5" s="1"/>
  <c r="K1584" i="5"/>
  <c r="J1595" i="5"/>
  <c r="M1595" i="5" s="1"/>
  <c r="K1595" i="5"/>
  <c r="J1639" i="5"/>
  <c r="Q1639" i="5" s="1" a="1"/>
  <c r="Q1639" i="5" s="1"/>
  <c r="K1639" i="5"/>
  <c r="K1692" i="5"/>
  <c r="J1692" i="5"/>
  <c r="M1692" i="5" s="1"/>
  <c r="K1744" i="5"/>
  <c r="J1744" i="5"/>
  <c r="Q1744" i="5" s="1" a="1"/>
  <c r="Q1744" i="5" s="1"/>
  <c r="J1838" i="5"/>
  <c r="Q1838" i="5" s="1" a="1"/>
  <c r="Q1838" i="5" s="1"/>
  <c r="K1838" i="5"/>
  <c r="K1943" i="5"/>
  <c r="J1943" i="5"/>
  <c r="M1943" i="5" s="1"/>
  <c r="K1986" i="5"/>
  <c r="J1986" i="5"/>
  <c r="M1986" i="5" s="1"/>
  <c r="K2004" i="5"/>
  <c r="J2004" i="5"/>
  <c r="Q2004" i="5" s="1" a="1"/>
  <c r="Q2004" i="5" s="1"/>
  <c r="J2075" i="5"/>
  <c r="M2075" i="5" s="1"/>
  <c r="K2075" i="5"/>
  <c r="J1429" i="5"/>
  <c r="Q1429" i="5" s="1" a="1"/>
  <c r="Q1429" i="5" s="1"/>
  <c r="K1429" i="5"/>
  <c r="J1659" i="5"/>
  <c r="M1659" i="5" s="1"/>
  <c r="K1659" i="5"/>
  <c r="K1728" i="5"/>
  <c r="J1728" i="5"/>
  <c r="Q1728" i="5" s="1" a="1"/>
  <c r="Q1728" i="5" s="1"/>
  <c r="K1820" i="5"/>
  <c r="J1820" i="5"/>
  <c r="Q1820" i="5" s="1" a="1"/>
  <c r="Q1820" i="5" s="1"/>
  <c r="K1923" i="5"/>
  <c r="J1923" i="5"/>
  <c r="Q1923" i="5" s="1" a="1"/>
  <c r="Q1923" i="5" s="1"/>
  <c r="K2091" i="5"/>
  <c r="J2091" i="5"/>
  <c r="M2091" i="5" s="1"/>
  <c r="K1116" i="5"/>
  <c r="J1116" i="5"/>
  <c r="M1116" i="5" s="1"/>
  <c r="J1194" i="5"/>
  <c r="Q1194" i="5" s="1" a="1"/>
  <c r="Q1194" i="5" s="1"/>
  <c r="K1194" i="5"/>
  <c r="K1283" i="5"/>
  <c r="J1283" i="5"/>
  <c r="M1283" i="5" s="1"/>
  <c r="J1541" i="5"/>
  <c r="Q1541" i="5" s="1" a="1"/>
  <c r="Q1541" i="5" s="1"/>
  <c r="K1541" i="5"/>
  <c r="J1549" i="5"/>
  <c r="Q1549" i="5" s="1" a="1"/>
  <c r="Q1549" i="5" s="1"/>
  <c r="K1549" i="5"/>
  <c r="J1569" i="5"/>
  <c r="Q1569" i="5" s="1" a="1"/>
  <c r="Q1569" i="5" s="1"/>
  <c r="K1569" i="5"/>
  <c r="J1607" i="5"/>
  <c r="Q1607" i="5" s="1" a="1"/>
  <c r="Q1607" i="5" s="1"/>
  <c r="K1607" i="5"/>
  <c r="K1839" i="5"/>
  <c r="J1839" i="5"/>
  <c r="Q1839" i="5" s="1" a="1"/>
  <c r="Q1839" i="5" s="1"/>
  <c r="K1850" i="5"/>
  <c r="J1850" i="5"/>
  <c r="Q1850" i="5" s="1" a="1"/>
  <c r="Q1850" i="5" s="1"/>
  <c r="J1896" i="5"/>
  <c r="Q1896" i="5" s="1" a="1"/>
  <c r="Q1896" i="5" s="1"/>
  <c r="K1896" i="5"/>
  <c r="K1939" i="5"/>
  <c r="J1939" i="5"/>
  <c r="M1939" i="5" s="1"/>
  <c r="J2149" i="5"/>
  <c r="M2149" i="5" s="1"/>
  <c r="K2149" i="5"/>
  <c r="K2174" i="5"/>
  <c r="J2174" i="5"/>
  <c r="M2174" i="5" s="1"/>
  <c r="J2180" i="5"/>
  <c r="M2180" i="5" s="1"/>
  <c r="K2180" i="5"/>
  <c r="J2198" i="5"/>
  <c r="M2198" i="5" s="1"/>
  <c r="K2198" i="5"/>
  <c r="K1088" i="5"/>
  <c r="J1088" i="5"/>
  <c r="M1088" i="5" s="1"/>
  <c r="K1324" i="5"/>
  <c r="J1324" i="5"/>
  <c r="M1324" i="5" s="1"/>
  <c r="J23" i="5"/>
  <c r="Q23" i="5" s="1" a="1"/>
  <c r="Q23" i="5" s="1"/>
  <c r="J32" i="5"/>
  <c r="Q32" i="5" s="1" a="1"/>
  <c r="Q32" i="5" s="1"/>
  <c r="K46" i="5"/>
  <c r="J55" i="5"/>
  <c r="Q55" i="5" s="1" a="1"/>
  <c r="Q55" i="5" s="1"/>
  <c r="J64" i="5"/>
  <c r="Q64" i="5" s="1" a="1"/>
  <c r="Q64" i="5" s="1"/>
  <c r="K78" i="5"/>
  <c r="J87" i="5"/>
  <c r="Q87" i="5" s="1" a="1"/>
  <c r="Q87" i="5" s="1"/>
  <c r="J97" i="5"/>
  <c r="Q97" i="5" s="1" a="1"/>
  <c r="Q97" i="5" s="1"/>
  <c r="K112" i="5"/>
  <c r="J122" i="5"/>
  <c r="Q122" i="5" s="1" a="1"/>
  <c r="Q122" i="5" s="1"/>
  <c r="J131" i="5"/>
  <c r="Q131" i="5" s="1" a="1"/>
  <c r="Q131" i="5" s="1"/>
  <c r="K144" i="5"/>
  <c r="J154" i="5"/>
  <c r="Q154" i="5" s="1" a="1"/>
  <c r="Q154" i="5" s="1"/>
  <c r="J163" i="5"/>
  <c r="Q163" i="5" s="1" a="1"/>
  <c r="Q163" i="5" s="1"/>
  <c r="K177" i="5"/>
  <c r="J186" i="5"/>
  <c r="Q186" i="5" s="1" a="1"/>
  <c r="Q186" i="5" s="1"/>
  <c r="J195" i="5"/>
  <c r="Q195" i="5" s="1" a="1"/>
  <c r="Q195" i="5" s="1"/>
  <c r="K210" i="5"/>
  <c r="J230" i="5"/>
  <c r="Q230" i="5" s="1" a="1"/>
  <c r="Q230" i="5" s="1"/>
  <c r="J242" i="5"/>
  <c r="Q242" i="5" s="1" a="1"/>
  <c r="Q242" i="5" s="1"/>
  <c r="J246" i="5"/>
  <c r="M246" i="5" s="1"/>
  <c r="J254" i="5"/>
  <c r="Q254" i="5" s="1" a="1"/>
  <c r="Q254" i="5" s="1"/>
  <c r="K273" i="5"/>
  <c r="K277" i="5"/>
  <c r="K294" i="5"/>
  <c r="K307" i="5"/>
  <c r="J319" i="5"/>
  <c r="Q319" i="5" s="1" a="1"/>
  <c r="Q319" i="5" s="1"/>
  <c r="K328" i="5"/>
  <c r="J331" i="5"/>
  <c r="M331" i="5" s="1"/>
  <c r="K336" i="5"/>
  <c r="K352" i="5"/>
  <c r="J368" i="5"/>
  <c r="Q368" i="5" s="1" a="1"/>
  <c r="Q368" i="5" s="1"/>
  <c r="J372" i="5"/>
  <c r="Q372" i="5" s="1" a="1"/>
  <c r="Q372" i="5" s="1"/>
  <c r="J380" i="5"/>
  <c r="Q380" i="5" s="1" a="1"/>
  <c r="Q380" i="5" s="1"/>
  <c r="K415" i="5"/>
  <c r="K449" i="5"/>
  <c r="K483" i="5"/>
  <c r="K491" i="5"/>
  <c r="K530" i="5"/>
  <c r="K607" i="5"/>
  <c r="K616" i="5"/>
  <c r="J626" i="5"/>
  <c r="M626" i="5" s="1"/>
  <c r="K640" i="5"/>
  <c r="K649" i="5"/>
  <c r="J659" i="5"/>
  <c r="Q659" i="5" s="1" a="1"/>
  <c r="Q659" i="5" s="1"/>
  <c r="K674" i="5"/>
  <c r="K683" i="5"/>
  <c r="J692" i="5"/>
  <c r="M692" i="5" s="1"/>
  <c r="K706" i="5"/>
  <c r="K715" i="5"/>
  <c r="J725" i="5"/>
  <c r="M725" i="5" s="1"/>
  <c r="K739" i="5"/>
  <c r="K748" i="5"/>
  <c r="J757" i="5"/>
  <c r="M757" i="5" s="1"/>
  <c r="K794" i="5"/>
  <c r="K810" i="5"/>
  <c r="K831" i="5"/>
  <c r="K836" i="5"/>
  <c r="J845" i="5"/>
  <c r="M845" i="5" s="1"/>
  <c r="J855" i="5"/>
  <c r="Q855" i="5" s="1" a="1"/>
  <c r="Q855" i="5" s="1"/>
  <c r="K882" i="5"/>
  <c r="K890" i="5"/>
  <c r="J897" i="5"/>
  <c r="Q897" i="5" s="1" a="1"/>
  <c r="Q897" i="5" s="1"/>
  <c r="K915" i="5"/>
  <c r="K923" i="5"/>
  <c r="J930" i="5"/>
  <c r="Q930" i="5" s="1" a="1"/>
  <c r="Q930" i="5" s="1"/>
  <c r="K950" i="5"/>
  <c r="K957" i="5"/>
  <c r="J967" i="5"/>
  <c r="Q967" i="5" s="1" a="1"/>
  <c r="Q967" i="5" s="1"/>
  <c r="K971" i="5"/>
  <c r="J971" i="5"/>
  <c r="Q971" i="5" s="1" a="1"/>
  <c r="Q971" i="5" s="1"/>
  <c r="K1008" i="5"/>
  <c r="J1008" i="5"/>
  <c r="Q1008" i="5" s="1" a="1"/>
  <c r="Q1008" i="5" s="1"/>
  <c r="J1017" i="5"/>
  <c r="Q1017" i="5" s="1" a="1"/>
  <c r="Q1017" i="5" s="1"/>
  <c r="K1030" i="5"/>
  <c r="K1054" i="5"/>
  <c r="K1111" i="5"/>
  <c r="K1126" i="5"/>
  <c r="K1141" i="5"/>
  <c r="J1146" i="5"/>
  <c r="Q1146" i="5" s="1" a="1"/>
  <c r="Q1146" i="5" s="1"/>
  <c r="J1157" i="5"/>
  <c r="Q1157" i="5" s="1" a="1"/>
  <c r="Q1157" i="5" s="1"/>
  <c r="K1157" i="5"/>
  <c r="K1163" i="5"/>
  <c r="J1163" i="5"/>
  <c r="M1163" i="5" s="1"/>
  <c r="K1184" i="5"/>
  <c r="J1200" i="5"/>
  <c r="M1200" i="5" s="1"/>
  <c r="K1246" i="5"/>
  <c r="K1303" i="5"/>
  <c r="J1303" i="5"/>
  <c r="M1303" i="5" s="1"/>
  <c r="J1345" i="5"/>
  <c r="Q1345" i="5" s="1" a="1"/>
  <c r="Q1345" i="5" s="1"/>
  <c r="K1360" i="5"/>
  <c r="J1456" i="5"/>
  <c r="M1456" i="5" s="1"/>
  <c r="K1456" i="5"/>
  <c r="J1481" i="5"/>
  <c r="Q1481" i="5" s="1" a="1"/>
  <c r="Q1481" i="5" s="1"/>
  <c r="K1481" i="5"/>
  <c r="K1508" i="5"/>
  <c r="J1508" i="5"/>
  <c r="M1508" i="5" s="1"/>
  <c r="J1645" i="5"/>
  <c r="Q1645" i="5" s="1" a="1"/>
  <c r="Q1645" i="5" s="1"/>
  <c r="K1645" i="5"/>
  <c r="J1657" i="5"/>
  <c r="Q1657" i="5" s="1" a="1"/>
  <c r="Q1657" i="5" s="1"/>
  <c r="K1657" i="5"/>
  <c r="K1733" i="5"/>
  <c r="J1733" i="5"/>
  <c r="Q1733" i="5" s="1" a="1"/>
  <c r="Q1733" i="5" s="1"/>
  <c r="K1765" i="5"/>
  <c r="J1765" i="5"/>
  <c r="M1765" i="5" s="1"/>
  <c r="J1921" i="5"/>
  <c r="Q1921" i="5" s="1" a="1"/>
  <c r="Q1921" i="5" s="1"/>
  <c r="K1921" i="5"/>
  <c r="J2047" i="5"/>
  <c r="M2047" i="5" s="1"/>
  <c r="K2047" i="5"/>
  <c r="J2144" i="5"/>
  <c r="M2144" i="5" s="1"/>
  <c r="K2144" i="5"/>
  <c r="J2218" i="5"/>
  <c r="M2218" i="5" s="1"/>
  <c r="K2218" i="5"/>
  <c r="J1691" i="5"/>
  <c r="Q1691" i="5" s="1" a="1"/>
  <c r="Q1691" i="5" s="1"/>
  <c r="K1691" i="5"/>
  <c r="J1864" i="5"/>
  <c r="Q1864" i="5" s="1" a="1"/>
  <c r="Q1864" i="5" s="1"/>
  <c r="K1864" i="5"/>
  <c r="K1881" i="5"/>
  <c r="J1881" i="5"/>
  <c r="M1881" i="5" s="1"/>
  <c r="K1922" i="5"/>
  <c r="J1922" i="5"/>
  <c r="Q1922" i="5" s="1" a="1"/>
  <c r="Q1922" i="5" s="1"/>
  <c r="J2037" i="5"/>
  <c r="M2037" i="5" s="1"/>
  <c r="K2037" i="5"/>
  <c r="J2145" i="5"/>
  <c r="M2145" i="5" s="1"/>
  <c r="K2145" i="5"/>
  <c r="K2176" i="5"/>
  <c r="J2176" i="5"/>
  <c r="M2176" i="5" s="1"/>
  <c r="K1955" i="5"/>
  <c r="J1955" i="5"/>
  <c r="M1955" i="5" s="1"/>
  <c r="K2029" i="5"/>
  <c r="J2029" i="5"/>
  <c r="M2029" i="5" s="1"/>
  <c r="J2184" i="5"/>
  <c r="M2184" i="5" s="1"/>
  <c r="K2184" i="5"/>
  <c r="K1841" i="5"/>
  <c r="J1841" i="5"/>
  <c r="M1841" i="5" s="1"/>
  <c r="J1856" i="5"/>
  <c r="Q1856" i="5" s="1" a="1"/>
  <c r="Q1856" i="5" s="1"/>
  <c r="K1856" i="5"/>
  <c r="K1933" i="5"/>
  <c r="J1933" i="5"/>
  <c r="Q1933" i="5" s="1" a="1"/>
  <c r="Q1933" i="5" s="1"/>
  <c r="J2040" i="5"/>
  <c r="Q2040" i="5" s="1" a="1"/>
  <c r="Q2040" i="5" s="1"/>
  <c r="K2040" i="5"/>
  <c r="K2048" i="5"/>
  <c r="J2048" i="5"/>
  <c r="M2048" i="5" s="1"/>
  <c r="K2065" i="5"/>
  <c r="J2065" i="5"/>
  <c r="Q2065" i="5" s="1" a="1"/>
  <c r="Q2065" i="5" s="1"/>
  <c r="K2120" i="5"/>
  <c r="J2120" i="5"/>
  <c r="M2120" i="5" s="1"/>
  <c r="J2141" i="5"/>
  <c r="M2141" i="5" s="1"/>
  <c r="K2141" i="5"/>
  <c r="K2160" i="5"/>
  <c r="J2160" i="5"/>
  <c r="M2160" i="5" s="1"/>
  <c r="K2246" i="5"/>
  <c r="J1436" i="5"/>
  <c r="M1436" i="5" s="1"/>
  <c r="J1444" i="5"/>
  <c r="M1444" i="5" s="1"/>
  <c r="K1453" i="5"/>
  <c r="K1457" i="5"/>
  <c r="J1462" i="5"/>
  <c r="Q1462" i="5" s="1" a="1"/>
  <c r="Q1462" i="5" s="1"/>
  <c r="K1485" i="5"/>
  <c r="K1509" i="5"/>
  <c r="K1521" i="5"/>
  <c r="K1533" i="5"/>
  <c r="K1545" i="5"/>
  <c r="J1556" i="5"/>
  <c r="Q1556" i="5" s="1" a="1"/>
  <c r="Q1556" i="5" s="1"/>
  <c r="K1587" i="5"/>
  <c r="K1596" i="5"/>
  <c r="K1605" i="5"/>
  <c r="K1619" i="5"/>
  <c r="K1628" i="5"/>
  <c r="K1637" i="5"/>
  <c r="K1651" i="5"/>
  <c r="J1656" i="5"/>
  <c r="M1656" i="5" s="1"/>
  <c r="J1660" i="5"/>
  <c r="M1660" i="5" s="1"/>
  <c r="K1672" i="5"/>
  <c r="J1681" i="5"/>
  <c r="Q1681" i="5" s="1" a="1"/>
  <c r="Q1681" i="5" s="1"/>
  <c r="J1715" i="5"/>
  <c r="M1715" i="5" s="1"/>
  <c r="J1729" i="5"/>
  <c r="Q1729" i="5" s="1" a="1"/>
  <c r="Q1729" i="5" s="1"/>
  <c r="J1740" i="5"/>
  <c r="Q1740" i="5" s="1" a="1"/>
  <c r="Q1740" i="5" s="1"/>
  <c r="J1745" i="5"/>
  <c r="Q1745" i="5" s="1" a="1"/>
  <c r="Q1745" i="5" s="1"/>
  <c r="J1756" i="5"/>
  <c r="Q1756" i="5" s="1" a="1"/>
  <c r="Q1756" i="5" s="1"/>
  <c r="J1761" i="5"/>
  <c r="Q1761" i="5" s="1" a="1"/>
  <c r="Q1761" i="5" s="1"/>
  <c r="K1776" i="5"/>
  <c r="K1807" i="5"/>
  <c r="J1807" i="5"/>
  <c r="M1807" i="5" s="1"/>
  <c r="K1828" i="5"/>
  <c r="J1866" i="5"/>
  <c r="M1866" i="5" s="1"/>
  <c r="K1906" i="5"/>
  <c r="K1910" i="5"/>
  <c r="K2072" i="5"/>
  <c r="J2085" i="5"/>
  <c r="Q2085" i="5" s="1" a="1"/>
  <c r="Q2085" i="5" s="1"/>
  <c r="K2085" i="5"/>
  <c r="K2136" i="5"/>
  <c r="K2186" i="5"/>
  <c r="J2186" i="5"/>
  <c r="M2186" i="5" s="1"/>
  <c r="K2210" i="5"/>
  <c r="K2242" i="5"/>
  <c r="K1893" i="5"/>
  <c r="J1893" i="5"/>
  <c r="Q1893" i="5" s="1" a="1"/>
  <c r="Q1893" i="5" s="1"/>
  <c r="K1911" i="5"/>
  <c r="J1911" i="5"/>
  <c r="Q1911" i="5" s="1" a="1"/>
  <c r="Q1911" i="5" s="1"/>
  <c r="K2008" i="5"/>
  <c r="J2008" i="5"/>
  <c r="Q2008" i="5" s="1" a="1"/>
  <c r="Q2008" i="5" s="1"/>
  <c r="J2137" i="5"/>
  <c r="M2137" i="5" s="1"/>
  <c r="K2137" i="5"/>
  <c r="K2238" i="5"/>
  <c r="K1843" i="5"/>
  <c r="J1843" i="5"/>
  <c r="Q1843" i="5" s="1" a="1"/>
  <c r="Q1843" i="5" s="1"/>
  <c r="J1908" i="5"/>
  <c r="Q1908" i="5" s="1" a="1"/>
  <c r="Q1908" i="5" s="1"/>
  <c r="K1908" i="5"/>
  <c r="J2078" i="5"/>
  <c r="Q2078" i="5" s="1" a="1"/>
  <c r="Q2078" i="5" s="1"/>
  <c r="K2078" i="5"/>
  <c r="J2009" i="5"/>
  <c r="Q2009" i="5" s="1" a="1"/>
  <c r="Q2009" i="5" s="1"/>
  <c r="K2034" i="5"/>
  <c r="J2039" i="5"/>
  <c r="M2039" i="5" s="1"/>
  <c r="K2054" i="5"/>
  <c r="K2069" i="5"/>
  <c r="J2092" i="5"/>
  <c r="Q2092" i="5" s="1" a="1"/>
  <c r="Q2092" i="5" s="1"/>
  <c r="K2114" i="5"/>
  <c r="K2117" i="5"/>
  <c r="K2121" i="5"/>
  <c r="J2130" i="5"/>
  <c r="M2130" i="5" s="1"/>
  <c r="K2143" i="5"/>
  <c r="Q1184" i="5" a="1"/>
  <c r="Q1184" i="5" s="1"/>
  <c r="M778" i="5"/>
  <c r="Q577" i="5" a="1"/>
  <c r="Q577" i="5" s="1"/>
  <c r="Q715" i="5" a="1"/>
  <c r="Q715" i="5" s="1"/>
  <c r="M1483" i="5"/>
  <c r="M1539" i="5"/>
  <c r="Q699" i="5" a="1"/>
  <c r="Q699" i="5" s="1"/>
  <c r="M790" i="5"/>
  <c r="Q474" i="5" a="1"/>
  <c r="Q474" i="5" s="1"/>
  <c r="Q406" i="5" a="1"/>
  <c r="Q406" i="5" s="1"/>
  <c r="M1515" i="5"/>
  <c r="Q899" i="5" a="1"/>
  <c r="Q899" i="5" s="1"/>
  <c r="Q441" i="5" a="1"/>
  <c r="Q441" i="5" s="1"/>
  <c r="M1776" i="5"/>
  <c r="M1103" i="5"/>
  <c r="M794" i="5"/>
  <c r="M218" i="5"/>
  <c r="M328" i="5"/>
  <c r="Q748" i="5" a="1"/>
  <c r="Q748" i="5" s="1"/>
  <c r="M836" i="5"/>
  <c r="Q874" i="5" a="1"/>
  <c r="Q874" i="5" s="1"/>
  <c r="M1083" i="5"/>
  <c r="M1828" i="5"/>
  <c r="M2046" i="5"/>
  <c r="M289" i="5"/>
  <c r="M1499" i="5"/>
  <c r="M1637" i="5"/>
  <c r="M800" i="5"/>
  <c r="M822" i="5"/>
  <c r="Q964" i="5" a="1"/>
  <c r="Q964" i="5" s="1"/>
  <c r="M226" i="5"/>
  <c r="Q240" i="5" a="1"/>
  <c r="Q240" i="5" s="1"/>
  <c r="Q273" i="5" a="1"/>
  <c r="Q273" i="5" s="1"/>
  <c r="Q317" i="5" a="1"/>
  <c r="Q317" i="5" s="1"/>
  <c r="Q560" i="5" a="1"/>
  <c r="Q560" i="5" s="1"/>
  <c r="Q598" i="5" a="1"/>
  <c r="Q598" i="5" s="1"/>
  <c r="Q765" i="5" a="1"/>
  <c r="Q765" i="5" s="1"/>
  <c r="Q852" i="5" a="1"/>
  <c r="Q852" i="5" s="1"/>
  <c r="Q928" i="5" a="1"/>
  <c r="Q928" i="5" s="1"/>
  <c r="Q1011" i="5" a="1"/>
  <c r="Q1011" i="5" s="1"/>
  <c r="M1507" i="5"/>
  <c r="M2034" i="5"/>
  <c r="Q2069" i="5" a="1"/>
  <c r="Q2069" i="5" s="1"/>
  <c r="Q244" i="5" a="1"/>
  <c r="Q244" i="5" s="1"/>
  <c r="Q603" i="5" a="1"/>
  <c r="Q603" i="5" s="1"/>
  <c r="Q973" i="5" a="1"/>
  <c r="Q973" i="5" s="1"/>
  <c r="M1605" i="5"/>
  <c r="Q915" i="5" a="1"/>
  <c r="Q915" i="5" s="1"/>
  <c r="Q349" i="5" a="1"/>
  <c r="Q349" i="5" s="1"/>
  <c r="Q581" i="5" a="1"/>
  <c r="Q581" i="5" s="1"/>
  <c r="M770" i="5"/>
  <c r="M776" i="5"/>
  <c r="M780" i="5"/>
  <c r="M784" i="5"/>
  <c r="M788" i="5"/>
  <c r="M792" i="5"/>
  <c r="M796" i="5"/>
  <c r="M1531" i="5"/>
  <c r="Q333" i="5" a="1"/>
  <c r="Q333" i="5" s="1"/>
  <c r="Q552" i="5" a="1"/>
  <c r="Q552" i="5" s="1"/>
  <c r="Q590" i="5" a="1"/>
  <c r="Q590" i="5" s="1"/>
  <c r="Q727" i="5" a="1"/>
  <c r="Q727" i="5" s="1"/>
  <c r="Q1419" i="5" a="1"/>
  <c r="Q1419" i="5" s="1"/>
  <c r="M1419" i="5"/>
  <c r="M277" i="5"/>
  <c r="M293" i="5"/>
  <c r="Q564" i="5" a="1"/>
  <c r="Q564" i="5" s="1"/>
  <c r="Q585" i="5" a="1"/>
  <c r="Q585" i="5" s="1"/>
  <c r="Q607" i="5" a="1"/>
  <c r="Q607" i="5" s="1"/>
  <c r="Q624" i="5" a="1"/>
  <c r="Q624" i="5" s="1"/>
  <c r="Q640" i="5" a="1"/>
  <c r="Q640" i="5" s="1"/>
  <c r="Q657" i="5" a="1"/>
  <c r="Q657" i="5" s="1"/>
  <c r="Q674" i="5" a="1"/>
  <c r="Q674" i="5" s="1"/>
  <c r="Q690" i="5" a="1"/>
  <c r="Q690" i="5" s="1"/>
  <c r="Q694" i="5" a="1"/>
  <c r="Q694" i="5" s="1"/>
  <c r="Q2090" i="5" a="1"/>
  <c r="Q2090" i="5" s="1"/>
  <c r="M2090" i="5"/>
  <c r="Q568" i="5" a="1"/>
  <c r="Q568" i="5" s="1"/>
  <c r="M429" i="5"/>
  <c r="M463" i="5"/>
  <c r="M969" i="5"/>
  <c r="Q969" i="5" a="1"/>
  <c r="Q969" i="5" s="1"/>
  <c r="Q1431" i="5" a="1"/>
  <c r="Q1431" i="5" s="1"/>
  <c r="M1431" i="5"/>
  <c r="Q2072" i="5" a="1"/>
  <c r="Q2072" i="5" s="1"/>
  <c r="M2072" i="5"/>
  <c r="Q252" i="5" a="1"/>
  <c r="Q252" i="5" s="1"/>
  <c r="M732" i="5"/>
  <c r="Q732" i="5" a="1"/>
  <c r="Q732" i="5" s="1"/>
  <c r="Q1126" i="5" a="1"/>
  <c r="Q1126" i="5" s="1"/>
  <c r="M1126" i="5"/>
  <c r="Q1415" i="5" a="1"/>
  <c r="Q1415" i="5" s="1"/>
  <c r="M1415" i="5"/>
  <c r="Q286" i="5" a="1"/>
  <c r="Q286" i="5" s="1"/>
  <c r="M307" i="5"/>
  <c r="M385" i="5"/>
  <c r="Q572" i="5" a="1"/>
  <c r="Q572" i="5" s="1"/>
  <c r="Q1427" i="5" a="1"/>
  <c r="Q1427" i="5" s="1"/>
  <c r="M1427" i="5"/>
  <c r="M222" i="5"/>
  <c r="M294" i="5"/>
  <c r="Q556" i="5" a="1"/>
  <c r="Q556" i="5" s="1"/>
  <c r="Q594" i="5" a="1"/>
  <c r="Q594" i="5" s="1"/>
  <c r="M1208" i="5"/>
  <c r="Q1208" i="5" a="1"/>
  <c r="Q1208" i="5" s="1"/>
  <c r="Q1272" i="5" a="1"/>
  <c r="Q1272" i="5" s="1"/>
  <c r="M1272" i="5"/>
  <c r="M703" i="5"/>
  <c r="Q703" i="5" a="1"/>
  <c r="Q703" i="5" s="1"/>
  <c r="Q1044" i="5" a="1"/>
  <c r="Q1044" i="5" s="1"/>
  <c r="M1044" i="5"/>
  <c r="Q1186" i="5" a="1"/>
  <c r="Q1186" i="5" s="1"/>
  <c r="M1186" i="5"/>
  <c r="Q1423" i="5" a="1"/>
  <c r="Q1423" i="5" s="1"/>
  <c r="M1423" i="5"/>
  <c r="M895" i="5"/>
  <c r="Q895" i="5" a="1"/>
  <c r="Q895" i="5" s="1"/>
  <c r="Q1545" i="5" a="1"/>
  <c r="Q1545" i="5" s="1"/>
  <c r="M1545" i="5"/>
  <c r="Q760" i="5" a="1"/>
  <c r="Q760" i="5" s="1"/>
  <c r="Q950" i="5" a="1"/>
  <c r="Q950" i="5" s="1"/>
  <c r="M1014" i="5"/>
  <c r="M1111" i="5"/>
  <c r="M1024" i="5"/>
  <c r="M1072" i="5"/>
  <c r="M1852" i="5"/>
  <c r="Q882" i="5" a="1"/>
  <c r="Q882" i="5" s="1"/>
  <c r="Q1457" i="5" a="1"/>
  <c r="Q1457" i="5" s="1"/>
  <c r="Q736" i="5" a="1"/>
  <c r="Q736" i="5" s="1"/>
  <c r="M1475" i="5"/>
  <c r="M1491" i="5"/>
  <c r="M1521" i="5"/>
  <c r="M1884" i="5"/>
  <c r="M1906" i="5"/>
  <c r="M2054" i="5"/>
  <c r="Q2058" i="5" a="1"/>
  <c r="Q2058" i="5" s="1"/>
  <c r="Q864" i="5" a="1"/>
  <c r="Q864" i="5" s="1"/>
  <c r="Q933" i="5" a="1"/>
  <c r="Q933" i="5" s="1"/>
  <c r="M1035" i="5"/>
  <c r="M1081" i="5"/>
  <c r="M1523" i="5"/>
  <c r="Q2114" i="5" a="1"/>
  <c r="Q2114" i="5" s="1"/>
  <c r="Q34" i="5" a="1"/>
  <c r="Q34" i="5" s="1"/>
  <c r="M34" i="5"/>
  <c r="Q66" i="5" a="1"/>
  <c r="Q66" i="5" s="1"/>
  <c r="M66" i="5"/>
  <c r="Q86" i="5" a="1"/>
  <c r="Q86" i="5" s="1"/>
  <c r="M86" i="5"/>
  <c r="Q99" i="5" a="1"/>
  <c r="Q99" i="5" s="1"/>
  <c r="M99" i="5"/>
  <c r="Q112" i="5" a="1"/>
  <c r="Q112" i="5" s="1"/>
  <c r="M112" i="5"/>
  <c r="Q121" i="5" a="1"/>
  <c r="Q121" i="5" s="1"/>
  <c r="M121" i="5"/>
  <c r="Q144" i="5" a="1"/>
  <c r="Q144" i="5" s="1"/>
  <c r="M144" i="5"/>
  <c r="Q153" i="5" a="1"/>
  <c r="Q153" i="5" s="1"/>
  <c r="M153" i="5"/>
  <c r="Q177" i="5" a="1"/>
  <c r="Q177" i="5" s="1"/>
  <c r="M177" i="5"/>
  <c r="Q185" i="5" a="1"/>
  <c r="Q185" i="5" s="1"/>
  <c r="M185" i="5"/>
  <c r="Q210" i="5" a="1"/>
  <c r="Q210" i="5" s="1"/>
  <c r="M210" i="5"/>
  <c r="Q22" i="5" a="1"/>
  <c r="Q22" i="5" s="1"/>
  <c r="M22" i="5"/>
  <c r="Q46" i="5" a="1"/>
  <c r="Q46" i="5" s="1"/>
  <c r="M46" i="5"/>
  <c r="Q54" i="5" a="1"/>
  <c r="Q54" i="5" s="1"/>
  <c r="M54" i="5"/>
  <c r="Q78" i="5" a="1"/>
  <c r="Q78" i="5" s="1"/>
  <c r="M78" i="5"/>
  <c r="Q133" i="5" a="1"/>
  <c r="Q133" i="5" s="1"/>
  <c r="M133" i="5"/>
  <c r="Q165" i="5" a="1"/>
  <c r="Q165" i="5" s="1"/>
  <c r="M165" i="5"/>
  <c r="Q197" i="5" a="1"/>
  <c r="Q197" i="5" s="1"/>
  <c r="M197" i="5"/>
  <c r="K222" i="5"/>
  <c r="M225" i="5"/>
  <c r="J233" i="5"/>
  <c r="J263" i="5"/>
  <c r="Q282" i="5" a="1"/>
  <c r="Q282" i="5" s="1"/>
  <c r="J321" i="5"/>
  <c r="K327" i="5"/>
  <c r="J327" i="5"/>
  <c r="K333" i="5"/>
  <c r="J335" i="5"/>
  <c r="J348" i="5"/>
  <c r="K348" i="5"/>
  <c r="J370" i="5"/>
  <c r="Q387" i="5" a="1"/>
  <c r="Q387" i="5" s="1"/>
  <c r="M387" i="5"/>
  <c r="K517" i="5"/>
  <c r="J517" i="5"/>
  <c r="M530" i="5"/>
  <c r="Q530" i="5" a="1"/>
  <c r="Q530" i="5" s="1"/>
  <c r="J281" i="5"/>
  <c r="K281" i="5"/>
  <c r="K310" i="5"/>
  <c r="J310" i="5"/>
  <c r="J221" i="5"/>
  <c r="J224" i="5"/>
  <c r="M236" i="5"/>
  <c r="K243" i="5"/>
  <c r="J247" i="5"/>
  <c r="K256" i="5"/>
  <c r="K258" i="5"/>
  <c r="J258" i="5"/>
  <c r="J279" i="5"/>
  <c r="J283" i="5"/>
  <c r="K285" i="5"/>
  <c r="K299" i="5"/>
  <c r="J302" i="5"/>
  <c r="J315" i="5"/>
  <c r="M723" i="5"/>
  <c r="Q723" i="5" a="1"/>
  <c r="Q723" i="5" s="1"/>
  <c r="J509" i="5"/>
  <c r="K509" i="5"/>
  <c r="K550" i="5"/>
  <c r="J550" i="5"/>
  <c r="K218" i="5"/>
  <c r="K226" i="5"/>
  <c r="J238" i="5"/>
  <c r="M243" i="5"/>
  <c r="M256" i="5"/>
  <c r="Q285" i="5" a="1"/>
  <c r="Q285" i="5" s="1"/>
  <c r="K289" i="5"/>
  <c r="K291" i="5"/>
  <c r="J291" i="5"/>
  <c r="J297" i="5"/>
  <c r="Q299" i="5" a="1"/>
  <c r="Q299" i="5" s="1"/>
  <c r="Q336" i="5" a="1"/>
  <c r="Q336" i="5" s="1"/>
  <c r="M336" i="5"/>
  <c r="K349" i="5"/>
  <c r="J351" i="5"/>
  <c r="K366" i="5"/>
  <c r="J366" i="5"/>
  <c r="J394" i="5"/>
  <c r="Q320" i="5" a="1"/>
  <c r="Q320" i="5" s="1"/>
  <c r="M320" i="5"/>
  <c r="J332" i="5"/>
  <c r="K332" i="5"/>
  <c r="Q377" i="5" a="1"/>
  <c r="Q377" i="5" s="1"/>
  <c r="M377" i="5"/>
  <c r="K384" i="5"/>
  <c r="J384" i="5"/>
  <c r="Q604" i="5" a="1"/>
  <c r="Q604" i="5" s="1"/>
  <c r="M604" i="5"/>
  <c r="Q637" i="5" a="1"/>
  <c r="Q637" i="5" s="1"/>
  <c r="M637" i="5"/>
  <c r="M755" i="5"/>
  <c r="Q755" i="5" a="1"/>
  <c r="Q755" i="5" s="1"/>
  <c r="J365" i="5"/>
  <c r="K365" i="5"/>
  <c r="J619" i="5"/>
  <c r="K619" i="5"/>
  <c r="J17" i="5"/>
  <c r="J21" i="5"/>
  <c r="J25" i="5"/>
  <c r="J29" i="5"/>
  <c r="J33" i="5"/>
  <c r="J37" i="5"/>
  <c r="J41" i="5"/>
  <c r="J45" i="5"/>
  <c r="J49" i="5"/>
  <c r="J53" i="5"/>
  <c r="J57" i="5"/>
  <c r="J61" i="5"/>
  <c r="J65" i="5"/>
  <c r="J69" i="5"/>
  <c r="J73" i="5"/>
  <c r="J77" i="5"/>
  <c r="J81" i="5"/>
  <c r="J85" i="5"/>
  <c r="J89" i="5"/>
  <c r="J93" i="5"/>
  <c r="J98" i="5"/>
  <c r="J103" i="5"/>
  <c r="J107" i="5"/>
  <c r="J111" i="5"/>
  <c r="J115" i="5"/>
  <c r="J120" i="5"/>
  <c r="J124" i="5"/>
  <c r="J128" i="5"/>
  <c r="J132" i="5"/>
  <c r="J139" i="5"/>
  <c r="J143" i="5"/>
  <c r="J147" i="5"/>
  <c r="J151" i="5"/>
  <c r="J156" i="5"/>
  <c r="J160" i="5"/>
  <c r="J164" i="5"/>
  <c r="J168" i="5"/>
  <c r="J172" i="5"/>
  <c r="J176" i="5"/>
  <c r="J180" i="5"/>
  <c r="J184" i="5"/>
  <c r="J188" i="5"/>
  <c r="J192" i="5"/>
  <c r="J196" i="5"/>
  <c r="J200" i="5"/>
  <c r="J204" i="5"/>
  <c r="J208" i="5"/>
  <c r="J213" i="5"/>
  <c r="J217" i="5"/>
  <c r="J220" i="5"/>
  <c r="J228" i="5"/>
  <c r="K276" i="5"/>
  <c r="J280" i="5"/>
  <c r="J316" i="5"/>
  <c r="K316" i="5"/>
  <c r="K320" i="5"/>
  <c r="K324" i="5"/>
  <c r="J347" i="5"/>
  <c r="Q352" i="5" a="1"/>
  <c r="Q352" i="5" s="1"/>
  <c r="M352" i="5"/>
  <c r="K357" i="5"/>
  <c r="K377" i="5"/>
  <c r="J389" i="5"/>
  <c r="K389" i="5"/>
  <c r="Q586" i="5" a="1"/>
  <c r="Q586" i="5" s="1"/>
  <c r="M586" i="5"/>
  <c r="M706" i="5"/>
  <c r="Q706" i="5" a="1"/>
  <c r="Q706" i="5" s="1"/>
  <c r="K498" i="5"/>
  <c r="J498" i="5"/>
  <c r="M234" i="5"/>
  <c r="J248" i="5"/>
  <c r="K248" i="5"/>
  <c r="M276" i="5"/>
  <c r="J298" i="5"/>
  <c r="K298" i="5"/>
  <c r="M324" i="5"/>
  <c r="K343" i="5"/>
  <c r="J343" i="5"/>
  <c r="M357" i="5"/>
  <c r="K390" i="5"/>
  <c r="J390" i="5"/>
  <c r="K400" i="5"/>
  <c r="J400" i="5"/>
  <c r="J512" i="5"/>
  <c r="K512" i="5"/>
  <c r="Q569" i="5" a="1"/>
  <c r="Q569" i="5" s="1"/>
  <c r="M569" i="5"/>
  <c r="K360" i="5"/>
  <c r="J360" i="5"/>
  <c r="Q553" i="5" a="1"/>
  <c r="Q553" i="5" s="1"/>
  <c r="M553" i="5"/>
  <c r="M739" i="5"/>
  <c r="Q739" i="5" a="1"/>
  <c r="Q739" i="5" s="1"/>
  <c r="Q487" i="5" a="1"/>
  <c r="Q487" i="5" s="1"/>
  <c r="M487" i="5"/>
  <c r="Q503" i="5" a="1"/>
  <c r="Q503" i="5" s="1"/>
  <c r="M503" i="5"/>
  <c r="K519" i="5"/>
  <c r="J519" i="5"/>
  <c r="Q525" i="5" a="1"/>
  <c r="Q525" i="5" s="1"/>
  <c r="M525" i="5"/>
  <c r="J547" i="5"/>
  <c r="K547" i="5"/>
  <c r="J563" i="5"/>
  <c r="K563" i="5"/>
  <c r="J580" i="5"/>
  <c r="K580" i="5"/>
  <c r="J597" i="5"/>
  <c r="K597" i="5"/>
  <c r="J623" i="5"/>
  <c r="K623" i="5"/>
  <c r="J868" i="5"/>
  <c r="K868" i="5"/>
  <c r="K1365" i="5"/>
  <c r="J1365" i="5"/>
  <c r="J1559" i="5"/>
  <c r="K1559" i="5"/>
  <c r="Q415" i="5" a="1"/>
  <c r="Q415" i="5" s="1"/>
  <c r="M415" i="5"/>
  <c r="Q427" i="5" a="1"/>
  <c r="Q427" i="5" s="1"/>
  <c r="M427" i="5"/>
  <c r="Q449" i="5" a="1"/>
  <c r="Q449" i="5" s="1"/>
  <c r="M449" i="5"/>
  <c r="Q461" i="5" a="1"/>
  <c r="Q461" i="5" s="1"/>
  <c r="M461" i="5"/>
  <c r="Q483" i="5" a="1"/>
  <c r="Q483" i="5" s="1"/>
  <c r="M483" i="5"/>
  <c r="K487" i="5"/>
  <c r="J492" i="5"/>
  <c r="K494" i="5"/>
  <c r="J494" i="5"/>
  <c r="K503" i="5"/>
  <c r="J507" i="5"/>
  <c r="K525" i="5"/>
  <c r="Q557" i="5" a="1"/>
  <c r="Q557" i="5" s="1"/>
  <c r="M557" i="5"/>
  <c r="Q573" i="5" a="1"/>
  <c r="Q573" i="5" s="1"/>
  <c r="M573" i="5"/>
  <c r="Q591" i="5" a="1"/>
  <c r="Q591" i="5" s="1"/>
  <c r="M591" i="5"/>
  <c r="J627" i="5"/>
  <c r="K627" i="5"/>
  <c r="Q831" i="5" a="1"/>
  <c r="Q831" i="5" s="1"/>
  <c r="M831" i="5"/>
  <c r="K1043" i="5"/>
  <c r="J1043" i="5"/>
  <c r="K526" i="5"/>
  <c r="J526" i="5"/>
  <c r="J551" i="5"/>
  <c r="K551" i="5"/>
  <c r="J567" i="5"/>
  <c r="K567" i="5"/>
  <c r="J584" i="5"/>
  <c r="K584" i="5"/>
  <c r="J601" i="5"/>
  <c r="K601" i="5"/>
  <c r="Q616" i="5" a="1"/>
  <c r="Q616" i="5" s="1"/>
  <c r="M616" i="5"/>
  <c r="J631" i="5"/>
  <c r="K631" i="5"/>
  <c r="Q843" i="5" a="1"/>
  <c r="Q843" i="5" s="1"/>
  <c r="M843" i="5"/>
  <c r="K1213" i="5"/>
  <c r="J1213" i="5"/>
  <c r="K490" i="5"/>
  <c r="J490" i="5"/>
  <c r="Q561" i="5" a="1"/>
  <c r="Q561" i="5" s="1"/>
  <c r="M561" i="5"/>
  <c r="Q578" i="5" a="1"/>
  <c r="Q578" i="5" s="1"/>
  <c r="M578" i="5"/>
  <c r="Q595" i="5" a="1"/>
  <c r="Q595" i="5" s="1"/>
  <c r="M595" i="5"/>
  <c r="J635" i="5"/>
  <c r="K635" i="5"/>
  <c r="J538" i="5"/>
  <c r="K538" i="5"/>
  <c r="J541" i="5"/>
  <c r="J555" i="5"/>
  <c r="K555" i="5"/>
  <c r="J571" i="5"/>
  <c r="K571" i="5"/>
  <c r="J589" i="5"/>
  <c r="K589" i="5"/>
  <c r="J606" i="5"/>
  <c r="K606" i="5"/>
  <c r="Q628" i="5" a="1"/>
  <c r="Q628" i="5" s="1"/>
  <c r="Q661" i="5" a="1"/>
  <c r="Q661" i="5" s="1"/>
  <c r="K771" i="5"/>
  <c r="J771" i="5"/>
  <c r="K777" i="5"/>
  <c r="J777" i="5"/>
  <c r="K781" i="5"/>
  <c r="J781" i="5"/>
  <c r="K785" i="5"/>
  <c r="J785" i="5"/>
  <c r="K789" i="5"/>
  <c r="J789" i="5"/>
  <c r="K793" i="5"/>
  <c r="J793" i="5"/>
  <c r="K797" i="5"/>
  <c r="J797" i="5"/>
  <c r="K801" i="5"/>
  <c r="J801" i="5"/>
  <c r="Q847" i="5" a="1"/>
  <c r="Q847" i="5" s="1"/>
  <c r="M847" i="5"/>
  <c r="J1038" i="5"/>
  <c r="K1038" i="5"/>
  <c r="K404" i="5"/>
  <c r="J404" i="5"/>
  <c r="K408" i="5"/>
  <c r="J408" i="5"/>
  <c r="K414" i="5"/>
  <c r="J414" i="5"/>
  <c r="K418" i="5"/>
  <c r="J418" i="5"/>
  <c r="K422" i="5"/>
  <c r="J422" i="5"/>
  <c r="K426" i="5"/>
  <c r="J426" i="5"/>
  <c r="K430" i="5"/>
  <c r="J430" i="5"/>
  <c r="K434" i="5"/>
  <c r="J434" i="5"/>
  <c r="K439" i="5"/>
  <c r="J439" i="5"/>
  <c r="K443" i="5"/>
  <c r="J443" i="5"/>
  <c r="K448" i="5"/>
  <c r="J448" i="5"/>
  <c r="K452" i="5"/>
  <c r="J452" i="5"/>
  <c r="K456" i="5"/>
  <c r="J456" i="5"/>
  <c r="K460" i="5"/>
  <c r="J460" i="5"/>
  <c r="K464" i="5"/>
  <c r="J464" i="5"/>
  <c r="K468" i="5"/>
  <c r="J468" i="5"/>
  <c r="K472" i="5"/>
  <c r="J472" i="5"/>
  <c r="K476" i="5"/>
  <c r="J476" i="5"/>
  <c r="K482" i="5"/>
  <c r="J482" i="5"/>
  <c r="K486" i="5"/>
  <c r="J486" i="5"/>
  <c r="K502" i="5"/>
  <c r="J502" i="5"/>
  <c r="K511" i="5"/>
  <c r="J511" i="5"/>
  <c r="J529" i="5"/>
  <c r="K529" i="5"/>
  <c r="Q565" i="5" a="1"/>
  <c r="Q565" i="5" s="1"/>
  <c r="M565" i="5"/>
  <c r="Q582" i="5" a="1"/>
  <c r="Q582" i="5" s="1"/>
  <c r="M582" i="5"/>
  <c r="Q599" i="5" a="1"/>
  <c r="Q599" i="5" s="1"/>
  <c r="M599" i="5"/>
  <c r="J610" i="5"/>
  <c r="K610" i="5"/>
  <c r="K862" i="5"/>
  <c r="J862" i="5"/>
  <c r="Q491" i="5" a="1"/>
  <c r="Q491" i="5" s="1"/>
  <c r="M491" i="5"/>
  <c r="J516" i="5"/>
  <c r="K516" i="5"/>
  <c r="J542" i="5"/>
  <c r="K542" i="5"/>
  <c r="J559" i="5"/>
  <c r="K559" i="5"/>
  <c r="J576" i="5"/>
  <c r="K576" i="5"/>
  <c r="J593" i="5"/>
  <c r="K593" i="5"/>
  <c r="J614" i="5"/>
  <c r="K614" i="5"/>
  <c r="Q633" i="5" a="1"/>
  <c r="Q633" i="5" s="1"/>
  <c r="M633" i="5"/>
  <c r="K816" i="5"/>
  <c r="J816" i="5"/>
  <c r="K834" i="5"/>
  <c r="J834" i="5"/>
  <c r="K850" i="5"/>
  <c r="J850" i="5"/>
  <c r="M908" i="5"/>
  <c r="Q908" i="5" a="1"/>
  <c r="Q908" i="5" s="1"/>
  <c r="M942" i="5"/>
  <c r="Q942" i="5" a="1"/>
  <c r="Q942" i="5" s="1"/>
  <c r="K1086" i="5"/>
  <c r="J1086" i="5"/>
  <c r="K812" i="5"/>
  <c r="J812" i="5"/>
  <c r="K830" i="5"/>
  <c r="J830" i="5"/>
  <c r="K846" i="5"/>
  <c r="J846" i="5"/>
  <c r="J1026" i="5"/>
  <c r="K1026" i="5"/>
  <c r="K1053" i="5"/>
  <c r="J1053" i="5"/>
  <c r="J773" i="5"/>
  <c r="J779" i="5"/>
  <c r="J783" i="5"/>
  <c r="J787" i="5"/>
  <c r="J791" i="5"/>
  <c r="J795" i="5"/>
  <c r="J799" i="5"/>
  <c r="J817" i="5"/>
  <c r="J835" i="5"/>
  <c r="J851" i="5"/>
  <c r="J876" i="5"/>
  <c r="K1027" i="5"/>
  <c r="J1027" i="5"/>
  <c r="J1068" i="5"/>
  <c r="K1068" i="5"/>
  <c r="K1145" i="5"/>
  <c r="J1145" i="5"/>
  <c r="K639" i="5"/>
  <c r="K643" i="5"/>
  <c r="K647" i="5"/>
  <c r="K651" i="5"/>
  <c r="K656" i="5"/>
  <c r="K660" i="5"/>
  <c r="K664" i="5"/>
  <c r="K669" i="5"/>
  <c r="K673" i="5"/>
  <c r="K677" i="5"/>
  <c r="K681" i="5"/>
  <c r="K685" i="5"/>
  <c r="K689" i="5"/>
  <c r="K693" i="5"/>
  <c r="K697" i="5"/>
  <c r="K701" i="5"/>
  <c r="K705" i="5"/>
  <c r="K709" i="5"/>
  <c r="K713" i="5"/>
  <c r="K718" i="5"/>
  <c r="K722" i="5"/>
  <c r="K726" i="5"/>
  <c r="K730" i="5"/>
  <c r="K734" i="5"/>
  <c r="K738" i="5"/>
  <c r="K742" i="5"/>
  <c r="K746" i="5"/>
  <c r="K750" i="5"/>
  <c r="K754" i="5"/>
  <c r="K759" i="5"/>
  <c r="K763" i="5"/>
  <c r="K767" i="5"/>
  <c r="K808" i="5"/>
  <c r="J808" i="5"/>
  <c r="M810" i="5"/>
  <c r="K824" i="5"/>
  <c r="J824" i="5"/>
  <c r="M826" i="5"/>
  <c r="K842" i="5"/>
  <c r="J842" i="5"/>
  <c r="K858" i="5"/>
  <c r="J858" i="5"/>
  <c r="Q1023" i="5" a="1"/>
  <c r="Q1023" i="5" s="1"/>
  <c r="M1023" i="5"/>
  <c r="K1071" i="5"/>
  <c r="J1071" i="5"/>
  <c r="K1149" i="5"/>
  <c r="J1149" i="5"/>
  <c r="K1172" i="5"/>
  <c r="J1172" i="5"/>
  <c r="J524" i="5"/>
  <c r="M639" i="5"/>
  <c r="M643" i="5"/>
  <c r="M647" i="5"/>
  <c r="M649" i="5"/>
  <c r="M651" i="5"/>
  <c r="M656" i="5"/>
  <c r="M660" i="5"/>
  <c r="M664" i="5"/>
  <c r="M667" i="5"/>
  <c r="M669" i="5"/>
  <c r="M671" i="5"/>
  <c r="M673" i="5"/>
  <c r="M677" i="5"/>
  <c r="M681" i="5"/>
  <c r="M683" i="5"/>
  <c r="M685" i="5"/>
  <c r="M689" i="5"/>
  <c r="M693" i="5"/>
  <c r="M697" i="5"/>
  <c r="M701" i="5"/>
  <c r="M705" i="5"/>
  <c r="M709" i="5"/>
  <c r="M713" i="5"/>
  <c r="M718" i="5"/>
  <c r="M722" i="5"/>
  <c r="M726" i="5"/>
  <c r="M730" i="5"/>
  <c r="M734" i="5"/>
  <c r="M738" i="5"/>
  <c r="M742" i="5"/>
  <c r="M746" i="5"/>
  <c r="M750" i="5"/>
  <c r="M754" i="5"/>
  <c r="M759" i="5"/>
  <c r="M763" i="5"/>
  <c r="M767" i="5"/>
  <c r="J866" i="5"/>
  <c r="K874" i="5"/>
  <c r="K1023" i="5"/>
  <c r="K1136" i="5"/>
  <c r="J1136" i="5"/>
  <c r="K1221" i="5"/>
  <c r="J1221" i="5"/>
  <c r="K804" i="5"/>
  <c r="J804" i="5"/>
  <c r="K820" i="5"/>
  <c r="J820" i="5"/>
  <c r="K838" i="5"/>
  <c r="J838" i="5"/>
  <c r="K854" i="5"/>
  <c r="J854" i="5"/>
  <c r="J1029" i="5"/>
  <c r="M1029" i="5" s="1"/>
  <c r="K1029" i="5"/>
  <c r="M1041" i="5"/>
  <c r="Q1041" i="5" a="1"/>
  <c r="Q1041" i="5" s="1"/>
  <c r="K770" i="5"/>
  <c r="K776" i="5"/>
  <c r="K780" i="5"/>
  <c r="K784" i="5"/>
  <c r="K788" i="5"/>
  <c r="K792" i="5"/>
  <c r="K796" i="5"/>
  <c r="K800" i="5"/>
  <c r="K864" i="5"/>
  <c r="J1018" i="5"/>
  <c r="K1018" i="5"/>
  <c r="K1041" i="5"/>
  <c r="K1063" i="5"/>
  <c r="J1063" i="5"/>
  <c r="K1097" i="5"/>
  <c r="J1097" i="5"/>
  <c r="K2094" i="5"/>
  <c r="J2094" i="5"/>
  <c r="K2209" i="5"/>
  <c r="J2209" i="5"/>
  <c r="M2209" i="5" s="1"/>
  <c r="K2213" i="5"/>
  <c r="J2213" i="5"/>
  <c r="M2213" i="5" s="1"/>
  <c r="K2223" i="5"/>
  <c r="J2223" i="5"/>
  <c r="M2223" i="5" s="1"/>
  <c r="K1045" i="5"/>
  <c r="J1045" i="5"/>
  <c r="J1048" i="5"/>
  <c r="K1048" i="5"/>
  <c r="K1140" i="5"/>
  <c r="J1140" i="5"/>
  <c r="K1168" i="5"/>
  <c r="J1168" i="5"/>
  <c r="K1177" i="5"/>
  <c r="J1177" i="5"/>
  <c r="K1197" i="5"/>
  <c r="J1197" i="5"/>
  <c r="Q1030" i="5" a="1"/>
  <c r="Q1030" i="5" s="1"/>
  <c r="M1030" i="5"/>
  <c r="K1039" i="5"/>
  <c r="J1039" i="5"/>
  <c r="K1042" i="5"/>
  <c r="J1042" i="5"/>
  <c r="M1061" i="5"/>
  <c r="Q1061" i="5" a="1"/>
  <c r="Q1061" i="5" s="1"/>
  <c r="M890" i="5"/>
  <c r="M902" i="5"/>
  <c r="M906" i="5"/>
  <c r="M923" i="5"/>
  <c r="M936" i="5"/>
  <c r="M940" i="5"/>
  <c r="M957" i="5"/>
  <c r="M976" i="5"/>
  <c r="M983" i="5"/>
  <c r="M987" i="5"/>
  <c r="M996" i="5"/>
  <c r="M1054" i="5"/>
  <c r="M1065" i="5"/>
  <c r="Q1065" i="5" a="1"/>
  <c r="Q1065" i="5" s="1"/>
  <c r="K1105" i="5"/>
  <c r="J1105" i="5"/>
  <c r="Q1114" i="5" a="1"/>
  <c r="Q1114" i="5" s="1"/>
  <c r="M1114" i="5"/>
  <c r="K1189" i="5"/>
  <c r="J1189" i="5"/>
  <c r="J1040" i="5"/>
  <c r="K1040" i="5"/>
  <c r="J1059" i="5"/>
  <c r="Q1079" i="5" a="1"/>
  <c r="Q1079" i="5" s="1"/>
  <c r="M1079" i="5"/>
  <c r="K1106" i="5"/>
  <c r="J1106" i="5"/>
  <c r="K1114" i="5"/>
  <c r="K1229" i="5"/>
  <c r="J1229" i="5"/>
  <c r="J1028" i="5"/>
  <c r="K1028" i="5"/>
  <c r="J1077" i="5"/>
  <c r="K1077" i="5"/>
  <c r="K1109" i="5"/>
  <c r="J1109" i="5"/>
  <c r="K1205" i="5"/>
  <c r="J1205" i="5"/>
  <c r="K1044" i="5"/>
  <c r="J1067" i="5"/>
  <c r="K1072" i="5"/>
  <c r="K1113" i="5"/>
  <c r="J1113" i="5"/>
  <c r="K1144" i="5"/>
  <c r="J1144" i="5"/>
  <c r="K1176" i="5"/>
  <c r="J1176" i="5"/>
  <c r="K1243" i="5"/>
  <c r="J1243" i="5"/>
  <c r="K1263" i="5"/>
  <c r="J1263" i="5"/>
  <c r="K1101" i="5"/>
  <c r="J1101" i="5"/>
  <c r="K1132" i="5"/>
  <c r="J1132" i="5"/>
  <c r="K1164" i="5"/>
  <c r="J1164" i="5"/>
  <c r="J1187" i="5"/>
  <c r="K1187" i="5"/>
  <c r="J1195" i="5"/>
  <c r="K1195" i="5"/>
  <c r="J1203" i="5"/>
  <c r="K1203" i="5"/>
  <c r="J1211" i="5"/>
  <c r="K1211" i="5"/>
  <c r="J1219" i="5"/>
  <c r="K1219" i="5"/>
  <c r="J1227" i="5"/>
  <c r="K1227" i="5"/>
  <c r="Q1286" i="5" a="1"/>
  <c r="Q1286" i="5" s="1"/>
  <c r="M1286" i="5"/>
  <c r="K1295" i="5"/>
  <c r="J1295" i="5"/>
  <c r="K1128" i="5"/>
  <c r="J1128" i="5"/>
  <c r="Q1141" i="5" a="1"/>
  <c r="Q1141" i="5" s="1"/>
  <c r="M1141" i="5"/>
  <c r="K1160" i="5"/>
  <c r="J1160" i="5"/>
  <c r="J1182" i="5"/>
  <c r="K1182" i="5"/>
  <c r="Q1319" i="5" a="1"/>
  <c r="Q1319" i="5" s="1"/>
  <c r="M1319" i="5"/>
  <c r="J1487" i="5"/>
  <c r="K1487" i="5"/>
  <c r="K1492" i="5"/>
  <c r="J1492" i="5"/>
  <c r="K1093" i="5"/>
  <c r="J1093" i="5"/>
  <c r="K1124" i="5"/>
  <c r="J1124" i="5"/>
  <c r="J1137" i="5"/>
  <c r="K1156" i="5"/>
  <c r="J1156" i="5"/>
  <c r="J1169" i="5"/>
  <c r="K1185" i="5"/>
  <c r="J1185" i="5"/>
  <c r="K1193" i="5"/>
  <c r="J1193" i="5"/>
  <c r="K1201" i="5"/>
  <c r="J1201" i="5"/>
  <c r="K1209" i="5"/>
  <c r="J1209" i="5"/>
  <c r="K1217" i="5"/>
  <c r="J1217" i="5"/>
  <c r="K1225" i="5"/>
  <c r="J1225" i="5"/>
  <c r="K1330" i="5"/>
  <c r="J1330" i="5"/>
  <c r="K1024" i="5"/>
  <c r="K1035" i="5"/>
  <c r="J1076" i="5"/>
  <c r="K1081" i="5"/>
  <c r="K1089" i="5"/>
  <c r="J1089" i="5"/>
  <c r="K1120" i="5"/>
  <c r="J1120" i="5"/>
  <c r="K1152" i="5"/>
  <c r="J1152" i="5"/>
  <c r="K1085" i="5"/>
  <c r="J1085" i="5"/>
  <c r="K1117" i="5"/>
  <c r="J1117" i="5"/>
  <c r="K1148" i="5"/>
  <c r="J1148" i="5"/>
  <c r="K1180" i="5"/>
  <c r="J1180" i="5"/>
  <c r="J1183" i="5"/>
  <c r="K1183" i="5"/>
  <c r="J1191" i="5"/>
  <c r="K1191" i="5"/>
  <c r="J1199" i="5"/>
  <c r="K1199" i="5"/>
  <c r="J1207" i="5"/>
  <c r="K1207" i="5"/>
  <c r="J1215" i="5"/>
  <c r="K1215" i="5"/>
  <c r="J1223" i="5"/>
  <c r="K1223" i="5"/>
  <c r="J1231" i="5"/>
  <c r="K1231" i="5"/>
  <c r="K1281" i="5"/>
  <c r="J1281" i="5"/>
  <c r="K1314" i="5"/>
  <c r="J1314" i="5"/>
  <c r="K1249" i="5"/>
  <c r="J1249" i="5"/>
  <c r="K1293" i="5"/>
  <c r="J1293" i="5"/>
  <c r="K1307" i="5"/>
  <c r="J1307" i="5"/>
  <c r="K1342" i="5"/>
  <c r="J1342" i="5"/>
  <c r="K1401" i="5"/>
  <c r="J1401" i="5"/>
  <c r="K1261" i="5"/>
  <c r="J1261" i="5"/>
  <c r="K1275" i="5"/>
  <c r="J1275" i="5"/>
  <c r="K1305" i="5"/>
  <c r="J1305" i="5"/>
  <c r="Q1252" i="5" a="1"/>
  <c r="Q1252" i="5" s="1"/>
  <c r="M1252" i="5"/>
  <c r="K1273" i="5"/>
  <c r="J1273" i="5"/>
  <c r="K1287" i="5"/>
  <c r="J1287" i="5"/>
  <c r="Q1296" i="5" a="1"/>
  <c r="Q1296" i="5" s="1"/>
  <c r="M1296" i="5"/>
  <c r="K1389" i="5"/>
  <c r="J1389" i="5"/>
  <c r="K1426" i="5"/>
  <c r="J1426" i="5"/>
  <c r="Q1459" i="5" a="1"/>
  <c r="Q1459" i="5" s="1"/>
  <c r="M1459" i="5"/>
  <c r="M1596" i="5"/>
  <c r="Q1596" i="5" a="1"/>
  <c r="Q1596" i="5" s="1"/>
  <c r="K1241" i="5"/>
  <c r="J1241" i="5"/>
  <c r="K1255" i="5"/>
  <c r="J1255" i="5"/>
  <c r="M1268" i="5"/>
  <c r="J1271" i="5"/>
  <c r="K1301" i="5"/>
  <c r="J1301" i="5"/>
  <c r="K1318" i="5"/>
  <c r="J1318" i="5"/>
  <c r="M1325" i="5"/>
  <c r="K1340" i="5"/>
  <c r="J1340" i="5"/>
  <c r="K1363" i="5"/>
  <c r="J1363" i="5"/>
  <c r="K1399" i="5"/>
  <c r="J1399" i="5"/>
  <c r="J1412" i="5"/>
  <c r="K1459" i="5"/>
  <c r="J1519" i="5"/>
  <c r="K1519" i="5"/>
  <c r="K1524" i="5"/>
  <c r="J1524" i="5"/>
  <c r="K1269" i="5"/>
  <c r="J1269" i="5"/>
  <c r="K1285" i="5"/>
  <c r="J1285" i="5"/>
  <c r="K1332" i="5"/>
  <c r="J1332" i="5"/>
  <c r="K1373" i="5"/>
  <c r="J1373" i="5"/>
  <c r="J1567" i="5"/>
  <c r="K1567" i="5"/>
  <c r="K1237" i="5"/>
  <c r="J1237" i="5"/>
  <c r="K1253" i="5"/>
  <c r="J1253" i="5"/>
  <c r="Q1262" i="5" a="1"/>
  <c r="Q1262" i="5" s="1"/>
  <c r="M1262" i="5"/>
  <c r="Q1329" i="5" a="1"/>
  <c r="Q1329" i="5" s="1"/>
  <c r="M1329" i="5"/>
  <c r="K1338" i="5"/>
  <c r="J1338" i="5"/>
  <c r="K1424" i="5"/>
  <c r="J1424" i="5"/>
  <c r="K1233" i="5"/>
  <c r="J1233" i="5"/>
  <c r="Q1246" i="5" a="1"/>
  <c r="Q1246" i="5" s="1"/>
  <c r="M1246" i="5"/>
  <c r="K1265" i="5"/>
  <c r="J1265" i="5"/>
  <c r="K1297" i="5"/>
  <c r="J1297" i="5"/>
  <c r="K1346" i="5"/>
  <c r="J1346" i="5"/>
  <c r="J1352" i="5"/>
  <c r="J1369" i="5"/>
  <c r="K1381" i="5"/>
  <c r="J1381" i="5"/>
  <c r="J1403" i="5"/>
  <c r="J1411" i="5"/>
  <c r="K1411" i="5"/>
  <c r="K1414" i="5"/>
  <c r="J1414" i="5"/>
  <c r="J1420" i="5"/>
  <c r="J1435" i="5"/>
  <c r="K1435" i="5"/>
  <c r="J1495" i="5"/>
  <c r="K1495" i="5"/>
  <c r="J1527" i="5"/>
  <c r="K1527" i="5"/>
  <c r="K1245" i="5"/>
  <c r="J1245" i="5"/>
  <c r="K1277" i="5"/>
  <c r="J1277" i="5"/>
  <c r="K1309" i="5"/>
  <c r="J1309" i="5"/>
  <c r="K1334" i="5"/>
  <c r="J1334" i="5"/>
  <c r="K1375" i="5"/>
  <c r="J1375" i="5"/>
  <c r="K1418" i="5"/>
  <c r="J1418" i="5"/>
  <c r="K1466" i="5"/>
  <c r="J1466" i="5"/>
  <c r="J1479" i="5"/>
  <c r="K1479" i="5"/>
  <c r="J1551" i="5"/>
  <c r="K1551" i="5"/>
  <c r="K1397" i="5"/>
  <c r="J1397" i="5"/>
  <c r="K1430" i="5"/>
  <c r="J1430" i="5"/>
  <c r="J1467" i="5"/>
  <c r="K1467" i="5"/>
  <c r="J1471" i="5"/>
  <c r="K1471" i="5"/>
  <c r="K1480" i="5"/>
  <c r="J1480" i="5"/>
  <c r="J1511" i="5"/>
  <c r="K1511" i="5"/>
  <c r="J1543" i="5"/>
  <c r="K1543" i="5"/>
  <c r="K1326" i="5"/>
  <c r="J1326" i="5"/>
  <c r="K1359" i="5"/>
  <c r="K1385" i="5"/>
  <c r="J1385" i="5"/>
  <c r="J1407" i="5"/>
  <c r="J1416" i="5"/>
  <c r="K1450" i="5"/>
  <c r="J1450" i="5"/>
  <c r="K1464" i="5"/>
  <c r="J1464" i="5"/>
  <c r="K1472" i="5"/>
  <c r="J1472" i="5"/>
  <c r="J1484" i="5"/>
  <c r="K1257" i="5"/>
  <c r="J1257" i="5"/>
  <c r="K1289" i="5"/>
  <c r="J1289" i="5"/>
  <c r="J1320" i="5"/>
  <c r="K1322" i="5"/>
  <c r="J1322" i="5"/>
  <c r="J1328" i="5"/>
  <c r="J1361" i="5"/>
  <c r="K1371" i="5"/>
  <c r="J1371" i="5"/>
  <c r="J1395" i="5"/>
  <c r="K1405" i="5"/>
  <c r="J1405" i="5"/>
  <c r="K1422" i="5"/>
  <c r="J1422" i="5"/>
  <c r="J1428" i="5"/>
  <c r="J1451" i="5"/>
  <c r="K1451" i="5"/>
  <c r="J1476" i="5"/>
  <c r="J1503" i="5"/>
  <c r="K1503" i="5"/>
  <c r="J1535" i="5"/>
  <c r="K1535" i="5"/>
  <c r="J1548" i="5"/>
  <c r="K1350" i="5"/>
  <c r="J1350" i="5"/>
  <c r="K1393" i="5"/>
  <c r="J1393" i="5"/>
  <c r="K1434" i="5"/>
  <c r="J1434" i="5"/>
  <c r="K1448" i="5"/>
  <c r="J1448" i="5"/>
  <c r="K1578" i="5"/>
  <c r="J1578" i="5"/>
  <c r="M1628" i="5"/>
  <c r="Q1628" i="5" a="1"/>
  <c r="Q1628" i="5" s="1"/>
  <c r="K1570" i="5"/>
  <c r="J1570" i="5"/>
  <c r="K1674" i="5"/>
  <c r="J1674" i="5"/>
  <c r="K1474" i="5"/>
  <c r="J1474" i="5"/>
  <c r="K1482" i="5"/>
  <c r="J1482" i="5"/>
  <c r="K1490" i="5"/>
  <c r="J1490" i="5"/>
  <c r="K1498" i="5"/>
  <c r="J1498" i="5"/>
  <c r="K1506" i="5"/>
  <c r="J1506" i="5"/>
  <c r="K1514" i="5"/>
  <c r="J1514" i="5"/>
  <c r="K1522" i="5"/>
  <c r="J1522" i="5"/>
  <c r="K1530" i="5"/>
  <c r="J1530" i="5"/>
  <c r="K1538" i="5"/>
  <c r="J1538" i="5"/>
  <c r="K1546" i="5"/>
  <c r="J1546" i="5"/>
  <c r="K1554" i="5"/>
  <c r="J1554" i="5"/>
  <c r="K1562" i="5"/>
  <c r="J1562" i="5"/>
  <c r="K1582" i="5"/>
  <c r="J1582" i="5"/>
  <c r="M1347" i="5"/>
  <c r="M1360" i="5"/>
  <c r="M1376" i="5"/>
  <c r="M1453" i="5"/>
  <c r="M1485" i="5"/>
  <c r="J1488" i="5"/>
  <c r="J1496" i="5"/>
  <c r="J1504" i="5"/>
  <c r="M1509" i="5"/>
  <c r="J1512" i="5"/>
  <c r="J1520" i="5"/>
  <c r="J1528" i="5"/>
  <c r="M1533" i="5"/>
  <c r="J1536" i="5"/>
  <c r="J1544" i="5"/>
  <c r="J1552" i="5"/>
  <c r="J1560" i="5"/>
  <c r="J1568" i="5"/>
  <c r="K1571" i="5"/>
  <c r="K1574" i="5"/>
  <c r="J1574" i="5"/>
  <c r="K1415" i="5"/>
  <c r="K1419" i="5"/>
  <c r="K1423" i="5"/>
  <c r="K1427" i="5"/>
  <c r="K1431" i="5"/>
  <c r="J1442" i="5"/>
  <c r="J1458" i="5"/>
  <c r="K1475" i="5"/>
  <c r="K1483" i="5"/>
  <c r="K1491" i="5"/>
  <c r="K1499" i="5"/>
  <c r="K1507" i="5"/>
  <c r="K1515" i="5"/>
  <c r="K1523" i="5"/>
  <c r="K1531" i="5"/>
  <c r="K1539" i="5"/>
  <c r="M1571" i="5"/>
  <c r="K1470" i="5"/>
  <c r="J1470" i="5"/>
  <c r="K1478" i="5"/>
  <c r="J1478" i="5"/>
  <c r="K1486" i="5"/>
  <c r="J1486" i="5"/>
  <c r="K1494" i="5"/>
  <c r="J1494" i="5"/>
  <c r="K1502" i="5"/>
  <c r="J1502" i="5"/>
  <c r="K1510" i="5"/>
  <c r="J1510" i="5"/>
  <c r="K1518" i="5"/>
  <c r="J1518" i="5"/>
  <c r="K1526" i="5"/>
  <c r="J1526" i="5"/>
  <c r="K1534" i="5"/>
  <c r="J1534" i="5"/>
  <c r="K1542" i="5"/>
  <c r="J1542" i="5"/>
  <c r="K1550" i="5"/>
  <c r="J1550" i="5"/>
  <c r="K1558" i="5"/>
  <c r="J1558" i="5"/>
  <c r="K1566" i="5"/>
  <c r="J1566" i="5"/>
  <c r="K1711" i="5"/>
  <c r="J1711" i="5"/>
  <c r="K1714" i="5"/>
  <c r="J1714" i="5"/>
  <c r="M1714" i="5" s="1"/>
  <c r="K1720" i="5"/>
  <c r="J1720" i="5"/>
  <c r="M1720" i="5" s="1"/>
  <c r="K1767" i="5"/>
  <c r="J1767" i="5"/>
  <c r="K1805" i="5"/>
  <c r="J1805" i="5"/>
  <c r="M1672" i="5"/>
  <c r="Q1672" i="5" a="1"/>
  <c r="Q1672" i="5" s="1"/>
  <c r="K1686" i="5"/>
  <c r="J1686" i="5"/>
  <c r="K1698" i="5"/>
  <c r="J1698" i="5"/>
  <c r="K1747" i="5"/>
  <c r="J1747" i="5"/>
  <c r="K1735" i="5"/>
  <c r="J1735" i="5"/>
  <c r="J1655" i="5"/>
  <c r="K1655" i="5"/>
  <c r="J1679" i="5"/>
  <c r="K1679" i="5"/>
  <c r="K1773" i="5"/>
  <c r="J1773" i="5"/>
  <c r="K1779" i="5"/>
  <c r="J1779" i="5"/>
  <c r="Q1587" i="5" a="1"/>
  <c r="Q1587" i="5" s="1"/>
  <c r="M1587" i="5"/>
  <c r="Q1619" i="5" a="1"/>
  <c r="Q1619" i="5" s="1"/>
  <c r="M1619" i="5"/>
  <c r="Q1651" i="5" a="1"/>
  <c r="Q1651" i="5" s="1"/>
  <c r="M1651" i="5"/>
  <c r="K1670" i="5"/>
  <c r="J1670" i="5"/>
  <c r="K1706" i="5"/>
  <c r="J1706" i="5"/>
  <c r="K1724" i="5"/>
  <c r="J1724" i="5"/>
  <c r="M1724" i="5" s="1"/>
  <c r="K1727" i="5"/>
  <c r="J1727" i="5"/>
  <c r="K1759" i="5"/>
  <c r="J1759" i="5"/>
  <c r="K1811" i="5"/>
  <c r="J1811" i="5"/>
  <c r="K1666" i="5"/>
  <c r="J1666" i="5"/>
  <c r="Q1687" i="5" a="1"/>
  <c r="Q1687" i="5" s="1"/>
  <c r="M1687" i="5"/>
  <c r="K1694" i="5"/>
  <c r="J1694" i="5"/>
  <c r="K1718" i="5"/>
  <c r="J1718" i="5"/>
  <c r="M1718" i="5" s="1"/>
  <c r="K1739" i="5"/>
  <c r="J1739" i="5"/>
  <c r="K1837" i="5"/>
  <c r="J1837" i="5"/>
  <c r="K1889" i="5"/>
  <c r="J1889" i="5"/>
  <c r="K1662" i="5"/>
  <c r="J1662" i="5"/>
  <c r="Q1675" i="5" a="1"/>
  <c r="Q1675" i="5" s="1"/>
  <c r="M1675" i="5"/>
  <c r="K1682" i="5"/>
  <c r="J1682" i="5"/>
  <c r="K1687" i="5"/>
  <c r="Q1707" i="5" a="1"/>
  <c r="Q1707" i="5" s="1"/>
  <c r="M1707" i="5"/>
  <c r="K1751" i="5"/>
  <c r="J1751" i="5"/>
  <c r="K1777" i="5"/>
  <c r="J1777" i="5"/>
  <c r="K1658" i="5"/>
  <c r="J1658" i="5"/>
  <c r="Q1671" i="5" a="1"/>
  <c r="Q1671" i="5" s="1"/>
  <c r="M1671" i="5"/>
  <c r="K1675" i="5"/>
  <c r="Q1695" i="5" a="1"/>
  <c r="Q1695" i="5" s="1"/>
  <c r="M1695" i="5"/>
  <c r="K1702" i="5"/>
  <c r="J1702" i="5"/>
  <c r="K1707" i="5"/>
  <c r="K1722" i="5"/>
  <c r="J1722" i="5"/>
  <c r="M1722" i="5" s="1"/>
  <c r="K1731" i="5"/>
  <c r="J1731" i="5"/>
  <c r="K1763" i="5"/>
  <c r="J1763" i="5"/>
  <c r="K1809" i="5"/>
  <c r="J1809" i="5"/>
  <c r="K1883" i="5"/>
  <c r="J1883" i="5"/>
  <c r="K1916" i="5"/>
  <c r="J1916" i="5"/>
  <c r="K1586" i="5"/>
  <c r="J1586" i="5"/>
  <c r="K1590" i="5"/>
  <c r="J1590" i="5"/>
  <c r="K1594" i="5"/>
  <c r="J1594" i="5"/>
  <c r="K1598" i="5"/>
  <c r="J1598" i="5"/>
  <c r="K1602" i="5"/>
  <c r="J1602" i="5"/>
  <c r="K1606" i="5"/>
  <c r="J1606" i="5"/>
  <c r="K1610" i="5"/>
  <c r="J1610" i="5"/>
  <c r="K1614" i="5"/>
  <c r="J1614" i="5"/>
  <c r="K1618" i="5"/>
  <c r="J1618" i="5"/>
  <c r="K1622" i="5"/>
  <c r="J1622" i="5"/>
  <c r="K1626" i="5"/>
  <c r="J1626" i="5"/>
  <c r="K1630" i="5"/>
  <c r="J1630" i="5"/>
  <c r="K1634" i="5"/>
  <c r="J1634" i="5"/>
  <c r="K1638" i="5"/>
  <c r="J1638" i="5"/>
  <c r="K1642" i="5"/>
  <c r="J1642" i="5"/>
  <c r="K1646" i="5"/>
  <c r="J1646" i="5"/>
  <c r="K1650" i="5"/>
  <c r="J1650" i="5"/>
  <c r="K1654" i="5"/>
  <c r="J1654" i="5"/>
  <c r="K1671" i="5"/>
  <c r="K1690" i="5"/>
  <c r="J1690" i="5"/>
  <c r="K1695" i="5"/>
  <c r="K1716" i="5"/>
  <c r="J1716" i="5"/>
  <c r="M1716" i="5" s="1"/>
  <c r="K1743" i="5"/>
  <c r="J1743" i="5"/>
  <c r="J1775" i="5"/>
  <c r="Q1910" i="5" a="1"/>
  <c r="Q1910" i="5" s="1"/>
  <c r="M1910" i="5"/>
  <c r="K1678" i="5"/>
  <c r="J1678" i="5"/>
  <c r="K1755" i="5"/>
  <c r="J1755" i="5"/>
  <c r="J1844" i="5"/>
  <c r="K1844" i="5"/>
  <c r="K1969" i="5"/>
  <c r="J1969" i="5"/>
  <c r="J1799" i="5"/>
  <c r="K1801" i="5"/>
  <c r="J1801" i="5"/>
  <c r="J1831" i="5"/>
  <c r="K1833" i="5"/>
  <c r="J1833" i="5"/>
  <c r="K1867" i="5"/>
  <c r="J1867" i="5"/>
  <c r="K1885" i="5"/>
  <c r="J1885" i="5"/>
  <c r="K1924" i="5"/>
  <c r="J1924" i="5"/>
  <c r="K1971" i="5"/>
  <c r="J1971" i="5"/>
  <c r="K1781" i="5"/>
  <c r="J1781" i="5"/>
  <c r="K1813" i="5"/>
  <c r="J1813" i="5"/>
  <c r="K1853" i="5"/>
  <c r="J1853" i="5"/>
  <c r="J1868" i="5"/>
  <c r="K1868" i="5"/>
  <c r="K1785" i="5"/>
  <c r="J1785" i="5"/>
  <c r="K1817" i="5"/>
  <c r="J1817" i="5"/>
  <c r="J1840" i="5"/>
  <c r="K1840" i="5"/>
  <c r="K1863" i="5"/>
  <c r="J1863" i="5"/>
  <c r="J1900" i="5"/>
  <c r="K1900" i="5"/>
  <c r="J1710" i="5"/>
  <c r="J1726" i="5"/>
  <c r="J1730" i="5"/>
  <c r="J1734" i="5"/>
  <c r="J1738" i="5"/>
  <c r="J1742" i="5"/>
  <c r="J1746" i="5"/>
  <c r="J1750" i="5"/>
  <c r="J1754" i="5"/>
  <c r="J1758" i="5"/>
  <c r="J1762" i="5"/>
  <c r="J1766" i="5"/>
  <c r="J1770" i="5"/>
  <c r="K1789" i="5"/>
  <c r="J1789" i="5"/>
  <c r="K1821" i="5"/>
  <c r="J1821" i="5"/>
  <c r="K1920" i="5"/>
  <c r="J1920" i="5"/>
  <c r="J1791" i="5"/>
  <c r="K1793" i="5"/>
  <c r="J1793" i="5"/>
  <c r="J1823" i="5"/>
  <c r="K1825" i="5"/>
  <c r="J1825" i="5"/>
  <c r="J1845" i="5"/>
  <c r="J1851" i="5"/>
  <c r="K1857" i="5"/>
  <c r="J1857" i="5"/>
  <c r="K1940" i="5"/>
  <c r="J1940" i="5"/>
  <c r="K1797" i="5"/>
  <c r="J1797" i="5"/>
  <c r="K1829" i="5"/>
  <c r="J1829" i="5"/>
  <c r="J1872" i="5"/>
  <c r="K1872" i="5"/>
  <c r="K1895" i="5"/>
  <c r="J1895" i="5"/>
  <c r="K1912" i="5"/>
  <c r="J1912" i="5"/>
  <c r="J2147" i="5"/>
  <c r="M2147" i="5" s="1"/>
  <c r="K2147" i="5"/>
  <c r="K2159" i="5"/>
  <c r="J2159" i="5"/>
  <c r="M2159" i="5" s="1"/>
  <c r="K1936" i="5"/>
  <c r="J1936" i="5"/>
  <c r="K1952" i="5"/>
  <c r="J1952" i="5"/>
  <c r="K1960" i="5"/>
  <c r="J1960" i="5"/>
  <c r="K1967" i="5"/>
  <c r="J1967" i="5"/>
  <c r="J1899" i="5"/>
  <c r="K1904" i="5"/>
  <c r="K1932" i="5"/>
  <c r="J1932" i="5"/>
  <c r="K1948" i="5"/>
  <c r="J1948" i="5"/>
  <c r="K1973" i="5"/>
  <c r="J1973" i="5"/>
  <c r="J2071" i="5"/>
  <c r="J2074" i="5"/>
  <c r="K2074" i="5"/>
  <c r="J1847" i="5"/>
  <c r="K1852" i="5"/>
  <c r="J1879" i="5"/>
  <c r="K1884" i="5"/>
  <c r="M1904" i="5"/>
  <c r="K1928" i="5"/>
  <c r="J1928" i="5"/>
  <c r="K1944" i="5"/>
  <c r="J1944" i="5"/>
  <c r="K1956" i="5"/>
  <c r="J1956" i="5"/>
  <c r="K2068" i="5"/>
  <c r="J2068" i="5"/>
  <c r="K1963" i="5"/>
  <c r="J1963" i="5"/>
  <c r="J1993" i="5"/>
  <c r="K1995" i="5"/>
  <c r="J1995" i="5"/>
  <c r="K2053" i="5"/>
  <c r="J2053" i="5"/>
  <c r="J2096" i="5"/>
  <c r="K2127" i="5"/>
  <c r="J2168" i="5"/>
  <c r="M2168" i="5" s="1"/>
  <c r="K2168" i="5"/>
  <c r="K1975" i="5"/>
  <c r="J1975" i="5"/>
  <c r="K1979" i="5"/>
  <c r="J1979" i="5"/>
  <c r="K2188" i="5"/>
  <c r="J2188" i="5"/>
  <c r="M2188" i="5" s="1"/>
  <c r="K1983" i="5"/>
  <c r="J1983" i="5"/>
  <c r="J2062" i="5"/>
  <c r="K2062" i="5"/>
  <c r="K2175" i="5"/>
  <c r="J2175" i="5"/>
  <c r="M2175" i="5" s="1"/>
  <c r="J1985" i="5"/>
  <c r="K1987" i="5"/>
  <c r="J1987" i="5"/>
  <c r="K2056" i="5"/>
  <c r="J2056" i="5"/>
  <c r="K2059" i="5"/>
  <c r="J2059" i="5"/>
  <c r="K2084" i="5"/>
  <c r="J2084" i="5"/>
  <c r="J2089" i="5"/>
  <c r="K2098" i="5"/>
  <c r="J2098" i="5"/>
  <c r="K1991" i="5"/>
  <c r="J1991" i="5"/>
  <c r="K2112" i="5"/>
  <c r="J2112" i="5"/>
  <c r="K2134" i="5"/>
  <c r="J2134" i="5"/>
  <c r="M2134" i="5" s="1"/>
  <c r="K2103" i="5"/>
  <c r="J2103" i="5"/>
  <c r="J2131" i="5"/>
  <c r="M2131" i="5" s="1"/>
  <c r="K2131" i="5"/>
  <c r="J2110" i="5"/>
  <c r="K2110" i="5"/>
  <c r="J2113" i="5"/>
  <c r="K2113" i="5"/>
  <c r="K2118" i="5"/>
  <c r="J2118" i="5"/>
  <c r="M2118" i="5" s="1"/>
  <c r="K2189" i="5"/>
  <c r="J2189" i="5"/>
  <c r="M2189" i="5" s="1"/>
  <c r="K2245" i="5"/>
  <c r="J2245" i="5"/>
  <c r="M2245" i="5" s="1"/>
  <c r="K2255" i="5"/>
  <c r="J2255" i="5"/>
  <c r="M2255" i="5" s="1"/>
  <c r="J2035" i="5"/>
  <c r="K2038" i="5"/>
  <c r="J2061" i="5"/>
  <c r="J2064" i="5"/>
  <c r="J2067" i="5"/>
  <c r="K2070" i="5"/>
  <c r="J2093" i="5"/>
  <c r="Q2101" i="5" a="1"/>
  <c r="Q2101" i="5" s="1"/>
  <c r="M2101" i="5"/>
  <c r="K2135" i="5"/>
  <c r="K2142" i="5"/>
  <c r="J2142" i="5"/>
  <c r="M2142" i="5" s="1"/>
  <c r="J2156" i="5"/>
  <c r="M2156" i="5" s="1"/>
  <c r="K2164" i="5"/>
  <c r="K2173" i="5"/>
  <c r="J2173" i="5"/>
  <c r="M2173" i="5" s="1"/>
  <c r="K2181" i="5"/>
  <c r="J2181" i="5"/>
  <c r="M2181" i="5" s="1"/>
  <c r="K2193" i="5"/>
  <c r="J2193" i="5"/>
  <c r="M2193" i="5" s="1"/>
  <c r="K2197" i="5"/>
  <c r="J2197" i="5"/>
  <c r="M2197" i="5" s="1"/>
  <c r="K2207" i="5"/>
  <c r="J2207" i="5"/>
  <c r="M2207" i="5" s="1"/>
  <c r="J1999" i="5"/>
  <c r="J2003" i="5"/>
  <c r="J2007" i="5"/>
  <c r="J2011" i="5"/>
  <c r="J2015" i="5"/>
  <c r="J2019" i="5"/>
  <c r="J2023" i="5"/>
  <c r="J2027" i="5"/>
  <c r="J2031" i="5"/>
  <c r="M2038" i="5"/>
  <c r="J2049" i="5"/>
  <c r="J2052" i="5"/>
  <c r="J2055" i="5"/>
  <c r="K2058" i="5"/>
  <c r="M2070" i="5"/>
  <c r="K2101" i="5"/>
  <c r="J2104" i="5"/>
  <c r="J2122" i="5"/>
  <c r="M2122" i="5" s="1"/>
  <c r="J2139" i="5"/>
  <c r="M2139" i="5" s="1"/>
  <c r="K2139" i="5"/>
  <c r="K2157" i="5"/>
  <c r="J2157" i="5"/>
  <c r="M2157" i="5" s="1"/>
  <c r="K2165" i="5"/>
  <c r="J2165" i="5"/>
  <c r="M2165" i="5" s="1"/>
  <c r="K2177" i="5"/>
  <c r="J2177" i="5"/>
  <c r="M2177" i="5" s="1"/>
  <c r="K2182" i="5"/>
  <c r="J2182" i="5"/>
  <c r="M2182" i="5" s="1"/>
  <c r="K2046" i="5"/>
  <c r="K2090" i="5"/>
  <c r="K2126" i="5"/>
  <c r="J2126" i="5"/>
  <c r="M2126" i="5" s="1"/>
  <c r="K2161" i="5"/>
  <c r="J2161" i="5"/>
  <c r="M2161" i="5" s="1"/>
  <c r="K2166" i="5"/>
  <c r="J2166" i="5"/>
  <c r="M2166" i="5" s="1"/>
  <c r="K2229" i="5"/>
  <c r="J2229" i="5"/>
  <c r="M2229" i="5" s="1"/>
  <c r="K2239" i="5"/>
  <c r="J2239" i="5"/>
  <c r="M2239" i="5" s="1"/>
  <c r="J2123" i="5"/>
  <c r="M2123" i="5" s="1"/>
  <c r="K2123" i="5"/>
  <c r="K2150" i="5"/>
  <c r="J2150" i="5"/>
  <c r="M2150" i="5" s="1"/>
  <c r="K2191" i="5"/>
  <c r="J2191" i="5"/>
  <c r="M2191" i="5" s="1"/>
  <c r="K2205" i="5"/>
  <c r="J2205" i="5"/>
  <c r="M2205" i="5" s="1"/>
  <c r="K2155" i="5"/>
  <c r="J2155" i="5"/>
  <c r="M2155" i="5" s="1"/>
  <c r="K2171" i="5"/>
  <c r="J2171" i="5"/>
  <c r="M2171" i="5" s="1"/>
  <c r="K2187" i="5"/>
  <c r="J2187" i="5"/>
  <c r="M2187" i="5" s="1"/>
  <c r="K2203" i="5"/>
  <c r="J2203" i="5"/>
  <c r="M2203" i="5" s="1"/>
  <c r="K2219" i="5"/>
  <c r="J2219" i="5"/>
  <c r="M2219" i="5" s="1"/>
  <c r="K2235" i="5"/>
  <c r="J2235" i="5"/>
  <c r="M2235" i="5" s="1"/>
  <c r="K2251" i="5"/>
  <c r="J2251" i="5"/>
  <c r="M2251" i="5" s="1"/>
  <c r="K2153" i="5"/>
  <c r="J2153" i="5"/>
  <c r="M2153" i="5" s="1"/>
  <c r="K2169" i="5"/>
  <c r="J2169" i="5"/>
  <c r="M2169" i="5" s="1"/>
  <c r="K2185" i="5"/>
  <c r="J2185" i="5"/>
  <c r="M2185" i="5" s="1"/>
  <c r="K2201" i="5"/>
  <c r="J2201" i="5"/>
  <c r="M2201" i="5" s="1"/>
  <c r="K2217" i="5"/>
  <c r="J2217" i="5"/>
  <c r="M2217" i="5" s="1"/>
  <c r="K2233" i="5"/>
  <c r="J2233" i="5"/>
  <c r="M2233" i="5" s="1"/>
  <c r="K2249" i="5"/>
  <c r="J2249" i="5"/>
  <c r="M2249" i="5" s="1"/>
  <c r="K2163" i="5"/>
  <c r="J2163" i="5"/>
  <c r="M2163" i="5" s="1"/>
  <c r="K2179" i="5"/>
  <c r="J2179" i="5"/>
  <c r="M2179" i="5" s="1"/>
  <c r="K2195" i="5"/>
  <c r="J2195" i="5"/>
  <c r="M2195" i="5" s="1"/>
  <c r="K2211" i="5"/>
  <c r="J2211" i="5"/>
  <c r="M2211" i="5" s="1"/>
  <c r="K2227" i="5"/>
  <c r="J2227" i="5"/>
  <c r="M2227" i="5" s="1"/>
  <c r="K2243" i="5"/>
  <c r="J2243" i="5"/>
  <c r="M2243" i="5" s="1"/>
  <c r="K2259" i="5"/>
  <c r="J2259" i="5"/>
  <c r="M2259" i="5" s="1"/>
  <c r="K2221" i="5"/>
  <c r="J2221" i="5"/>
  <c r="M2221" i="5" s="1"/>
  <c r="K2237" i="5"/>
  <c r="J2237" i="5"/>
  <c r="M2237" i="5" s="1"/>
  <c r="K2253" i="5"/>
  <c r="J2253" i="5"/>
  <c r="M2253" i="5" s="1"/>
  <c r="K2151" i="5"/>
  <c r="J2151" i="5"/>
  <c r="M2151" i="5" s="1"/>
  <c r="K2167" i="5"/>
  <c r="J2167" i="5"/>
  <c r="M2167" i="5" s="1"/>
  <c r="K2183" i="5"/>
  <c r="J2183" i="5"/>
  <c r="M2183" i="5" s="1"/>
  <c r="K2199" i="5"/>
  <c r="J2199" i="5"/>
  <c r="M2199" i="5" s="1"/>
  <c r="K2215" i="5"/>
  <c r="J2215" i="5"/>
  <c r="M2215" i="5" s="1"/>
  <c r="K2231" i="5"/>
  <c r="J2231" i="5"/>
  <c r="M2231" i="5" s="1"/>
  <c r="K2247" i="5"/>
  <c r="J2247" i="5"/>
  <c r="M2247" i="5" s="1"/>
  <c r="K2225" i="5"/>
  <c r="J2225" i="5"/>
  <c r="M2225" i="5" s="1"/>
  <c r="K2241" i="5"/>
  <c r="J2241" i="5"/>
  <c r="M2241" i="5" s="1"/>
  <c r="K2257" i="5"/>
  <c r="J2257" i="5"/>
  <c r="M2257" i="5" s="1"/>
  <c r="I2064" i="3"/>
  <c r="K2064" i="3" s="1"/>
  <c r="K2063" i="3"/>
  <c r="J2063" i="3"/>
  <c r="Q2063" i="3" s="1" a="1"/>
  <c r="Q2063" i="3" s="1"/>
  <c r="I2062" i="3"/>
  <c r="J2062" i="3" s="1"/>
  <c r="I2061" i="3"/>
  <c r="I2060" i="3"/>
  <c r="K2060" i="3" s="1"/>
  <c r="I2059" i="3"/>
  <c r="K2059" i="3" s="1"/>
  <c r="I2058" i="3"/>
  <c r="I2057" i="3"/>
  <c r="I2056" i="3"/>
  <c r="K2056" i="3" s="1"/>
  <c r="I2055" i="3"/>
  <c r="I2054" i="3"/>
  <c r="K2054" i="3" s="1"/>
  <c r="I2053" i="3"/>
  <c r="I2052" i="3"/>
  <c r="K2052" i="3" s="1"/>
  <c r="I2051" i="3"/>
  <c r="K2051" i="3" s="1"/>
  <c r="I2050" i="3"/>
  <c r="I2049" i="3"/>
  <c r="I2048" i="3"/>
  <c r="K2048" i="3" s="1"/>
  <c r="I2047" i="3"/>
  <c r="K2047" i="3" s="1"/>
  <c r="I2046" i="3"/>
  <c r="K2046" i="3" s="1"/>
  <c r="I2045" i="3"/>
  <c r="I2044" i="3"/>
  <c r="K2044" i="3" s="1"/>
  <c r="I2043" i="3"/>
  <c r="K2043" i="3" s="1"/>
  <c r="I2042" i="3"/>
  <c r="I2041" i="3"/>
  <c r="I2040" i="3"/>
  <c r="K2040" i="3" s="1"/>
  <c r="I2039" i="3"/>
  <c r="I2038" i="3"/>
  <c r="K2038" i="3" s="1"/>
  <c r="I2037" i="3"/>
  <c r="I2036" i="3"/>
  <c r="K2036" i="3" s="1"/>
  <c r="I2035" i="3"/>
  <c r="J2035" i="3" s="1"/>
  <c r="I2034" i="3"/>
  <c r="K2034" i="3" s="1"/>
  <c r="I2033" i="3"/>
  <c r="I2032" i="3"/>
  <c r="K2032" i="3" s="1"/>
  <c r="I2031" i="3"/>
  <c r="I2030" i="3"/>
  <c r="K2030" i="3" s="1"/>
  <c r="I2029" i="3"/>
  <c r="I2028" i="3"/>
  <c r="K2028" i="3" s="1"/>
  <c r="I2027" i="3"/>
  <c r="I2026" i="3"/>
  <c r="I2025" i="3"/>
  <c r="I2024" i="3"/>
  <c r="K2024" i="3" s="1"/>
  <c r="I2023" i="3"/>
  <c r="K2023" i="3" s="1"/>
  <c r="I2022" i="3"/>
  <c r="K2022" i="3" s="1"/>
  <c r="I2021" i="3"/>
  <c r="I2020" i="3"/>
  <c r="K2020" i="3" s="1"/>
  <c r="I2019" i="3"/>
  <c r="K2019" i="3" s="1"/>
  <c r="I2018" i="3"/>
  <c r="J2018" i="3" s="1"/>
  <c r="I2017" i="3"/>
  <c r="I2016" i="3"/>
  <c r="K2016" i="3" s="1"/>
  <c r="I2015" i="3"/>
  <c r="K2015" i="3" s="1"/>
  <c r="I2014" i="3"/>
  <c r="J2014" i="3" s="1"/>
  <c r="I2013" i="3"/>
  <c r="I2012" i="3"/>
  <c r="K2012" i="3" s="1"/>
  <c r="I2011" i="3"/>
  <c r="K2011" i="3" s="1"/>
  <c r="I2010" i="3"/>
  <c r="I2009" i="3"/>
  <c r="I2008" i="3"/>
  <c r="K2008" i="3" s="1"/>
  <c r="I2007" i="3"/>
  <c r="K2007" i="3" s="1"/>
  <c r="I2006" i="3"/>
  <c r="K2006" i="3" s="1"/>
  <c r="I2005" i="3"/>
  <c r="I2004" i="3"/>
  <c r="K2004" i="3" s="1"/>
  <c r="I2003" i="3"/>
  <c r="K2003" i="3" s="1"/>
  <c r="I2002" i="3"/>
  <c r="I2001" i="3"/>
  <c r="I2000" i="3"/>
  <c r="K2000" i="3" s="1"/>
  <c r="I1999" i="3"/>
  <c r="J1999" i="3" s="1"/>
  <c r="M1999" i="3" s="1"/>
  <c r="I1998" i="3"/>
  <c r="J1998" i="3" s="1"/>
  <c r="I1997" i="3"/>
  <c r="I1996" i="3"/>
  <c r="K1996" i="3" s="1"/>
  <c r="I1995" i="3"/>
  <c r="J1995" i="3" s="1"/>
  <c r="Q1995" i="3" s="1" a="1"/>
  <c r="Q1995" i="3" s="1"/>
  <c r="I1994" i="3"/>
  <c r="I1993" i="3"/>
  <c r="I1992" i="3"/>
  <c r="K1992" i="3" s="1"/>
  <c r="I1991" i="3"/>
  <c r="I1990" i="3"/>
  <c r="K1990" i="3" s="1"/>
  <c r="I1989" i="3"/>
  <c r="I1988" i="3"/>
  <c r="K1988" i="3" s="1"/>
  <c r="I1987" i="3"/>
  <c r="I1986" i="3"/>
  <c r="K1986" i="3" s="1"/>
  <c r="I1985" i="3"/>
  <c r="I1984" i="3"/>
  <c r="K1984" i="3" s="1"/>
  <c r="I1983" i="3"/>
  <c r="I1982" i="3"/>
  <c r="J1982" i="3" s="1"/>
  <c r="I1981" i="3"/>
  <c r="J1981" i="3" s="1"/>
  <c r="I1980" i="3"/>
  <c r="I1979" i="3"/>
  <c r="K1979" i="3" s="1"/>
  <c r="I1978" i="3"/>
  <c r="K1978" i="3" s="1"/>
  <c r="I1977" i="3"/>
  <c r="J1977" i="3" s="1"/>
  <c r="M1977" i="3" s="1"/>
  <c r="I1976" i="3"/>
  <c r="J1976" i="3" s="1"/>
  <c r="M1976" i="3" s="1"/>
  <c r="I1975" i="3"/>
  <c r="I1974" i="3"/>
  <c r="J1974" i="3" s="1"/>
  <c r="I1973" i="3"/>
  <c r="I1972" i="3"/>
  <c r="J1972" i="3" s="1"/>
  <c r="I1971" i="3"/>
  <c r="I1970" i="3"/>
  <c r="K1970" i="3" s="1"/>
  <c r="I1969" i="3"/>
  <c r="J1969" i="3" s="1"/>
  <c r="M1969" i="3" s="1"/>
  <c r="I1968" i="3"/>
  <c r="I1967" i="3"/>
  <c r="K1967" i="3" s="1"/>
  <c r="I1966" i="3"/>
  <c r="I1965" i="3"/>
  <c r="J1965" i="3" s="1"/>
  <c r="M1965" i="3" s="1"/>
  <c r="I1964" i="3"/>
  <c r="I1963" i="3"/>
  <c r="J1963" i="3" s="1"/>
  <c r="M1963" i="3" s="1"/>
  <c r="I1962" i="3"/>
  <c r="I1961" i="3"/>
  <c r="J1961" i="3" s="1"/>
  <c r="M1961" i="3" s="1"/>
  <c r="I1960" i="3"/>
  <c r="J1960" i="3" s="1"/>
  <c r="Q1960" i="3" s="1" a="1"/>
  <c r="Q1960" i="3" s="1"/>
  <c r="I1959" i="3"/>
  <c r="I1958" i="3"/>
  <c r="K1958" i="3" s="1"/>
  <c r="I1957" i="3"/>
  <c r="I1956" i="3"/>
  <c r="J1956" i="3" s="1"/>
  <c r="M1956" i="3" s="1"/>
  <c r="I1955" i="3"/>
  <c r="K1955" i="3" s="1"/>
  <c r="I1954" i="3"/>
  <c r="J1954" i="3" s="1"/>
  <c r="M1954" i="3" s="1"/>
  <c r="I1953" i="3"/>
  <c r="J1953" i="3" s="1"/>
  <c r="I1952" i="3"/>
  <c r="J1952" i="3" s="1"/>
  <c r="Q1952" i="3" s="1" a="1"/>
  <c r="Q1952" i="3" s="1"/>
  <c r="I1951" i="3"/>
  <c r="I1950" i="3"/>
  <c r="K1950" i="3" s="1"/>
  <c r="I1949" i="3"/>
  <c r="J1949" i="3" s="1"/>
  <c r="I1948" i="3"/>
  <c r="I1947" i="3"/>
  <c r="K1947" i="3" s="1"/>
  <c r="I1946" i="3"/>
  <c r="I1945" i="3"/>
  <c r="K1945" i="3" s="1"/>
  <c r="I1944" i="3"/>
  <c r="I1943" i="3"/>
  <c r="I1942" i="3"/>
  <c r="K1942" i="3" s="1"/>
  <c r="I1941" i="3"/>
  <c r="J1941" i="3" s="1"/>
  <c r="Q1941" i="3" s="1" a="1"/>
  <c r="Q1941" i="3" s="1"/>
  <c r="I1940" i="3"/>
  <c r="K1940" i="3" s="1"/>
  <c r="I1939" i="3"/>
  <c r="K1939" i="3" s="1"/>
  <c r="I1938" i="3"/>
  <c r="K1938" i="3" s="1"/>
  <c r="I1937" i="3"/>
  <c r="I1936" i="3"/>
  <c r="K1936" i="3" s="1"/>
  <c r="I1935" i="3"/>
  <c r="K1935" i="3" s="1"/>
  <c r="I1934" i="3"/>
  <c r="K1934" i="3" s="1"/>
  <c r="I1933" i="3"/>
  <c r="I1932" i="3"/>
  <c r="K1932" i="3" s="1"/>
  <c r="I1931" i="3"/>
  <c r="K1931" i="3" s="1"/>
  <c r="I1930" i="3"/>
  <c r="I1929" i="3"/>
  <c r="I1928" i="3"/>
  <c r="J1928" i="3" s="1"/>
  <c r="Q1928" i="3" s="1" a="1"/>
  <c r="Q1928" i="3" s="1"/>
  <c r="I1927" i="3"/>
  <c r="I1926" i="3"/>
  <c r="K1926" i="3" s="1"/>
  <c r="I1925" i="3"/>
  <c r="K1925" i="3" s="1"/>
  <c r="I1924" i="3"/>
  <c r="I1923" i="3"/>
  <c r="K1923" i="3" s="1"/>
  <c r="I1922" i="3"/>
  <c r="K1922" i="3" s="1"/>
  <c r="I1921" i="3"/>
  <c r="K1921" i="3" s="1"/>
  <c r="I1920" i="3"/>
  <c r="J1920" i="3" s="1"/>
  <c r="I1919" i="3"/>
  <c r="K1919" i="3" s="1"/>
  <c r="I1918" i="3"/>
  <c r="I1917" i="3"/>
  <c r="K1917" i="3" s="1"/>
  <c r="I1916" i="3"/>
  <c r="I1915" i="3"/>
  <c r="I1914" i="3"/>
  <c r="K1914" i="3" s="1"/>
  <c r="I1913" i="3"/>
  <c r="K1913" i="3" s="1"/>
  <c r="I1912" i="3"/>
  <c r="K1912" i="3" s="1"/>
  <c r="I1911" i="3"/>
  <c r="J1911" i="3" s="1"/>
  <c r="Q1911" i="3" s="1" a="1"/>
  <c r="Q1911" i="3" s="1"/>
  <c r="I1910" i="3"/>
  <c r="K1910" i="3" s="1"/>
  <c r="I1909" i="3"/>
  <c r="K1909" i="3" s="1"/>
  <c r="I1908" i="3"/>
  <c r="I1907" i="3"/>
  <c r="K1907" i="3" s="1"/>
  <c r="I1906" i="3"/>
  <c r="K1906" i="3" s="1"/>
  <c r="I1905" i="3"/>
  <c r="I1904" i="3"/>
  <c r="K1904" i="3" s="1"/>
  <c r="I1903" i="3"/>
  <c r="J1903" i="3" s="1"/>
  <c r="Q1903" i="3" s="1" a="1"/>
  <c r="Q1903" i="3" s="1"/>
  <c r="I1902" i="3"/>
  <c r="I1901" i="3"/>
  <c r="I1900" i="3"/>
  <c r="J1900" i="3" s="1"/>
  <c r="Q1900" i="3" s="1" a="1"/>
  <c r="Q1900" i="3" s="1"/>
  <c r="I1899" i="3"/>
  <c r="K1899" i="3" s="1"/>
  <c r="I1898" i="3"/>
  <c r="K1898" i="3" s="1"/>
  <c r="I1897" i="3"/>
  <c r="K1897" i="3" s="1"/>
  <c r="I1896" i="3"/>
  <c r="I1895" i="3"/>
  <c r="K1895" i="3" s="1"/>
  <c r="I1894" i="3"/>
  <c r="K1894" i="3" s="1"/>
  <c r="I1893" i="3"/>
  <c r="J1893" i="3" s="1"/>
  <c r="I1892" i="3"/>
  <c r="J1892" i="3" s="1"/>
  <c r="I1891" i="3"/>
  <c r="K1891" i="3" s="1"/>
  <c r="I1890" i="3"/>
  <c r="K1890" i="3" s="1"/>
  <c r="I1889" i="3"/>
  <c r="K1889" i="3" s="1"/>
  <c r="I1888" i="3"/>
  <c r="K1888" i="3" s="1"/>
  <c r="I1887" i="3"/>
  <c r="I1886" i="3"/>
  <c r="I1885" i="3"/>
  <c r="K1885" i="3" s="1"/>
  <c r="I1884" i="3"/>
  <c r="J1884" i="3" s="1"/>
  <c r="I1883" i="3"/>
  <c r="K1883" i="3" s="1"/>
  <c r="I1882" i="3"/>
  <c r="I1881" i="3"/>
  <c r="K1881" i="3" s="1"/>
  <c r="I1880" i="3"/>
  <c r="K1880" i="3" s="1"/>
  <c r="I1879" i="3"/>
  <c r="I1878" i="3"/>
  <c r="K1878" i="3" s="1"/>
  <c r="I1877" i="3"/>
  <c r="K1877" i="3" s="1"/>
  <c r="I1876" i="3"/>
  <c r="J1876" i="3" s="1"/>
  <c r="I1875" i="3"/>
  <c r="I1874" i="3"/>
  <c r="I1873" i="3"/>
  <c r="K1873" i="3" s="1"/>
  <c r="I1872" i="3"/>
  <c r="I1871" i="3"/>
  <c r="K1871" i="3" s="1"/>
  <c r="I1870" i="3"/>
  <c r="I1869" i="3"/>
  <c r="K1869" i="3" s="1"/>
  <c r="I1868" i="3"/>
  <c r="J1868" i="3" s="1"/>
  <c r="I1867" i="3"/>
  <c r="K1867" i="3" s="1"/>
  <c r="I1866" i="3"/>
  <c r="I1865" i="3"/>
  <c r="K1865" i="3" s="1"/>
  <c r="I1864" i="3"/>
  <c r="I1863" i="3"/>
  <c r="K1863" i="3" s="1"/>
  <c r="I1862" i="3"/>
  <c r="I1861" i="3"/>
  <c r="I1860" i="3"/>
  <c r="I1859" i="3"/>
  <c r="I1858" i="3"/>
  <c r="I1857" i="3"/>
  <c r="K1857" i="3" s="1"/>
  <c r="I1856" i="3"/>
  <c r="J1856" i="3" s="1"/>
  <c r="M1856" i="3" s="1"/>
  <c r="I1855" i="3"/>
  <c r="J1855" i="3" s="1"/>
  <c r="M1855" i="3" s="1"/>
  <c r="I1854" i="3"/>
  <c r="I1853" i="3"/>
  <c r="K1853" i="3" s="1"/>
  <c r="I1852" i="3"/>
  <c r="I1851" i="3"/>
  <c r="K1851" i="3" s="1"/>
  <c r="I1850" i="3"/>
  <c r="J1850" i="3" s="1"/>
  <c r="I1849" i="3"/>
  <c r="K1849" i="3" s="1"/>
  <c r="I1848" i="3"/>
  <c r="J1848" i="3" s="1"/>
  <c r="Q1848" i="3" s="1" a="1"/>
  <c r="Q1848" i="3" s="1"/>
  <c r="I1847" i="3"/>
  <c r="J1847" i="3" s="1"/>
  <c r="M1847" i="3" s="1"/>
  <c r="I1846" i="3"/>
  <c r="I1845" i="3"/>
  <c r="I1844" i="3"/>
  <c r="I1843" i="3"/>
  <c r="K1843" i="3" s="1"/>
  <c r="I1842" i="3"/>
  <c r="J1842" i="3" s="1"/>
  <c r="Q1842" i="3" s="1" a="1"/>
  <c r="Q1842" i="3" s="1"/>
  <c r="I1841" i="3"/>
  <c r="I1840" i="3"/>
  <c r="J1840" i="3" s="1"/>
  <c r="Q1840" i="3" s="1" a="1"/>
  <c r="Q1840" i="3" s="1"/>
  <c r="I1839" i="3"/>
  <c r="I1838" i="3"/>
  <c r="J1838" i="3" s="1"/>
  <c r="M1838" i="3" s="1"/>
  <c r="I1837" i="3"/>
  <c r="K1837" i="3" s="1"/>
  <c r="I1836" i="3"/>
  <c r="I1835" i="3"/>
  <c r="I1834" i="3"/>
  <c r="J1834" i="3" s="1"/>
  <c r="I1833" i="3"/>
  <c r="K1833" i="3" s="1"/>
  <c r="I1832" i="3"/>
  <c r="J1832" i="3" s="1"/>
  <c r="Q1832" i="3" s="1" a="1"/>
  <c r="Q1832" i="3" s="1"/>
  <c r="I1831" i="3"/>
  <c r="K1831" i="3" s="1"/>
  <c r="I1830" i="3"/>
  <c r="J1830" i="3" s="1"/>
  <c r="Q1830" i="3" s="1" a="1"/>
  <c r="Q1830" i="3" s="1"/>
  <c r="I1829" i="3"/>
  <c r="I1828" i="3"/>
  <c r="J1828" i="3" s="1"/>
  <c r="M1828" i="3" s="1"/>
  <c r="I1827" i="3"/>
  <c r="K1827" i="3" s="1"/>
  <c r="I1826" i="3"/>
  <c r="J1826" i="3" s="1"/>
  <c r="Q1826" i="3" s="1" a="1"/>
  <c r="Q1826" i="3" s="1"/>
  <c r="I1825" i="3"/>
  <c r="J1825" i="3" s="1"/>
  <c r="I1824" i="3"/>
  <c r="J1824" i="3" s="1"/>
  <c r="Q1824" i="3" s="1" a="1"/>
  <c r="Q1824" i="3" s="1"/>
  <c r="I1823" i="3"/>
  <c r="J1823" i="3" s="1"/>
  <c r="M1823" i="3" s="1"/>
  <c r="I1822" i="3"/>
  <c r="I1821" i="3"/>
  <c r="I1820" i="3"/>
  <c r="I1819" i="3"/>
  <c r="J1819" i="3" s="1"/>
  <c r="M1819" i="3" s="1"/>
  <c r="I1818" i="3"/>
  <c r="J1818" i="3" s="1"/>
  <c r="I1817" i="3"/>
  <c r="I1816" i="3"/>
  <c r="J1816" i="3" s="1"/>
  <c r="Q1816" i="3" s="1" a="1"/>
  <c r="Q1816" i="3" s="1"/>
  <c r="I1815" i="3"/>
  <c r="K1815" i="3" s="1"/>
  <c r="I1814" i="3"/>
  <c r="J1814" i="3" s="1"/>
  <c r="Q1814" i="3" s="1" a="1"/>
  <c r="Q1814" i="3" s="1"/>
  <c r="I1813" i="3"/>
  <c r="I1812" i="3"/>
  <c r="K1812" i="3" s="1"/>
  <c r="I1811" i="3"/>
  <c r="I1810" i="3"/>
  <c r="J1810" i="3" s="1"/>
  <c r="Q1810" i="3" s="1" a="1"/>
  <c r="Q1810" i="3" s="1"/>
  <c r="I1809" i="3"/>
  <c r="I1808" i="3"/>
  <c r="K1808" i="3" s="1"/>
  <c r="I1807" i="3"/>
  <c r="I1806" i="3"/>
  <c r="K1806" i="3" s="1"/>
  <c r="I1805" i="3"/>
  <c r="K1805" i="3" s="1"/>
  <c r="I1804" i="3"/>
  <c r="K1804" i="3" s="1"/>
  <c r="I1803" i="3"/>
  <c r="I1802" i="3"/>
  <c r="I1801" i="3"/>
  <c r="K1801" i="3" s="1"/>
  <c r="I1800" i="3"/>
  <c r="K1800" i="3" s="1"/>
  <c r="I1799" i="3"/>
  <c r="K1799" i="3" s="1"/>
  <c r="I1798" i="3"/>
  <c r="K1798" i="3" s="1"/>
  <c r="I1797" i="3"/>
  <c r="K1797" i="3" s="1"/>
  <c r="I1796" i="3"/>
  <c r="J1796" i="3" s="1"/>
  <c r="Q1796" i="3" s="1" a="1"/>
  <c r="Q1796" i="3" s="1"/>
  <c r="I1795" i="3"/>
  <c r="K1795" i="3" s="1"/>
  <c r="I1794" i="3"/>
  <c r="K1794" i="3" s="1"/>
  <c r="I1793" i="3"/>
  <c r="I1792" i="3"/>
  <c r="K1792" i="3" s="1"/>
  <c r="I1791" i="3"/>
  <c r="I1790" i="3"/>
  <c r="K1790" i="3" s="1"/>
  <c r="I1789" i="3"/>
  <c r="J1789" i="3" s="1"/>
  <c r="I1788" i="3"/>
  <c r="K1788" i="3" s="1"/>
  <c r="I1787" i="3"/>
  <c r="I1786" i="3"/>
  <c r="K1786" i="3" s="1"/>
  <c r="I1785" i="3"/>
  <c r="K1785" i="3" s="1"/>
  <c r="I1784" i="3"/>
  <c r="K1784" i="3" s="1"/>
  <c r="I1783" i="3"/>
  <c r="K1783" i="3" s="1"/>
  <c r="I1782" i="3"/>
  <c r="K1782" i="3" s="1"/>
  <c r="I1781" i="3"/>
  <c r="I1780" i="3"/>
  <c r="I1779" i="3"/>
  <c r="K1779" i="3" s="1"/>
  <c r="I1778" i="3"/>
  <c r="K1778" i="3" s="1"/>
  <c r="I1777" i="3"/>
  <c r="I1776" i="3"/>
  <c r="K1776" i="3" s="1"/>
  <c r="I1775" i="3"/>
  <c r="K1775" i="3" s="1"/>
  <c r="I1774" i="3"/>
  <c r="I1773" i="3"/>
  <c r="J1773" i="3" s="1"/>
  <c r="Q1773" i="3" s="1" a="1"/>
  <c r="Q1773" i="3" s="1"/>
  <c r="I1772" i="3"/>
  <c r="I1771" i="3"/>
  <c r="K1771" i="3" s="1"/>
  <c r="I1770" i="3"/>
  <c r="J1770" i="3" s="1"/>
  <c r="Q1770" i="3" s="1" a="1"/>
  <c r="Q1770" i="3" s="1"/>
  <c r="I1769" i="3"/>
  <c r="K1769" i="3" s="1"/>
  <c r="I1768" i="3"/>
  <c r="I1767" i="3"/>
  <c r="I1766" i="3"/>
  <c r="I1765" i="3"/>
  <c r="I1764" i="3"/>
  <c r="I1763" i="3"/>
  <c r="K1763" i="3" s="1"/>
  <c r="I1762" i="3"/>
  <c r="I1761" i="3"/>
  <c r="K1761" i="3" s="1"/>
  <c r="I1760" i="3"/>
  <c r="J1760" i="3" s="1"/>
  <c r="I1759" i="3"/>
  <c r="K1759" i="3" s="1"/>
  <c r="I1758" i="3"/>
  <c r="I1757" i="3"/>
  <c r="J1757" i="3" s="1"/>
  <c r="I1756" i="3"/>
  <c r="K1756" i="3" s="1"/>
  <c r="I1755" i="3"/>
  <c r="K1755" i="3" s="1"/>
  <c r="I1754" i="3"/>
  <c r="K1754" i="3" s="1"/>
  <c r="I1753" i="3"/>
  <c r="K1753" i="3" s="1"/>
  <c r="I1752" i="3"/>
  <c r="K1752" i="3" s="1"/>
  <c r="I1751" i="3"/>
  <c r="K1751" i="3" s="1"/>
  <c r="I1750" i="3"/>
  <c r="K1750" i="3" s="1"/>
  <c r="I1749" i="3"/>
  <c r="K1749" i="3" s="1"/>
  <c r="I1748" i="3"/>
  <c r="K1748" i="3" s="1"/>
  <c r="I1747" i="3"/>
  <c r="K1747" i="3" s="1"/>
  <c r="I1746" i="3"/>
  <c r="I1745" i="3"/>
  <c r="I1744" i="3"/>
  <c r="I1743" i="3"/>
  <c r="I1742" i="3"/>
  <c r="I1741" i="3"/>
  <c r="K1741" i="3" s="1"/>
  <c r="I1740" i="3"/>
  <c r="I1739" i="3"/>
  <c r="K1739" i="3" s="1"/>
  <c r="I1738" i="3"/>
  <c r="I1737" i="3"/>
  <c r="I1736" i="3"/>
  <c r="I1735" i="3"/>
  <c r="I1734" i="3"/>
  <c r="K1734" i="3" s="1"/>
  <c r="I1733" i="3"/>
  <c r="I1732" i="3"/>
  <c r="I1731" i="3"/>
  <c r="I1730" i="3"/>
  <c r="K1730" i="3" s="1"/>
  <c r="I1729" i="3"/>
  <c r="I1728" i="3"/>
  <c r="I1727" i="3"/>
  <c r="I1726" i="3"/>
  <c r="K1726" i="3" s="1"/>
  <c r="I1725" i="3"/>
  <c r="I1724" i="3"/>
  <c r="I1723" i="3"/>
  <c r="K1723" i="3" s="1"/>
  <c r="I1722" i="3"/>
  <c r="K1722" i="3" s="1"/>
  <c r="I1721" i="3"/>
  <c r="I1720" i="3"/>
  <c r="K1720" i="3" s="1"/>
  <c r="I1719" i="3"/>
  <c r="I1718" i="3"/>
  <c r="I1717" i="3"/>
  <c r="I1716" i="3"/>
  <c r="I1715" i="3"/>
  <c r="I1714" i="3"/>
  <c r="I1713" i="3"/>
  <c r="I1712" i="3"/>
  <c r="I1711" i="3"/>
  <c r="I1710" i="3"/>
  <c r="I1709" i="3"/>
  <c r="K1709" i="3" s="1"/>
  <c r="I1708" i="3"/>
  <c r="I1707" i="3"/>
  <c r="K1707" i="3" s="1"/>
  <c r="I1706" i="3"/>
  <c r="J1706" i="3" s="1"/>
  <c r="Q1706" i="3" s="1" a="1"/>
  <c r="Q1706" i="3" s="1"/>
  <c r="I1705" i="3"/>
  <c r="I1704" i="3"/>
  <c r="I1703" i="3"/>
  <c r="I1702" i="3"/>
  <c r="J1702" i="3" s="1"/>
  <c r="I1701" i="3"/>
  <c r="I1700" i="3"/>
  <c r="K1700" i="3" s="1"/>
  <c r="I1699" i="3"/>
  <c r="K1699" i="3" s="1"/>
  <c r="I1698" i="3"/>
  <c r="J1698" i="3" s="1"/>
  <c r="M1698" i="3" s="1"/>
  <c r="I1697" i="3"/>
  <c r="J1697" i="3" s="1"/>
  <c r="M1697" i="3" s="1"/>
  <c r="I1696" i="3"/>
  <c r="K1696" i="3" s="1"/>
  <c r="I1695" i="3"/>
  <c r="K1695" i="3" s="1"/>
  <c r="I1694" i="3"/>
  <c r="K1694" i="3" s="1"/>
  <c r="I1693" i="3"/>
  <c r="J1693" i="3" s="1"/>
  <c r="Q1693" i="3" s="1" a="1"/>
  <c r="Q1693" i="3" s="1"/>
  <c r="I1692" i="3"/>
  <c r="I1691" i="3"/>
  <c r="K1691" i="3" s="1"/>
  <c r="I1690" i="3"/>
  <c r="K1690" i="3" s="1"/>
  <c r="I1689" i="3"/>
  <c r="I1688" i="3"/>
  <c r="K1688" i="3" s="1"/>
  <c r="I1687" i="3"/>
  <c r="I1686" i="3"/>
  <c r="K1686" i="3" s="1"/>
  <c r="I1685" i="3"/>
  <c r="I1684" i="3"/>
  <c r="K1684" i="3" s="1"/>
  <c r="I1683" i="3"/>
  <c r="K1683" i="3" s="1"/>
  <c r="I1682" i="3"/>
  <c r="K1682" i="3" s="1"/>
  <c r="I1681" i="3"/>
  <c r="K1681" i="3" s="1"/>
  <c r="I1680" i="3"/>
  <c r="K1680" i="3" s="1"/>
  <c r="I1679" i="3"/>
  <c r="I1678" i="3"/>
  <c r="K1678" i="3" s="1"/>
  <c r="I1677" i="3"/>
  <c r="J1677" i="3" s="1"/>
  <c r="Q1677" i="3" s="1" a="1"/>
  <c r="Q1677" i="3" s="1"/>
  <c r="I1676" i="3"/>
  <c r="J1676" i="3" s="1"/>
  <c r="Q1676" i="3" s="1" a="1"/>
  <c r="Q1676" i="3" s="1"/>
  <c r="I1675" i="3"/>
  <c r="K1675" i="3" s="1"/>
  <c r="I1674" i="3"/>
  <c r="K1674" i="3" s="1"/>
  <c r="I1673" i="3"/>
  <c r="I1672" i="3"/>
  <c r="I1671" i="3"/>
  <c r="J1671" i="3" s="1"/>
  <c r="M1671" i="3" s="1"/>
  <c r="I1670" i="3"/>
  <c r="I1669" i="3"/>
  <c r="K1669" i="3" s="1"/>
  <c r="I1668" i="3"/>
  <c r="K1668" i="3" s="1"/>
  <c r="I1667" i="3"/>
  <c r="I1666" i="3"/>
  <c r="I1665" i="3"/>
  <c r="I1664" i="3"/>
  <c r="I1663" i="3"/>
  <c r="K1663" i="3" s="1"/>
  <c r="I1662" i="3"/>
  <c r="K1662" i="3" s="1"/>
  <c r="I1661" i="3"/>
  <c r="J1661" i="3" s="1"/>
  <c r="M1661" i="3" s="1"/>
  <c r="I1660" i="3"/>
  <c r="J1660" i="3" s="1"/>
  <c r="I1659" i="3"/>
  <c r="K1659" i="3" s="1"/>
  <c r="I1658" i="3"/>
  <c r="J1658" i="3" s="1"/>
  <c r="I1657" i="3"/>
  <c r="I1656" i="3"/>
  <c r="K1656" i="3" s="1"/>
  <c r="I1655" i="3"/>
  <c r="K1655" i="3" s="1"/>
  <c r="I1654" i="3"/>
  <c r="K1654" i="3" s="1"/>
  <c r="I1653" i="3"/>
  <c r="K1653" i="3" s="1"/>
  <c r="I1652" i="3"/>
  <c r="K1652" i="3" s="1"/>
  <c r="I1651" i="3"/>
  <c r="K1651" i="3" s="1"/>
  <c r="I1650" i="3"/>
  <c r="K1650" i="3" s="1"/>
  <c r="I1649" i="3"/>
  <c r="K1649" i="3" s="1"/>
  <c r="I1648" i="3"/>
  <c r="K1648" i="3" s="1"/>
  <c r="I1647" i="3"/>
  <c r="I1646" i="3"/>
  <c r="I1645" i="3"/>
  <c r="K1645" i="3" s="1"/>
  <c r="I1644" i="3"/>
  <c r="I1643" i="3"/>
  <c r="K1643" i="3" s="1"/>
  <c r="I1642" i="3"/>
  <c r="J1642" i="3" s="1"/>
  <c r="Q1642" i="3" s="1" a="1"/>
  <c r="Q1642" i="3" s="1"/>
  <c r="I1641" i="3"/>
  <c r="I1640" i="3"/>
  <c r="K1640" i="3" s="1"/>
  <c r="I1639" i="3"/>
  <c r="K1639" i="3" s="1"/>
  <c r="I1638" i="3"/>
  <c r="I1637" i="3"/>
  <c r="K1637" i="3" s="1"/>
  <c r="I1636" i="3"/>
  <c r="K1636" i="3" s="1"/>
  <c r="I1635" i="3"/>
  <c r="K1635" i="3" s="1"/>
  <c r="I1634" i="3"/>
  <c r="K1634" i="3" s="1"/>
  <c r="I1633" i="3"/>
  <c r="K1633" i="3" s="1"/>
  <c r="I1632" i="3"/>
  <c r="K1632" i="3" s="1"/>
  <c r="I1631" i="3"/>
  <c r="J1631" i="3" s="1"/>
  <c r="I1630" i="3"/>
  <c r="J1630" i="3" s="1"/>
  <c r="I1629" i="3"/>
  <c r="K1629" i="3" s="1"/>
  <c r="I1628" i="3"/>
  <c r="I1627" i="3"/>
  <c r="I1626" i="3"/>
  <c r="K1626" i="3" s="1"/>
  <c r="I1625" i="3"/>
  <c r="K1625" i="3" s="1"/>
  <c r="I1624" i="3"/>
  <c r="I1623" i="3"/>
  <c r="I1622" i="3"/>
  <c r="K1622" i="3" s="1"/>
  <c r="I1621" i="3"/>
  <c r="K1621" i="3" s="1"/>
  <c r="I1620" i="3"/>
  <c r="I1619" i="3"/>
  <c r="I1618" i="3"/>
  <c r="J1618" i="3" s="1"/>
  <c r="I1617" i="3"/>
  <c r="K1617" i="3" s="1"/>
  <c r="I1616" i="3"/>
  <c r="I1615" i="3"/>
  <c r="I1614" i="3"/>
  <c r="I1613" i="3"/>
  <c r="K1613" i="3" s="1"/>
  <c r="I1612" i="3"/>
  <c r="I1611" i="3"/>
  <c r="I1610" i="3"/>
  <c r="I1609" i="3"/>
  <c r="K1609" i="3" s="1"/>
  <c r="I1608" i="3"/>
  <c r="I1607" i="3"/>
  <c r="I1606" i="3"/>
  <c r="K1606" i="3" s="1"/>
  <c r="I1605" i="3"/>
  <c r="K1605" i="3" s="1"/>
  <c r="I1604" i="3"/>
  <c r="I1603" i="3"/>
  <c r="I1602" i="3"/>
  <c r="K1602" i="3" s="1"/>
  <c r="I1601" i="3"/>
  <c r="I1600" i="3"/>
  <c r="I1599" i="3"/>
  <c r="I1598" i="3"/>
  <c r="K1598" i="3" s="1"/>
  <c r="I1597" i="3"/>
  <c r="K1597" i="3" s="1"/>
  <c r="I1596" i="3"/>
  <c r="I1595" i="3"/>
  <c r="I1594" i="3"/>
  <c r="I1593" i="3"/>
  <c r="K1593" i="3" s="1"/>
  <c r="I1592" i="3"/>
  <c r="I1591" i="3"/>
  <c r="I1590" i="3"/>
  <c r="K1590" i="3" s="1"/>
  <c r="I1589" i="3"/>
  <c r="K1589" i="3" s="1"/>
  <c r="I1588" i="3"/>
  <c r="I1587" i="3"/>
  <c r="I1586" i="3"/>
  <c r="J1586" i="3" s="1"/>
  <c r="I1585" i="3"/>
  <c r="K1585" i="3" s="1"/>
  <c r="I1584" i="3"/>
  <c r="I1583" i="3"/>
  <c r="I1582" i="3"/>
  <c r="J1582" i="3" s="1"/>
  <c r="I1581" i="3"/>
  <c r="K1581" i="3" s="1"/>
  <c r="I1580" i="3"/>
  <c r="I1579" i="3"/>
  <c r="I1578" i="3"/>
  <c r="K1578" i="3" s="1"/>
  <c r="I1577" i="3"/>
  <c r="K1577" i="3" s="1"/>
  <c r="I1576" i="3"/>
  <c r="I1575" i="3"/>
  <c r="I1574" i="3"/>
  <c r="K1574" i="3" s="1"/>
  <c r="I1573" i="3"/>
  <c r="K1573" i="3" s="1"/>
  <c r="I1572" i="3"/>
  <c r="I1571" i="3"/>
  <c r="I1570" i="3"/>
  <c r="K1570" i="3" s="1"/>
  <c r="I1569" i="3"/>
  <c r="K1569" i="3" s="1"/>
  <c r="I1568" i="3"/>
  <c r="I1567" i="3"/>
  <c r="I1566" i="3"/>
  <c r="K1566" i="3" s="1"/>
  <c r="I1565" i="3"/>
  <c r="K1565" i="3" s="1"/>
  <c r="I1564" i="3"/>
  <c r="I1563" i="3"/>
  <c r="I1562" i="3"/>
  <c r="I1561" i="3"/>
  <c r="K1561" i="3" s="1"/>
  <c r="I1560" i="3"/>
  <c r="I1559" i="3"/>
  <c r="I1558" i="3"/>
  <c r="K1558" i="3" s="1"/>
  <c r="I1557" i="3"/>
  <c r="K1557" i="3" s="1"/>
  <c r="I1556" i="3"/>
  <c r="I1555" i="3"/>
  <c r="I1554" i="3"/>
  <c r="J1554" i="3" s="1"/>
  <c r="I1553" i="3"/>
  <c r="K1553" i="3" s="1"/>
  <c r="I1552" i="3"/>
  <c r="I1551" i="3"/>
  <c r="I1550" i="3"/>
  <c r="I1549" i="3"/>
  <c r="K1549" i="3" s="1"/>
  <c r="I1548" i="3"/>
  <c r="I1547" i="3"/>
  <c r="I1546" i="3"/>
  <c r="K1546" i="3" s="1"/>
  <c r="I1545" i="3"/>
  <c r="K1545" i="3" s="1"/>
  <c r="I1544" i="3"/>
  <c r="I1543" i="3"/>
  <c r="I1542" i="3"/>
  <c r="K1542" i="3" s="1"/>
  <c r="I1541" i="3"/>
  <c r="K1541" i="3" s="1"/>
  <c r="I1540" i="3"/>
  <c r="I1539" i="3"/>
  <c r="I1538" i="3"/>
  <c r="K1538" i="3" s="1"/>
  <c r="I1537" i="3"/>
  <c r="K1537" i="3" s="1"/>
  <c r="I1536" i="3"/>
  <c r="I1535" i="3"/>
  <c r="I1534" i="3"/>
  <c r="K1534" i="3" s="1"/>
  <c r="I1533" i="3"/>
  <c r="K1533" i="3" s="1"/>
  <c r="I1532" i="3"/>
  <c r="I1531" i="3"/>
  <c r="I1530" i="3"/>
  <c r="J1530" i="3" s="1"/>
  <c r="I1529" i="3"/>
  <c r="K1529" i="3" s="1"/>
  <c r="I1528" i="3"/>
  <c r="I1527" i="3"/>
  <c r="I1526" i="3"/>
  <c r="K1526" i="3" s="1"/>
  <c r="I1525" i="3"/>
  <c r="K1525" i="3" s="1"/>
  <c r="I1524" i="3"/>
  <c r="I1523" i="3"/>
  <c r="I1522" i="3"/>
  <c r="J1522" i="3" s="1"/>
  <c r="I1521" i="3"/>
  <c r="K1521" i="3" s="1"/>
  <c r="I1520" i="3"/>
  <c r="I1519" i="3"/>
  <c r="I1518" i="3"/>
  <c r="I1517" i="3"/>
  <c r="K1517" i="3" s="1"/>
  <c r="I1516" i="3"/>
  <c r="I1515" i="3"/>
  <c r="I1514" i="3"/>
  <c r="I1513" i="3"/>
  <c r="K1513" i="3" s="1"/>
  <c r="I1512" i="3"/>
  <c r="I1511" i="3"/>
  <c r="I1510" i="3"/>
  <c r="K1510" i="3" s="1"/>
  <c r="I1509" i="3"/>
  <c r="K1509" i="3" s="1"/>
  <c r="I1508" i="3"/>
  <c r="I1507" i="3"/>
  <c r="I1506" i="3"/>
  <c r="K1506" i="3" s="1"/>
  <c r="I1505" i="3"/>
  <c r="K1505" i="3" s="1"/>
  <c r="I1504" i="3"/>
  <c r="I1503" i="3"/>
  <c r="I1502" i="3"/>
  <c r="K1502" i="3" s="1"/>
  <c r="I1501" i="3"/>
  <c r="K1501" i="3" s="1"/>
  <c r="I1500" i="3"/>
  <c r="I1499" i="3"/>
  <c r="I1498" i="3"/>
  <c r="I1497" i="3"/>
  <c r="K1497" i="3" s="1"/>
  <c r="I1496" i="3"/>
  <c r="I1495" i="3"/>
  <c r="I1494" i="3"/>
  <c r="K1494" i="3" s="1"/>
  <c r="I1493" i="3"/>
  <c r="K1493" i="3" s="1"/>
  <c r="I1492" i="3"/>
  <c r="I1491" i="3"/>
  <c r="I1490" i="3"/>
  <c r="J1490" i="3" s="1"/>
  <c r="I1489" i="3"/>
  <c r="I1488" i="3"/>
  <c r="I1487" i="3"/>
  <c r="I1486" i="3"/>
  <c r="J1486" i="3" s="1"/>
  <c r="I1485" i="3"/>
  <c r="K1485" i="3" s="1"/>
  <c r="I1484" i="3"/>
  <c r="I1483" i="3"/>
  <c r="I1482" i="3"/>
  <c r="K1482" i="3" s="1"/>
  <c r="I1481" i="3"/>
  <c r="K1481" i="3" s="1"/>
  <c r="I1480" i="3"/>
  <c r="I1479" i="3"/>
  <c r="I1478" i="3"/>
  <c r="K1478" i="3" s="1"/>
  <c r="I1477" i="3"/>
  <c r="K1477" i="3" s="1"/>
  <c r="I1476" i="3"/>
  <c r="J1476" i="3" s="1"/>
  <c r="I1475" i="3"/>
  <c r="I1474" i="3"/>
  <c r="K1474" i="3" s="1"/>
  <c r="I1473" i="3"/>
  <c r="I1472" i="3"/>
  <c r="I1471" i="3"/>
  <c r="I1470" i="3"/>
  <c r="K1470" i="3" s="1"/>
  <c r="I1469" i="3"/>
  <c r="K1469" i="3" s="1"/>
  <c r="I1468" i="3"/>
  <c r="K1468" i="3" s="1"/>
  <c r="I1467" i="3"/>
  <c r="I1466" i="3"/>
  <c r="K1466" i="3" s="1"/>
  <c r="I1465" i="3"/>
  <c r="I1464" i="3"/>
  <c r="K1464" i="3" s="1"/>
  <c r="I1463" i="3"/>
  <c r="I1462" i="3"/>
  <c r="I1461" i="3"/>
  <c r="I1460" i="3"/>
  <c r="I1459" i="3"/>
  <c r="I1458" i="3"/>
  <c r="K1458" i="3" s="1"/>
  <c r="I1457" i="3"/>
  <c r="I1456" i="3"/>
  <c r="K1456" i="3" s="1"/>
  <c r="I1455" i="3"/>
  <c r="I1454" i="3"/>
  <c r="K1454" i="3" s="1"/>
  <c r="I1453" i="3"/>
  <c r="K1453" i="3" s="1"/>
  <c r="I1452" i="3"/>
  <c r="J1452" i="3" s="1"/>
  <c r="I1451" i="3"/>
  <c r="I1450" i="3"/>
  <c r="K1450" i="3" s="1"/>
  <c r="I1449" i="3"/>
  <c r="J1449" i="3" s="1"/>
  <c r="Q1449" i="3" s="1" a="1"/>
  <c r="Q1449" i="3" s="1"/>
  <c r="I1448" i="3"/>
  <c r="K1448" i="3" s="1"/>
  <c r="I1447" i="3"/>
  <c r="I1446" i="3"/>
  <c r="K1446" i="3" s="1"/>
  <c r="I1445" i="3"/>
  <c r="K1445" i="3" s="1"/>
  <c r="I1444" i="3"/>
  <c r="I1443" i="3"/>
  <c r="I1442" i="3"/>
  <c r="K1442" i="3" s="1"/>
  <c r="I1441" i="3"/>
  <c r="I1440" i="3"/>
  <c r="I1439" i="3"/>
  <c r="I1438" i="3"/>
  <c r="K1438" i="3" s="1"/>
  <c r="I1437" i="3"/>
  <c r="I1436" i="3"/>
  <c r="K1436" i="3" s="1"/>
  <c r="I1435" i="3"/>
  <c r="I1434" i="3"/>
  <c r="K1434" i="3" s="1"/>
  <c r="I1433" i="3"/>
  <c r="I1432" i="3"/>
  <c r="I1431" i="3"/>
  <c r="I1430" i="3"/>
  <c r="K1430" i="3" s="1"/>
  <c r="I1429" i="3"/>
  <c r="I1428" i="3"/>
  <c r="J1428" i="3" s="1"/>
  <c r="I1427" i="3"/>
  <c r="I1426" i="3"/>
  <c r="K1426" i="3" s="1"/>
  <c r="I1425" i="3"/>
  <c r="K1425" i="3" s="1"/>
  <c r="I1424" i="3"/>
  <c r="K1424" i="3" s="1"/>
  <c r="I1423" i="3"/>
  <c r="I1422" i="3"/>
  <c r="K1422" i="3" s="1"/>
  <c r="I1421" i="3"/>
  <c r="I1420" i="3"/>
  <c r="J1420" i="3" s="1"/>
  <c r="I1419" i="3"/>
  <c r="K1419" i="3" s="1"/>
  <c r="I1418" i="3"/>
  <c r="K1418" i="3" s="1"/>
  <c r="I1417" i="3"/>
  <c r="J1417" i="3" s="1"/>
  <c r="I1416" i="3"/>
  <c r="I1415" i="3"/>
  <c r="K1415" i="3" s="1"/>
  <c r="I1414" i="3"/>
  <c r="K1414" i="3" s="1"/>
  <c r="I1413" i="3"/>
  <c r="J1413" i="3" s="1"/>
  <c r="I1412" i="3"/>
  <c r="J1412" i="3" s="1"/>
  <c r="I1411" i="3"/>
  <c r="K1411" i="3" s="1"/>
  <c r="I1410" i="3"/>
  <c r="K1410" i="3" s="1"/>
  <c r="I1409" i="3"/>
  <c r="J1409" i="3" s="1"/>
  <c r="I1408" i="3"/>
  <c r="J1408" i="3" s="1"/>
  <c r="Q1408" i="3" s="1" a="1"/>
  <c r="Q1408" i="3" s="1"/>
  <c r="I1407" i="3"/>
  <c r="K1407" i="3" s="1"/>
  <c r="I1406" i="3"/>
  <c r="J1406" i="3" s="1"/>
  <c r="Q1406" i="3" s="1" a="1"/>
  <c r="Q1406" i="3" s="1"/>
  <c r="I1405" i="3"/>
  <c r="J1405" i="3" s="1"/>
  <c r="I1404" i="3"/>
  <c r="J1404" i="3" s="1"/>
  <c r="I1403" i="3"/>
  <c r="K1403" i="3" s="1"/>
  <c r="I1402" i="3"/>
  <c r="K1402" i="3" s="1"/>
  <c r="I1401" i="3"/>
  <c r="J1401" i="3" s="1"/>
  <c r="I1400" i="3"/>
  <c r="J1400" i="3" s="1"/>
  <c r="I1399" i="3"/>
  <c r="K1399" i="3" s="1"/>
  <c r="I1398" i="3"/>
  <c r="I1397" i="3"/>
  <c r="J1397" i="3" s="1"/>
  <c r="Q1397" i="3" s="1" a="1"/>
  <c r="Q1397" i="3" s="1"/>
  <c r="I1396" i="3"/>
  <c r="J1396" i="3" s="1"/>
  <c r="I1395" i="3"/>
  <c r="K1395" i="3" s="1"/>
  <c r="I1394" i="3"/>
  <c r="I1393" i="3"/>
  <c r="J1393" i="3" s="1"/>
  <c r="I1392" i="3"/>
  <c r="J1392" i="3" s="1"/>
  <c r="I1391" i="3"/>
  <c r="K1391" i="3" s="1"/>
  <c r="I1390" i="3"/>
  <c r="K1390" i="3" s="1"/>
  <c r="I1389" i="3"/>
  <c r="J1389" i="3" s="1"/>
  <c r="I1388" i="3"/>
  <c r="J1388" i="3" s="1"/>
  <c r="I1387" i="3"/>
  <c r="K1387" i="3" s="1"/>
  <c r="I1386" i="3"/>
  <c r="K1386" i="3" s="1"/>
  <c r="I1385" i="3"/>
  <c r="J1385" i="3" s="1"/>
  <c r="I1384" i="3"/>
  <c r="J1384" i="3" s="1"/>
  <c r="Q1384" i="3" s="1" a="1"/>
  <c r="Q1384" i="3" s="1"/>
  <c r="I1383" i="3"/>
  <c r="K1383" i="3" s="1"/>
  <c r="I1382" i="3"/>
  <c r="K1382" i="3" s="1"/>
  <c r="I1381" i="3"/>
  <c r="I1380" i="3"/>
  <c r="J1380" i="3" s="1"/>
  <c r="I1379" i="3"/>
  <c r="K1379" i="3" s="1"/>
  <c r="I1378" i="3"/>
  <c r="K1378" i="3" s="1"/>
  <c r="I1377" i="3"/>
  <c r="I1376" i="3"/>
  <c r="J1376" i="3" s="1"/>
  <c r="Q1376" i="3" s="1" a="1"/>
  <c r="Q1376" i="3" s="1"/>
  <c r="I1375" i="3"/>
  <c r="K1375" i="3" s="1"/>
  <c r="I1374" i="3"/>
  <c r="I1373" i="3"/>
  <c r="J1373" i="3" s="1"/>
  <c r="Q1373" i="3" s="1" a="1"/>
  <c r="Q1373" i="3" s="1"/>
  <c r="I1372" i="3"/>
  <c r="J1372" i="3" s="1"/>
  <c r="I1371" i="3"/>
  <c r="I1370" i="3"/>
  <c r="I1369" i="3"/>
  <c r="J1369" i="3" s="1"/>
  <c r="I1368" i="3"/>
  <c r="J1368" i="3" s="1"/>
  <c r="Q1368" i="3" s="1" a="1"/>
  <c r="Q1368" i="3" s="1"/>
  <c r="I1367" i="3"/>
  <c r="I1366" i="3"/>
  <c r="J1366" i="3" s="1"/>
  <c r="M1366" i="3" s="1"/>
  <c r="I1365" i="3"/>
  <c r="I1364" i="3"/>
  <c r="K1364" i="3" s="1"/>
  <c r="I1363" i="3"/>
  <c r="K1363" i="3" s="1"/>
  <c r="I1362" i="3"/>
  <c r="J1362" i="3" s="1"/>
  <c r="I1361" i="3"/>
  <c r="J1361" i="3" s="1"/>
  <c r="Q1361" i="3" s="1" a="1"/>
  <c r="Q1361" i="3" s="1"/>
  <c r="I1360" i="3"/>
  <c r="I1359" i="3"/>
  <c r="K1359" i="3" s="1"/>
  <c r="I1358" i="3"/>
  <c r="J1358" i="3" s="1"/>
  <c r="Q1358" i="3" s="1" a="1"/>
  <c r="Q1358" i="3" s="1"/>
  <c r="I1357" i="3"/>
  <c r="I1356" i="3"/>
  <c r="K1356" i="3" s="1"/>
  <c r="I1355" i="3"/>
  <c r="I1354" i="3"/>
  <c r="I1353" i="3"/>
  <c r="J1353" i="3" s="1"/>
  <c r="M1353" i="3" s="1"/>
  <c r="I1352" i="3"/>
  <c r="J1352" i="3" s="1"/>
  <c r="I1351" i="3"/>
  <c r="K1351" i="3" s="1"/>
  <c r="I1350" i="3"/>
  <c r="I1349" i="3"/>
  <c r="J1349" i="3" s="1"/>
  <c r="M1349" i="3" s="1"/>
  <c r="I1348" i="3"/>
  <c r="J1348" i="3" s="1"/>
  <c r="I1347" i="3"/>
  <c r="K1347" i="3" s="1"/>
  <c r="I1346" i="3"/>
  <c r="K1346" i="3" s="1"/>
  <c r="I1345" i="3"/>
  <c r="I1344" i="3"/>
  <c r="I1343" i="3"/>
  <c r="I1342" i="3"/>
  <c r="K1342" i="3" s="1"/>
  <c r="I1341" i="3"/>
  <c r="I1340" i="3"/>
  <c r="I1339" i="3"/>
  <c r="I1338" i="3"/>
  <c r="K1338" i="3" s="1"/>
  <c r="I1337" i="3"/>
  <c r="J1337" i="3" s="1"/>
  <c r="M1337" i="3" s="1"/>
  <c r="I1336" i="3"/>
  <c r="K1336" i="3" s="1"/>
  <c r="I1335" i="3"/>
  <c r="K1335" i="3" s="1"/>
  <c r="I1334" i="3"/>
  <c r="K1334" i="3" s="1"/>
  <c r="I1333" i="3"/>
  <c r="J1333" i="3" s="1"/>
  <c r="M1333" i="3" s="1"/>
  <c r="I1332" i="3"/>
  <c r="K1332" i="3" s="1"/>
  <c r="I1331" i="3"/>
  <c r="K1331" i="3" s="1"/>
  <c r="I1330" i="3"/>
  <c r="K1330" i="3" s="1"/>
  <c r="I1329" i="3"/>
  <c r="J1329" i="3" s="1"/>
  <c r="Q1329" i="3" s="1" a="1"/>
  <c r="Q1329" i="3" s="1"/>
  <c r="I1328" i="3"/>
  <c r="I1327" i="3"/>
  <c r="I1326" i="3"/>
  <c r="K1326" i="3" s="1"/>
  <c r="I1325" i="3"/>
  <c r="I1324" i="3"/>
  <c r="I1323" i="3"/>
  <c r="I1322" i="3"/>
  <c r="I1321" i="3"/>
  <c r="J1321" i="3" s="1"/>
  <c r="M1321" i="3" s="1"/>
  <c r="I1320" i="3"/>
  <c r="K1320" i="3" s="1"/>
  <c r="I1319" i="3"/>
  <c r="I1318" i="3"/>
  <c r="I1317" i="3"/>
  <c r="K1317" i="3" s="1"/>
  <c r="I1316" i="3"/>
  <c r="K1316" i="3" s="1"/>
  <c r="I1315" i="3"/>
  <c r="K1315" i="3" s="1"/>
  <c r="I1314" i="3"/>
  <c r="I1313" i="3"/>
  <c r="K1313" i="3" s="1"/>
  <c r="I1312" i="3"/>
  <c r="I1311" i="3"/>
  <c r="K1311" i="3" s="1"/>
  <c r="I1310" i="3"/>
  <c r="I1309" i="3"/>
  <c r="K1309" i="3" s="1"/>
  <c r="I1308" i="3"/>
  <c r="I1307" i="3"/>
  <c r="K1307" i="3" s="1"/>
  <c r="I1306" i="3"/>
  <c r="I1305" i="3"/>
  <c r="K1305" i="3" s="1"/>
  <c r="I1304" i="3"/>
  <c r="I1303" i="3"/>
  <c r="K1303" i="3" s="1"/>
  <c r="I1302" i="3"/>
  <c r="I1301" i="3"/>
  <c r="K1301" i="3" s="1"/>
  <c r="I1300" i="3"/>
  <c r="K1300" i="3" s="1"/>
  <c r="I1299" i="3"/>
  <c r="J1299" i="3" s="1"/>
  <c r="I1298" i="3"/>
  <c r="I1297" i="3"/>
  <c r="K1297" i="3" s="1"/>
  <c r="I1296" i="3"/>
  <c r="I1295" i="3"/>
  <c r="K1295" i="3" s="1"/>
  <c r="I1294" i="3"/>
  <c r="I1293" i="3"/>
  <c r="I1292" i="3"/>
  <c r="K1292" i="3" s="1"/>
  <c r="I1291" i="3"/>
  <c r="K1291" i="3" s="1"/>
  <c r="I1290" i="3"/>
  <c r="I1289" i="3"/>
  <c r="K1289" i="3" s="1"/>
  <c r="I1288" i="3"/>
  <c r="I1287" i="3"/>
  <c r="J1287" i="3" s="1"/>
  <c r="I1286" i="3"/>
  <c r="I1285" i="3"/>
  <c r="K1285" i="3" s="1"/>
  <c r="I1284" i="3"/>
  <c r="I1283" i="3"/>
  <c r="K1283" i="3" s="1"/>
  <c r="I1282" i="3"/>
  <c r="I1281" i="3"/>
  <c r="K1281" i="3" s="1"/>
  <c r="I1280" i="3"/>
  <c r="K1280" i="3" s="1"/>
  <c r="I1279" i="3"/>
  <c r="K1279" i="3" s="1"/>
  <c r="I1278" i="3"/>
  <c r="I1277" i="3"/>
  <c r="I1276" i="3"/>
  <c r="I1275" i="3"/>
  <c r="I1274" i="3"/>
  <c r="I1273" i="3"/>
  <c r="K1273" i="3" s="1"/>
  <c r="I1272" i="3"/>
  <c r="K1272" i="3" s="1"/>
  <c r="I1271" i="3"/>
  <c r="K1271" i="3" s="1"/>
  <c r="I1270" i="3"/>
  <c r="I1269" i="3"/>
  <c r="I1268" i="3"/>
  <c r="J1268" i="3" s="1"/>
  <c r="M1268" i="3" s="1"/>
  <c r="I1267" i="3"/>
  <c r="J1267" i="3" s="1"/>
  <c r="I1266" i="3"/>
  <c r="I1265" i="3"/>
  <c r="K1265" i="3" s="1"/>
  <c r="I1264" i="3"/>
  <c r="K1264" i="3" s="1"/>
  <c r="I1263" i="3"/>
  <c r="I1262" i="3"/>
  <c r="I1261" i="3"/>
  <c r="K1261" i="3" s="1"/>
  <c r="I1260" i="3"/>
  <c r="K1260" i="3" s="1"/>
  <c r="I1259" i="3"/>
  <c r="I1258" i="3"/>
  <c r="I1257" i="3"/>
  <c r="K1257" i="3" s="1"/>
  <c r="I1256" i="3"/>
  <c r="K1256" i="3" s="1"/>
  <c r="I1255" i="3"/>
  <c r="I1254" i="3"/>
  <c r="I1253" i="3"/>
  <c r="K1253" i="3" s="1"/>
  <c r="I1252" i="3"/>
  <c r="J1252" i="3" s="1"/>
  <c r="Q1252" i="3" s="1" a="1"/>
  <c r="Q1252" i="3" s="1"/>
  <c r="I1251" i="3"/>
  <c r="K1251" i="3" s="1"/>
  <c r="I1250" i="3"/>
  <c r="I1249" i="3"/>
  <c r="K1249" i="3" s="1"/>
  <c r="I1248" i="3"/>
  <c r="K1248" i="3" s="1"/>
  <c r="I1247" i="3"/>
  <c r="K1247" i="3" s="1"/>
  <c r="I1246" i="3"/>
  <c r="I1245" i="3"/>
  <c r="K1245" i="3" s="1"/>
  <c r="I1244" i="3"/>
  <c r="K1244" i="3" s="1"/>
  <c r="I1243" i="3"/>
  <c r="I1242" i="3"/>
  <c r="I1241" i="3"/>
  <c r="I1240" i="3"/>
  <c r="J1240" i="3" s="1"/>
  <c r="Q1240" i="3" s="1" a="1"/>
  <c r="Q1240" i="3" s="1"/>
  <c r="I1239" i="3"/>
  <c r="K1239" i="3" s="1"/>
  <c r="I1238" i="3"/>
  <c r="I1237" i="3"/>
  <c r="I1236" i="3"/>
  <c r="I1235" i="3"/>
  <c r="J1235" i="3" s="1"/>
  <c r="I1234" i="3"/>
  <c r="I1233" i="3"/>
  <c r="I1232" i="3"/>
  <c r="I1231" i="3"/>
  <c r="K1231" i="3" s="1"/>
  <c r="I1230" i="3"/>
  <c r="I1229" i="3"/>
  <c r="I1228" i="3"/>
  <c r="I1227" i="3"/>
  <c r="J1227" i="3" s="1"/>
  <c r="I1226" i="3"/>
  <c r="I1225" i="3"/>
  <c r="K1225" i="3" s="1"/>
  <c r="I1224" i="3"/>
  <c r="K1224" i="3" s="1"/>
  <c r="I1223" i="3"/>
  <c r="J1223" i="3" s="1"/>
  <c r="I1222" i="3"/>
  <c r="I1221" i="3"/>
  <c r="K1221" i="3" s="1"/>
  <c r="I1220" i="3"/>
  <c r="K1220" i="3" s="1"/>
  <c r="I1219" i="3"/>
  <c r="K1219" i="3" s="1"/>
  <c r="I1218" i="3"/>
  <c r="I1217" i="3"/>
  <c r="I1216" i="3"/>
  <c r="K1216" i="3" s="1"/>
  <c r="I1215" i="3"/>
  <c r="K1215" i="3" s="1"/>
  <c r="I1214" i="3"/>
  <c r="I1213" i="3"/>
  <c r="I1212" i="3"/>
  <c r="K1212" i="3" s="1"/>
  <c r="I1211" i="3"/>
  <c r="I1210" i="3"/>
  <c r="I1209" i="3"/>
  <c r="I1208" i="3"/>
  <c r="K1208" i="3" s="1"/>
  <c r="I1207" i="3"/>
  <c r="K1207" i="3" s="1"/>
  <c r="I1206" i="3"/>
  <c r="I1205" i="3"/>
  <c r="K1205" i="3" s="1"/>
  <c r="I1204" i="3"/>
  <c r="K1204" i="3" s="1"/>
  <c r="I1203" i="3"/>
  <c r="I1202" i="3"/>
  <c r="I1201" i="3"/>
  <c r="I1200" i="3"/>
  <c r="I1199" i="3"/>
  <c r="I1198" i="3"/>
  <c r="I1197" i="3"/>
  <c r="K1197" i="3" s="1"/>
  <c r="I1196" i="3"/>
  <c r="K1196" i="3" s="1"/>
  <c r="I1195" i="3"/>
  <c r="I1194" i="3"/>
  <c r="I1193" i="3"/>
  <c r="K1193" i="3" s="1"/>
  <c r="I1192" i="3"/>
  <c r="I1191" i="3"/>
  <c r="I1190" i="3"/>
  <c r="I1189" i="3"/>
  <c r="K1189" i="3" s="1"/>
  <c r="I1188" i="3"/>
  <c r="I1187" i="3"/>
  <c r="K1187" i="3" s="1"/>
  <c r="I1186" i="3"/>
  <c r="I1185" i="3"/>
  <c r="I1184" i="3"/>
  <c r="I1183" i="3"/>
  <c r="K1183" i="3" s="1"/>
  <c r="I1182" i="3"/>
  <c r="I1181" i="3"/>
  <c r="K1181" i="3" s="1"/>
  <c r="I1180" i="3"/>
  <c r="K1180" i="3" s="1"/>
  <c r="I1179" i="3"/>
  <c r="I1178" i="3"/>
  <c r="I1177" i="3"/>
  <c r="K1177" i="3" s="1"/>
  <c r="I1176" i="3"/>
  <c r="K1176" i="3" s="1"/>
  <c r="I1175" i="3"/>
  <c r="I1174" i="3"/>
  <c r="I1173" i="3"/>
  <c r="K1173" i="3" s="1"/>
  <c r="I1172" i="3"/>
  <c r="I1171" i="3"/>
  <c r="I1170" i="3"/>
  <c r="I1169" i="3"/>
  <c r="K1169" i="3" s="1"/>
  <c r="I1168" i="3"/>
  <c r="K1168" i="3" s="1"/>
  <c r="I1167" i="3"/>
  <c r="I1166" i="3"/>
  <c r="I1165" i="3"/>
  <c r="K1165" i="3" s="1"/>
  <c r="I1164" i="3"/>
  <c r="K1164" i="3" s="1"/>
  <c r="I1163" i="3"/>
  <c r="I1162" i="3"/>
  <c r="I1161" i="3"/>
  <c r="K1161" i="3" s="1"/>
  <c r="I1160" i="3"/>
  <c r="K1160" i="3" s="1"/>
  <c r="I1159" i="3"/>
  <c r="I1158" i="3"/>
  <c r="I1157" i="3"/>
  <c r="K1157" i="3" s="1"/>
  <c r="I1156" i="3"/>
  <c r="K1156" i="3" s="1"/>
  <c r="I1155" i="3"/>
  <c r="K1155" i="3" s="1"/>
  <c r="I1154" i="3"/>
  <c r="I1153" i="3"/>
  <c r="I1152" i="3"/>
  <c r="J1152" i="3" s="1"/>
  <c r="M1152" i="3" s="1"/>
  <c r="I1151" i="3"/>
  <c r="J1151" i="3" s="1"/>
  <c r="M1151" i="3" s="1"/>
  <c r="I1150" i="3"/>
  <c r="K1150" i="3" s="1"/>
  <c r="I1149" i="3"/>
  <c r="I1148" i="3"/>
  <c r="I1147" i="3"/>
  <c r="J1147" i="3" s="1"/>
  <c r="M1147" i="3" s="1"/>
  <c r="I1146" i="3"/>
  <c r="I1145" i="3"/>
  <c r="I1144" i="3"/>
  <c r="I1143" i="3"/>
  <c r="I1142" i="3"/>
  <c r="K1142" i="3" s="1"/>
  <c r="I1141" i="3"/>
  <c r="I1140" i="3"/>
  <c r="J1140" i="3" s="1"/>
  <c r="I1139" i="3"/>
  <c r="I1138" i="3"/>
  <c r="K1138" i="3" s="1"/>
  <c r="I1137" i="3"/>
  <c r="K1137" i="3" s="1"/>
  <c r="I1136" i="3"/>
  <c r="J1136" i="3" s="1"/>
  <c r="Q1136" i="3" s="1" a="1"/>
  <c r="Q1136" i="3" s="1"/>
  <c r="I1135" i="3"/>
  <c r="J1135" i="3" s="1"/>
  <c r="M1135" i="3" s="1"/>
  <c r="I1134" i="3"/>
  <c r="J1134" i="3" s="1"/>
  <c r="Q1134" i="3" s="1" a="1"/>
  <c r="Q1134" i="3" s="1"/>
  <c r="I1133" i="3"/>
  <c r="I1132" i="3"/>
  <c r="I1131" i="3"/>
  <c r="K1131" i="3" s="1"/>
  <c r="I1130" i="3"/>
  <c r="K1130" i="3" s="1"/>
  <c r="I1129" i="3"/>
  <c r="J1129" i="3" s="1"/>
  <c r="M1129" i="3" s="1"/>
  <c r="I1128" i="3"/>
  <c r="J1128" i="3" s="1"/>
  <c r="M1128" i="3" s="1"/>
  <c r="I1127" i="3"/>
  <c r="J1127" i="3" s="1"/>
  <c r="Q1127" i="3" s="1" a="1"/>
  <c r="Q1127" i="3" s="1"/>
  <c r="I1126" i="3"/>
  <c r="J1126" i="3" s="1"/>
  <c r="Q1126" i="3" s="1" a="1"/>
  <c r="Q1126" i="3" s="1"/>
  <c r="I1125" i="3"/>
  <c r="K1125" i="3" s="1"/>
  <c r="I1124" i="3"/>
  <c r="J1124" i="3" s="1"/>
  <c r="Q1124" i="3" s="1" a="1"/>
  <c r="Q1124" i="3" s="1"/>
  <c r="I1123" i="3"/>
  <c r="J1123" i="3" s="1"/>
  <c r="Q1123" i="3" s="1" a="1"/>
  <c r="Q1123" i="3" s="1"/>
  <c r="I1122" i="3"/>
  <c r="K1122" i="3" s="1"/>
  <c r="I1121" i="3"/>
  <c r="K1121" i="3" s="1"/>
  <c r="I1120" i="3"/>
  <c r="J1120" i="3" s="1"/>
  <c r="Q1120" i="3" s="1" a="1"/>
  <c r="Q1120" i="3" s="1"/>
  <c r="I1119" i="3"/>
  <c r="K1119" i="3" s="1"/>
  <c r="I1118" i="3"/>
  <c r="J1118" i="3" s="1"/>
  <c r="M1118" i="3" s="1"/>
  <c r="I1117" i="3"/>
  <c r="I1116" i="3"/>
  <c r="J1116" i="3" s="1"/>
  <c r="I1115" i="3"/>
  <c r="J1115" i="3" s="1"/>
  <c r="I1114" i="3"/>
  <c r="J1114" i="3" s="1"/>
  <c r="M1114" i="3" s="1"/>
  <c r="I1113" i="3"/>
  <c r="J1113" i="3" s="1"/>
  <c r="I1112" i="3"/>
  <c r="J1112" i="3" s="1"/>
  <c r="Q1112" i="3" s="1" a="1"/>
  <c r="Q1112" i="3" s="1"/>
  <c r="I1111" i="3"/>
  <c r="I1110" i="3"/>
  <c r="J1110" i="3" s="1"/>
  <c r="Q1110" i="3" s="1" a="1"/>
  <c r="Q1110" i="3" s="1"/>
  <c r="I1109" i="3"/>
  <c r="J1109" i="3" s="1"/>
  <c r="M1109" i="3" s="1"/>
  <c r="I1108" i="3"/>
  <c r="I1107" i="3"/>
  <c r="K1107" i="3" s="1"/>
  <c r="I1106" i="3"/>
  <c r="J1106" i="3" s="1"/>
  <c r="I1105" i="3"/>
  <c r="I1104" i="3"/>
  <c r="J1104" i="3" s="1"/>
  <c r="Q1104" i="3" s="1" a="1"/>
  <c r="Q1104" i="3" s="1"/>
  <c r="I1103" i="3"/>
  <c r="K1103" i="3" s="1"/>
  <c r="I1102" i="3"/>
  <c r="J1102" i="3" s="1"/>
  <c r="Q1102" i="3" s="1" a="1"/>
  <c r="Q1102" i="3" s="1"/>
  <c r="I1101" i="3"/>
  <c r="I1100" i="3"/>
  <c r="I1099" i="3"/>
  <c r="I1098" i="3"/>
  <c r="J1098" i="3" s="1"/>
  <c r="I1097" i="3"/>
  <c r="J1097" i="3" s="1"/>
  <c r="I1096" i="3"/>
  <c r="I1095" i="3"/>
  <c r="K1095" i="3" s="1"/>
  <c r="I1094" i="3"/>
  <c r="J1094" i="3" s="1"/>
  <c r="Q1094" i="3" s="1" a="1"/>
  <c r="Q1094" i="3" s="1"/>
  <c r="I1093" i="3"/>
  <c r="K1093" i="3" s="1"/>
  <c r="I1092" i="3"/>
  <c r="I1091" i="3"/>
  <c r="K1091" i="3" s="1"/>
  <c r="I1090" i="3"/>
  <c r="J1090" i="3" s="1"/>
  <c r="Q1090" i="3" s="1" a="1"/>
  <c r="Q1090" i="3" s="1"/>
  <c r="I1089" i="3"/>
  <c r="K1089" i="3" s="1"/>
  <c r="I1088" i="3"/>
  <c r="J1088" i="3" s="1"/>
  <c r="Q1088" i="3" s="1" a="1"/>
  <c r="Q1088" i="3" s="1"/>
  <c r="I1087" i="3"/>
  <c r="K1087" i="3" s="1"/>
  <c r="I1086" i="3"/>
  <c r="J1086" i="3" s="1"/>
  <c r="I1085" i="3"/>
  <c r="I1084" i="3"/>
  <c r="J1084" i="3" s="1"/>
  <c r="M1084" i="3" s="1"/>
  <c r="I1083" i="3"/>
  <c r="K1083" i="3" s="1"/>
  <c r="I1082" i="3"/>
  <c r="J1082" i="3" s="1"/>
  <c r="M1082" i="3" s="1"/>
  <c r="I1081" i="3"/>
  <c r="J1081" i="3" s="1"/>
  <c r="I1080" i="3"/>
  <c r="J1080" i="3" s="1"/>
  <c r="Q1080" i="3" s="1" a="1"/>
  <c r="Q1080" i="3" s="1"/>
  <c r="I1079" i="3"/>
  <c r="K1079" i="3" s="1"/>
  <c r="I1078" i="3"/>
  <c r="J1078" i="3" s="1"/>
  <c r="Q1078" i="3" s="1" a="1"/>
  <c r="Q1078" i="3" s="1"/>
  <c r="I1077" i="3"/>
  <c r="K1077" i="3" s="1"/>
  <c r="I1076" i="3"/>
  <c r="I1075" i="3"/>
  <c r="K1075" i="3" s="1"/>
  <c r="I1074" i="3"/>
  <c r="I1073" i="3"/>
  <c r="K1073" i="3" s="1"/>
  <c r="I1072" i="3"/>
  <c r="I1071" i="3"/>
  <c r="K1071" i="3" s="1"/>
  <c r="I1070" i="3"/>
  <c r="J1070" i="3" s="1"/>
  <c r="Q1070" i="3" s="1" a="1"/>
  <c r="Q1070" i="3" s="1"/>
  <c r="I1069" i="3"/>
  <c r="I1068" i="3"/>
  <c r="I1067" i="3"/>
  <c r="I1066" i="3"/>
  <c r="J1066" i="3" s="1"/>
  <c r="M1066" i="3" s="1"/>
  <c r="I1065" i="3"/>
  <c r="J1065" i="3" s="1"/>
  <c r="I1064" i="3"/>
  <c r="J1064" i="3" s="1"/>
  <c r="M1064" i="3" s="1"/>
  <c r="I1063" i="3"/>
  <c r="K1063" i="3" s="1"/>
  <c r="I1062" i="3"/>
  <c r="J1062" i="3" s="1"/>
  <c r="Q1062" i="3" s="1" a="1"/>
  <c r="Q1062" i="3" s="1"/>
  <c r="I1061" i="3"/>
  <c r="K1061" i="3" s="1"/>
  <c r="I1060" i="3"/>
  <c r="J1060" i="3" s="1"/>
  <c r="I1059" i="3"/>
  <c r="K1059" i="3" s="1"/>
  <c r="I1058" i="3"/>
  <c r="J1058" i="3" s="1"/>
  <c r="Q1058" i="3" s="1" a="1"/>
  <c r="Q1058" i="3" s="1"/>
  <c r="I1057" i="3"/>
  <c r="K1057" i="3" s="1"/>
  <c r="I1056" i="3"/>
  <c r="K1056" i="3" s="1"/>
  <c r="I1055" i="3"/>
  <c r="K1055" i="3" s="1"/>
  <c r="I1054" i="3"/>
  <c r="I1053" i="3"/>
  <c r="K1053" i="3" s="1"/>
  <c r="I1052" i="3"/>
  <c r="I1051" i="3"/>
  <c r="K1051" i="3" s="1"/>
  <c r="I1050" i="3"/>
  <c r="J1050" i="3" s="1"/>
  <c r="Q1050" i="3" s="1" a="1"/>
  <c r="Q1050" i="3" s="1"/>
  <c r="I1049" i="3"/>
  <c r="I1048" i="3"/>
  <c r="I1047" i="3"/>
  <c r="J1047" i="3" s="1"/>
  <c r="I1046" i="3"/>
  <c r="J1046" i="3" s="1"/>
  <c r="Q1046" i="3" s="1" a="1"/>
  <c r="Q1046" i="3" s="1"/>
  <c r="I1045" i="3"/>
  <c r="K1045" i="3" s="1"/>
  <c r="I1044" i="3"/>
  <c r="I1043" i="3"/>
  <c r="J1043" i="3" s="1"/>
  <c r="Q1043" i="3" s="1" a="1"/>
  <c r="Q1043" i="3" s="1"/>
  <c r="I1042" i="3"/>
  <c r="J1042" i="3" s="1"/>
  <c r="I1041" i="3"/>
  <c r="K1041" i="3" s="1"/>
  <c r="I1040" i="3"/>
  <c r="K1040" i="3" s="1"/>
  <c r="I1039" i="3"/>
  <c r="K1039" i="3" s="1"/>
  <c r="I1038" i="3"/>
  <c r="I1037" i="3"/>
  <c r="K1037" i="3" s="1"/>
  <c r="I1036" i="3"/>
  <c r="K1036" i="3" s="1"/>
  <c r="I1035" i="3"/>
  <c r="K1035" i="3" s="1"/>
  <c r="I1034" i="3"/>
  <c r="J1034" i="3" s="1"/>
  <c r="Q1034" i="3" s="1" a="1"/>
  <c r="Q1034" i="3" s="1"/>
  <c r="I1033" i="3"/>
  <c r="I1032" i="3"/>
  <c r="I1031" i="3"/>
  <c r="J1031" i="3" s="1"/>
  <c r="I1030" i="3"/>
  <c r="J1030" i="3" s="1"/>
  <c r="I1029" i="3"/>
  <c r="K1029" i="3" s="1"/>
  <c r="I1028" i="3"/>
  <c r="I1027" i="3"/>
  <c r="J1027" i="3" s="1"/>
  <c r="M1027" i="3" s="1"/>
  <c r="I1026" i="3"/>
  <c r="J1026" i="3" s="1"/>
  <c r="I1025" i="3"/>
  <c r="K1025" i="3" s="1"/>
  <c r="I1024" i="3"/>
  <c r="K1024" i="3" s="1"/>
  <c r="I1023" i="3"/>
  <c r="K1023" i="3" s="1"/>
  <c r="I1022" i="3"/>
  <c r="J1022" i="3" s="1"/>
  <c r="I1021" i="3"/>
  <c r="I1020" i="3"/>
  <c r="K1020" i="3" s="1"/>
  <c r="I1019" i="3"/>
  <c r="K1019" i="3" s="1"/>
  <c r="I1018" i="3"/>
  <c r="J1018" i="3" s="1"/>
  <c r="Q1018" i="3" s="1" a="1"/>
  <c r="Q1018" i="3" s="1"/>
  <c r="I1017" i="3"/>
  <c r="K1017" i="3" s="1"/>
  <c r="I1016" i="3"/>
  <c r="K1016" i="3" s="1"/>
  <c r="I1015" i="3"/>
  <c r="K1015" i="3" s="1"/>
  <c r="I1014" i="3"/>
  <c r="J1014" i="3" s="1"/>
  <c r="I1013" i="3"/>
  <c r="I1012" i="3"/>
  <c r="K1012" i="3" s="1"/>
  <c r="I1011" i="3"/>
  <c r="K1011" i="3" s="1"/>
  <c r="I1010" i="3"/>
  <c r="I1009" i="3"/>
  <c r="K1009" i="3" s="1"/>
  <c r="I1008" i="3"/>
  <c r="J1008" i="3" s="1"/>
  <c r="M1008" i="3" s="1"/>
  <c r="I1007" i="3"/>
  <c r="J1007" i="3" s="1"/>
  <c r="M1007" i="3" s="1"/>
  <c r="I1006" i="3"/>
  <c r="I1005" i="3"/>
  <c r="K1005" i="3" s="1"/>
  <c r="I1004" i="3"/>
  <c r="J1004" i="3" s="1"/>
  <c r="M1004" i="3" s="1"/>
  <c r="I1003" i="3"/>
  <c r="J1003" i="3" s="1"/>
  <c r="M1003" i="3" s="1"/>
  <c r="I1002" i="3"/>
  <c r="J1002" i="3" s="1"/>
  <c r="Q1002" i="3" s="1" a="1"/>
  <c r="Q1002" i="3" s="1"/>
  <c r="I1001" i="3"/>
  <c r="K1001" i="3" s="1"/>
  <c r="I1000" i="3"/>
  <c r="J1000" i="3" s="1"/>
  <c r="I999" i="3"/>
  <c r="J999" i="3" s="1"/>
  <c r="I998" i="3"/>
  <c r="J998" i="3" s="1"/>
  <c r="Q998" i="3" s="1" a="1"/>
  <c r="Q998" i="3" s="1"/>
  <c r="I997" i="3"/>
  <c r="K997" i="3" s="1"/>
  <c r="I996" i="3"/>
  <c r="K996" i="3" s="1"/>
  <c r="I995" i="3"/>
  <c r="J995" i="3" s="1"/>
  <c r="I994" i="3"/>
  <c r="J994" i="3" s="1"/>
  <c r="I993" i="3"/>
  <c r="I992" i="3"/>
  <c r="K992" i="3" s="1"/>
  <c r="I991" i="3"/>
  <c r="J991" i="3" s="1"/>
  <c r="M991" i="3" s="1"/>
  <c r="I990" i="3"/>
  <c r="J990" i="3" s="1"/>
  <c r="I989" i="3"/>
  <c r="I988" i="3"/>
  <c r="K988" i="3" s="1"/>
  <c r="I987" i="3"/>
  <c r="I986" i="3"/>
  <c r="J986" i="3" s="1"/>
  <c r="Q986" i="3" s="1" a="1"/>
  <c r="Q986" i="3" s="1"/>
  <c r="I985" i="3"/>
  <c r="I984" i="3"/>
  <c r="I983" i="3"/>
  <c r="J983" i="3" s="1"/>
  <c r="I982" i="3"/>
  <c r="K982" i="3" s="1"/>
  <c r="I981" i="3"/>
  <c r="K981" i="3" s="1"/>
  <c r="I980" i="3"/>
  <c r="J980" i="3" s="1"/>
  <c r="I979" i="3"/>
  <c r="I978" i="3"/>
  <c r="K978" i="3" s="1"/>
  <c r="I977" i="3"/>
  <c r="J977" i="3" s="1"/>
  <c r="M977" i="3" s="1"/>
  <c r="I976" i="3"/>
  <c r="J976" i="3" s="1"/>
  <c r="I975" i="3"/>
  <c r="I974" i="3"/>
  <c r="K974" i="3" s="1"/>
  <c r="I973" i="3"/>
  <c r="K973" i="3" s="1"/>
  <c r="I972" i="3"/>
  <c r="J972" i="3" s="1"/>
  <c r="I971" i="3"/>
  <c r="I970" i="3"/>
  <c r="K970" i="3" s="1"/>
  <c r="I969" i="3"/>
  <c r="K969" i="3" s="1"/>
  <c r="I968" i="3"/>
  <c r="I967" i="3"/>
  <c r="I966" i="3"/>
  <c r="K966" i="3" s="1"/>
  <c r="I965" i="3"/>
  <c r="K965" i="3" s="1"/>
  <c r="I964" i="3"/>
  <c r="J964" i="3" s="1"/>
  <c r="I963" i="3"/>
  <c r="I962" i="3"/>
  <c r="K962" i="3" s="1"/>
  <c r="I961" i="3"/>
  <c r="J961" i="3" s="1"/>
  <c r="M961" i="3" s="1"/>
  <c r="I960" i="3"/>
  <c r="J960" i="3" s="1"/>
  <c r="I959" i="3"/>
  <c r="I958" i="3"/>
  <c r="K958" i="3" s="1"/>
  <c r="I957" i="3"/>
  <c r="K957" i="3" s="1"/>
  <c r="I956" i="3"/>
  <c r="J956" i="3" s="1"/>
  <c r="I955" i="3"/>
  <c r="J955" i="3" s="1"/>
  <c r="I954" i="3"/>
  <c r="I953" i="3"/>
  <c r="J953" i="3" s="1"/>
  <c r="I952" i="3"/>
  <c r="J952" i="3" s="1"/>
  <c r="Q952" i="3" s="1" a="1"/>
  <c r="Q952" i="3" s="1"/>
  <c r="I951" i="3"/>
  <c r="K951" i="3" s="1"/>
  <c r="I950" i="3"/>
  <c r="K950" i="3" s="1"/>
  <c r="I949" i="3"/>
  <c r="J949" i="3" s="1"/>
  <c r="M949" i="3" s="1"/>
  <c r="I948" i="3"/>
  <c r="J948" i="3" s="1"/>
  <c r="M948" i="3" s="1"/>
  <c r="I947" i="3"/>
  <c r="K947" i="3" s="1"/>
  <c r="I946" i="3"/>
  <c r="I945" i="3"/>
  <c r="J945" i="3" s="1"/>
  <c r="I944" i="3"/>
  <c r="J944" i="3" s="1"/>
  <c r="Q944" i="3" s="1" a="1"/>
  <c r="Q944" i="3" s="1"/>
  <c r="I943" i="3"/>
  <c r="J943" i="3" s="1"/>
  <c r="Q943" i="3" s="1" a="1"/>
  <c r="Q943" i="3" s="1"/>
  <c r="I942" i="3"/>
  <c r="K942" i="3" s="1"/>
  <c r="I941" i="3"/>
  <c r="J941" i="3" s="1"/>
  <c r="M941" i="3" s="1"/>
  <c r="I940" i="3"/>
  <c r="J940" i="3" s="1"/>
  <c r="I939" i="3"/>
  <c r="K939" i="3" s="1"/>
  <c r="I938" i="3"/>
  <c r="I937" i="3"/>
  <c r="K937" i="3" s="1"/>
  <c r="I936" i="3"/>
  <c r="I935" i="3"/>
  <c r="K935" i="3" s="1"/>
  <c r="I934" i="3"/>
  <c r="K934" i="3" s="1"/>
  <c r="I933" i="3"/>
  <c r="K933" i="3" s="1"/>
  <c r="I932" i="3"/>
  <c r="J932" i="3" s="1"/>
  <c r="M932" i="3" s="1"/>
  <c r="I931" i="3"/>
  <c r="K931" i="3" s="1"/>
  <c r="I930" i="3"/>
  <c r="I929" i="3"/>
  <c r="K929" i="3" s="1"/>
  <c r="I928" i="3"/>
  <c r="J928" i="3" s="1"/>
  <c r="Q928" i="3" s="1" a="1"/>
  <c r="Q928" i="3" s="1"/>
  <c r="I927" i="3"/>
  <c r="I926" i="3"/>
  <c r="K926" i="3" s="1"/>
  <c r="I925" i="3"/>
  <c r="K925" i="3" s="1"/>
  <c r="I924" i="3"/>
  <c r="I923" i="3"/>
  <c r="K923" i="3" s="1"/>
  <c r="I922" i="3"/>
  <c r="I921" i="3"/>
  <c r="J921" i="3" s="1"/>
  <c r="I920" i="3"/>
  <c r="J920" i="3" s="1"/>
  <c r="Q920" i="3" s="1" a="1"/>
  <c r="Q920" i="3" s="1"/>
  <c r="I919" i="3"/>
  <c r="K919" i="3" s="1"/>
  <c r="I918" i="3"/>
  <c r="I917" i="3"/>
  <c r="K917" i="3" s="1"/>
  <c r="I916" i="3"/>
  <c r="J916" i="3" s="1"/>
  <c r="Q916" i="3" s="1" a="1"/>
  <c r="Q916" i="3" s="1"/>
  <c r="I915" i="3"/>
  <c r="J915" i="3" s="1"/>
  <c r="I914" i="3"/>
  <c r="K914" i="3" s="1"/>
  <c r="I913" i="3"/>
  <c r="J913" i="3" s="1"/>
  <c r="M913" i="3" s="1"/>
  <c r="I912" i="3"/>
  <c r="I911" i="3"/>
  <c r="J911" i="3" s="1"/>
  <c r="I910" i="3"/>
  <c r="K910" i="3" s="1"/>
  <c r="I909" i="3"/>
  <c r="J909" i="3" s="1"/>
  <c r="M909" i="3" s="1"/>
  <c r="I908" i="3"/>
  <c r="J908" i="3" s="1"/>
  <c r="Q908" i="3" s="1" a="1"/>
  <c r="Q908" i="3" s="1"/>
  <c r="I907" i="3"/>
  <c r="I906" i="3"/>
  <c r="I905" i="3"/>
  <c r="J905" i="3" s="1"/>
  <c r="I904" i="3"/>
  <c r="J904" i="3" s="1"/>
  <c r="Q904" i="3" s="1" a="1"/>
  <c r="Q904" i="3" s="1"/>
  <c r="I903" i="3"/>
  <c r="J903" i="3" s="1"/>
  <c r="Q903" i="3" s="1" a="1"/>
  <c r="Q903" i="3" s="1"/>
  <c r="I902" i="3"/>
  <c r="K902" i="3" s="1"/>
  <c r="I901" i="3"/>
  <c r="J901" i="3" s="1"/>
  <c r="M901" i="3" s="1"/>
  <c r="I900" i="3"/>
  <c r="J900" i="3" s="1"/>
  <c r="I899" i="3"/>
  <c r="J899" i="3" s="1"/>
  <c r="I898" i="3"/>
  <c r="K898" i="3" s="1"/>
  <c r="I897" i="3"/>
  <c r="J897" i="3" s="1"/>
  <c r="M897" i="3" s="1"/>
  <c r="I896" i="3"/>
  <c r="I895" i="3"/>
  <c r="K895" i="3" s="1"/>
  <c r="I894" i="3"/>
  <c r="K894" i="3" s="1"/>
  <c r="I893" i="3"/>
  <c r="J893" i="3" s="1"/>
  <c r="I892" i="3"/>
  <c r="J892" i="3" s="1"/>
  <c r="M892" i="3" s="1"/>
  <c r="I891" i="3"/>
  <c r="I890" i="3"/>
  <c r="I889" i="3"/>
  <c r="K889" i="3" s="1"/>
  <c r="I888" i="3"/>
  <c r="I887" i="3"/>
  <c r="K887" i="3" s="1"/>
  <c r="I886" i="3"/>
  <c r="K886" i="3" s="1"/>
  <c r="I885" i="3"/>
  <c r="K885" i="3" s="1"/>
  <c r="I884" i="3"/>
  <c r="I883" i="3"/>
  <c r="K883" i="3" s="1"/>
  <c r="I882" i="3"/>
  <c r="K882" i="3" s="1"/>
  <c r="I881" i="3"/>
  <c r="K881" i="3" s="1"/>
  <c r="I880" i="3"/>
  <c r="I879" i="3"/>
  <c r="K879" i="3" s="1"/>
  <c r="I878" i="3"/>
  <c r="K878" i="3" s="1"/>
  <c r="I877" i="3"/>
  <c r="J877" i="3" s="1"/>
  <c r="M877" i="3" s="1"/>
  <c r="I876" i="3"/>
  <c r="I875" i="3"/>
  <c r="I874" i="3"/>
  <c r="I873" i="3"/>
  <c r="K873" i="3" s="1"/>
  <c r="I872" i="3"/>
  <c r="J872" i="3" s="1"/>
  <c r="Q872" i="3" s="1" a="1"/>
  <c r="Q872" i="3" s="1"/>
  <c r="I871" i="3"/>
  <c r="J871" i="3" s="1"/>
  <c r="Q871" i="3" s="1" a="1"/>
  <c r="Q871" i="3" s="1"/>
  <c r="I870" i="3"/>
  <c r="K870" i="3" s="1"/>
  <c r="I869" i="3"/>
  <c r="K869" i="3" s="1"/>
  <c r="I868" i="3"/>
  <c r="J868" i="3" s="1"/>
  <c r="I867" i="3"/>
  <c r="I866" i="3"/>
  <c r="K866" i="3" s="1"/>
  <c r="I865" i="3"/>
  <c r="J865" i="3" s="1"/>
  <c r="M865" i="3" s="1"/>
  <c r="I864" i="3"/>
  <c r="I863" i="3"/>
  <c r="K863" i="3" s="1"/>
  <c r="I862" i="3"/>
  <c r="I861" i="3"/>
  <c r="K861" i="3" s="1"/>
  <c r="I860" i="3"/>
  <c r="J860" i="3" s="1"/>
  <c r="M860" i="3" s="1"/>
  <c r="I859" i="3"/>
  <c r="I858" i="3"/>
  <c r="I857" i="3"/>
  <c r="J857" i="3" s="1"/>
  <c r="M857" i="3" s="1"/>
  <c r="I856" i="3"/>
  <c r="I855" i="3"/>
  <c r="J855" i="3" s="1"/>
  <c r="I854" i="3"/>
  <c r="I853" i="3"/>
  <c r="J853" i="3" s="1"/>
  <c r="M853" i="3" s="1"/>
  <c r="I852" i="3"/>
  <c r="J852" i="3" s="1"/>
  <c r="Q852" i="3" s="1" a="1"/>
  <c r="Q852" i="3" s="1"/>
  <c r="I851" i="3"/>
  <c r="I850" i="3"/>
  <c r="I849" i="3"/>
  <c r="J849" i="3" s="1"/>
  <c r="M849" i="3" s="1"/>
  <c r="I848" i="3"/>
  <c r="J848" i="3" s="1"/>
  <c r="Q848" i="3" s="1" a="1"/>
  <c r="Q848" i="3" s="1"/>
  <c r="I847" i="3"/>
  <c r="J847" i="3" s="1"/>
  <c r="I846" i="3"/>
  <c r="I845" i="3"/>
  <c r="J845" i="3" s="1"/>
  <c r="M845" i="3" s="1"/>
  <c r="I844" i="3"/>
  <c r="I843" i="3"/>
  <c r="J843" i="3" s="1"/>
  <c r="I842" i="3"/>
  <c r="I841" i="3"/>
  <c r="I840" i="3"/>
  <c r="J840" i="3" s="1"/>
  <c r="M840" i="3" s="1"/>
  <c r="I839" i="3"/>
  <c r="I838" i="3"/>
  <c r="I837" i="3"/>
  <c r="J837" i="3" s="1"/>
  <c r="M837" i="3" s="1"/>
  <c r="I836" i="3"/>
  <c r="J836" i="3" s="1"/>
  <c r="Q836" i="3" s="1" a="1"/>
  <c r="Q836" i="3" s="1"/>
  <c r="I835" i="3"/>
  <c r="K835" i="3" s="1"/>
  <c r="I834" i="3"/>
  <c r="I833" i="3"/>
  <c r="J833" i="3" s="1"/>
  <c r="M833" i="3" s="1"/>
  <c r="I832" i="3"/>
  <c r="J832" i="3" s="1"/>
  <c r="Q832" i="3" s="1" a="1"/>
  <c r="Q832" i="3" s="1"/>
  <c r="I831" i="3"/>
  <c r="I830" i="3"/>
  <c r="K830" i="3" s="1"/>
  <c r="I829" i="3"/>
  <c r="J829" i="3" s="1"/>
  <c r="M829" i="3" s="1"/>
  <c r="I828" i="3"/>
  <c r="I827" i="3"/>
  <c r="I826" i="3"/>
  <c r="I825" i="3"/>
  <c r="J825" i="3" s="1"/>
  <c r="M825" i="3" s="1"/>
  <c r="I824" i="3"/>
  <c r="J824" i="3" s="1"/>
  <c r="Q824" i="3" s="1" a="1"/>
  <c r="Q824" i="3" s="1"/>
  <c r="I823" i="3"/>
  <c r="K823" i="3" s="1"/>
  <c r="I822" i="3"/>
  <c r="K822" i="3" s="1"/>
  <c r="I821" i="3"/>
  <c r="J821" i="3" s="1"/>
  <c r="M821" i="3" s="1"/>
  <c r="I820" i="3"/>
  <c r="J820" i="3" s="1"/>
  <c r="Q820" i="3" s="1" a="1"/>
  <c r="Q820" i="3" s="1"/>
  <c r="I819" i="3"/>
  <c r="K819" i="3" s="1"/>
  <c r="I818" i="3"/>
  <c r="I817" i="3"/>
  <c r="J817" i="3" s="1"/>
  <c r="M817" i="3" s="1"/>
  <c r="I816" i="3"/>
  <c r="J816" i="3" s="1"/>
  <c r="Q816" i="3" s="1" a="1"/>
  <c r="Q816" i="3" s="1"/>
  <c r="I815" i="3"/>
  <c r="I814" i="3"/>
  <c r="K814" i="3" s="1"/>
  <c r="I813" i="3"/>
  <c r="J813" i="3" s="1"/>
  <c r="M813" i="3" s="1"/>
  <c r="I812" i="3"/>
  <c r="I811" i="3"/>
  <c r="K811" i="3" s="1"/>
  <c r="I810" i="3"/>
  <c r="I809" i="3"/>
  <c r="J809" i="3" s="1"/>
  <c r="M809" i="3" s="1"/>
  <c r="I808" i="3"/>
  <c r="J808" i="3" s="1"/>
  <c r="Q808" i="3" s="1" a="1"/>
  <c r="Q808" i="3" s="1"/>
  <c r="I807" i="3"/>
  <c r="K807" i="3" s="1"/>
  <c r="I806" i="3"/>
  <c r="K806" i="3" s="1"/>
  <c r="I805" i="3"/>
  <c r="J805" i="3" s="1"/>
  <c r="M805" i="3" s="1"/>
  <c r="I804" i="3"/>
  <c r="J804" i="3" s="1"/>
  <c r="Q804" i="3" s="1" a="1"/>
  <c r="Q804" i="3" s="1"/>
  <c r="I803" i="3"/>
  <c r="K803" i="3" s="1"/>
  <c r="I802" i="3"/>
  <c r="I801" i="3"/>
  <c r="J801" i="3" s="1"/>
  <c r="M801" i="3" s="1"/>
  <c r="I800" i="3"/>
  <c r="J800" i="3" s="1"/>
  <c r="Q800" i="3" s="1" a="1"/>
  <c r="Q800" i="3" s="1"/>
  <c r="I799" i="3"/>
  <c r="K799" i="3" s="1"/>
  <c r="I798" i="3"/>
  <c r="K798" i="3" s="1"/>
  <c r="I797" i="3"/>
  <c r="J797" i="3" s="1"/>
  <c r="M797" i="3" s="1"/>
  <c r="I796" i="3"/>
  <c r="I795" i="3"/>
  <c r="I794" i="3"/>
  <c r="I793" i="3"/>
  <c r="J793" i="3" s="1"/>
  <c r="M793" i="3" s="1"/>
  <c r="I792" i="3"/>
  <c r="J792" i="3" s="1"/>
  <c r="Q792" i="3" s="1" a="1"/>
  <c r="Q792" i="3" s="1"/>
  <c r="I791" i="3"/>
  <c r="K791" i="3" s="1"/>
  <c r="I790" i="3"/>
  <c r="K790" i="3" s="1"/>
  <c r="I789" i="3"/>
  <c r="J789" i="3" s="1"/>
  <c r="M789" i="3" s="1"/>
  <c r="I788" i="3"/>
  <c r="J788" i="3" s="1"/>
  <c r="Q788" i="3" s="1" a="1"/>
  <c r="Q788" i="3" s="1"/>
  <c r="I787" i="3"/>
  <c r="K787" i="3" s="1"/>
  <c r="I786" i="3"/>
  <c r="I785" i="3"/>
  <c r="J785" i="3" s="1"/>
  <c r="M785" i="3" s="1"/>
  <c r="I784" i="3"/>
  <c r="J784" i="3" s="1"/>
  <c r="Q784" i="3" s="1" a="1"/>
  <c r="Q784" i="3" s="1"/>
  <c r="I783" i="3"/>
  <c r="J783" i="3" s="1"/>
  <c r="Q783" i="3" s="1" a="1"/>
  <c r="Q783" i="3" s="1"/>
  <c r="I782" i="3"/>
  <c r="K782" i="3" s="1"/>
  <c r="I781" i="3"/>
  <c r="J781" i="3" s="1"/>
  <c r="M781" i="3" s="1"/>
  <c r="I780" i="3"/>
  <c r="I779" i="3"/>
  <c r="K779" i="3" s="1"/>
  <c r="I778" i="3"/>
  <c r="I777" i="3"/>
  <c r="J777" i="3" s="1"/>
  <c r="M777" i="3" s="1"/>
  <c r="I776" i="3"/>
  <c r="I775" i="3"/>
  <c r="K775" i="3" s="1"/>
  <c r="I774" i="3"/>
  <c r="K774" i="3" s="1"/>
  <c r="I773" i="3"/>
  <c r="I772" i="3"/>
  <c r="I771" i="3"/>
  <c r="K771" i="3" s="1"/>
  <c r="I770" i="3"/>
  <c r="K770" i="3" s="1"/>
  <c r="I769" i="3"/>
  <c r="J769" i="3" s="1"/>
  <c r="M769" i="3" s="1"/>
  <c r="I768" i="3"/>
  <c r="J768" i="3" s="1"/>
  <c r="Q768" i="3" s="1" a="1"/>
  <c r="Q768" i="3" s="1"/>
  <c r="I767" i="3"/>
  <c r="K767" i="3" s="1"/>
  <c r="I766" i="3"/>
  <c r="K766" i="3" s="1"/>
  <c r="I765" i="3"/>
  <c r="I764" i="3"/>
  <c r="I763" i="3"/>
  <c r="K763" i="3" s="1"/>
  <c r="I762" i="3"/>
  <c r="K762" i="3" s="1"/>
  <c r="I761" i="3"/>
  <c r="J761" i="3" s="1"/>
  <c r="M761" i="3" s="1"/>
  <c r="I760" i="3"/>
  <c r="I759" i="3"/>
  <c r="K759" i="3" s="1"/>
  <c r="I758" i="3"/>
  <c r="K758" i="3" s="1"/>
  <c r="I757" i="3"/>
  <c r="I756" i="3"/>
  <c r="I755" i="3"/>
  <c r="K755" i="3" s="1"/>
  <c r="I754" i="3"/>
  <c r="K754" i="3" s="1"/>
  <c r="I753" i="3"/>
  <c r="J753" i="3" s="1"/>
  <c r="M753" i="3" s="1"/>
  <c r="I752" i="3"/>
  <c r="J752" i="3" s="1"/>
  <c r="Q752" i="3" s="1" a="1"/>
  <c r="Q752" i="3" s="1"/>
  <c r="I751" i="3"/>
  <c r="K751" i="3" s="1"/>
  <c r="I750" i="3"/>
  <c r="K750" i="3" s="1"/>
  <c r="I749" i="3"/>
  <c r="I748" i="3"/>
  <c r="I747" i="3"/>
  <c r="K747" i="3" s="1"/>
  <c r="I746" i="3"/>
  <c r="K746" i="3" s="1"/>
  <c r="I745" i="3"/>
  <c r="J745" i="3" s="1"/>
  <c r="M745" i="3" s="1"/>
  <c r="I744" i="3"/>
  <c r="I743" i="3"/>
  <c r="K743" i="3" s="1"/>
  <c r="I742" i="3"/>
  <c r="J742" i="3" s="1"/>
  <c r="M742" i="3" s="1"/>
  <c r="I741" i="3"/>
  <c r="J741" i="3" s="1"/>
  <c r="Q741" i="3" s="1" a="1"/>
  <c r="Q741" i="3" s="1"/>
  <c r="I740" i="3"/>
  <c r="J740" i="3" s="1"/>
  <c r="Q740" i="3" s="1" a="1"/>
  <c r="Q740" i="3" s="1"/>
  <c r="I739" i="3"/>
  <c r="J739" i="3" s="1"/>
  <c r="M739" i="3" s="1"/>
  <c r="I738" i="3"/>
  <c r="J738" i="3" s="1"/>
  <c r="M738" i="3" s="1"/>
  <c r="I737" i="3"/>
  <c r="I736" i="3"/>
  <c r="K736" i="3" s="1"/>
  <c r="I735" i="3"/>
  <c r="K735" i="3" s="1"/>
  <c r="I734" i="3"/>
  <c r="J734" i="3" s="1"/>
  <c r="M734" i="3" s="1"/>
  <c r="I733" i="3"/>
  <c r="I732" i="3"/>
  <c r="J732" i="3" s="1"/>
  <c r="Q732" i="3" s="1" a="1"/>
  <c r="Q732" i="3" s="1"/>
  <c r="I731" i="3"/>
  <c r="J731" i="3" s="1"/>
  <c r="M731" i="3" s="1"/>
  <c r="I730" i="3"/>
  <c r="J730" i="3" s="1"/>
  <c r="M730" i="3" s="1"/>
  <c r="I729" i="3"/>
  <c r="I728" i="3"/>
  <c r="K728" i="3" s="1"/>
  <c r="I727" i="3"/>
  <c r="K727" i="3" s="1"/>
  <c r="I726" i="3"/>
  <c r="J726" i="3" s="1"/>
  <c r="I725" i="3"/>
  <c r="J725" i="3" s="1"/>
  <c r="Q725" i="3" s="1" a="1"/>
  <c r="Q725" i="3" s="1"/>
  <c r="I724" i="3"/>
  <c r="J724" i="3" s="1"/>
  <c r="Q724" i="3" s="1" a="1"/>
  <c r="Q724" i="3" s="1"/>
  <c r="I723" i="3"/>
  <c r="J723" i="3" s="1"/>
  <c r="M723" i="3" s="1"/>
  <c r="I722" i="3"/>
  <c r="J722" i="3" s="1"/>
  <c r="M722" i="3" s="1"/>
  <c r="I721" i="3"/>
  <c r="I720" i="3"/>
  <c r="K720" i="3" s="1"/>
  <c r="I719" i="3"/>
  <c r="K719" i="3" s="1"/>
  <c r="I718" i="3"/>
  <c r="J718" i="3" s="1"/>
  <c r="M718" i="3" s="1"/>
  <c r="I717" i="3"/>
  <c r="J717" i="3" s="1"/>
  <c r="Q717" i="3" s="1" a="1"/>
  <c r="Q717" i="3" s="1"/>
  <c r="I716" i="3"/>
  <c r="K716" i="3" s="1"/>
  <c r="I715" i="3"/>
  <c r="K715" i="3" s="1"/>
  <c r="I714" i="3"/>
  <c r="J714" i="3" s="1"/>
  <c r="M714" i="3" s="1"/>
  <c r="I713" i="3"/>
  <c r="I712" i="3"/>
  <c r="K712" i="3" s="1"/>
  <c r="I711" i="3"/>
  <c r="I710" i="3"/>
  <c r="J710" i="3" s="1"/>
  <c r="I709" i="3"/>
  <c r="J709" i="3" s="1"/>
  <c r="Q709" i="3" s="1" a="1"/>
  <c r="Q709" i="3" s="1"/>
  <c r="I708" i="3"/>
  <c r="K708" i="3" s="1"/>
  <c r="I707" i="3"/>
  <c r="J707" i="3" s="1"/>
  <c r="M707" i="3" s="1"/>
  <c r="I706" i="3"/>
  <c r="J706" i="3" s="1"/>
  <c r="M706" i="3" s="1"/>
  <c r="I705" i="3"/>
  <c r="I704" i="3"/>
  <c r="K704" i="3" s="1"/>
  <c r="I703" i="3"/>
  <c r="K703" i="3" s="1"/>
  <c r="I702" i="3"/>
  <c r="I701" i="3"/>
  <c r="J701" i="3" s="1"/>
  <c r="Q701" i="3" s="1" a="1"/>
  <c r="Q701" i="3" s="1"/>
  <c r="I700" i="3"/>
  <c r="K700" i="3" s="1"/>
  <c r="I699" i="3"/>
  <c r="K699" i="3" s="1"/>
  <c r="I698" i="3"/>
  <c r="J698" i="3" s="1"/>
  <c r="M698" i="3" s="1"/>
  <c r="I697" i="3"/>
  <c r="I696" i="3"/>
  <c r="I695" i="3"/>
  <c r="K695" i="3" s="1"/>
  <c r="I694" i="3"/>
  <c r="I693" i="3"/>
  <c r="J693" i="3" s="1"/>
  <c r="Q693" i="3" s="1" a="1"/>
  <c r="Q693" i="3" s="1"/>
  <c r="I692" i="3"/>
  <c r="J692" i="3" s="1"/>
  <c r="Q692" i="3" s="1" a="1"/>
  <c r="Q692" i="3" s="1"/>
  <c r="I691" i="3"/>
  <c r="J691" i="3" s="1"/>
  <c r="M691" i="3" s="1"/>
  <c r="I690" i="3"/>
  <c r="J690" i="3" s="1"/>
  <c r="M690" i="3" s="1"/>
  <c r="I689" i="3"/>
  <c r="I688" i="3"/>
  <c r="I687" i="3"/>
  <c r="K687" i="3" s="1"/>
  <c r="I686" i="3"/>
  <c r="J686" i="3" s="1"/>
  <c r="I685" i="3"/>
  <c r="I684" i="3"/>
  <c r="I683" i="3"/>
  <c r="I682" i="3"/>
  <c r="K682" i="3" s="1"/>
  <c r="I681" i="3"/>
  <c r="J681" i="3" s="1"/>
  <c r="M681" i="3" s="1"/>
  <c r="I680" i="3"/>
  <c r="I679" i="3"/>
  <c r="J679" i="3" s="1"/>
  <c r="Q679" i="3" s="1" a="1"/>
  <c r="Q679" i="3" s="1"/>
  <c r="I678" i="3"/>
  <c r="J678" i="3" s="1"/>
  <c r="I677" i="3"/>
  <c r="J677" i="3" s="1"/>
  <c r="M677" i="3" s="1"/>
  <c r="I676" i="3"/>
  <c r="J676" i="3" s="1"/>
  <c r="I675" i="3"/>
  <c r="J675" i="3" s="1"/>
  <c r="Q675" i="3" s="1" a="1"/>
  <c r="Q675" i="3" s="1"/>
  <c r="I674" i="3"/>
  <c r="K674" i="3" s="1"/>
  <c r="I673" i="3"/>
  <c r="J673" i="3" s="1"/>
  <c r="Q673" i="3" s="1" a="1"/>
  <c r="Q673" i="3" s="1"/>
  <c r="I672" i="3"/>
  <c r="J672" i="3" s="1"/>
  <c r="I671" i="3"/>
  <c r="I670" i="3"/>
  <c r="K670" i="3" s="1"/>
  <c r="I669" i="3"/>
  <c r="I668" i="3"/>
  <c r="K668" i="3" s="1"/>
  <c r="I667" i="3"/>
  <c r="I666" i="3"/>
  <c r="K666" i="3" s="1"/>
  <c r="I665" i="3"/>
  <c r="J665" i="3" s="1"/>
  <c r="M665" i="3" s="1"/>
  <c r="I664" i="3"/>
  <c r="I663" i="3"/>
  <c r="J663" i="3" s="1"/>
  <c r="Q663" i="3" s="1" a="1"/>
  <c r="Q663" i="3" s="1"/>
  <c r="I662" i="3"/>
  <c r="J662" i="3" s="1"/>
  <c r="I661" i="3"/>
  <c r="I660" i="3"/>
  <c r="J660" i="3" s="1"/>
  <c r="I659" i="3"/>
  <c r="J659" i="3" s="1"/>
  <c r="Q659" i="3" s="1" a="1"/>
  <c r="Q659" i="3" s="1"/>
  <c r="I658" i="3"/>
  <c r="K658" i="3" s="1"/>
  <c r="I657" i="3"/>
  <c r="J657" i="3" s="1"/>
  <c r="Q657" i="3" s="1" a="1"/>
  <c r="Q657" i="3" s="1"/>
  <c r="I656" i="3"/>
  <c r="J656" i="3" s="1"/>
  <c r="I655" i="3"/>
  <c r="I654" i="3"/>
  <c r="I653" i="3"/>
  <c r="J653" i="3" s="1"/>
  <c r="Q653" i="3" s="1" a="1"/>
  <c r="Q653" i="3" s="1"/>
  <c r="I652" i="3"/>
  <c r="K652" i="3" s="1"/>
  <c r="I651" i="3"/>
  <c r="I650" i="3"/>
  <c r="K650" i="3" s="1"/>
  <c r="I649" i="3"/>
  <c r="J649" i="3" s="1"/>
  <c r="M649" i="3" s="1"/>
  <c r="I648" i="3"/>
  <c r="I647" i="3"/>
  <c r="J647" i="3" s="1"/>
  <c r="Q647" i="3" s="1" a="1"/>
  <c r="Q647" i="3" s="1"/>
  <c r="I646" i="3"/>
  <c r="K646" i="3" s="1"/>
  <c r="I645" i="3"/>
  <c r="J645" i="3" s="1"/>
  <c r="Q645" i="3" s="1" a="1"/>
  <c r="Q645" i="3" s="1"/>
  <c r="I644" i="3"/>
  <c r="I643" i="3"/>
  <c r="J643" i="3" s="1"/>
  <c r="Q643" i="3" s="1" a="1"/>
  <c r="Q643" i="3" s="1"/>
  <c r="I642" i="3"/>
  <c r="K642" i="3" s="1"/>
  <c r="I641" i="3"/>
  <c r="J641" i="3" s="1"/>
  <c r="Q641" i="3" s="1" a="1"/>
  <c r="Q641" i="3" s="1"/>
  <c r="I640" i="3"/>
  <c r="J640" i="3" s="1"/>
  <c r="I639" i="3"/>
  <c r="I638" i="3"/>
  <c r="J638" i="3" s="1"/>
  <c r="M638" i="3" s="1"/>
  <c r="I637" i="3"/>
  <c r="J637" i="3" s="1"/>
  <c r="Q637" i="3" s="1" a="1"/>
  <c r="Q637" i="3" s="1"/>
  <c r="I636" i="3"/>
  <c r="K636" i="3" s="1"/>
  <c r="I635" i="3"/>
  <c r="I634" i="3"/>
  <c r="K634" i="3" s="1"/>
  <c r="I633" i="3"/>
  <c r="J633" i="3" s="1"/>
  <c r="M633" i="3" s="1"/>
  <c r="I632" i="3"/>
  <c r="I631" i="3"/>
  <c r="J631" i="3" s="1"/>
  <c r="Q631" i="3" s="1" a="1"/>
  <c r="Q631" i="3" s="1"/>
  <c r="I630" i="3"/>
  <c r="K630" i="3" s="1"/>
  <c r="I629" i="3"/>
  <c r="I628" i="3"/>
  <c r="J628" i="3" s="1"/>
  <c r="I627" i="3"/>
  <c r="J627" i="3" s="1"/>
  <c r="Q627" i="3" s="1" a="1"/>
  <c r="Q627" i="3" s="1"/>
  <c r="I626" i="3"/>
  <c r="K626" i="3" s="1"/>
  <c r="I625" i="3"/>
  <c r="J625" i="3" s="1"/>
  <c r="Q625" i="3" s="1" a="1"/>
  <c r="Q625" i="3" s="1"/>
  <c r="I624" i="3"/>
  <c r="I623" i="3"/>
  <c r="I622" i="3"/>
  <c r="J622" i="3" s="1"/>
  <c r="M622" i="3" s="1"/>
  <c r="I621" i="3"/>
  <c r="J621" i="3" s="1"/>
  <c r="Q621" i="3" s="1" a="1"/>
  <c r="Q621" i="3" s="1"/>
  <c r="I620" i="3"/>
  <c r="K620" i="3" s="1"/>
  <c r="I619" i="3"/>
  <c r="I618" i="3"/>
  <c r="K618" i="3" s="1"/>
  <c r="I617" i="3"/>
  <c r="J617" i="3" s="1"/>
  <c r="M617" i="3" s="1"/>
  <c r="I616" i="3"/>
  <c r="I615" i="3"/>
  <c r="J615" i="3" s="1"/>
  <c r="Q615" i="3" s="1" a="1"/>
  <c r="Q615" i="3" s="1"/>
  <c r="I614" i="3"/>
  <c r="I613" i="3"/>
  <c r="J613" i="3" s="1"/>
  <c r="M613" i="3" s="1"/>
  <c r="I612" i="3"/>
  <c r="J612" i="3" s="1"/>
  <c r="I611" i="3"/>
  <c r="J611" i="3" s="1"/>
  <c r="Q611" i="3" s="1" a="1"/>
  <c r="Q611" i="3" s="1"/>
  <c r="I610" i="3"/>
  <c r="I609" i="3"/>
  <c r="J609" i="3" s="1"/>
  <c r="Q609" i="3" s="1" a="1"/>
  <c r="Q609" i="3" s="1"/>
  <c r="I608" i="3"/>
  <c r="J608" i="3" s="1"/>
  <c r="I607" i="3"/>
  <c r="I606" i="3"/>
  <c r="K606" i="3" s="1"/>
  <c r="I605" i="3"/>
  <c r="J605" i="3" s="1"/>
  <c r="Q605" i="3" s="1" a="1"/>
  <c r="Q605" i="3" s="1"/>
  <c r="I604" i="3"/>
  <c r="K604" i="3" s="1"/>
  <c r="I603" i="3"/>
  <c r="J603" i="3" s="1"/>
  <c r="Q603" i="3" s="1" a="1"/>
  <c r="Q603" i="3" s="1"/>
  <c r="I602" i="3"/>
  <c r="J602" i="3" s="1"/>
  <c r="M602" i="3" s="1"/>
  <c r="I601" i="3"/>
  <c r="J601" i="3" s="1"/>
  <c r="Q601" i="3" s="1" a="1"/>
  <c r="Q601" i="3" s="1"/>
  <c r="I600" i="3"/>
  <c r="I599" i="3"/>
  <c r="J599" i="3" s="1"/>
  <c r="M599" i="3" s="1"/>
  <c r="I598" i="3"/>
  <c r="K598" i="3" s="1"/>
  <c r="I597" i="3"/>
  <c r="J597" i="3" s="1"/>
  <c r="M597" i="3" s="1"/>
  <c r="I596" i="3"/>
  <c r="J596" i="3" s="1"/>
  <c r="I595" i="3"/>
  <c r="I594" i="3"/>
  <c r="K594" i="3" s="1"/>
  <c r="I593" i="3"/>
  <c r="J593" i="3" s="1"/>
  <c r="Q593" i="3" s="1" a="1"/>
  <c r="Q593" i="3" s="1"/>
  <c r="I592" i="3"/>
  <c r="J592" i="3" s="1"/>
  <c r="M592" i="3" s="1"/>
  <c r="I591" i="3"/>
  <c r="I590" i="3"/>
  <c r="K590" i="3" s="1"/>
  <c r="I589" i="3"/>
  <c r="J589" i="3" s="1"/>
  <c r="I588" i="3"/>
  <c r="K588" i="3" s="1"/>
  <c r="I587" i="3"/>
  <c r="J587" i="3" s="1"/>
  <c r="Q587" i="3" s="1" a="1"/>
  <c r="Q587" i="3" s="1"/>
  <c r="I586" i="3"/>
  <c r="J586" i="3" s="1"/>
  <c r="M586" i="3" s="1"/>
  <c r="I585" i="3"/>
  <c r="J585" i="3" s="1"/>
  <c r="Q585" i="3" s="1" a="1"/>
  <c r="Q585" i="3" s="1"/>
  <c r="I584" i="3"/>
  <c r="I583" i="3"/>
  <c r="J583" i="3" s="1"/>
  <c r="M583" i="3" s="1"/>
  <c r="I582" i="3"/>
  <c r="K582" i="3" s="1"/>
  <c r="I581" i="3"/>
  <c r="J581" i="3" s="1"/>
  <c r="M581" i="3" s="1"/>
  <c r="I580" i="3"/>
  <c r="K580" i="3" s="1"/>
  <c r="I579" i="3"/>
  <c r="J579" i="3" s="1"/>
  <c r="Q579" i="3" s="1" a="1"/>
  <c r="Q579" i="3" s="1"/>
  <c r="I578" i="3"/>
  <c r="K578" i="3" s="1"/>
  <c r="I577" i="3"/>
  <c r="J577" i="3" s="1"/>
  <c r="Q577" i="3" s="1" a="1"/>
  <c r="Q577" i="3" s="1"/>
  <c r="I576" i="3"/>
  <c r="J576" i="3" s="1"/>
  <c r="M576" i="3" s="1"/>
  <c r="I575" i="3"/>
  <c r="I574" i="3"/>
  <c r="K574" i="3" s="1"/>
  <c r="I573" i="3"/>
  <c r="J573" i="3" s="1"/>
  <c r="I572" i="3"/>
  <c r="I571" i="3"/>
  <c r="J571" i="3" s="1"/>
  <c r="Q571" i="3" s="1" a="1"/>
  <c r="Q571" i="3" s="1"/>
  <c r="I570" i="3"/>
  <c r="K570" i="3" s="1"/>
  <c r="I569" i="3"/>
  <c r="J569" i="3" s="1"/>
  <c r="Q569" i="3" s="1" a="1"/>
  <c r="Q569" i="3" s="1"/>
  <c r="I568" i="3"/>
  <c r="I567" i="3"/>
  <c r="J567" i="3" s="1"/>
  <c r="Q567" i="3" s="1" a="1"/>
  <c r="Q567" i="3" s="1"/>
  <c r="I566" i="3"/>
  <c r="K566" i="3" s="1"/>
  <c r="I565" i="3"/>
  <c r="J565" i="3" s="1"/>
  <c r="M565" i="3" s="1"/>
  <c r="I564" i="3"/>
  <c r="K564" i="3" s="1"/>
  <c r="I563" i="3"/>
  <c r="J563" i="3" s="1"/>
  <c r="Q563" i="3" s="1" a="1"/>
  <c r="Q563" i="3" s="1"/>
  <c r="I562" i="3"/>
  <c r="I561" i="3"/>
  <c r="K561" i="3" s="1"/>
  <c r="I560" i="3"/>
  <c r="I559" i="3"/>
  <c r="K559" i="3" s="1"/>
  <c r="I558" i="3"/>
  <c r="J558" i="3" s="1"/>
  <c r="Q558" i="3" s="1" a="1"/>
  <c r="Q558" i="3" s="1"/>
  <c r="I557" i="3"/>
  <c r="K557" i="3" s="1"/>
  <c r="I556" i="3"/>
  <c r="I555" i="3"/>
  <c r="K555" i="3" s="1"/>
  <c r="I554" i="3"/>
  <c r="J554" i="3" s="1"/>
  <c r="Q554" i="3" s="1" a="1"/>
  <c r="Q554" i="3" s="1"/>
  <c r="I553" i="3"/>
  <c r="I552" i="3"/>
  <c r="I551" i="3"/>
  <c r="K551" i="3" s="1"/>
  <c r="I550" i="3"/>
  <c r="J550" i="3" s="1"/>
  <c r="Q550" i="3" s="1" a="1"/>
  <c r="Q550" i="3" s="1"/>
  <c r="I549" i="3"/>
  <c r="K549" i="3" s="1"/>
  <c r="I548" i="3"/>
  <c r="I547" i="3"/>
  <c r="K547" i="3" s="1"/>
  <c r="I546" i="3"/>
  <c r="J546" i="3" s="1"/>
  <c r="Q546" i="3" s="1" a="1"/>
  <c r="Q546" i="3" s="1"/>
  <c r="I545" i="3"/>
  <c r="K545" i="3" s="1"/>
  <c r="I544" i="3"/>
  <c r="I543" i="3"/>
  <c r="K543" i="3" s="1"/>
  <c r="I542" i="3"/>
  <c r="J542" i="3" s="1"/>
  <c r="Q542" i="3" s="1" a="1"/>
  <c r="Q542" i="3" s="1"/>
  <c r="I541" i="3"/>
  <c r="K541" i="3" s="1"/>
  <c r="I540" i="3"/>
  <c r="I539" i="3"/>
  <c r="I538" i="3"/>
  <c r="J538" i="3" s="1"/>
  <c r="Q538" i="3" s="1" a="1"/>
  <c r="Q538" i="3" s="1"/>
  <c r="I537" i="3"/>
  <c r="K537" i="3" s="1"/>
  <c r="I536" i="3"/>
  <c r="I535" i="3"/>
  <c r="K535" i="3" s="1"/>
  <c r="I534" i="3"/>
  <c r="J534" i="3" s="1"/>
  <c r="Q534" i="3" s="1" a="1"/>
  <c r="Q534" i="3" s="1"/>
  <c r="I533" i="3"/>
  <c r="K533" i="3" s="1"/>
  <c r="I532" i="3"/>
  <c r="I531" i="3"/>
  <c r="K531" i="3" s="1"/>
  <c r="I530" i="3"/>
  <c r="I529" i="3"/>
  <c r="K529" i="3" s="1"/>
  <c r="I528" i="3"/>
  <c r="I527" i="3"/>
  <c r="K527" i="3" s="1"/>
  <c r="I526" i="3"/>
  <c r="J526" i="3" s="1"/>
  <c r="Q526" i="3" s="1" a="1"/>
  <c r="Q526" i="3" s="1"/>
  <c r="I525" i="3"/>
  <c r="K525" i="3" s="1"/>
  <c r="I524" i="3"/>
  <c r="I523" i="3"/>
  <c r="K523" i="3" s="1"/>
  <c r="I522" i="3"/>
  <c r="J522" i="3" s="1"/>
  <c r="Q522" i="3" s="1" a="1"/>
  <c r="Q522" i="3" s="1"/>
  <c r="I521" i="3"/>
  <c r="I520" i="3"/>
  <c r="I519" i="3"/>
  <c r="K519" i="3" s="1"/>
  <c r="I518" i="3"/>
  <c r="J518" i="3" s="1"/>
  <c r="Q518" i="3" s="1" a="1"/>
  <c r="Q518" i="3" s="1"/>
  <c r="I517" i="3"/>
  <c r="J517" i="3" s="1"/>
  <c r="I516" i="3"/>
  <c r="I515" i="3"/>
  <c r="K515" i="3" s="1"/>
  <c r="I514" i="3"/>
  <c r="J514" i="3" s="1"/>
  <c r="Q514" i="3" s="1" a="1"/>
  <c r="Q514" i="3" s="1"/>
  <c r="I513" i="3"/>
  <c r="K513" i="3" s="1"/>
  <c r="I512" i="3"/>
  <c r="I511" i="3"/>
  <c r="I510" i="3"/>
  <c r="J510" i="3" s="1"/>
  <c r="Q510" i="3" s="1" a="1"/>
  <c r="Q510" i="3" s="1"/>
  <c r="I509" i="3"/>
  <c r="J509" i="3" s="1"/>
  <c r="I508" i="3"/>
  <c r="I507" i="3"/>
  <c r="K507" i="3" s="1"/>
  <c r="I506" i="3"/>
  <c r="J506" i="3" s="1"/>
  <c r="Q506" i="3" s="1" a="1"/>
  <c r="Q506" i="3" s="1"/>
  <c r="I505" i="3"/>
  <c r="K505" i="3" s="1"/>
  <c r="I504" i="3"/>
  <c r="I503" i="3"/>
  <c r="K503" i="3" s="1"/>
  <c r="I502" i="3"/>
  <c r="J502" i="3" s="1"/>
  <c r="Q502" i="3" s="1" a="1"/>
  <c r="Q502" i="3" s="1"/>
  <c r="I501" i="3"/>
  <c r="J501" i="3" s="1"/>
  <c r="I500" i="3"/>
  <c r="I499" i="3"/>
  <c r="K499" i="3" s="1"/>
  <c r="I498" i="3"/>
  <c r="J498" i="3" s="1"/>
  <c r="Q498" i="3" s="1" a="1"/>
  <c r="Q498" i="3" s="1"/>
  <c r="I497" i="3"/>
  <c r="K497" i="3" s="1"/>
  <c r="I496" i="3"/>
  <c r="I495" i="3"/>
  <c r="K495" i="3" s="1"/>
  <c r="I494" i="3"/>
  <c r="J494" i="3" s="1"/>
  <c r="Q494" i="3" s="1" a="1"/>
  <c r="Q494" i="3" s="1"/>
  <c r="I493" i="3"/>
  <c r="J493" i="3" s="1"/>
  <c r="I492" i="3"/>
  <c r="I491" i="3"/>
  <c r="K491" i="3" s="1"/>
  <c r="I490" i="3"/>
  <c r="J490" i="3" s="1"/>
  <c r="Q490" i="3" s="1" a="1"/>
  <c r="Q490" i="3" s="1"/>
  <c r="I489" i="3"/>
  <c r="K489" i="3" s="1"/>
  <c r="I488" i="3"/>
  <c r="I487" i="3"/>
  <c r="K487" i="3" s="1"/>
  <c r="I486" i="3"/>
  <c r="J486" i="3" s="1"/>
  <c r="Q486" i="3" s="1" a="1"/>
  <c r="Q486" i="3" s="1"/>
  <c r="I485" i="3"/>
  <c r="J485" i="3" s="1"/>
  <c r="I484" i="3"/>
  <c r="I483" i="3"/>
  <c r="K483" i="3" s="1"/>
  <c r="I482" i="3"/>
  <c r="I481" i="3"/>
  <c r="K481" i="3" s="1"/>
  <c r="I480" i="3"/>
  <c r="I479" i="3"/>
  <c r="K479" i="3" s="1"/>
  <c r="I478" i="3"/>
  <c r="J478" i="3" s="1"/>
  <c r="Q478" i="3" s="1" a="1"/>
  <c r="Q478" i="3" s="1"/>
  <c r="I477" i="3"/>
  <c r="I476" i="3"/>
  <c r="I475" i="3"/>
  <c r="K475" i="3" s="1"/>
  <c r="I474" i="3"/>
  <c r="J474" i="3" s="1"/>
  <c r="Q474" i="3" s="1" a="1"/>
  <c r="Q474" i="3" s="1"/>
  <c r="I473" i="3"/>
  <c r="K473" i="3" s="1"/>
  <c r="I472" i="3"/>
  <c r="I471" i="3"/>
  <c r="K471" i="3" s="1"/>
  <c r="I470" i="3"/>
  <c r="J470" i="3" s="1"/>
  <c r="Q470" i="3" s="1" a="1"/>
  <c r="Q470" i="3" s="1"/>
  <c r="I469" i="3"/>
  <c r="J469" i="3" s="1"/>
  <c r="I468" i="3"/>
  <c r="I467" i="3"/>
  <c r="I466" i="3"/>
  <c r="J466" i="3" s="1"/>
  <c r="Q466" i="3" s="1" a="1"/>
  <c r="Q466" i="3" s="1"/>
  <c r="I465" i="3"/>
  <c r="K465" i="3" s="1"/>
  <c r="I464" i="3"/>
  <c r="I463" i="3"/>
  <c r="K463" i="3" s="1"/>
  <c r="I462" i="3"/>
  <c r="I461" i="3"/>
  <c r="J461" i="3" s="1"/>
  <c r="I460" i="3"/>
  <c r="I459" i="3"/>
  <c r="K459" i="3" s="1"/>
  <c r="I458" i="3"/>
  <c r="J458" i="3" s="1"/>
  <c r="Q458" i="3" s="1" a="1"/>
  <c r="Q458" i="3" s="1"/>
  <c r="I457" i="3"/>
  <c r="K457" i="3" s="1"/>
  <c r="I456" i="3"/>
  <c r="I455" i="3"/>
  <c r="K455" i="3" s="1"/>
  <c r="I454" i="3"/>
  <c r="J454" i="3" s="1"/>
  <c r="Q454" i="3" s="1" a="1"/>
  <c r="Q454" i="3" s="1"/>
  <c r="I453" i="3"/>
  <c r="J453" i="3" s="1"/>
  <c r="I452" i="3"/>
  <c r="I451" i="3"/>
  <c r="K451" i="3" s="1"/>
  <c r="I450" i="3"/>
  <c r="J450" i="3" s="1"/>
  <c r="Q450" i="3" s="1" a="1"/>
  <c r="Q450" i="3" s="1"/>
  <c r="I449" i="3"/>
  <c r="K449" i="3" s="1"/>
  <c r="I448" i="3"/>
  <c r="I447" i="3"/>
  <c r="I446" i="3"/>
  <c r="J446" i="3" s="1"/>
  <c r="Q446" i="3" s="1" a="1"/>
  <c r="Q446" i="3" s="1"/>
  <c r="I445" i="3"/>
  <c r="J445" i="3" s="1"/>
  <c r="I444" i="3"/>
  <c r="I443" i="3"/>
  <c r="K443" i="3" s="1"/>
  <c r="I442" i="3"/>
  <c r="J442" i="3" s="1"/>
  <c r="Q442" i="3" s="1" a="1"/>
  <c r="Q442" i="3" s="1"/>
  <c r="I441" i="3"/>
  <c r="K441" i="3" s="1"/>
  <c r="I440" i="3"/>
  <c r="I439" i="3"/>
  <c r="K439" i="3" s="1"/>
  <c r="I438" i="3"/>
  <c r="J438" i="3" s="1"/>
  <c r="Q438" i="3" s="1" a="1"/>
  <c r="Q438" i="3" s="1"/>
  <c r="I437" i="3"/>
  <c r="J437" i="3" s="1"/>
  <c r="I436" i="3"/>
  <c r="I435" i="3"/>
  <c r="I434" i="3"/>
  <c r="J434" i="3" s="1"/>
  <c r="Q434" i="3" s="1" a="1"/>
  <c r="Q434" i="3" s="1"/>
  <c r="I433" i="3"/>
  <c r="K433" i="3" s="1"/>
  <c r="I432" i="3"/>
  <c r="I431" i="3"/>
  <c r="K431" i="3" s="1"/>
  <c r="I430" i="3"/>
  <c r="J430" i="3" s="1"/>
  <c r="Q430" i="3" s="1" a="1"/>
  <c r="Q430" i="3" s="1"/>
  <c r="I429" i="3"/>
  <c r="J429" i="3" s="1"/>
  <c r="I428" i="3"/>
  <c r="I427" i="3"/>
  <c r="K427" i="3" s="1"/>
  <c r="I426" i="3"/>
  <c r="J426" i="3" s="1"/>
  <c r="Q426" i="3" s="1" a="1"/>
  <c r="Q426" i="3" s="1"/>
  <c r="I425" i="3"/>
  <c r="K425" i="3" s="1"/>
  <c r="I424" i="3"/>
  <c r="I423" i="3"/>
  <c r="K423" i="3" s="1"/>
  <c r="I422" i="3"/>
  <c r="J422" i="3" s="1"/>
  <c r="Q422" i="3" s="1" a="1"/>
  <c r="Q422" i="3" s="1"/>
  <c r="I421" i="3"/>
  <c r="J421" i="3" s="1"/>
  <c r="I420" i="3"/>
  <c r="I419" i="3"/>
  <c r="K419" i="3" s="1"/>
  <c r="I418" i="3"/>
  <c r="I417" i="3"/>
  <c r="K417" i="3" s="1"/>
  <c r="I416" i="3"/>
  <c r="I415" i="3"/>
  <c r="K415" i="3" s="1"/>
  <c r="I414" i="3"/>
  <c r="J414" i="3" s="1"/>
  <c r="Q414" i="3" s="1" a="1"/>
  <c r="Q414" i="3" s="1"/>
  <c r="I413" i="3"/>
  <c r="I412" i="3"/>
  <c r="I411" i="3"/>
  <c r="K411" i="3" s="1"/>
  <c r="I410" i="3"/>
  <c r="J410" i="3" s="1"/>
  <c r="Q410" i="3" s="1" a="1"/>
  <c r="Q410" i="3" s="1"/>
  <c r="I409" i="3"/>
  <c r="K409" i="3" s="1"/>
  <c r="I408" i="3"/>
  <c r="I407" i="3"/>
  <c r="K407" i="3" s="1"/>
  <c r="I406" i="3"/>
  <c r="J406" i="3" s="1"/>
  <c r="Q406" i="3" s="1" a="1"/>
  <c r="Q406" i="3" s="1"/>
  <c r="I405" i="3"/>
  <c r="J405" i="3" s="1"/>
  <c r="I404" i="3"/>
  <c r="I403" i="3"/>
  <c r="I402" i="3"/>
  <c r="J402" i="3" s="1"/>
  <c r="Q402" i="3" s="1" a="1"/>
  <c r="Q402" i="3" s="1"/>
  <c r="I401" i="3"/>
  <c r="K401" i="3" s="1"/>
  <c r="I400" i="3"/>
  <c r="J400" i="3" s="1"/>
  <c r="Q400" i="3" s="1" a="1"/>
  <c r="Q400" i="3" s="1"/>
  <c r="I399" i="3"/>
  <c r="K399" i="3" s="1"/>
  <c r="I398" i="3"/>
  <c r="I397" i="3"/>
  <c r="I396" i="3"/>
  <c r="J396" i="3" s="1"/>
  <c r="Q396" i="3" s="1" a="1"/>
  <c r="Q396" i="3" s="1"/>
  <c r="I395" i="3"/>
  <c r="K395" i="3" s="1"/>
  <c r="I394" i="3"/>
  <c r="I393" i="3"/>
  <c r="I392" i="3"/>
  <c r="J392" i="3" s="1"/>
  <c r="Q392" i="3" s="1" a="1"/>
  <c r="Q392" i="3" s="1"/>
  <c r="I391" i="3"/>
  <c r="K391" i="3" s="1"/>
  <c r="I390" i="3"/>
  <c r="J390" i="3" s="1"/>
  <c r="Q390" i="3" s="1" a="1"/>
  <c r="Q390" i="3" s="1"/>
  <c r="I389" i="3"/>
  <c r="I388" i="3"/>
  <c r="J388" i="3" s="1"/>
  <c r="Q388" i="3" s="1" a="1"/>
  <c r="Q388" i="3" s="1"/>
  <c r="I387" i="3"/>
  <c r="K387" i="3" s="1"/>
  <c r="I386" i="3"/>
  <c r="I385" i="3"/>
  <c r="K385" i="3" s="1"/>
  <c r="I384" i="3"/>
  <c r="J384" i="3" s="1"/>
  <c r="Q384" i="3" s="1" a="1"/>
  <c r="Q384" i="3" s="1"/>
  <c r="I383" i="3"/>
  <c r="K383" i="3" s="1"/>
  <c r="I382" i="3"/>
  <c r="I381" i="3"/>
  <c r="I380" i="3"/>
  <c r="J380" i="3" s="1"/>
  <c r="Q380" i="3" s="1" a="1"/>
  <c r="Q380" i="3" s="1"/>
  <c r="I379" i="3"/>
  <c r="K379" i="3" s="1"/>
  <c r="I378" i="3"/>
  <c r="I377" i="3"/>
  <c r="I376" i="3"/>
  <c r="J376" i="3" s="1"/>
  <c r="Q376" i="3" s="1" a="1"/>
  <c r="Q376" i="3" s="1"/>
  <c r="I375" i="3"/>
  <c r="K375" i="3" s="1"/>
  <c r="I374" i="3"/>
  <c r="J374" i="3" s="1"/>
  <c r="Q374" i="3" s="1" a="1"/>
  <c r="Q374" i="3" s="1"/>
  <c r="I373" i="3"/>
  <c r="I372" i="3"/>
  <c r="J372" i="3" s="1"/>
  <c r="Q372" i="3" s="1" a="1"/>
  <c r="Q372" i="3" s="1"/>
  <c r="I371" i="3"/>
  <c r="K371" i="3" s="1"/>
  <c r="I370" i="3"/>
  <c r="I369" i="3"/>
  <c r="K369" i="3" s="1"/>
  <c r="I368" i="3"/>
  <c r="J368" i="3" s="1"/>
  <c r="Q368" i="3" s="1" a="1"/>
  <c r="Q368" i="3" s="1"/>
  <c r="I367" i="3"/>
  <c r="K367" i="3" s="1"/>
  <c r="I366" i="3"/>
  <c r="K366" i="3" s="1"/>
  <c r="I365" i="3"/>
  <c r="J365" i="3" s="1"/>
  <c r="Q365" i="3" s="1" a="1"/>
  <c r="Q365" i="3" s="1"/>
  <c r="I364" i="3"/>
  <c r="K364" i="3" s="1"/>
  <c r="I363" i="3"/>
  <c r="J363" i="3" s="1"/>
  <c r="Q363" i="3" s="1" a="1"/>
  <c r="Q363" i="3" s="1"/>
  <c r="I362" i="3"/>
  <c r="J362" i="3" s="1"/>
  <c r="M362" i="3" s="1"/>
  <c r="I361" i="3"/>
  <c r="J361" i="3" s="1"/>
  <c r="Q361" i="3" s="1" a="1"/>
  <c r="Q361" i="3" s="1"/>
  <c r="I360" i="3"/>
  <c r="K360" i="3" s="1"/>
  <c r="I359" i="3"/>
  <c r="J359" i="3" s="1"/>
  <c r="Q359" i="3" s="1" a="1"/>
  <c r="Q359" i="3" s="1"/>
  <c r="I358" i="3"/>
  <c r="K358" i="3" s="1"/>
  <c r="I357" i="3"/>
  <c r="J357" i="3" s="1"/>
  <c r="Q357" i="3" s="1" a="1"/>
  <c r="Q357" i="3" s="1"/>
  <c r="I356" i="3"/>
  <c r="K356" i="3" s="1"/>
  <c r="I355" i="3"/>
  <c r="I354" i="3"/>
  <c r="I353" i="3"/>
  <c r="J353" i="3" s="1"/>
  <c r="Q353" i="3" s="1" a="1"/>
  <c r="Q353" i="3" s="1"/>
  <c r="I352" i="3"/>
  <c r="K352" i="3" s="1"/>
  <c r="I351" i="3"/>
  <c r="I350" i="3"/>
  <c r="J350" i="3" s="1"/>
  <c r="M350" i="3" s="1"/>
  <c r="I349" i="3"/>
  <c r="J349" i="3" s="1"/>
  <c r="Q349" i="3" s="1" a="1"/>
  <c r="Q349" i="3" s="1"/>
  <c r="I348" i="3"/>
  <c r="K348" i="3" s="1"/>
  <c r="I347" i="3"/>
  <c r="J347" i="3" s="1"/>
  <c r="Q347" i="3" s="1" a="1"/>
  <c r="Q347" i="3" s="1"/>
  <c r="I346" i="3"/>
  <c r="K346" i="3" s="1"/>
  <c r="I345" i="3"/>
  <c r="J345" i="3" s="1"/>
  <c r="Q345" i="3" s="1" a="1"/>
  <c r="Q345" i="3" s="1"/>
  <c r="I344" i="3"/>
  <c r="K344" i="3" s="1"/>
  <c r="I343" i="3"/>
  <c r="I342" i="3"/>
  <c r="K342" i="3" s="1"/>
  <c r="I341" i="3"/>
  <c r="J341" i="3" s="1"/>
  <c r="Q341" i="3" s="1" a="1"/>
  <c r="Q341" i="3" s="1"/>
  <c r="I340" i="3"/>
  <c r="K340" i="3" s="1"/>
  <c r="I339" i="3"/>
  <c r="J339" i="3" s="1"/>
  <c r="Q339" i="3" s="1" a="1"/>
  <c r="Q339" i="3" s="1"/>
  <c r="I338" i="3"/>
  <c r="J338" i="3" s="1"/>
  <c r="M338" i="3" s="1"/>
  <c r="I337" i="3"/>
  <c r="J337" i="3" s="1"/>
  <c r="Q337" i="3" s="1" a="1"/>
  <c r="Q337" i="3" s="1"/>
  <c r="I336" i="3"/>
  <c r="K336" i="3" s="1"/>
  <c r="I335" i="3"/>
  <c r="I334" i="3"/>
  <c r="K334" i="3" s="1"/>
  <c r="I333" i="3"/>
  <c r="J333" i="3" s="1"/>
  <c r="Q333" i="3" s="1" a="1"/>
  <c r="Q333" i="3" s="1"/>
  <c r="I332" i="3"/>
  <c r="K332" i="3" s="1"/>
  <c r="I331" i="3"/>
  <c r="J331" i="3" s="1"/>
  <c r="Q331" i="3" s="1" a="1"/>
  <c r="Q331" i="3" s="1"/>
  <c r="I330" i="3"/>
  <c r="J330" i="3" s="1"/>
  <c r="M330" i="3" s="1"/>
  <c r="I329" i="3"/>
  <c r="J329" i="3" s="1"/>
  <c r="Q329" i="3" s="1" a="1"/>
  <c r="Q329" i="3" s="1"/>
  <c r="I328" i="3"/>
  <c r="K328" i="3" s="1"/>
  <c r="I327" i="3"/>
  <c r="J327" i="3" s="1"/>
  <c r="Q327" i="3" s="1" a="1"/>
  <c r="Q327" i="3" s="1"/>
  <c r="I326" i="3"/>
  <c r="K326" i="3" s="1"/>
  <c r="I325" i="3"/>
  <c r="J325" i="3" s="1"/>
  <c r="Q325" i="3" s="1" a="1"/>
  <c r="Q325" i="3" s="1"/>
  <c r="I324" i="3"/>
  <c r="K324" i="3" s="1"/>
  <c r="I323" i="3"/>
  <c r="J323" i="3" s="1"/>
  <c r="Q323" i="3" s="1" a="1"/>
  <c r="Q323" i="3" s="1"/>
  <c r="I322" i="3"/>
  <c r="I321" i="3"/>
  <c r="J321" i="3" s="1"/>
  <c r="Q321" i="3" s="1" a="1"/>
  <c r="Q321" i="3" s="1"/>
  <c r="I320" i="3"/>
  <c r="K320" i="3" s="1"/>
  <c r="I319" i="3"/>
  <c r="I318" i="3"/>
  <c r="K318" i="3" s="1"/>
  <c r="I317" i="3"/>
  <c r="J317" i="3" s="1"/>
  <c r="Q317" i="3" s="1" a="1"/>
  <c r="Q317" i="3" s="1"/>
  <c r="I316" i="3"/>
  <c r="K316" i="3" s="1"/>
  <c r="I315" i="3"/>
  <c r="J315" i="3" s="1"/>
  <c r="Q315" i="3" s="1" a="1"/>
  <c r="Q315" i="3" s="1"/>
  <c r="I314" i="3"/>
  <c r="K314" i="3" s="1"/>
  <c r="I313" i="3"/>
  <c r="J313" i="3" s="1"/>
  <c r="Q313" i="3" s="1" a="1"/>
  <c r="Q313" i="3" s="1"/>
  <c r="I312" i="3"/>
  <c r="K312" i="3" s="1"/>
  <c r="I311" i="3"/>
  <c r="I310" i="3"/>
  <c r="K310" i="3" s="1"/>
  <c r="I309" i="3"/>
  <c r="J309" i="3" s="1"/>
  <c r="Q309" i="3" s="1" a="1"/>
  <c r="Q309" i="3" s="1"/>
  <c r="I308" i="3"/>
  <c r="K308" i="3" s="1"/>
  <c r="I307" i="3"/>
  <c r="J307" i="3" s="1"/>
  <c r="Q307" i="3" s="1" a="1"/>
  <c r="Q307" i="3" s="1"/>
  <c r="I306" i="3"/>
  <c r="J306" i="3" s="1"/>
  <c r="M306" i="3" s="1"/>
  <c r="I305" i="3"/>
  <c r="J305" i="3" s="1"/>
  <c r="Q305" i="3" s="1" a="1"/>
  <c r="Q305" i="3" s="1"/>
  <c r="I304" i="3"/>
  <c r="K304" i="3" s="1"/>
  <c r="I303" i="3"/>
  <c r="I302" i="3"/>
  <c r="K302" i="3" s="1"/>
  <c r="I301" i="3"/>
  <c r="J301" i="3" s="1"/>
  <c r="Q301" i="3" s="1" a="1"/>
  <c r="Q301" i="3" s="1"/>
  <c r="I300" i="3"/>
  <c r="K300" i="3" s="1"/>
  <c r="I299" i="3"/>
  <c r="J299" i="3" s="1"/>
  <c r="Q299" i="3" s="1" a="1"/>
  <c r="Q299" i="3" s="1"/>
  <c r="I298" i="3"/>
  <c r="J298" i="3" s="1"/>
  <c r="M298" i="3" s="1"/>
  <c r="I297" i="3"/>
  <c r="J297" i="3" s="1"/>
  <c r="Q297" i="3" s="1" a="1"/>
  <c r="Q297" i="3" s="1"/>
  <c r="I296" i="3"/>
  <c r="K296" i="3" s="1"/>
  <c r="I295" i="3"/>
  <c r="J295" i="3" s="1"/>
  <c r="Q295" i="3" s="1" a="1"/>
  <c r="Q295" i="3" s="1"/>
  <c r="I294" i="3"/>
  <c r="K294" i="3" s="1"/>
  <c r="I293" i="3"/>
  <c r="J293" i="3" s="1"/>
  <c r="Q293" i="3" s="1" a="1"/>
  <c r="Q293" i="3" s="1"/>
  <c r="I292" i="3"/>
  <c r="K292" i="3" s="1"/>
  <c r="I291" i="3"/>
  <c r="J291" i="3" s="1"/>
  <c r="Q291" i="3" s="1" a="1"/>
  <c r="Q291" i="3" s="1"/>
  <c r="I290" i="3"/>
  <c r="I289" i="3"/>
  <c r="J289" i="3" s="1"/>
  <c r="Q289" i="3" s="1" a="1"/>
  <c r="Q289" i="3" s="1"/>
  <c r="I288" i="3"/>
  <c r="K288" i="3" s="1"/>
  <c r="I287" i="3"/>
  <c r="I286" i="3"/>
  <c r="K286" i="3" s="1"/>
  <c r="I285" i="3"/>
  <c r="J285" i="3" s="1"/>
  <c r="Q285" i="3" s="1" a="1"/>
  <c r="Q285" i="3" s="1"/>
  <c r="I284" i="3"/>
  <c r="K284" i="3" s="1"/>
  <c r="I283" i="3"/>
  <c r="J283" i="3" s="1"/>
  <c r="Q283" i="3" s="1" a="1"/>
  <c r="Q283" i="3" s="1"/>
  <c r="I282" i="3"/>
  <c r="K282" i="3" s="1"/>
  <c r="I281" i="3"/>
  <c r="J281" i="3" s="1"/>
  <c r="Q281" i="3" s="1" a="1"/>
  <c r="Q281" i="3" s="1"/>
  <c r="I280" i="3"/>
  <c r="K280" i="3" s="1"/>
  <c r="I279" i="3"/>
  <c r="I278" i="3"/>
  <c r="K278" i="3" s="1"/>
  <c r="I277" i="3"/>
  <c r="J277" i="3" s="1"/>
  <c r="Q277" i="3" s="1" a="1"/>
  <c r="Q277" i="3" s="1"/>
  <c r="I276" i="3"/>
  <c r="K276" i="3" s="1"/>
  <c r="I275" i="3"/>
  <c r="J275" i="3" s="1"/>
  <c r="Q275" i="3" s="1" a="1"/>
  <c r="Q275" i="3" s="1"/>
  <c r="I274" i="3"/>
  <c r="J274" i="3" s="1"/>
  <c r="M274" i="3" s="1"/>
  <c r="I273" i="3"/>
  <c r="J273" i="3" s="1"/>
  <c r="Q273" i="3" s="1" a="1"/>
  <c r="Q273" i="3" s="1"/>
  <c r="I272" i="3"/>
  <c r="K272" i="3" s="1"/>
  <c r="I271" i="3"/>
  <c r="I270" i="3"/>
  <c r="K270" i="3" s="1"/>
  <c r="I269" i="3"/>
  <c r="J269" i="3" s="1"/>
  <c r="Q269" i="3" s="1" a="1"/>
  <c r="Q269" i="3" s="1"/>
  <c r="I268" i="3"/>
  <c r="K268" i="3" s="1"/>
  <c r="I267" i="3"/>
  <c r="J267" i="3" s="1"/>
  <c r="Q267" i="3" s="1" a="1"/>
  <c r="Q267" i="3" s="1"/>
  <c r="I266" i="3"/>
  <c r="J266" i="3" s="1"/>
  <c r="M266" i="3" s="1"/>
  <c r="I265" i="3"/>
  <c r="J265" i="3" s="1"/>
  <c r="Q265" i="3" s="1" a="1"/>
  <c r="Q265" i="3" s="1"/>
  <c r="I264" i="3"/>
  <c r="K264" i="3" s="1"/>
  <c r="I263" i="3"/>
  <c r="J263" i="3" s="1"/>
  <c r="Q263" i="3" s="1" a="1"/>
  <c r="Q263" i="3" s="1"/>
  <c r="I262" i="3"/>
  <c r="K262" i="3" s="1"/>
  <c r="I261" i="3"/>
  <c r="J261" i="3" s="1"/>
  <c r="Q261" i="3" s="1" a="1"/>
  <c r="Q261" i="3" s="1"/>
  <c r="I260" i="3"/>
  <c r="K260" i="3" s="1"/>
  <c r="I259" i="3"/>
  <c r="J259" i="3" s="1"/>
  <c r="Q259" i="3" s="1" a="1"/>
  <c r="Q259" i="3" s="1"/>
  <c r="I258" i="3"/>
  <c r="I257" i="3"/>
  <c r="J257" i="3" s="1"/>
  <c r="Q257" i="3" s="1" a="1"/>
  <c r="Q257" i="3" s="1"/>
  <c r="I256" i="3"/>
  <c r="K256" i="3" s="1"/>
  <c r="I255" i="3"/>
  <c r="I254" i="3"/>
  <c r="J254" i="3" s="1"/>
  <c r="M254" i="3" s="1"/>
  <c r="I253" i="3"/>
  <c r="J253" i="3" s="1"/>
  <c r="Q253" i="3" s="1" a="1"/>
  <c r="Q253" i="3" s="1"/>
  <c r="I252" i="3"/>
  <c r="K252" i="3" s="1"/>
  <c r="I251" i="3"/>
  <c r="J251" i="3" s="1"/>
  <c r="Q251" i="3" s="1" a="1"/>
  <c r="Q251" i="3" s="1"/>
  <c r="I250" i="3"/>
  <c r="K250" i="3" s="1"/>
  <c r="I249" i="3"/>
  <c r="J249" i="3" s="1"/>
  <c r="Q249" i="3" s="1" a="1"/>
  <c r="Q249" i="3" s="1"/>
  <c r="I248" i="3"/>
  <c r="K248" i="3" s="1"/>
  <c r="I247" i="3"/>
  <c r="I246" i="3"/>
  <c r="K246" i="3" s="1"/>
  <c r="I245" i="3"/>
  <c r="J245" i="3" s="1"/>
  <c r="Q245" i="3" s="1" a="1"/>
  <c r="Q245" i="3" s="1"/>
  <c r="I244" i="3"/>
  <c r="K244" i="3" s="1"/>
  <c r="I243" i="3"/>
  <c r="J243" i="3" s="1"/>
  <c r="Q243" i="3" s="1" a="1"/>
  <c r="Q243" i="3" s="1"/>
  <c r="I242" i="3"/>
  <c r="J242" i="3" s="1"/>
  <c r="M242" i="3" s="1"/>
  <c r="I241" i="3"/>
  <c r="J241" i="3" s="1"/>
  <c r="Q241" i="3" s="1" a="1"/>
  <c r="Q241" i="3" s="1"/>
  <c r="I240" i="3"/>
  <c r="K240" i="3" s="1"/>
  <c r="I239" i="3"/>
  <c r="I238" i="3"/>
  <c r="J238" i="3" s="1"/>
  <c r="M238" i="3" s="1"/>
  <c r="I237" i="3"/>
  <c r="J237" i="3" s="1"/>
  <c r="Q237" i="3" s="1" a="1"/>
  <c r="Q237" i="3" s="1"/>
  <c r="I236" i="3"/>
  <c r="K236" i="3" s="1"/>
  <c r="I235" i="3"/>
  <c r="J235" i="3" s="1"/>
  <c r="Q235" i="3" s="1" a="1"/>
  <c r="Q235" i="3" s="1"/>
  <c r="I234" i="3"/>
  <c r="K234" i="3" s="1"/>
  <c r="I233" i="3"/>
  <c r="J233" i="3" s="1"/>
  <c r="Q233" i="3" s="1" a="1"/>
  <c r="Q233" i="3" s="1"/>
  <c r="I232" i="3"/>
  <c r="K232" i="3" s="1"/>
  <c r="I231" i="3"/>
  <c r="J231" i="3" s="1"/>
  <c r="Q231" i="3" s="1" a="1"/>
  <c r="Q231" i="3" s="1"/>
  <c r="I230" i="3"/>
  <c r="K230" i="3" s="1"/>
  <c r="I229" i="3"/>
  <c r="J229" i="3" s="1"/>
  <c r="Q229" i="3" s="1" a="1"/>
  <c r="Q229" i="3" s="1"/>
  <c r="I228" i="3"/>
  <c r="K228" i="3" s="1"/>
  <c r="I227" i="3"/>
  <c r="J227" i="3" s="1"/>
  <c r="Q227" i="3" s="1" a="1"/>
  <c r="Q227" i="3" s="1"/>
  <c r="I226" i="3"/>
  <c r="J226" i="3" s="1"/>
  <c r="M226" i="3" s="1"/>
  <c r="I225" i="3"/>
  <c r="J225" i="3" s="1"/>
  <c r="Q225" i="3" s="1" a="1"/>
  <c r="Q225" i="3" s="1"/>
  <c r="I224" i="3"/>
  <c r="K224" i="3" s="1"/>
  <c r="I223" i="3"/>
  <c r="I222" i="3"/>
  <c r="I221" i="3"/>
  <c r="J221" i="3" s="1"/>
  <c r="Q221" i="3" s="1" a="1"/>
  <c r="Q221" i="3" s="1"/>
  <c r="I220" i="3"/>
  <c r="K220" i="3" s="1"/>
  <c r="I219" i="3"/>
  <c r="J219" i="3" s="1"/>
  <c r="Q219" i="3" s="1" a="1"/>
  <c r="Q219" i="3" s="1"/>
  <c r="I218" i="3"/>
  <c r="K218" i="3" s="1"/>
  <c r="I217" i="3"/>
  <c r="J217" i="3" s="1"/>
  <c r="Q217" i="3" s="1" a="1"/>
  <c r="Q217" i="3" s="1"/>
  <c r="I216" i="3"/>
  <c r="K216" i="3" s="1"/>
  <c r="I215" i="3"/>
  <c r="J215" i="3" s="1"/>
  <c r="Q215" i="3" s="1" a="1"/>
  <c r="Q215" i="3" s="1"/>
  <c r="I214" i="3"/>
  <c r="K214" i="3" s="1"/>
  <c r="I213" i="3"/>
  <c r="J213" i="3" s="1"/>
  <c r="Q213" i="3" s="1" a="1"/>
  <c r="Q213" i="3" s="1"/>
  <c r="I212" i="3"/>
  <c r="K212" i="3" s="1"/>
  <c r="I211" i="3"/>
  <c r="J211" i="3" s="1"/>
  <c r="Q211" i="3" s="1" a="1"/>
  <c r="Q211" i="3" s="1"/>
  <c r="I210" i="3"/>
  <c r="J210" i="3" s="1"/>
  <c r="M210" i="3" s="1"/>
  <c r="I209" i="3"/>
  <c r="J209" i="3" s="1"/>
  <c r="Q209" i="3" s="1" a="1"/>
  <c r="Q209" i="3" s="1"/>
  <c r="I208" i="3"/>
  <c r="K208" i="3" s="1"/>
  <c r="I207" i="3"/>
  <c r="I206" i="3"/>
  <c r="K206" i="3" s="1"/>
  <c r="I205" i="3"/>
  <c r="J205" i="3" s="1"/>
  <c r="Q205" i="3" s="1" a="1"/>
  <c r="Q205" i="3" s="1"/>
  <c r="I204" i="3"/>
  <c r="K204" i="3" s="1"/>
  <c r="I203" i="3"/>
  <c r="J203" i="3" s="1"/>
  <c r="Q203" i="3" s="1" a="1"/>
  <c r="Q203" i="3" s="1"/>
  <c r="I202" i="3"/>
  <c r="I201" i="3"/>
  <c r="J201" i="3" s="1"/>
  <c r="Q201" i="3" s="1" a="1"/>
  <c r="Q201" i="3" s="1"/>
  <c r="I200" i="3"/>
  <c r="K200" i="3" s="1"/>
  <c r="I199" i="3"/>
  <c r="J199" i="3" s="1"/>
  <c r="Q199" i="3" s="1" a="1"/>
  <c r="Q199" i="3" s="1"/>
  <c r="I198" i="3"/>
  <c r="K198" i="3" s="1"/>
  <c r="I197" i="3"/>
  <c r="J197" i="3" s="1"/>
  <c r="Q197" i="3" s="1" a="1"/>
  <c r="Q197" i="3" s="1"/>
  <c r="I196" i="3"/>
  <c r="K196" i="3" s="1"/>
  <c r="I195" i="3"/>
  <c r="J195" i="3" s="1"/>
  <c r="Q195" i="3" s="1" a="1"/>
  <c r="Q195" i="3" s="1"/>
  <c r="I194" i="3"/>
  <c r="J194" i="3" s="1"/>
  <c r="M194" i="3" s="1"/>
  <c r="I193" i="3"/>
  <c r="J193" i="3" s="1"/>
  <c r="Q193" i="3" s="1" a="1"/>
  <c r="Q193" i="3" s="1"/>
  <c r="I192" i="3"/>
  <c r="K192" i="3" s="1"/>
  <c r="I191" i="3"/>
  <c r="I190" i="3"/>
  <c r="K190" i="3" s="1"/>
  <c r="I189" i="3"/>
  <c r="J189" i="3" s="1"/>
  <c r="Q189" i="3" s="1" a="1"/>
  <c r="Q189" i="3" s="1"/>
  <c r="I188" i="3"/>
  <c r="K188" i="3" s="1"/>
  <c r="I187" i="3"/>
  <c r="J187" i="3" s="1"/>
  <c r="Q187" i="3" s="1" a="1"/>
  <c r="Q187" i="3" s="1"/>
  <c r="I186" i="3"/>
  <c r="K186" i="3" s="1"/>
  <c r="I185" i="3"/>
  <c r="K185" i="3" s="1"/>
  <c r="I184" i="3"/>
  <c r="K184" i="3" s="1"/>
  <c r="I183" i="3"/>
  <c r="K183" i="3" s="1"/>
  <c r="I182" i="3"/>
  <c r="I181" i="3"/>
  <c r="K181" i="3" s="1"/>
  <c r="I180" i="3"/>
  <c r="K180" i="3" s="1"/>
  <c r="I179" i="3"/>
  <c r="J179" i="3" s="1"/>
  <c r="Q179" i="3" s="1" a="1"/>
  <c r="Q179" i="3" s="1"/>
  <c r="I178" i="3"/>
  <c r="K178" i="3" s="1"/>
  <c r="I177" i="3"/>
  <c r="K177" i="3" s="1"/>
  <c r="I176" i="3"/>
  <c r="K176" i="3" s="1"/>
  <c r="I175" i="3"/>
  <c r="K175" i="3" s="1"/>
  <c r="I174" i="3"/>
  <c r="I173" i="3"/>
  <c r="K173" i="3" s="1"/>
  <c r="I172" i="3"/>
  <c r="K172" i="3" s="1"/>
  <c r="I171" i="3"/>
  <c r="J171" i="3" s="1"/>
  <c r="Q171" i="3" s="1" a="1"/>
  <c r="Q171" i="3" s="1"/>
  <c r="I170" i="3"/>
  <c r="K170" i="3" s="1"/>
  <c r="I169" i="3"/>
  <c r="I168" i="3"/>
  <c r="K168" i="3" s="1"/>
  <c r="I167" i="3"/>
  <c r="K167" i="3" s="1"/>
  <c r="I166" i="3"/>
  <c r="I165" i="3"/>
  <c r="I164" i="3"/>
  <c r="K164" i="3" s="1"/>
  <c r="I163" i="3"/>
  <c r="J163" i="3" s="1"/>
  <c r="I162" i="3"/>
  <c r="K162" i="3" s="1"/>
  <c r="I161" i="3"/>
  <c r="K161" i="3" s="1"/>
  <c r="I160" i="3"/>
  <c r="K160" i="3" s="1"/>
  <c r="I159" i="3"/>
  <c r="K159" i="3" s="1"/>
  <c r="I158" i="3"/>
  <c r="I157" i="3"/>
  <c r="K157" i="3" s="1"/>
  <c r="I156" i="3"/>
  <c r="I155" i="3"/>
  <c r="J155" i="3" s="1"/>
  <c r="I154" i="3"/>
  <c r="K154" i="3" s="1"/>
  <c r="I153" i="3"/>
  <c r="K153" i="3" s="1"/>
  <c r="I152" i="3"/>
  <c r="K152" i="3" s="1"/>
  <c r="I151" i="3"/>
  <c r="K151" i="3" s="1"/>
  <c r="I150" i="3"/>
  <c r="I149" i="3"/>
  <c r="J149" i="3" s="1"/>
  <c r="I148" i="3"/>
  <c r="K148" i="3" s="1"/>
  <c r="I147" i="3"/>
  <c r="J147" i="3" s="1"/>
  <c r="I146" i="3"/>
  <c r="K146" i="3" s="1"/>
  <c r="I145" i="3"/>
  <c r="K145" i="3" s="1"/>
  <c r="I144" i="3"/>
  <c r="K144" i="3" s="1"/>
  <c r="I143" i="3"/>
  <c r="J143" i="3" s="1"/>
  <c r="I142" i="3"/>
  <c r="I141" i="3"/>
  <c r="K141" i="3" s="1"/>
  <c r="I140" i="3"/>
  <c r="K140" i="3" s="1"/>
  <c r="I139" i="3"/>
  <c r="J139" i="3" s="1"/>
  <c r="I138" i="3"/>
  <c r="K138" i="3" s="1"/>
  <c r="I137" i="3"/>
  <c r="K137" i="3" s="1"/>
  <c r="I136" i="3"/>
  <c r="K136" i="3" s="1"/>
  <c r="I135" i="3"/>
  <c r="K135" i="3" s="1"/>
  <c r="I134" i="3"/>
  <c r="I133" i="3"/>
  <c r="J133" i="3" s="1"/>
  <c r="I132" i="3"/>
  <c r="K132" i="3" s="1"/>
  <c r="I131" i="3"/>
  <c r="J131" i="3" s="1"/>
  <c r="I130" i="3"/>
  <c r="K130" i="3" s="1"/>
  <c r="I129" i="3"/>
  <c r="K129" i="3" s="1"/>
  <c r="I128" i="3"/>
  <c r="K128" i="3" s="1"/>
  <c r="I127" i="3"/>
  <c r="K127" i="3" s="1"/>
  <c r="I126" i="3"/>
  <c r="K126" i="3" s="1"/>
  <c r="I125" i="3"/>
  <c r="J125" i="3" s="1"/>
  <c r="Q125" i="3" s="1" a="1"/>
  <c r="Q125" i="3" s="1"/>
  <c r="I124" i="3"/>
  <c r="K124" i="3" s="1"/>
  <c r="I123" i="3"/>
  <c r="J123" i="3" s="1"/>
  <c r="I122" i="3"/>
  <c r="K122" i="3" s="1"/>
  <c r="I121" i="3"/>
  <c r="J121" i="3" s="1"/>
  <c r="Q121" i="3" s="1" a="1"/>
  <c r="Q121" i="3" s="1"/>
  <c r="I120" i="3"/>
  <c r="K120" i="3" s="1"/>
  <c r="I119" i="3"/>
  <c r="K119" i="3" s="1"/>
  <c r="I118" i="3"/>
  <c r="K118" i="3" s="1"/>
  <c r="I117" i="3"/>
  <c r="K117" i="3" s="1"/>
  <c r="I116" i="3"/>
  <c r="K116" i="3" s="1"/>
  <c r="I115" i="3"/>
  <c r="J115" i="3" s="1"/>
  <c r="I114" i="3"/>
  <c r="K114" i="3" s="1"/>
  <c r="I113" i="3"/>
  <c r="K113" i="3" s="1"/>
  <c r="I112" i="3"/>
  <c r="K112" i="3" s="1"/>
  <c r="I111" i="3"/>
  <c r="K111" i="3" s="1"/>
  <c r="I110" i="3"/>
  <c r="K110" i="3" s="1"/>
  <c r="I109" i="3"/>
  <c r="J109" i="3" s="1"/>
  <c r="Q109" i="3" s="1" a="1"/>
  <c r="Q109" i="3" s="1"/>
  <c r="I108" i="3"/>
  <c r="K108" i="3" s="1"/>
  <c r="I107" i="3"/>
  <c r="K107" i="3" s="1"/>
  <c r="I106" i="3"/>
  <c r="K106" i="3" s="1"/>
  <c r="I105" i="3"/>
  <c r="J105" i="3" s="1"/>
  <c r="Q105" i="3" s="1" a="1"/>
  <c r="Q105" i="3" s="1"/>
  <c r="I104" i="3"/>
  <c r="I103" i="3"/>
  <c r="K103" i="3" s="1"/>
  <c r="I102" i="3"/>
  <c r="K102" i="3" s="1"/>
  <c r="I101" i="3"/>
  <c r="K101" i="3" s="1"/>
  <c r="I100" i="3"/>
  <c r="K100" i="3" s="1"/>
  <c r="I99" i="3"/>
  <c r="K99" i="3" s="1"/>
  <c r="I98" i="3"/>
  <c r="K98" i="3" s="1"/>
  <c r="I97" i="3"/>
  <c r="K97" i="3" s="1"/>
  <c r="I96" i="3"/>
  <c r="K96" i="3" s="1"/>
  <c r="I95" i="3"/>
  <c r="K95" i="3" s="1"/>
  <c r="I94" i="3"/>
  <c r="K94" i="3" s="1"/>
  <c r="I93" i="3"/>
  <c r="I92" i="3"/>
  <c r="K92" i="3" s="1"/>
  <c r="I91" i="3"/>
  <c r="J91" i="3" s="1"/>
  <c r="I90" i="3"/>
  <c r="K90" i="3" s="1"/>
  <c r="I89" i="3"/>
  <c r="J89" i="3" s="1"/>
  <c r="Q89" i="3" s="1" a="1"/>
  <c r="Q89" i="3" s="1"/>
  <c r="I88" i="3"/>
  <c r="K88" i="3" s="1"/>
  <c r="I87" i="3"/>
  <c r="K87" i="3" s="1"/>
  <c r="I86" i="3"/>
  <c r="K86" i="3" s="1"/>
  <c r="I85" i="3"/>
  <c r="K85" i="3" s="1"/>
  <c r="I84" i="3"/>
  <c r="K84" i="3" s="1"/>
  <c r="I83" i="3"/>
  <c r="K83" i="3" s="1"/>
  <c r="I82" i="3"/>
  <c r="K82" i="3" s="1"/>
  <c r="I81" i="3"/>
  <c r="K81" i="3" s="1"/>
  <c r="I80" i="3"/>
  <c r="K80" i="3" s="1"/>
  <c r="I79" i="3"/>
  <c r="K79" i="3" s="1"/>
  <c r="I78" i="3"/>
  <c r="K78" i="3" s="1"/>
  <c r="I77" i="3"/>
  <c r="J77" i="3" s="1"/>
  <c r="Q77" i="3" s="1" a="1"/>
  <c r="Q77" i="3" s="1"/>
  <c r="I76" i="3"/>
  <c r="K76" i="3" s="1"/>
  <c r="I75" i="3"/>
  <c r="K75" i="3" s="1"/>
  <c r="I74" i="3"/>
  <c r="K74" i="3" s="1"/>
  <c r="I73" i="3"/>
  <c r="J73" i="3" s="1"/>
  <c r="Q73" i="3" s="1" a="1"/>
  <c r="Q73" i="3" s="1"/>
  <c r="I72" i="3"/>
  <c r="K72" i="3" s="1"/>
  <c r="I71" i="3"/>
  <c r="K71" i="3" s="1"/>
  <c r="I70" i="3"/>
  <c r="K70" i="3" s="1"/>
  <c r="I69" i="3"/>
  <c r="K69" i="3" s="1"/>
  <c r="I68" i="3"/>
  <c r="K68" i="3" s="1"/>
  <c r="I67" i="3"/>
  <c r="K67" i="3" s="1"/>
  <c r="I66" i="3"/>
  <c r="K66" i="3" s="1"/>
  <c r="I65" i="3"/>
  <c r="K65" i="3" s="1"/>
  <c r="I64" i="3"/>
  <c r="K64" i="3" s="1"/>
  <c r="I63" i="3"/>
  <c r="K63" i="3" s="1"/>
  <c r="I62" i="3"/>
  <c r="K62" i="3" s="1"/>
  <c r="I61" i="3"/>
  <c r="J61" i="3" s="1"/>
  <c r="Q61" i="3" s="1" a="1"/>
  <c r="Q61" i="3" s="1"/>
  <c r="I60" i="3"/>
  <c r="K60" i="3" s="1"/>
  <c r="I59" i="3"/>
  <c r="K59" i="3" s="1"/>
  <c r="I58" i="3"/>
  <c r="K58" i="3" s="1"/>
  <c r="I57" i="3"/>
  <c r="J57" i="3" s="1"/>
  <c r="Q57" i="3" s="1" a="1"/>
  <c r="Q57" i="3" s="1"/>
  <c r="I56" i="3"/>
  <c r="K56" i="3" s="1"/>
  <c r="I55" i="3"/>
  <c r="K55" i="3" s="1"/>
  <c r="I54" i="3"/>
  <c r="K54" i="3" s="1"/>
  <c r="I53" i="3"/>
  <c r="K53" i="3" s="1"/>
  <c r="I52" i="3"/>
  <c r="K52" i="3" s="1"/>
  <c r="I51" i="3"/>
  <c r="K51" i="3" s="1"/>
  <c r="I50" i="3"/>
  <c r="K50" i="3" s="1"/>
  <c r="I49" i="3"/>
  <c r="K49" i="3" s="1"/>
  <c r="I48" i="3"/>
  <c r="K48" i="3" s="1"/>
  <c r="I47" i="3"/>
  <c r="K47" i="3" s="1"/>
  <c r="I46" i="3"/>
  <c r="K46" i="3" s="1"/>
  <c r="I45" i="3"/>
  <c r="K45" i="3" s="1"/>
  <c r="I44" i="3"/>
  <c r="K44" i="3" s="1"/>
  <c r="I43" i="3"/>
  <c r="K43" i="3" s="1"/>
  <c r="I42" i="3"/>
  <c r="K42" i="3" s="1"/>
  <c r="I41" i="3"/>
  <c r="J41" i="3" s="1"/>
  <c r="Q41" i="3" s="1" a="1"/>
  <c r="Q41" i="3" s="1"/>
  <c r="I40" i="3"/>
  <c r="K40" i="3" s="1"/>
  <c r="I39" i="3"/>
  <c r="J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R9" i="3"/>
  <c r="J9" i="3"/>
  <c r="I9" i="3"/>
  <c r="H9" i="3"/>
  <c r="G9" i="3"/>
  <c r="F9" i="3"/>
  <c r="R8" i="3"/>
  <c r="J8" i="3"/>
  <c r="I8" i="3"/>
  <c r="H8" i="3"/>
  <c r="G8" i="3"/>
  <c r="F8" i="3"/>
  <c r="R7" i="3"/>
  <c r="J7" i="3"/>
  <c r="I7" i="3"/>
  <c r="H7" i="3"/>
  <c r="G7" i="3"/>
  <c r="F7" i="3"/>
  <c r="M1861" i="5" l="1"/>
  <c r="Q622" i="8" a="1"/>
  <c r="Q622" i="8" s="1"/>
  <c r="M148" i="5"/>
  <c r="Q1008" i="8" a="1"/>
  <c r="Q1008" i="8" s="1"/>
  <c r="M94" i="5"/>
  <c r="M1009" i="5"/>
  <c r="Q251" i="5" a="1"/>
  <c r="Q251" i="5" s="1"/>
  <c r="Q865" i="5" a="1"/>
  <c r="Q865" i="5" s="1"/>
  <c r="M974" i="5"/>
  <c r="M459" i="5"/>
  <c r="Q2086" i="5" a="1"/>
  <c r="Q2086" i="5" s="1"/>
  <c r="M1591" i="5"/>
  <c r="M458" i="8"/>
  <c r="Q988" i="5" a="1"/>
  <c r="Q988" i="5" s="1"/>
  <c r="M2005" i="5"/>
  <c r="M1667" i="5"/>
  <c r="Q501" i="5" a="1"/>
  <c r="Q501" i="5" s="1"/>
  <c r="Q437" i="5" a="1"/>
  <c r="Q437" i="5" s="1"/>
  <c r="M1098" i="8"/>
  <c r="M893" i="5"/>
  <c r="Q1794" i="5" a="1"/>
  <c r="Q1794" i="5" s="1"/>
  <c r="Q875" i="5" a="1"/>
  <c r="Q875" i="5" s="1"/>
  <c r="M1452" i="5"/>
  <c r="Q1849" i="5" a="1"/>
  <c r="Q1849" i="5" s="1"/>
  <c r="Q304" i="5" a="1"/>
  <c r="Q304" i="5" s="1"/>
  <c r="M370" i="8"/>
  <c r="M292" i="5"/>
  <c r="Q1323" i="8" a="1"/>
  <c r="Q1323" i="8" s="1"/>
  <c r="M590" i="8"/>
  <c r="M682" i="5"/>
  <c r="Q1256" i="5" a="1"/>
  <c r="Q1256" i="5" s="1"/>
  <c r="M1396" i="5"/>
  <c r="Q1011" i="8" a="1"/>
  <c r="Q1011" i="8" s="1"/>
  <c r="M1349" i="5"/>
  <c r="M1672" i="8"/>
  <c r="M177" i="8"/>
  <c r="M397" i="5"/>
  <c r="Q1544" i="8" a="1"/>
  <c r="Q1544" i="8" s="1"/>
  <c r="M610" i="8"/>
  <c r="Q546" i="8" a="1"/>
  <c r="Q546" i="8" s="1"/>
  <c r="M113" i="8"/>
  <c r="M1599" i="5"/>
  <c r="M707" i="8"/>
  <c r="M49" i="8"/>
  <c r="M658" i="5"/>
  <c r="M885" i="8"/>
  <c r="M752" i="8"/>
  <c r="Q410" i="8" a="1"/>
  <c r="Q410" i="8" s="1"/>
  <c r="Q378" i="8" a="1"/>
  <c r="Q378" i="8" s="1"/>
  <c r="Q327" i="8" a="1"/>
  <c r="Q327" i="8" s="1"/>
  <c r="M1384" i="5"/>
  <c r="M1190" i="5"/>
  <c r="Q1216" i="5" a="1"/>
  <c r="Q1216" i="5" s="1"/>
  <c r="Q1319" i="8" a="1"/>
  <c r="Q1319" i="8" s="1"/>
  <c r="Q1019" i="8" a="1"/>
  <c r="Q1019" i="8" s="1"/>
  <c r="Q482" i="8" a="1"/>
  <c r="Q482" i="8" s="1"/>
  <c r="Q627" i="8" a="1"/>
  <c r="Q627" i="8" s="1"/>
  <c r="Q379" i="8" a="1"/>
  <c r="Q379" i="8" s="1"/>
  <c r="M628" i="8"/>
  <c r="Q253" i="5" a="1"/>
  <c r="Q253" i="5" s="1"/>
  <c r="M929" i="5"/>
  <c r="M1814" i="5"/>
  <c r="Q841" i="5" a="1"/>
  <c r="Q841" i="5" s="1"/>
  <c r="M489" i="5"/>
  <c r="Q1783" i="8" a="1"/>
  <c r="Q1783" i="8" s="1"/>
  <c r="Q798" i="8" a="1"/>
  <c r="Q798" i="8" s="1"/>
  <c r="M708" i="8"/>
  <c r="M1678" i="8"/>
  <c r="Q1834" i="5" a="1"/>
  <c r="Q1834" i="5" s="1"/>
  <c r="M1961" i="5"/>
  <c r="M1926" i="5"/>
  <c r="Q1732" i="5" a="1"/>
  <c r="Q1732" i="5" s="1"/>
  <c r="M1012" i="5"/>
  <c r="M142" i="5"/>
  <c r="Q178" i="8" a="1"/>
  <c r="Q178" i="8" s="1"/>
  <c r="M1123" i="5"/>
  <c r="M338" i="5"/>
  <c r="Q1748" i="5" a="1"/>
  <c r="Q1748" i="5" s="1"/>
  <c r="Q879" i="5" a="1"/>
  <c r="Q879" i="5" s="1"/>
  <c r="M608" i="5"/>
  <c r="Q1560" i="8" a="1"/>
  <c r="Q1560" i="8" s="1"/>
  <c r="Q972" i="8" a="1"/>
  <c r="Q972" i="8" s="1"/>
  <c r="Q943" i="8" a="1"/>
  <c r="Q943" i="8" s="1"/>
  <c r="Q918" i="5" a="1"/>
  <c r="Q918" i="5" s="1"/>
  <c r="M1235" i="5"/>
  <c r="Q634" i="5" a="1"/>
  <c r="Q634" i="5" s="1"/>
  <c r="Q1549" i="8" a="1"/>
  <c r="Q1549" i="8" s="1"/>
  <c r="M202" i="5"/>
  <c r="M1351" i="5"/>
  <c r="M1517" i="8"/>
  <c r="M1287" i="8"/>
  <c r="Q839" i="8" a="1"/>
  <c r="Q839" i="8" s="1"/>
  <c r="Q1157" i="8" a="1"/>
  <c r="Q1157" i="8" s="1"/>
  <c r="Q1124" i="8" a="1"/>
  <c r="Q1124" i="8" s="1"/>
  <c r="Q332" i="8" a="1"/>
  <c r="Q332" i="8" s="1"/>
  <c r="M896" i="8"/>
  <c r="Q71" i="8" a="1"/>
  <c r="Q71" i="8" s="1"/>
  <c r="Q114" i="8" a="1"/>
  <c r="Q114" i="8" s="1"/>
  <c r="M1052" i="8"/>
  <c r="Q103" i="8" a="1"/>
  <c r="Q103" i="8" s="1"/>
  <c r="M843" i="8"/>
  <c r="Q151" i="8" a="1"/>
  <c r="Q151" i="8" s="1"/>
  <c r="Q520" i="8" a="1"/>
  <c r="Q520" i="8" s="1"/>
  <c r="Q472" i="8" a="1"/>
  <c r="Q472" i="8" s="1"/>
  <c r="Q368" i="8" a="1"/>
  <c r="Q368" i="8" s="1"/>
  <c r="M871" i="8"/>
  <c r="Q1953" i="5" a="1"/>
  <c r="Q1953" i="5" s="1"/>
  <c r="M1323" i="5"/>
  <c r="Q436" i="5" a="1"/>
  <c r="Q436" i="5" s="1"/>
  <c r="Q303" i="5" a="1"/>
  <c r="Q303" i="5" s="1"/>
  <c r="Q38" i="5" a="1"/>
  <c r="Q38" i="5" s="1"/>
  <c r="Q260" i="5" a="1"/>
  <c r="Q260" i="5" s="1"/>
  <c r="M1980" i="5"/>
  <c r="M1368" i="5"/>
  <c r="M662" i="5"/>
  <c r="M937" i="5"/>
  <c r="M1697" i="5"/>
  <c r="M209" i="8"/>
  <c r="M393" i="5"/>
  <c r="Q892" i="5" a="1"/>
  <c r="Q892" i="5" s="1"/>
  <c r="M2095" i="5"/>
  <c r="M2032" i="5"/>
  <c r="M1972" i="5"/>
  <c r="M1870" i="5"/>
  <c r="M1790" i="5"/>
  <c r="Q1664" i="5" a="1"/>
  <c r="Q1664" i="5" s="1"/>
  <c r="M1282" i="5"/>
  <c r="M1254" i="5"/>
  <c r="M1046" i="5"/>
  <c r="Q853" i="5" a="1"/>
  <c r="Q853" i="5" s="1"/>
  <c r="Q265" i="5" a="1"/>
  <c r="Q265" i="5" s="1"/>
  <c r="M178" i="5"/>
  <c r="Q1859" i="5" a="1"/>
  <c r="Q1859" i="5" s="1"/>
  <c r="Q466" i="5" a="1"/>
  <c r="Q466" i="5" s="1"/>
  <c r="M135" i="5"/>
  <c r="Q1192" i="5" a="1"/>
  <c r="Q1192" i="5" s="1"/>
  <c r="M471" i="5"/>
  <c r="M1178" i="5"/>
  <c r="M481" i="5"/>
  <c r="M999" i="5"/>
  <c r="Q1989" i="5" a="1"/>
  <c r="Q1989" i="5" s="1"/>
  <c r="Q1151" i="5" a="1"/>
  <c r="Q1151" i="5" s="1"/>
  <c r="Q1137" i="8" a="1"/>
  <c r="Q1137" i="8" s="1"/>
  <c r="M1289" i="8"/>
  <c r="M855" i="8"/>
  <c r="Q754" i="8" a="1"/>
  <c r="Q754" i="8" s="1"/>
  <c r="Q392" i="8" a="1"/>
  <c r="Q392" i="8" s="1"/>
  <c r="M322" i="8"/>
  <c r="M568" i="8"/>
  <c r="Q762" i="8" a="1"/>
  <c r="Q762" i="8" s="1"/>
  <c r="M1150" i="8"/>
  <c r="Q515" i="8" a="1"/>
  <c r="Q515" i="8" s="1"/>
  <c r="Q98" i="8" a="1"/>
  <c r="Q98" i="8" s="1"/>
  <c r="M342" i="8"/>
  <c r="M227" i="8"/>
  <c r="Q483" i="8" a="1"/>
  <c r="Q483" i="8" s="1"/>
  <c r="Q317" i="8" a="1"/>
  <c r="Q317" i="8" s="1"/>
  <c r="Q39" i="8" a="1"/>
  <c r="Q39" i="8" s="1"/>
  <c r="Q87" i="8" a="1"/>
  <c r="Q87" i="8" s="1"/>
  <c r="Q436" i="8" a="1"/>
  <c r="Q436" i="8" s="1"/>
  <c r="Q431" i="8" a="1"/>
  <c r="Q431" i="8" s="1"/>
  <c r="Q499" i="8" a="1"/>
  <c r="Q499" i="8" s="1"/>
  <c r="M792" i="8"/>
  <c r="M876" i="8"/>
  <c r="Q640" i="8" a="1"/>
  <c r="Q640" i="8" s="1"/>
  <c r="M768" i="8"/>
  <c r="Q850" i="8" a="1"/>
  <c r="Q850" i="8" s="1"/>
  <c r="M357" i="8"/>
  <c r="Q82" i="8" a="1"/>
  <c r="Q82" i="8" s="1"/>
  <c r="Q404" i="8" a="1"/>
  <c r="Q404" i="8" s="1"/>
  <c r="Q328" i="8" a="1"/>
  <c r="Q328" i="8" s="1"/>
  <c r="Q547" i="8" a="1"/>
  <c r="Q547" i="8" s="1"/>
  <c r="Q612" i="8" a="1"/>
  <c r="Q612" i="8" s="1"/>
  <c r="M906" i="8"/>
  <c r="Q1028" i="8" a="1"/>
  <c r="Q1028" i="8" s="1"/>
  <c r="Q23" i="8" a="1"/>
  <c r="Q23" i="8" s="1"/>
  <c r="Q399" i="8" a="1"/>
  <c r="Q399" i="8" s="1"/>
  <c r="Q55" i="8" a="1"/>
  <c r="Q55" i="8" s="1"/>
  <c r="M2077" i="5"/>
  <c r="M1335" i="5"/>
  <c r="Q981" i="5" a="1"/>
  <c r="Q981" i="5" s="1"/>
  <c r="M821" i="5"/>
  <c r="Q329" i="5" a="1"/>
  <c r="Q329" i="5" s="1"/>
  <c r="M149" i="5"/>
  <c r="M413" i="5"/>
  <c r="Q1891" i="5" a="1"/>
  <c r="Q1891" i="5" s="1"/>
  <c r="Q322" i="5" a="1"/>
  <c r="Q322" i="5" s="1"/>
  <c r="Q1909" i="8" a="1"/>
  <c r="Q1909" i="8" s="1"/>
  <c r="M1915" i="5"/>
  <c r="Q1947" i="5" a="1"/>
  <c r="Q1947" i="5" s="1"/>
  <c r="M1764" i="5"/>
  <c r="M1846" i="5"/>
  <c r="M1394" i="5"/>
  <c r="Q1410" i="5" a="1"/>
  <c r="Q1410" i="5" s="1"/>
  <c r="M1460" i="5"/>
  <c r="M1074" i="5"/>
  <c r="Q904" i="5" a="1"/>
  <c r="Q904" i="5" s="1"/>
  <c r="Q398" i="5" a="1"/>
  <c r="Q398" i="5" s="1"/>
  <c r="Q383" i="5" a="1"/>
  <c r="Q383" i="5" s="1"/>
  <c r="M126" i="5"/>
  <c r="Q721" i="5" a="1"/>
  <c r="Q721" i="5" s="1"/>
  <c r="Q1291" i="5" a="1"/>
  <c r="Q1291" i="5" s="1"/>
  <c r="Q1907" i="5" a="1"/>
  <c r="Q1907" i="5" s="1"/>
  <c r="M56" i="5"/>
  <c r="Q1096" i="5" a="1"/>
  <c r="Q1096" i="5" s="1"/>
  <c r="Q270" i="5" a="1"/>
  <c r="Q270" i="5" s="1"/>
  <c r="M309" i="5"/>
  <c r="M1228" i="8"/>
  <c r="M891" i="8"/>
  <c r="M911" i="8"/>
  <c r="Q700" i="8" a="1"/>
  <c r="Q700" i="8" s="1"/>
  <c r="Q600" i="8" a="1"/>
  <c r="Q600" i="8" s="1"/>
  <c r="M488" i="8"/>
  <c r="M302" i="8"/>
  <c r="M373" i="8"/>
  <c r="M536" i="8"/>
  <c r="M298" i="8"/>
  <c r="Q66" i="8" a="1"/>
  <c r="Q66" i="8" s="1"/>
  <c r="Q692" i="8" a="1"/>
  <c r="Q692" i="8" s="1"/>
  <c r="M313" i="8"/>
  <c r="Q886" i="8" a="1"/>
  <c r="Q886" i="8" s="1"/>
  <c r="Q859" i="8" a="1"/>
  <c r="Q859" i="8" s="1"/>
  <c r="M811" i="8"/>
  <c r="Q119" i="8" a="1"/>
  <c r="Q119" i="8" s="1"/>
  <c r="Q467" i="8" a="1"/>
  <c r="Q467" i="8" s="1"/>
  <c r="M1299" i="5"/>
  <c r="Q749" i="5" a="1"/>
  <c r="Q749" i="5" s="1"/>
  <c r="M1260" i="8"/>
  <c r="M2018" i="5"/>
  <c r="M2012" i="5"/>
  <c r="M2025" i="5"/>
  <c r="M1386" i="5"/>
  <c r="M1051" i="5"/>
  <c r="M1358" i="5"/>
  <c r="M101" i="5"/>
  <c r="Q704" i="5" a="1"/>
  <c r="Q704" i="5" s="1"/>
  <c r="Q2063" i="5" a="1"/>
  <c r="Q2063" i="5" s="1"/>
  <c r="Q618" i="5" a="1"/>
  <c r="Q618" i="5" s="1"/>
  <c r="M1886" i="5"/>
  <c r="M28" i="5"/>
  <c r="Q245" i="5" a="1"/>
  <c r="Q245" i="5" s="1"/>
  <c r="M1875" i="5"/>
  <c r="Q527" i="5" a="1"/>
  <c r="Q527" i="5" s="1"/>
  <c r="Q354" i="5" a="1"/>
  <c r="Q354" i="5" s="1"/>
  <c r="M1196" i="8"/>
  <c r="Q1078" i="8" a="1"/>
  <c r="Q1078" i="8" s="1"/>
  <c r="Q834" i="8" a="1"/>
  <c r="Q834" i="8" s="1"/>
  <c r="Q424" i="8" a="1"/>
  <c r="Q424" i="8" s="1"/>
  <c r="Q288" i="8" a="1"/>
  <c r="Q288" i="8" s="1"/>
  <c r="M191" i="8"/>
  <c r="Q50" i="8" a="1"/>
  <c r="Q50" i="8" s="1"/>
  <c r="Q652" i="8" a="1"/>
  <c r="Q652" i="8" s="1"/>
  <c r="Q866" i="8" a="1"/>
  <c r="Q866" i="8" s="1"/>
  <c r="Q786" i="8" a="1"/>
  <c r="Q786" i="8" s="1"/>
  <c r="M293" i="8"/>
  <c r="M80" i="5"/>
  <c r="Q1116" i="8" a="1"/>
  <c r="Q1116" i="8" s="1"/>
  <c r="M2108" i="5"/>
  <c r="M1941" i="5"/>
  <c r="M1782" i="5"/>
  <c r="M1824" i="5"/>
  <c r="Q1516" i="5" a="1"/>
  <c r="Q1516" i="5" s="1"/>
  <c r="M1341" i="5"/>
  <c r="M1264" i="5"/>
  <c r="Q1112" i="5" a="1"/>
  <c r="Q1112" i="5" s="1"/>
  <c r="Q696" i="5" a="1"/>
  <c r="Q696" i="5" s="1"/>
  <c r="M71" i="5"/>
  <c r="Q2083" i="5" a="1"/>
  <c r="Q2083" i="5" s="1"/>
  <c r="M1965" i="5"/>
  <c r="M1062" i="5"/>
  <c r="Q766" i="5" a="1"/>
  <c r="Q766" i="5" s="1"/>
  <c r="M1379" i="5"/>
  <c r="Q545" i="5" a="1"/>
  <c r="Q545" i="5" s="1"/>
  <c r="M1685" i="5"/>
  <c r="Q1949" i="8" a="1"/>
  <c r="Q1949" i="8" s="1"/>
  <c r="M1176" i="8"/>
  <c r="Q1249" i="8" a="1"/>
  <c r="Q1249" i="8" s="1"/>
  <c r="M552" i="8"/>
  <c r="Q352" i="8" a="1"/>
  <c r="Q352" i="8" s="1"/>
  <c r="M276" i="8"/>
  <c r="M504" i="8"/>
  <c r="Q255" i="8" a="1"/>
  <c r="Q255" i="8" s="1"/>
  <c r="Q34" i="8" a="1"/>
  <c r="Q34" i="8" s="1"/>
  <c r="Q588" i="8" a="1"/>
  <c r="Q588" i="8" s="1"/>
  <c r="Q823" i="8" a="1"/>
  <c r="Q823" i="8" s="1"/>
  <c r="Q308" i="8" a="1"/>
  <c r="Q308" i="8" s="1"/>
  <c r="Q563" i="8" a="1"/>
  <c r="Q563" i="8" s="1"/>
  <c r="Q162" i="8" a="1"/>
  <c r="Q162" i="8" s="1"/>
  <c r="M167" i="8"/>
  <c r="M1402" i="5"/>
  <c r="Q458" i="5" a="1"/>
  <c r="Q458" i="5" s="1"/>
  <c r="M403" i="5"/>
  <c r="Q1329" i="8" a="1"/>
  <c r="Q1329" i="8" s="1"/>
  <c r="Q1540" i="5" a="1"/>
  <c r="Q1540" i="5" s="1"/>
  <c r="Q1564" i="5" a="1"/>
  <c r="Q1564" i="5" s="1"/>
  <c r="M1306" i="5"/>
  <c r="Q1135" i="5" a="1"/>
  <c r="Q1135" i="5" s="1"/>
  <c r="M986" i="5"/>
  <c r="Q951" i="5" a="1"/>
  <c r="Q951" i="5" s="1"/>
  <c r="M47" i="5"/>
  <c r="M275" i="5"/>
  <c r="Q1704" i="5" a="1"/>
  <c r="Q1704" i="5" s="1"/>
  <c r="M187" i="5"/>
  <c r="Q428" i="5" a="1"/>
  <c r="Q428" i="5" s="1"/>
  <c r="Q290" i="5" a="1"/>
  <c r="Q290" i="5" s="1"/>
  <c r="M2061" i="8"/>
  <c r="M1837" i="8"/>
  <c r="M1164" i="8"/>
  <c r="M1144" i="8"/>
  <c r="Q774" i="8" a="1"/>
  <c r="Q774" i="8" s="1"/>
  <c r="M260" i="8"/>
  <c r="Q204" i="8" a="1"/>
  <c r="Q204" i="8" s="1"/>
  <c r="Q146" i="8" a="1"/>
  <c r="Q146" i="8" s="1"/>
  <c r="Q18" i="8" a="1"/>
  <c r="Q18" i="8" s="1"/>
  <c r="Q531" i="8" a="1"/>
  <c r="Q531" i="8" s="1"/>
  <c r="Q239" i="8" a="1"/>
  <c r="Q239" i="8" s="1"/>
  <c r="Q135" i="8" a="1"/>
  <c r="Q135" i="8" s="1"/>
  <c r="M956" i="5"/>
  <c r="M515" i="5"/>
  <c r="Q1313" i="8" a="1"/>
  <c r="Q1313" i="8" s="1"/>
  <c r="Q539" i="5" a="1"/>
  <c r="Q539" i="5" s="1"/>
  <c r="M211" i="5"/>
  <c r="Q1082" i="5" a="1"/>
  <c r="Q1082" i="5" s="1"/>
  <c r="M451" i="5"/>
  <c r="M159" i="5"/>
  <c r="Q574" i="5" a="1"/>
  <c r="Q574" i="5" s="1"/>
  <c r="Q558" i="5" a="1"/>
  <c r="Q558" i="5" s="1"/>
  <c r="Q1170" i="5" a="1"/>
  <c r="Q1170" i="5" s="1"/>
  <c r="M421" i="5"/>
  <c r="Q592" i="5" a="1"/>
  <c r="Q592" i="5" s="1"/>
  <c r="Q232" i="5" a="1"/>
  <c r="Q232" i="5" s="1"/>
  <c r="Q500" i="5" a="1"/>
  <c r="Q500" i="5" s="1"/>
  <c r="Q1485" i="8" a="1"/>
  <c r="Q1485" i="8" s="1"/>
  <c r="Q1305" i="8" a="1"/>
  <c r="Q1305" i="8" s="1"/>
  <c r="M1337" i="8"/>
  <c r="M1036" i="8"/>
  <c r="Q576" i="8" a="1"/>
  <c r="Q576" i="8" s="1"/>
  <c r="Q456" i="8" a="1"/>
  <c r="Q456" i="8" s="1"/>
  <c r="M337" i="8"/>
  <c r="M244" i="8"/>
  <c r="Q680" i="8" a="1"/>
  <c r="Q680" i="8" s="1"/>
  <c r="Q130" i="8" a="1"/>
  <c r="Q130" i="8" s="1"/>
  <c r="M922" i="8"/>
  <c r="Q411" i="8" a="1"/>
  <c r="Q411" i="8" s="1"/>
  <c r="M219" i="8"/>
  <c r="Q443" i="8" a="1"/>
  <c r="Q443" i="8" s="1"/>
  <c r="Q199" i="8" a="1"/>
  <c r="Q199" i="8" s="1"/>
  <c r="Q271" i="8" a="1"/>
  <c r="Q271" i="8" s="1"/>
  <c r="Q1513" i="8" a="1"/>
  <c r="Q1513" i="8" s="1"/>
  <c r="M1998" i="5"/>
  <c r="M1774" i="5"/>
  <c r="M1783" i="5"/>
  <c r="M1768" i="5"/>
  <c r="M1343" i="5"/>
  <c r="M1284" i="5"/>
  <c r="Q1432" i="5" a="1"/>
  <c r="Q1432" i="5" s="1"/>
  <c r="M1244" i="5"/>
  <c r="M170" i="5"/>
  <c r="M67" i="5"/>
  <c r="Q733" i="5" a="1"/>
  <c r="Q733" i="5" s="1"/>
  <c r="M1677" i="5"/>
  <c r="Q278" i="5" a="1"/>
  <c r="Q278" i="5" s="1"/>
  <c r="M24" i="5"/>
  <c r="Q223" i="5" a="1"/>
  <c r="Q223" i="5" s="1"/>
  <c r="Q484" i="5" a="1"/>
  <c r="Q484" i="5" s="1"/>
  <c r="M1370" i="5"/>
  <c r="M2033" i="5"/>
  <c r="Q1927" i="5" a="1"/>
  <c r="Q1927" i="5" s="1"/>
  <c r="M1887" i="5"/>
  <c r="M1278" i="5"/>
  <c r="Q938" i="5" a="1"/>
  <c r="Q938" i="5" s="1"/>
  <c r="Q548" i="5" a="1"/>
  <c r="Q548" i="5" s="1"/>
  <c r="M363" i="5"/>
  <c r="M266" i="5"/>
  <c r="M127" i="5"/>
  <c r="Q416" i="5" a="1"/>
  <c r="Q416" i="5" s="1"/>
  <c r="Q534" i="5" a="1"/>
  <c r="Q534" i="5" s="1"/>
  <c r="M1957" i="5"/>
  <c r="M1382" i="5"/>
  <c r="M1327" i="5"/>
  <c r="Q1336" i="5" a="1"/>
  <c r="Q1336" i="5" s="1"/>
  <c r="Q1092" i="5" a="1"/>
  <c r="Q1092" i="5" s="1"/>
  <c r="Q965" i="5" a="1"/>
  <c r="Q965" i="5" s="1"/>
  <c r="Q912" i="5" a="1"/>
  <c r="Q912" i="5" s="1"/>
  <c r="M145" i="5"/>
  <c r="M39" i="5"/>
  <c r="M255" i="5"/>
  <c r="M203" i="5"/>
  <c r="M110" i="5"/>
  <c r="Q445" i="5" a="1"/>
  <c r="Q445" i="5" s="1"/>
  <c r="M467" i="5"/>
  <c r="Q2051" i="5" a="1"/>
  <c r="Q2051" i="5" s="1"/>
  <c r="Q1909" i="5" a="1"/>
  <c r="Q1909" i="5" s="1"/>
  <c r="M1949" i="5"/>
  <c r="Q1179" i="5" a="1"/>
  <c r="Q1179" i="5" s="1"/>
  <c r="Q823" i="5" a="1"/>
  <c r="Q823" i="5" s="1"/>
  <c r="M399" i="5"/>
  <c r="M346" i="5"/>
  <c r="Q261" i="5" a="1"/>
  <c r="Q261" i="5" s="1"/>
  <c r="M1115" i="5"/>
  <c r="M102" i="5"/>
  <c r="Q1815" i="5" a="1"/>
  <c r="Q1815" i="5" s="1"/>
  <c r="M339" i="5"/>
  <c r="M212" i="5"/>
  <c r="Q271" i="5" a="1"/>
  <c r="Q271" i="5" s="1"/>
  <c r="M355" i="5"/>
  <c r="M1981" i="5"/>
  <c r="M2013" i="5"/>
  <c r="M1917" i="5"/>
  <c r="M1802" i="5"/>
  <c r="Q1935" i="5" a="1"/>
  <c r="Q1935" i="5" s="1"/>
  <c r="M1736" i="5"/>
  <c r="Q663" i="5" a="1"/>
  <c r="Q663" i="5" s="1"/>
  <c r="M117" i="5"/>
  <c r="M1388" i="5"/>
  <c r="M179" i="5"/>
  <c r="Q379" i="5" a="1"/>
  <c r="Q379" i="5" s="1"/>
  <c r="Q688" i="5" a="1"/>
  <c r="Q688" i="5" s="1"/>
  <c r="M395" i="5"/>
  <c r="Q716" i="5" a="1"/>
  <c r="Q716" i="5" s="1"/>
  <c r="M1966" i="5"/>
  <c r="M1871" i="5"/>
  <c r="M1752" i="5"/>
  <c r="M1098" i="5"/>
  <c r="Q1104" i="5" a="1"/>
  <c r="Q1104" i="5" s="1"/>
  <c r="Q1084" i="5" a="1"/>
  <c r="Q1084" i="5" s="1"/>
  <c r="Q837" i="5" a="1"/>
  <c r="Q837" i="5" s="1"/>
  <c r="Q900" i="5" a="1"/>
  <c r="Q900" i="5" s="1"/>
  <c r="Q994" i="5" a="1"/>
  <c r="Q994" i="5" s="1"/>
  <c r="M952" i="5"/>
  <c r="M323" i="5"/>
  <c r="Q237" i="5" a="1"/>
  <c r="Q237" i="5" s="1"/>
  <c r="M1308" i="5"/>
  <c r="Q562" i="5" a="1"/>
  <c r="Q562" i="5" s="1"/>
  <c r="Q1075" i="5" a="1"/>
  <c r="Q1075" i="5" s="1"/>
  <c r="Q579" i="5" a="1"/>
  <c r="Q579" i="5" s="1"/>
  <c r="Q386" i="5" a="1"/>
  <c r="Q386" i="5" s="1"/>
  <c r="Q596" i="5" a="1"/>
  <c r="Q596" i="5" s="1"/>
  <c r="M371" i="5"/>
  <c r="Q1220" i="5" a="1"/>
  <c r="Q1220" i="5" s="1"/>
  <c r="Q1066" i="5" a="1"/>
  <c r="Q1066" i="5" s="1"/>
  <c r="Q330" i="5" a="1"/>
  <c r="Q330" i="5" s="1"/>
  <c r="M1362" i="5"/>
  <c r="M982" i="5"/>
  <c r="M510" i="5"/>
  <c r="M198" i="5"/>
  <c r="M91" i="5"/>
  <c r="Q249" i="5" a="1"/>
  <c r="Q249" i="5" s="1"/>
  <c r="M155" i="5"/>
  <c r="M48" i="5"/>
  <c r="Q528" i="5" a="1"/>
  <c r="Q528" i="5" s="1"/>
  <c r="Q672" i="5" a="1"/>
  <c r="Q672" i="5" s="1"/>
  <c r="B6" i="5"/>
  <c r="B7" i="5"/>
  <c r="Q1869" i="5" a="1"/>
  <c r="Q1869" i="5" s="1"/>
  <c r="M1290" i="5"/>
  <c r="M927" i="5"/>
  <c r="Q954" i="5" a="1"/>
  <c r="Q954" i="5" s="1"/>
  <c r="Q264" i="5" a="1"/>
  <c r="Q264" i="5" s="1"/>
  <c r="M1050" i="5"/>
  <c r="Q1608" i="8" a="1"/>
  <c r="Q1608" i="8" s="1"/>
  <c r="Q1295" i="8" a="1"/>
  <c r="Q1295" i="8" s="1"/>
  <c r="M916" i="8"/>
  <c r="M691" i="8"/>
  <c r="M699" i="8"/>
  <c r="M1663" i="5"/>
  <c r="M1623" i="5"/>
  <c r="M695" i="5"/>
  <c r="M457" i="5"/>
  <c r="M140" i="5"/>
  <c r="M1589" i="5"/>
  <c r="Q903" i="5" a="1"/>
  <c r="Q903" i="5" s="1"/>
  <c r="Q711" i="5" a="1"/>
  <c r="Q711" i="5" s="1"/>
  <c r="M1780" i="5"/>
  <c r="M1880" i="5"/>
  <c r="M1400" i="5"/>
  <c r="M1563" i="5"/>
  <c r="Q1791" i="8" a="1"/>
  <c r="Q1791" i="8" s="1"/>
  <c r="Q1759" i="8" a="1"/>
  <c r="Q1759" i="8" s="1"/>
  <c r="Q1355" i="8" a="1"/>
  <c r="Q1355" i="8" s="1"/>
  <c r="Q651" i="8" a="1"/>
  <c r="Q651" i="8" s="1"/>
  <c r="Q498" i="8" a="1"/>
  <c r="Q498" i="8" s="1"/>
  <c r="M213" i="8"/>
  <c r="M161" i="8"/>
  <c r="M97" i="8"/>
  <c r="M33" i="8"/>
  <c r="Q773" i="8" a="1"/>
  <c r="Q773" i="8" s="1"/>
  <c r="M2010" i="5"/>
  <c r="Q1632" i="5" a="1"/>
  <c r="Q1632" i="5" s="1"/>
  <c r="M1234" i="5"/>
  <c r="Q1036" i="5" a="1"/>
  <c r="Q1036" i="5" s="1"/>
  <c r="M910" i="5"/>
  <c r="M1110" i="5"/>
  <c r="M860" i="5"/>
  <c r="M419" i="5"/>
  <c r="M201" i="5"/>
  <c r="M1575" i="5"/>
  <c r="Q891" i="5" a="1"/>
  <c r="Q891" i="5" s="1"/>
  <c r="Q702" i="5" a="1"/>
  <c r="Q702" i="5" s="1"/>
  <c r="Q269" i="5" a="1"/>
  <c r="Q269" i="5" s="1"/>
  <c r="M782" i="5"/>
  <c r="M1858" i="5"/>
  <c r="Q1767" i="8" a="1"/>
  <c r="Q1767" i="8" s="1"/>
  <c r="M952" i="8"/>
  <c r="M1051" i="8"/>
  <c r="Q270" i="8" a="1"/>
  <c r="Q270" i="8" s="1"/>
  <c r="M1493" i="5"/>
  <c r="M1090" i="5"/>
  <c r="M544" i="5"/>
  <c r="Q615" i="5" a="1"/>
  <c r="Q615" i="5" s="1"/>
  <c r="M70" i="5"/>
  <c r="M1537" i="5"/>
  <c r="M1641" i="5"/>
  <c r="Q1095" i="5" a="1"/>
  <c r="Q1095" i="5" s="1"/>
  <c r="Q941" i="5" a="1"/>
  <c r="Q941" i="5" s="1"/>
  <c r="Q1727" i="8" a="1"/>
  <c r="Q1727" i="8" s="1"/>
  <c r="M1636" i="8"/>
  <c r="M1684" i="8"/>
  <c r="Q1592" i="8" a="1"/>
  <c r="Q1592" i="8" s="1"/>
  <c r="Q1533" i="8" a="1"/>
  <c r="Q1533" i="8" s="1"/>
  <c r="Q1576" i="8" a="1"/>
  <c r="Q1576" i="8" s="1"/>
  <c r="Q1512" i="8" a="1"/>
  <c r="Q1512" i="8" s="1"/>
  <c r="Q1343" i="8" a="1"/>
  <c r="Q1343" i="8" s="1"/>
  <c r="Q1311" i="8" a="1"/>
  <c r="Q1311" i="8" s="1"/>
  <c r="M582" i="8"/>
  <c r="Q562" i="8" a="1"/>
  <c r="Q562" i="8" s="1"/>
  <c r="M287" i="8"/>
  <c r="Q514" i="8" a="1"/>
  <c r="Q514" i="8" s="1"/>
  <c r="M145" i="8"/>
  <c r="M81" i="8"/>
  <c r="M17" i="8"/>
  <c r="Q599" i="8" a="1"/>
  <c r="Q599" i="8" s="1"/>
  <c r="M1581" i="5"/>
  <c r="M813" i="5"/>
  <c r="Q764" i="5" a="1"/>
  <c r="Q764" i="5" s="1"/>
  <c r="M499" i="5"/>
  <c r="Q678" i="5" a="1"/>
  <c r="Q678" i="5" s="1"/>
  <c r="M18" i="5"/>
  <c r="M1513" i="5"/>
  <c r="M840" i="5"/>
  <c r="Q1608" i="5" a="1"/>
  <c r="Q1608" i="5" s="1"/>
  <c r="Q878" i="5" a="1"/>
  <c r="Q878" i="5" s="1"/>
  <c r="M1122" i="5"/>
  <c r="M1455" i="5"/>
  <c r="Q1735" i="8" a="1"/>
  <c r="Q1735" i="8" s="1"/>
  <c r="Q1619" i="8" a="1"/>
  <c r="Q1619" i="8" s="1"/>
  <c r="Q1528" i="8" a="1"/>
  <c r="Q1528" i="8" s="1"/>
  <c r="M351" i="8"/>
  <c r="Q254" i="8" a="1"/>
  <c r="Q254" i="8" s="1"/>
  <c r="M331" i="8"/>
  <c r="M797" i="8"/>
  <c r="M905" i="8"/>
  <c r="Q2115" i="5" a="1"/>
  <c r="Q2115" i="5" s="1"/>
  <c r="M1703" i="5"/>
  <c r="M1615" i="5"/>
  <c r="M949" i="5"/>
  <c r="M641" i="5"/>
  <c r="Q985" i="5" a="1"/>
  <c r="Q985" i="5" s="1"/>
  <c r="Q747" i="5" a="1"/>
  <c r="Q747" i="5" s="1"/>
  <c r="Q686" i="5" a="1"/>
  <c r="Q686" i="5" s="1"/>
  <c r="M465" i="5"/>
  <c r="M440" i="5"/>
  <c r="M125" i="5"/>
  <c r="M1333" i="5"/>
  <c r="Q1421" i="5" a="1"/>
  <c r="Q1421" i="5" s="1"/>
  <c r="Q231" i="5" a="1"/>
  <c r="Q231" i="5" s="1"/>
  <c r="M1807" i="8"/>
  <c r="Q1775" i="8" a="1"/>
  <c r="Q1775" i="8" s="1"/>
  <c r="Q1743" i="8" a="1"/>
  <c r="Q1743" i="8" s="1"/>
  <c r="Q1799" i="8" a="1"/>
  <c r="Q1799" i="8" s="1"/>
  <c r="Q1751" i="8" a="1"/>
  <c r="Q1751" i="8" s="1"/>
  <c r="M1646" i="8"/>
  <c r="Q1327" i="8" a="1"/>
  <c r="Q1327" i="8" s="1"/>
  <c r="M1692" i="8"/>
  <c r="Q1303" i="8" a="1"/>
  <c r="Q1303" i="8" s="1"/>
  <c r="Q1335" i="8" a="1"/>
  <c r="Q1335" i="8" s="1"/>
  <c r="M920" i="8"/>
  <c r="Q587" i="8" a="1"/>
  <c r="Q587" i="8" s="1"/>
  <c r="M646" i="8"/>
  <c r="M784" i="8"/>
  <c r="Q530" i="8" a="1"/>
  <c r="Q530" i="8" s="1"/>
  <c r="Q466" i="8" a="1"/>
  <c r="Q466" i="8" s="1"/>
  <c r="Q442" i="8" a="1"/>
  <c r="Q442" i="8" s="1"/>
  <c r="M129" i="8"/>
  <c r="M65" i="8"/>
  <c r="Q218" i="8" a="1"/>
  <c r="Q218" i="8" s="1"/>
  <c r="M849" i="8"/>
  <c r="M1832" i="5"/>
  <c r="Q632" i="5" a="1"/>
  <c r="Q632" i="5" s="1"/>
  <c r="M1649" i="5"/>
  <c r="Q1408" i="5" a="1"/>
  <c r="Q1408" i="5" s="1"/>
  <c r="Q977" i="5" a="1"/>
  <c r="Q977" i="5" s="1"/>
  <c r="Q720" i="5" a="1"/>
  <c r="Q720" i="5" s="1"/>
  <c r="M1392" i="5"/>
  <c r="M1134" i="5"/>
  <c r="M307" i="8"/>
  <c r="Q238" i="8" a="1"/>
  <c r="Q238" i="8" s="1"/>
  <c r="M1719" i="8"/>
  <c r="Q1628" i="8" a="1"/>
  <c r="Q1628" i="8" s="1"/>
  <c r="M1417" i="8"/>
  <c r="Q1505" i="8" a="1"/>
  <c r="Q1505" i="8" s="1"/>
  <c r="M1565" i="8"/>
  <c r="Q2050" i="8" a="1"/>
  <c r="Q2050" i="8" s="1"/>
  <c r="M1617" i="8"/>
  <c r="Q439" i="8" a="1"/>
  <c r="Q439" i="8" s="1"/>
  <c r="Q688" i="8" a="1"/>
  <c r="Q688" i="8" s="1"/>
  <c r="Q364" i="5" a="1"/>
  <c r="Q364" i="5" s="1"/>
  <c r="Q907" i="8" a="1"/>
  <c r="Q907" i="8" s="1"/>
  <c r="Q851" i="8" a="1"/>
  <c r="Q851" i="8" s="1"/>
  <c r="Q1016" i="5" a="1"/>
  <c r="Q1016" i="5" s="1"/>
  <c r="Q46" i="8" a="1"/>
  <c r="Q46" i="8" s="1"/>
  <c r="M1331" i="5"/>
  <c r="Q516" i="8" a="1"/>
  <c r="Q516" i="8" s="1"/>
  <c r="M1250" i="8"/>
  <c r="M115" i="8"/>
  <c r="M1475" i="8"/>
  <c r="M417" i="5"/>
  <c r="M187" i="8"/>
  <c r="Q1818" i="5" a="1"/>
  <c r="Q1818" i="5" s="1"/>
  <c r="Q1813" i="8" a="1"/>
  <c r="Q1813" i="8" s="1"/>
  <c r="Q539" i="8" a="1"/>
  <c r="Q539" i="8" s="1"/>
  <c r="Q868" i="8" a="1"/>
  <c r="Q868" i="8" s="1"/>
  <c r="M1905" i="8"/>
  <c r="M1903" i="5"/>
  <c r="Q629" i="5" a="1"/>
  <c r="Q629" i="5" s="1"/>
  <c r="Q405" i="5" a="1"/>
  <c r="Q405" i="5" s="1"/>
  <c r="M1578" i="8"/>
  <c r="M1315" i="8"/>
  <c r="M474" i="8"/>
  <c r="Q1440" i="5" a="1"/>
  <c r="Q1440" i="5" s="1"/>
  <c r="Q2001" i="8" a="1"/>
  <c r="Q2001" i="8" s="1"/>
  <c r="M1993" i="8"/>
  <c r="Q1656" i="8" a="1"/>
  <c r="Q1656" i="8" s="1"/>
  <c r="M788" i="8"/>
  <c r="M522" i="8"/>
  <c r="M912" i="8"/>
  <c r="M58" i="5"/>
  <c r="Q2066" i="5" a="1"/>
  <c r="Q2066" i="5" s="1"/>
  <c r="M798" i="5"/>
  <c r="M1959" i="8"/>
  <c r="Q1723" i="8" a="1"/>
  <c r="Q1723" i="8" s="1"/>
  <c r="M2063" i="8"/>
  <c r="M1307" i="8"/>
  <c r="M538" i="8"/>
  <c r="M394" i="8"/>
  <c r="M1866" i="8"/>
  <c r="M1031" i="5"/>
  <c r="Q1568" i="8" a="1"/>
  <c r="Q1568" i="8" s="1"/>
  <c r="M703" i="8"/>
  <c r="M897" i="8"/>
  <c r="Q246" i="8" a="1"/>
  <c r="Q246" i="8" s="1"/>
  <c r="Q1541" i="8" a="1"/>
  <c r="Q1541" i="8" s="1"/>
  <c r="M1525" i="5"/>
  <c r="M1266" i="5"/>
  <c r="M423" i="5"/>
  <c r="M82" i="5"/>
  <c r="Q743" i="5" a="1"/>
  <c r="Q743" i="5" s="1"/>
  <c r="Q1592" i="5" a="1"/>
  <c r="Q1592" i="5" s="1"/>
  <c r="M1210" i="5"/>
  <c r="M1601" i="5"/>
  <c r="M1629" i="5"/>
  <c r="M1585" i="5"/>
  <c r="Q1795" i="8" a="1"/>
  <c r="Q1795" i="8" s="1"/>
  <c r="Q1763" i="8" a="1"/>
  <c r="Q1763" i="8" s="1"/>
  <c r="M1638" i="8"/>
  <c r="Q1347" i="8" a="1"/>
  <c r="Q1347" i="8" s="1"/>
  <c r="M893" i="8"/>
  <c r="M769" i="8"/>
  <c r="M1902" i="5"/>
  <c r="M919" i="5"/>
  <c r="Q611" i="5" a="1"/>
  <c r="Q611" i="5" s="1"/>
  <c r="M136" i="5"/>
  <c r="Q886" i="5" a="1"/>
  <c r="Q886" i="5" s="1"/>
  <c r="M1579" i="5"/>
  <c r="Q1196" i="5" a="1"/>
  <c r="Q1196" i="5" s="1"/>
  <c r="Q1731" i="8" a="1"/>
  <c r="Q1731" i="8" s="1"/>
  <c r="Q1803" i="8" a="1"/>
  <c r="Q1803" i="8" s="1"/>
  <c r="Q1771" i="8" a="1"/>
  <c r="Q1771" i="8" s="1"/>
  <c r="M1644" i="8"/>
  <c r="Q1299" i="8" a="1"/>
  <c r="Q1299" i="8" s="1"/>
  <c r="M1104" i="8"/>
  <c r="M980" i="8"/>
  <c r="M1043" i="8"/>
  <c r="Q949" i="8" a="1"/>
  <c r="Q949" i="8" s="1"/>
  <c r="M614" i="8"/>
  <c r="M339" i="8"/>
  <c r="Q278" i="8" a="1"/>
  <c r="Q278" i="8" s="1"/>
  <c r="M169" i="8"/>
  <c r="M137" i="8"/>
  <c r="M105" i="8"/>
  <c r="M73" i="8"/>
  <c r="M41" i="8"/>
  <c r="Q186" i="8" a="1"/>
  <c r="Q186" i="8" s="1"/>
  <c r="Q1020" i="8" a="1"/>
  <c r="Q1020" i="8" s="1"/>
  <c r="M1974" i="8"/>
  <c r="M578" i="8"/>
  <c r="M944" i="8"/>
  <c r="M1626" i="8"/>
  <c r="Q1644" i="5" a="1"/>
  <c r="Q1644" i="5" s="1"/>
  <c r="M1557" i="5"/>
  <c r="M1236" i="5"/>
  <c r="M653" i="5"/>
  <c r="M809" i="5"/>
  <c r="M540" i="5"/>
  <c r="M189" i="5"/>
  <c r="M2109" i="5"/>
  <c r="Q1001" i="5" a="1"/>
  <c r="Q1001" i="5" s="1"/>
  <c r="Q724" i="5" a="1"/>
  <c r="Q724" i="5" s="1"/>
  <c r="M1463" i="5"/>
  <c r="M856" i="5"/>
  <c r="M1353" i="5"/>
  <c r="Q1005" i="5" a="1"/>
  <c r="Q1005" i="5" s="1"/>
  <c r="M1688" i="8"/>
  <c r="Q1509" i="8" a="1"/>
  <c r="Q1509" i="8" s="1"/>
  <c r="Q1331" i="8" a="1"/>
  <c r="Q1331" i="8" s="1"/>
  <c r="Q619" i="8" a="1"/>
  <c r="Q619" i="8" s="1"/>
  <c r="Q506" i="8" a="1"/>
  <c r="Q506" i="8" s="1"/>
  <c r="Q230" i="8" a="1"/>
  <c r="Q230" i="8" s="1"/>
  <c r="Q490" i="8" a="1"/>
  <c r="Q490" i="8" s="1"/>
  <c r="Q426" i="8" a="1"/>
  <c r="Q426" i="8" s="1"/>
  <c r="Q595" i="8" a="1"/>
  <c r="Q595" i="8" s="1"/>
  <c r="M1811" i="8"/>
  <c r="M205" i="8"/>
  <c r="M1892" i="5"/>
  <c r="M1635" i="5"/>
  <c r="M1611" i="5"/>
  <c r="M1125" i="5"/>
  <c r="M844" i="5"/>
  <c r="M30" i="5"/>
  <c r="M161" i="5"/>
  <c r="M74" i="5"/>
  <c r="Q1413" i="5" a="1"/>
  <c r="Q1413" i="5" s="1"/>
  <c r="Q768" i="5" a="1"/>
  <c r="Q768" i="5" s="1"/>
  <c r="M1715" i="8"/>
  <c r="Q1536" i="8" a="1"/>
  <c r="Q1536" i="8" s="1"/>
  <c r="Q1584" i="8" a="1"/>
  <c r="Q1584" i="8" s="1"/>
  <c r="Q1363" i="8" a="1"/>
  <c r="Q1363" i="8" s="1"/>
  <c r="M642" i="8"/>
  <c r="M756" i="8"/>
  <c r="Q1631" i="8" a="1"/>
  <c r="Q1631" i="8" s="1"/>
  <c r="M1650" i="8"/>
  <c r="M1694" i="8"/>
  <c r="Q1620" i="5" a="1"/>
  <c r="Q1620" i="5" s="1"/>
  <c r="Q925" i="5" a="1"/>
  <c r="Q925" i="5" s="1"/>
  <c r="Q698" i="5" a="1"/>
  <c r="Q698" i="5" s="1"/>
  <c r="M495" i="5"/>
  <c r="M431" i="5"/>
  <c r="M1653" i="5"/>
  <c r="Q946" i="5" a="1"/>
  <c r="Q946" i="5" s="1"/>
  <c r="M1942" i="5"/>
  <c r="M2097" i="5"/>
  <c r="M1404" i="5"/>
  <c r="M1142" i="5"/>
  <c r="M520" i="5"/>
  <c r="Q636" i="5" a="1"/>
  <c r="Q636" i="5" s="1"/>
  <c r="Q1739" i="8" a="1"/>
  <c r="Q1739" i="8" s="1"/>
  <c r="Q1779" i="8" a="1"/>
  <c r="Q1779" i="8" s="1"/>
  <c r="Q1747" i="8" a="1"/>
  <c r="Q1747" i="8" s="1"/>
  <c r="Q1520" i="8" a="1"/>
  <c r="Q1520" i="8" s="1"/>
  <c r="Q1283" i="8" a="1"/>
  <c r="Q1283" i="8" s="1"/>
  <c r="Q1616" i="8" a="1"/>
  <c r="Q1616" i="8" s="1"/>
  <c r="M1075" i="8"/>
  <c r="M695" i="8"/>
  <c r="Q570" i="8" a="1"/>
  <c r="Q570" i="8" s="1"/>
  <c r="Q262" i="8" a="1"/>
  <c r="Q262" i="8" s="1"/>
  <c r="Q554" i="8" a="1"/>
  <c r="Q554" i="8" s="1"/>
  <c r="Q1557" i="8" a="1"/>
  <c r="Q1557" i="8" s="1"/>
  <c r="M1057" i="8"/>
  <c r="M1826" i="5"/>
  <c r="M1699" i="5"/>
  <c r="M453" i="5"/>
  <c r="Q707" i="5" a="1"/>
  <c r="Q707" i="5" s="1"/>
  <c r="Q761" i="5" a="1"/>
  <c r="Q761" i="5" s="1"/>
  <c r="Q751" i="5" a="1"/>
  <c r="Q751" i="5" s="1"/>
  <c r="Q2105" i="5" a="1"/>
  <c r="Q2105" i="5" s="1"/>
  <c r="Q1787" i="8" a="1"/>
  <c r="Q1787" i="8" s="1"/>
  <c r="Q1755" i="8" a="1"/>
  <c r="Q1755" i="8" s="1"/>
  <c r="Q1600" i="8" a="1"/>
  <c r="Q1600" i="8" s="1"/>
  <c r="Q1552" i="8" a="1"/>
  <c r="Q1552" i="8" s="1"/>
  <c r="Q1339" i="8" a="1"/>
  <c r="Q1339" i="8" s="1"/>
  <c r="Q1291" i="8" a="1"/>
  <c r="Q1291" i="8" s="1"/>
  <c r="Q813" i="8" a="1"/>
  <c r="Q813" i="8" s="1"/>
  <c r="M319" i="8"/>
  <c r="M153" i="8"/>
  <c r="M121" i="8"/>
  <c r="M89" i="8"/>
  <c r="M57" i="8"/>
  <c r="M25" i="8"/>
  <c r="M359" i="8"/>
  <c r="Q1525" i="8" a="1"/>
  <c r="Q1525" i="8" s="1"/>
  <c r="M1674" i="8"/>
  <c r="M2020" i="5"/>
  <c r="M1501" i="5"/>
  <c r="Q620" i="5" a="1"/>
  <c r="Q620" i="5" s="1"/>
  <c r="M473" i="5"/>
  <c r="M311" i="5"/>
  <c r="M932" i="5"/>
  <c r="M881" i="5"/>
  <c r="M645" i="5"/>
  <c r="M1292" i="5"/>
  <c r="M1473" i="5"/>
  <c r="Q958" i="5" a="1"/>
  <c r="Q958" i="5" s="1"/>
  <c r="M1876" i="5"/>
  <c r="Q2043" i="5" a="1"/>
  <c r="Q2043" i="5" s="1"/>
  <c r="M1230" i="5"/>
  <c r="M299" i="8"/>
  <c r="M873" i="8"/>
  <c r="M295" i="8"/>
  <c r="Q631" i="8" a="1"/>
  <c r="Q631" i="8" s="1"/>
  <c r="M1254" i="8"/>
  <c r="M1895" i="8"/>
  <c r="Q1845" i="8" a="1"/>
  <c r="Q1845" i="8" s="1"/>
  <c r="M1903" i="8"/>
  <c r="Q1546" i="8" a="1"/>
  <c r="Q1546" i="8" s="1"/>
  <c r="M1449" i="8"/>
  <c r="M1272" i="8"/>
  <c r="M1172" i="8"/>
  <c r="M1433" i="8"/>
  <c r="Q1132" i="8" a="1"/>
  <c r="Q1132" i="8" s="1"/>
  <c r="Q996" i="8" a="1"/>
  <c r="Q996" i="8" s="1"/>
  <c r="M933" i="8"/>
  <c r="M887" i="8"/>
  <c r="Q969" i="8" a="1"/>
  <c r="Q969" i="8" s="1"/>
  <c r="M800" i="8"/>
  <c r="M256" i="8"/>
  <c r="M1390" i="8"/>
  <c r="M1234" i="8"/>
  <c r="Q511" i="8" a="1"/>
  <c r="Q511" i="8" s="1"/>
  <c r="M289" i="8"/>
  <c r="M19" i="8"/>
  <c r="Q451" i="8" a="1"/>
  <c r="Q451" i="8" s="1"/>
  <c r="Q158" i="8" a="1"/>
  <c r="Q158" i="8" s="1"/>
  <c r="M1094" i="8"/>
  <c r="Q267" i="8" a="1"/>
  <c r="Q267" i="8" s="1"/>
  <c r="Q235" i="8" a="1"/>
  <c r="Q235" i="8" s="1"/>
  <c r="Q329" i="8" a="1"/>
  <c r="Q329" i="8" s="1"/>
  <c r="Q1494" i="8" a="1"/>
  <c r="Q1494" i="8" s="1"/>
  <c r="M1990" i="5"/>
  <c r="M2026" i="5"/>
  <c r="M1256" i="8"/>
  <c r="M1088" i="8"/>
  <c r="Q925" i="8" a="1"/>
  <c r="Q925" i="8" s="1"/>
  <c r="M1125" i="8"/>
  <c r="M764" i="8"/>
  <c r="Q468" i="8" a="1"/>
  <c r="Q468" i="8" s="1"/>
  <c r="Q375" i="8" a="1"/>
  <c r="Q375" i="8" s="1"/>
  <c r="Q902" i="8" a="1"/>
  <c r="Q902" i="8" s="1"/>
  <c r="M954" i="8"/>
  <c r="Q348" i="8" a="1"/>
  <c r="Q348" i="8" s="1"/>
  <c r="M835" i="8"/>
  <c r="Q559" i="8" a="1"/>
  <c r="Q559" i="8" s="1"/>
  <c r="Q283" i="8" a="1"/>
  <c r="Q283" i="8" s="1"/>
  <c r="Q1573" i="8" a="1"/>
  <c r="Q1573" i="8" s="1"/>
  <c r="Q94" i="8" a="1"/>
  <c r="Q94" i="8" s="1"/>
  <c r="Q174" i="8" a="1"/>
  <c r="Q174" i="8" s="1"/>
  <c r="Q648" i="8" a="1"/>
  <c r="Q648" i="8" s="1"/>
  <c r="M67" i="8"/>
  <c r="Q78" i="8" a="1"/>
  <c r="Q78" i="8" s="1"/>
  <c r="M1974" i="5"/>
  <c r="Q1171" i="5" a="1"/>
  <c r="Q1171" i="5" s="1"/>
  <c r="Q1316" i="5" a="1"/>
  <c r="Q1316" i="5" s="1"/>
  <c r="Q815" i="5" a="1"/>
  <c r="Q815" i="5" s="1"/>
  <c r="M1013" i="5"/>
  <c r="Q1047" i="5" a="1"/>
  <c r="Q1047" i="5" s="1"/>
  <c r="M1705" i="5"/>
  <c r="Q1825" i="8" a="1"/>
  <c r="Q1825" i="8" s="1"/>
  <c r="M1873" i="8"/>
  <c r="M1701" i="8"/>
  <c r="M1369" i="8"/>
  <c r="M1385" i="8"/>
  <c r="M1178" i="8"/>
  <c r="M775" i="8"/>
  <c r="Q364" i="8" a="1"/>
  <c r="Q364" i="8" s="1"/>
  <c r="M548" i="8"/>
  <c r="M740" i="8"/>
  <c r="M314" i="8"/>
  <c r="Q1486" i="8" a="1"/>
  <c r="Q1486" i="8" s="1"/>
  <c r="M211" i="8"/>
  <c r="M200" i="8"/>
  <c r="Q750" i="8" a="1"/>
  <c r="Q750" i="8" s="1"/>
  <c r="M1266" i="8"/>
  <c r="M51" i="8"/>
  <c r="M163" i="8"/>
  <c r="M131" i="8"/>
  <c r="M1808" i="5"/>
  <c r="M905" i="5"/>
  <c r="M1835" i="5"/>
  <c r="Q1131" i="5" a="1"/>
  <c r="Q1131" i="5" s="1"/>
  <c r="Q2041" i="8" a="1"/>
  <c r="Q2041" i="8" s="1"/>
  <c r="Q1943" i="8" a="1"/>
  <c r="Q1943" i="8" s="1"/>
  <c r="M1353" i="8"/>
  <c r="M1208" i="8"/>
  <c r="Q604" i="8" a="1"/>
  <c r="Q604" i="8" s="1"/>
  <c r="Q564" i="8" a="1"/>
  <c r="Q564" i="8" s="1"/>
  <c r="M500" i="8"/>
  <c r="Q400" i="8" a="1"/>
  <c r="Q400" i="8" s="1"/>
  <c r="M272" i="8"/>
  <c r="M240" i="8"/>
  <c r="Q194" i="8" a="1"/>
  <c r="Q194" i="8" s="1"/>
  <c r="Q794" i="8" a="1"/>
  <c r="Q794" i="8" s="1"/>
  <c r="Q584" i="8" a="1"/>
  <c r="Q584" i="8" s="1"/>
  <c r="M380" i="8"/>
  <c r="M147" i="8"/>
  <c r="Q30" i="8" a="1"/>
  <c r="Q30" i="8" s="1"/>
  <c r="Q142" i="8" a="1"/>
  <c r="Q142" i="8" s="1"/>
  <c r="M1081" i="8"/>
  <c r="Q1688" i="5" a="1"/>
  <c r="Q1688" i="5" s="1"/>
  <c r="M1300" i="5"/>
  <c r="M1154" i="5"/>
  <c r="Q1055" i="5" a="1"/>
  <c r="Q1055" i="5" s="1"/>
  <c r="M2021" i="8"/>
  <c r="Q2027" i="8" a="1"/>
  <c r="Q2027" i="8" s="1"/>
  <c r="M1967" i="8"/>
  <c r="M1911" i="8"/>
  <c r="M1833" i="8"/>
  <c r="M1594" i="8"/>
  <c r="M1562" i="8"/>
  <c r="M1158" i="8"/>
  <c r="M1152" i="8"/>
  <c r="M840" i="8"/>
  <c r="Q862" i="8" a="1"/>
  <c r="Q862" i="8" s="1"/>
  <c r="M856" i="8"/>
  <c r="Q806" i="8" a="1"/>
  <c r="Q806" i="8" s="1"/>
  <c r="Q672" i="8" a="1"/>
  <c r="Q672" i="8" s="1"/>
  <c r="M2035" i="8"/>
  <c r="Q543" i="8" a="1"/>
  <c r="Q543" i="8" s="1"/>
  <c r="Q1109" i="8" a="1"/>
  <c r="Q1109" i="8" s="1"/>
  <c r="Q126" i="8" a="1"/>
  <c r="Q126" i="8" s="1"/>
  <c r="Q463" i="8" a="1"/>
  <c r="Q463" i="8" s="1"/>
  <c r="Q407" i="8" a="1"/>
  <c r="Q407" i="8" s="1"/>
  <c r="Q818" i="8" a="1"/>
  <c r="Q818" i="8" s="1"/>
  <c r="Q1572" i="5" a="1"/>
  <c r="Q1572" i="5" s="1"/>
  <c r="Q2079" i="5" a="1"/>
  <c r="Q2079" i="5" s="1"/>
  <c r="M1979" i="8"/>
  <c r="M2013" i="8"/>
  <c r="Q1927" i="8" a="1"/>
  <c r="Q1927" i="8" s="1"/>
  <c r="M1192" i="8"/>
  <c r="M1465" i="8"/>
  <c r="M939" i="8"/>
  <c r="Q830" i="8" a="1"/>
  <c r="Q830" i="8" s="1"/>
  <c r="Q432" i="8" a="1"/>
  <c r="Q432" i="8" s="1"/>
  <c r="Q324" i="8" a="1"/>
  <c r="Q324" i="8" s="1"/>
  <c r="Q484" i="8" a="1"/>
  <c r="Q484" i="8" s="1"/>
  <c r="Q1605" i="8" a="1"/>
  <c r="Q1605" i="8" s="1"/>
  <c r="M444" i="8"/>
  <c r="Q867" i="8" a="1"/>
  <c r="Q867" i="8" s="1"/>
  <c r="Q1005" i="8" a="1"/>
  <c r="Q1005" i="8" s="1"/>
  <c r="M83" i="8"/>
  <c r="Q251" i="8" a="1"/>
  <c r="Q251" i="8" s="1"/>
  <c r="M35" i="8"/>
  <c r="M1406" i="8"/>
  <c r="M309" i="8"/>
  <c r="M1728" i="5"/>
  <c r="Q1709" i="8" a="1"/>
  <c r="Q1709" i="8" s="1"/>
  <c r="Q1165" i="8" a="1"/>
  <c r="Q1165" i="8" s="1"/>
  <c r="Q1016" i="8" a="1"/>
  <c r="Q1016" i="8" s="1"/>
  <c r="M824" i="8"/>
  <c r="Q532" i="8" a="1"/>
  <c r="Q532" i="8" s="1"/>
  <c r="Q344" i="8" a="1"/>
  <c r="Q344" i="8" s="1"/>
  <c r="M974" i="8"/>
  <c r="M412" i="8"/>
  <c r="M333" i="8"/>
  <c r="Q62" i="8" a="1"/>
  <c r="Q62" i="8" s="1"/>
  <c r="Q527" i="8" a="1"/>
  <c r="Q527" i="8" s="1"/>
  <c r="M215" i="8"/>
  <c r="M99" i="8"/>
  <c r="Q1502" i="8" a="1"/>
  <c r="Q1502" i="8" s="1"/>
  <c r="M1881" i="8"/>
  <c r="M1681" i="8"/>
  <c r="M1610" i="8"/>
  <c r="M1514" i="8"/>
  <c r="M1240" i="8"/>
  <c r="Q1048" i="8" a="1"/>
  <c r="Q1048" i="8" s="1"/>
  <c r="Q732" i="8" a="1"/>
  <c r="Q732" i="8" s="1"/>
  <c r="Q664" i="8" a="1"/>
  <c r="Q664" i="8" s="1"/>
  <c r="Q1229" i="8" a="1"/>
  <c r="Q1229" i="8" s="1"/>
  <c r="M1438" i="8"/>
  <c r="M1427" i="8"/>
  <c r="Q712" i="8" a="1"/>
  <c r="Q712" i="8" s="1"/>
  <c r="Q1887" i="8" a="1"/>
  <c r="Q1887" i="8" s="1"/>
  <c r="Q1197" i="8" a="1"/>
  <c r="Q1197" i="8" s="1"/>
  <c r="Q222" i="8" a="1"/>
  <c r="Q222" i="8" s="1"/>
  <c r="Q724" i="8" a="1"/>
  <c r="Q724" i="8" s="1"/>
  <c r="M1146" i="8"/>
  <c r="M353" i="8"/>
  <c r="Q962" i="8" a="1"/>
  <c r="Q962" i="8" s="1"/>
  <c r="Q304" i="8" a="1"/>
  <c r="Q304" i="8" s="1"/>
  <c r="Q110" i="8" a="1"/>
  <c r="Q110" i="8" s="1"/>
  <c r="M918" i="8"/>
  <c r="Q1358" i="8" a="1"/>
  <c r="Q1358" i="8" s="1"/>
  <c r="M1459" i="8"/>
  <c r="M2007" i="8"/>
  <c r="M1951" i="8"/>
  <c r="M1935" i="8"/>
  <c r="M1919" i="8"/>
  <c r="M1530" i="8"/>
  <c r="M1481" i="8"/>
  <c r="M1401" i="8"/>
  <c r="M1186" i="8"/>
  <c r="M1411" i="8"/>
  <c r="M1061" i="8"/>
  <c r="M1374" i="8"/>
  <c r="Q1851" i="8" a="1"/>
  <c r="Q1851" i="8" s="1"/>
  <c r="Q1277" i="8" a="1"/>
  <c r="Q1277" i="8" s="1"/>
  <c r="Q1839" i="8" a="1"/>
  <c r="Q1839" i="8" s="1"/>
  <c r="M1454" i="8"/>
  <c r="M1069" i="8"/>
  <c r="M1202" i="8"/>
  <c r="M1224" i="8"/>
  <c r="M1138" i="8"/>
  <c r="M1029" i="8"/>
  <c r="Q684" i="8" a="1"/>
  <c r="Q684" i="8" s="1"/>
  <c r="Q1261" i="8" a="1"/>
  <c r="Q1261" i="8" s="1"/>
  <c r="Q479" i="8" a="1"/>
  <c r="Q479" i="8" s="1"/>
  <c r="M1379" i="8"/>
  <c r="Q882" i="8" a="1"/>
  <c r="Q882" i="8" s="1"/>
  <c r="Q782" i="8" a="1"/>
  <c r="Q782" i="8" s="1"/>
  <c r="Q846" i="8" a="1"/>
  <c r="Q846" i="8" s="1"/>
  <c r="Q878" i="8" a="1"/>
  <c r="Q878" i="8" s="1"/>
  <c r="M1053" i="8"/>
  <c r="M1859" i="8"/>
  <c r="M1470" i="8"/>
  <c r="M1218" i="8"/>
  <c r="M1118" i="8"/>
  <c r="M1037" i="8"/>
  <c r="Q1245" i="8" a="1"/>
  <c r="Q1245" i="8" s="1"/>
  <c r="Q988" i="8" a="1"/>
  <c r="Q988" i="8" s="1"/>
  <c r="M1021" i="8"/>
  <c r="Q419" i="8" a="1"/>
  <c r="Q419" i="8" s="1"/>
  <c r="M1443" i="8"/>
  <c r="Q1213" i="8" a="1"/>
  <c r="Q1213" i="8" s="1"/>
  <c r="M1395" i="8"/>
  <c r="M179" i="8"/>
  <c r="Q656" i="8" a="1"/>
  <c r="Q656" i="8" s="1"/>
  <c r="Q387" i="8" a="1"/>
  <c r="Q387" i="8" s="1"/>
  <c r="Q495" i="8" a="1"/>
  <c r="Q495" i="8" s="1"/>
  <c r="Q624" i="8" a="1"/>
  <c r="Q624" i="8" s="1"/>
  <c r="Q1589" i="8" a="1"/>
  <c r="Q1589" i="8" s="1"/>
  <c r="M1819" i="8"/>
  <c r="M1422" i="8"/>
  <c r="M1964" i="5"/>
  <c r="M1788" i="5"/>
  <c r="M1693" i="5"/>
  <c r="Q1357" i="5" a="1"/>
  <c r="Q1357" i="5" s="1"/>
  <c r="M51" i="5"/>
  <c r="Q326" i="5" a="1"/>
  <c r="Q326" i="5" s="1"/>
  <c r="M2001" i="5"/>
  <c r="M1469" i="5"/>
  <c r="M62" i="5"/>
  <c r="Q2042" i="5" a="1"/>
  <c r="Q2042" i="5" s="1"/>
  <c r="M1772" i="5"/>
  <c r="Q1806" i="5" a="1"/>
  <c r="Q1806" i="5" s="1"/>
  <c r="M1643" i="5"/>
  <c r="Q1025" i="5" a="1"/>
  <c r="Q1025" i="5" s="1"/>
  <c r="M963" i="5"/>
  <c r="Q1102" i="5" a="1"/>
  <c r="Q1102" i="5" s="1"/>
  <c r="Q714" i="5" a="1"/>
  <c r="Q714" i="5" s="1"/>
  <c r="Q90" i="5" a="1"/>
  <c r="Q90" i="5" s="1"/>
  <c r="Q1676" i="5" a="1"/>
  <c r="Q1676" i="5" s="1"/>
  <c r="M1492" i="8"/>
  <c r="Q109" i="8" a="1"/>
  <c r="Q109" i="8" s="1"/>
  <c r="M885" i="5"/>
  <c r="M1800" i="5"/>
  <c r="M1242" i="5"/>
  <c r="M1004" i="5"/>
  <c r="M873" i="5"/>
  <c r="M444" i="5"/>
  <c r="Q219" i="5" a="1"/>
  <c r="Q219" i="5" s="1"/>
  <c r="M116" i="5"/>
  <c r="M169" i="5"/>
  <c r="M924" i="5"/>
  <c r="Q670" i="5" a="1"/>
  <c r="Q670" i="5" s="1"/>
  <c r="Q731" i="5" a="1"/>
  <c r="Q731" i="5" s="1"/>
  <c r="M344" i="5"/>
  <c r="M1583" i="5"/>
  <c r="M863" i="5"/>
  <c r="M814" i="5"/>
  <c r="Q652" i="5" a="1"/>
  <c r="Q652" i="5" s="1"/>
  <c r="M533" i="5"/>
  <c r="M972" i="5"/>
  <c r="M679" i="5"/>
  <c r="M2050" i="5"/>
  <c r="M1633" i="5"/>
  <c r="M1218" i="5"/>
  <c r="M2002" i="5"/>
  <c r="M1996" i="5"/>
  <c r="M992" i="5"/>
  <c r="M945" i="5"/>
  <c r="M687" i="5"/>
  <c r="M625" i="5"/>
  <c r="M369" i="5"/>
  <c r="M108" i="5"/>
  <c r="M193" i="5"/>
  <c r="M508" i="5"/>
  <c r="M1609" i="5"/>
  <c r="M832" i="5"/>
  <c r="Q1572" i="8" a="1"/>
  <c r="Q1572" i="8" s="1"/>
  <c r="Q644" i="5" a="1"/>
  <c r="Q644" i="5" s="1"/>
  <c r="Q2102" i="5" a="1"/>
  <c r="Q2102" i="5" s="1"/>
  <c r="Q1901" i="5" a="1"/>
  <c r="Q1901" i="5" s="1"/>
  <c r="M806" i="5"/>
  <c r="Q1624" i="5" a="1"/>
  <c r="Q1624" i="5" s="1"/>
  <c r="M756" i="5"/>
  <c r="M1934" i="5"/>
  <c r="M361" i="5"/>
  <c r="M786" i="5"/>
  <c r="Q1425" i="5" a="1"/>
  <c r="Q1425" i="5" s="1"/>
  <c r="M1206" i="5"/>
  <c r="Q1652" i="5" a="1"/>
  <c r="Q1652" i="5" s="1"/>
  <c r="Q1600" i="5" a="1"/>
  <c r="Q1600" i="5" s="1"/>
  <c r="M898" i="5"/>
  <c r="M1276" i="5"/>
  <c r="Q1136" i="8" a="1"/>
  <c r="Q1136" i="8" s="1"/>
  <c r="M760" i="8"/>
  <c r="Q259" i="8" a="1"/>
  <c r="Q259" i="8" s="1"/>
  <c r="M476" i="8"/>
  <c r="Q1951" i="5" a="1"/>
  <c r="Q1951" i="5" s="1"/>
  <c r="M1339" i="5"/>
  <c r="M884" i="5"/>
  <c r="Q605" i="5" a="1"/>
  <c r="Q605" i="5" s="1"/>
  <c r="Q523" i="5" a="1"/>
  <c r="Q523" i="5" s="1"/>
  <c r="M1698" i="8"/>
  <c r="Q1586" i="8" a="1"/>
  <c r="Q1586" i="8" s="1"/>
  <c r="M1462" i="8"/>
  <c r="Q838" i="8" a="1"/>
  <c r="Q838" i="8" s="1"/>
  <c r="M2016" i="5"/>
  <c r="M2045" i="5"/>
  <c r="Q359" i="5" a="1"/>
  <c r="Q359" i="5" s="1"/>
  <c r="Q274" i="5" a="1"/>
  <c r="Q274" i="5" s="1"/>
  <c r="Q1224" i="5" a="1"/>
  <c r="Q1224" i="5" s="1"/>
  <c r="M1874" i="5"/>
  <c r="M2010" i="8"/>
  <c r="Q1849" i="8" a="1"/>
  <c r="Q1849" i="8" s="1"/>
  <c r="M1869" i="8"/>
  <c r="M1168" i="8"/>
  <c r="Q275" i="8" a="1"/>
  <c r="Q275" i="8" s="1"/>
  <c r="M998" i="5"/>
  <c r="M175" i="5"/>
  <c r="Q570" i="5" a="1"/>
  <c r="Q570" i="5" s="1"/>
  <c r="M899" i="8"/>
  <c r="M346" i="8"/>
  <c r="M871" i="5"/>
  <c r="M342" i="5"/>
  <c r="M2005" i="8"/>
  <c r="M455" i="8"/>
  <c r="Q403" i="8" a="1"/>
  <c r="Q403" i="8" s="1"/>
  <c r="M353" i="5"/>
  <c r="M1280" i="5"/>
  <c r="M1963" i="8"/>
  <c r="M1822" i="8"/>
  <c r="M815" i="8"/>
  <c r="Q910" i="8" a="1"/>
  <c r="Q910" i="8" s="1"/>
  <c r="M519" i="8"/>
  <c r="Q1210" i="8" a="1"/>
  <c r="Q1210" i="8" s="1"/>
  <c r="M1757" i="5"/>
  <c r="M1162" i="5"/>
  <c r="M36" i="5"/>
  <c r="M1970" i="5"/>
  <c r="M367" i="5"/>
  <c r="M2060" i="8"/>
  <c r="M1971" i="8"/>
  <c r="Q1554" i="8" a="1"/>
  <c r="Q1554" i="8" s="1"/>
  <c r="Q736" i="8" a="1"/>
  <c r="Q736" i="8" s="1"/>
  <c r="M572" i="8"/>
  <c r="Q524" i="8" a="1"/>
  <c r="Q524" i="8" s="1"/>
  <c r="M1798" i="5"/>
  <c r="M1129" i="5"/>
  <c r="Q1570" i="8" a="1"/>
  <c r="Q1570" i="8" s="1"/>
  <c r="Q1441" i="8" a="1"/>
  <c r="Q1441" i="8" s="1"/>
  <c r="M828" i="8"/>
  <c r="M810" i="8"/>
  <c r="Q416" i="8" a="1"/>
  <c r="Q416" i="8" s="1"/>
  <c r="Q1366" i="8" a="1"/>
  <c r="Q1366" i="8" s="1"/>
  <c r="M1015" i="8"/>
  <c r="Q45" i="8" a="1"/>
  <c r="Q45" i="8" s="1"/>
  <c r="Q671" i="8" a="1"/>
  <c r="Q671" i="8" s="1"/>
  <c r="M723" i="8"/>
  <c r="M1987" i="8"/>
  <c r="Q1529" i="8" a="1"/>
  <c r="Q1529" i="8" s="1"/>
  <c r="Q462" i="8" a="1"/>
  <c r="Q462" i="8" s="1"/>
  <c r="Q1588" i="8" a="1"/>
  <c r="Q1588" i="8" s="1"/>
  <c r="M747" i="8"/>
  <c r="M1604" i="8"/>
  <c r="Q526" i="8" a="1"/>
  <c r="Q526" i="8" s="1"/>
  <c r="Q173" i="8" a="1"/>
  <c r="Q173" i="8" s="1"/>
  <c r="Q647" i="8" a="1"/>
  <c r="Q647" i="8" s="1"/>
  <c r="Q266" i="8" a="1"/>
  <c r="Q266" i="8" s="1"/>
  <c r="Q386" i="8" a="1"/>
  <c r="Q386" i="8" s="1"/>
  <c r="M157" i="8"/>
  <c r="M93" i="8"/>
  <c r="M29" i="8"/>
  <c r="M347" i="8"/>
  <c r="Q1228" i="5" a="1"/>
  <c r="Q1228" i="5" s="1"/>
  <c r="M1439" i="5"/>
  <c r="M1091" i="5"/>
  <c r="M1973" i="8"/>
  <c r="M1699" i="8"/>
  <c r="M1707" i="8"/>
  <c r="Q1524" i="8" a="1"/>
  <c r="Q1524" i="8" s="1"/>
  <c r="Q1351" i="8" a="1"/>
  <c r="Q1351" i="8" s="1"/>
  <c r="M739" i="8"/>
  <c r="Q623" i="8" a="1"/>
  <c r="Q623" i="8" s="1"/>
  <c r="Q542" i="8" a="1"/>
  <c r="Q542" i="8" s="1"/>
  <c r="Q478" i="8" a="1"/>
  <c r="Q478" i="8" s="1"/>
  <c r="M881" i="8"/>
  <c r="Q1569" i="8" a="1"/>
  <c r="Q1569" i="8" s="1"/>
  <c r="M1648" i="8"/>
  <c r="M1642" i="8"/>
  <c r="M731" i="8"/>
  <c r="Q234" i="8" a="1"/>
  <c r="Q234" i="8" s="1"/>
  <c r="Q418" i="8" a="1"/>
  <c r="Q418" i="8" s="1"/>
  <c r="M141" i="8"/>
  <c r="M77" i="8"/>
  <c r="Q214" i="8" a="1"/>
  <c r="Q214" i="8" s="1"/>
  <c r="Q917" i="8" a="1"/>
  <c r="Q917" i="8" s="1"/>
  <c r="M1449" i="5"/>
  <c r="M1130" i="5"/>
  <c r="M1680" i="8"/>
  <c r="Q1561" i="8" a="1"/>
  <c r="Q1561" i="8" s="1"/>
  <c r="M1047" i="8"/>
  <c r="M968" i="8"/>
  <c r="M1108" i="8"/>
  <c r="M901" i="8"/>
  <c r="M663" i="8"/>
  <c r="Q494" i="8" a="1"/>
  <c r="Q494" i="8" s="1"/>
  <c r="Q282" i="8" a="1"/>
  <c r="Q282" i="8" s="1"/>
  <c r="M363" i="8"/>
  <c r="M185" i="8"/>
  <c r="M1577" i="5"/>
  <c r="M1313" i="5"/>
  <c r="Q911" i="5" a="1"/>
  <c r="Q911" i="5" s="1"/>
  <c r="Q1621" i="8" a="1"/>
  <c r="Q1621" i="8" s="1"/>
  <c r="Q1556" i="8" a="1"/>
  <c r="Q1556" i="8" s="1"/>
  <c r="M948" i="8"/>
  <c r="M594" i="8"/>
  <c r="Q583" i="8" a="1"/>
  <c r="Q583" i="8" s="1"/>
  <c r="Q450" i="8" a="1"/>
  <c r="Q450" i="8" s="1"/>
  <c r="M125" i="8"/>
  <c r="M61" i="8"/>
  <c r="M1654" i="8"/>
  <c r="M816" i="8"/>
  <c r="M1911" i="5"/>
  <c r="M1497" i="5"/>
  <c r="M1617" i="5"/>
  <c r="Q740" i="5" a="1"/>
  <c r="Q740" i="5" s="1"/>
  <c r="M1686" i="8"/>
  <c r="Q1500" i="8" a="1"/>
  <c r="Q1500" i="8" s="1"/>
  <c r="Q1540" i="8" a="1"/>
  <c r="Q1540" i="8" s="1"/>
  <c r="Q953" i="8" a="1"/>
  <c r="Q953" i="8" s="1"/>
  <c r="M618" i="8"/>
  <c r="Q510" i="8" a="1"/>
  <c r="Q510" i="8" s="1"/>
  <c r="Q558" i="8" a="1"/>
  <c r="Q558" i="8" s="1"/>
  <c r="Q250" i="8" a="1"/>
  <c r="Q250" i="8" s="1"/>
  <c r="Q1545" i="8" a="1"/>
  <c r="Q1545" i="8" s="1"/>
  <c r="M829" i="8"/>
  <c r="M805" i="8"/>
  <c r="Q781" i="8" a="1"/>
  <c r="Q781" i="8" s="1"/>
  <c r="Q1988" i="5" a="1"/>
  <c r="Q1988" i="5" s="1"/>
  <c r="Q1959" i="5" a="1"/>
  <c r="Q1959" i="5" s="1"/>
  <c r="M1804" i="5"/>
  <c r="Q1914" i="5" a="1"/>
  <c r="Q1914" i="5" s="1"/>
  <c r="Q1898" i="5" a="1"/>
  <c r="Q1898" i="5" s="1"/>
  <c r="M1771" i="5"/>
  <c r="M1446" i="5"/>
  <c r="M1251" i="5"/>
  <c r="Q991" i="5" a="1"/>
  <c r="Q991" i="5" s="1"/>
  <c r="M382" i="5"/>
  <c r="M134" i="5"/>
  <c r="Q337" i="5" a="1"/>
  <c r="Q337" i="5" s="1"/>
  <c r="M1321" i="5"/>
  <c r="M1240" i="5"/>
  <c r="M514" i="5"/>
  <c r="M114" i="5"/>
  <c r="M44" i="5"/>
  <c r="Q402" i="5" a="1"/>
  <c r="Q402" i="5" s="1"/>
  <c r="Q650" i="5" a="1"/>
  <c r="Q650" i="5" s="1"/>
  <c r="Q2017" i="8" a="1"/>
  <c r="Q2017" i="8" s="1"/>
  <c r="Q1997" i="8" a="1"/>
  <c r="Q1997" i="8" s="1"/>
  <c r="Q1939" i="8" a="1"/>
  <c r="Q1939" i="8" s="1"/>
  <c r="Q1713" i="8" a="1"/>
  <c r="Q1713" i="8" s="1"/>
  <c r="M1280" i="8"/>
  <c r="M935" i="8"/>
  <c r="Q1040" i="8" a="1"/>
  <c r="Q1040" i="8" s="1"/>
  <c r="M977" i="8"/>
  <c r="Q842" i="8" a="1"/>
  <c r="Q842" i="8" s="1"/>
  <c r="Q895" i="8" a="1"/>
  <c r="Q895" i="8" s="1"/>
  <c r="Q1122" i="8" a="1"/>
  <c r="Q1122" i="8" s="1"/>
  <c r="Q384" i="8" a="1"/>
  <c r="Q384" i="8" s="1"/>
  <c r="M264" i="8"/>
  <c r="M676" i="8"/>
  <c r="M1483" i="8"/>
  <c r="Q942" i="8" a="1"/>
  <c r="Q942" i="8" s="1"/>
  <c r="Q858" i="8" a="1"/>
  <c r="Q858" i="8" s="1"/>
  <c r="Q336" i="8" a="1"/>
  <c r="Q336" i="8" s="1"/>
  <c r="M183" i="8"/>
  <c r="Q720" i="8" a="1"/>
  <c r="Q720" i="8" s="1"/>
  <c r="Q297" i="8" a="1"/>
  <c r="Q297" i="8" s="1"/>
  <c r="Q341" i="8" a="1"/>
  <c r="Q341" i="8" s="1"/>
  <c r="Q70" i="8" a="1"/>
  <c r="Q70" i="8" s="1"/>
  <c r="Q118" i="8" a="1"/>
  <c r="Q118" i="8" s="1"/>
  <c r="M107" i="8"/>
  <c r="Q1013" i="8" a="1"/>
  <c r="Q1013" i="8" s="1"/>
  <c r="Q367" i="8" a="1"/>
  <c r="Q367" i="8" s="1"/>
  <c r="Q1350" i="8" a="1"/>
  <c r="Q1350" i="8" s="1"/>
  <c r="M2024" i="5"/>
  <c r="M2030" i="5"/>
  <c r="M1819" i="5"/>
  <c r="Q819" i="5" a="1"/>
  <c r="Q819" i="5" s="1"/>
  <c r="M805" i="5"/>
  <c r="Q488" i="5" a="1"/>
  <c r="Q488" i="5" s="1"/>
  <c r="Q375" i="5" a="1"/>
  <c r="Q375" i="5" s="1"/>
  <c r="Q241" i="5" a="1"/>
  <c r="Q241" i="5" s="1"/>
  <c r="M182" i="5"/>
  <c r="M1260" i="5"/>
  <c r="M1741" i="5"/>
  <c r="Q737" i="5" a="1"/>
  <c r="Q737" i="5" s="1"/>
  <c r="M167" i="5"/>
  <c r="M1946" i="5"/>
  <c r="Q554" i="5" a="1"/>
  <c r="Q554" i="5" s="1"/>
  <c r="Q1100" i="5" a="1"/>
  <c r="Q1100" i="5" s="1"/>
  <c r="M2038" i="8"/>
  <c r="M1955" i="8"/>
  <c r="M1899" i="8"/>
  <c r="M1538" i="8"/>
  <c r="M1409" i="8"/>
  <c r="M1457" i="8"/>
  <c r="M1264" i="8"/>
  <c r="M1216" i="8"/>
  <c r="M1142" i="8"/>
  <c r="M1084" i="8"/>
  <c r="Q1072" i="8" a="1"/>
  <c r="Q1072" i="8" s="1"/>
  <c r="Q929" i="8" a="1"/>
  <c r="Q929" i="8" s="1"/>
  <c r="M864" i="8"/>
  <c r="Q448" i="8" a="1"/>
  <c r="Q448" i="8" s="1"/>
  <c r="Q292" i="8" a="1"/>
  <c r="Q292" i="8" s="1"/>
  <c r="M280" i="8"/>
  <c r="M208" i="8"/>
  <c r="M1863" i="8"/>
  <c r="Q243" i="8" a="1"/>
  <c r="Q243" i="8" s="1"/>
  <c r="Q890" i="8" a="1"/>
  <c r="Q890" i="8" s="1"/>
  <c r="Q1101" i="8" a="1"/>
  <c r="Q1101" i="8" s="1"/>
  <c r="M1581" i="8"/>
  <c r="M27" i="8"/>
  <c r="Q1269" i="8" a="1"/>
  <c r="Q1269" i="8" s="1"/>
  <c r="M75" i="8"/>
  <c r="M1242" i="8"/>
  <c r="M1258" i="8"/>
  <c r="Q150" i="8" a="1"/>
  <c r="Q150" i="8" s="1"/>
  <c r="Q2107" i="5" a="1"/>
  <c r="Q2107" i="5" s="1"/>
  <c r="M1298" i="5"/>
  <c r="Q896" i="5" a="1"/>
  <c r="Q896" i="5" s="1"/>
  <c r="M105" i="5"/>
  <c r="M259" i="5"/>
  <c r="M1725" i="5"/>
  <c r="M1058" i="5"/>
  <c r="M88" i="5"/>
  <c r="M1842" i="5"/>
  <c r="Q479" i="5" a="1"/>
  <c r="Q479" i="5" s="1"/>
  <c r="M506" i="5"/>
  <c r="Q588" i="5" a="1"/>
  <c r="Q588" i="5" s="1"/>
  <c r="M1812" i="5"/>
  <c r="M2055" i="8"/>
  <c r="M1162" i="8"/>
  <c r="M1090" i="8"/>
  <c r="Q992" i="8" a="1"/>
  <c r="Q992" i="8" s="1"/>
  <c r="Q875" i="8" a="1"/>
  <c r="Q875" i="8" s="1"/>
  <c r="Q668" i="8" a="1"/>
  <c r="Q668" i="8" s="1"/>
  <c r="Q743" i="8" a="1"/>
  <c r="Q743" i="8" s="1"/>
  <c r="M508" i="8"/>
  <c r="Q226" i="8" a="1"/>
  <c r="Q226" i="8" s="1"/>
  <c r="M1414" i="8"/>
  <c r="Q870" i="8" a="1"/>
  <c r="Q870" i="8" s="1"/>
  <c r="M1194" i="8"/>
  <c r="Q822" i="8" a="1"/>
  <c r="Q822" i="8" s="1"/>
  <c r="Q471" i="8" a="1"/>
  <c r="Q471" i="8" s="1"/>
  <c r="Q423" i="8" a="1"/>
  <c r="Q423" i="8" s="1"/>
  <c r="M1182" i="8"/>
  <c r="M1371" i="8"/>
  <c r="M1025" i="8"/>
  <c r="M1226" i="8"/>
  <c r="M321" i="8"/>
  <c r="M171" i="8"/>
  <c r="Q54" i="8" a="1"/>
  <c r="Q54" i="8" s="1"/>
  <c r="Q38" i="8" a="1"/>
  <c r="Q38" i="8" s="1"/>
  <c r="Q535" i="8" a="1"/>
  <c r="Q535" i="8" s="1"/>
  <c r="Q102" i="8" a="1"/>
  <c r="Q102" i="8" s="1"/>
  <c r="Q616" i="8" a="1"/>
  <c r="Q616" i="8" s="1"/>
  <c r="M1994" i="5"/>
  <c r="Q1468" i="5" a="1"/>
  <c r="Q1468" i="5" s="1"/>
  <c r="Q917" i="5" a="1"/>
  <c r="Q917" i="5" s="1"/>
  <c r="M922" i="5"/>
  <c r="M1003" i="5"/>
  <c r="Q970" i="5" a="1"/>
  <c r="Q970" i="5" s="1"/>
  <c r="Q729" i="5" a="1"/>
  <c r="Q729" i="5" s="1"/>
  <c r="M27" i="5"/>
  <c r="Q1070" i="5" a="1"/>
  <c r="Q1070" i="5" s="1"/>
  <c r="M2060" i="5"/>
  <c r="M1709" i="5"/>
  <c r="Q296" i="5" a="1"/>
  <c r="Q296" i="5" s="1"/>
  <c r="Q1174" i="5" a="1"/>
  <c r="Q1174" i="5" s="1"/>
  <c r="Q537" i="5" a="1"/>
  <c r="Q537" i="5" s="1"/>
  <c r="Q753" i="5" a="1"/>
  <c r="Q753" i="5" s="1"/>
  <c r="M1304" i="5"/>
  <c r="M1374" i="5"/>
  <c r="M935" i="5"/>
  <c r="M1990" i="8"/>
  <c r="M2023" i="8"/>
  <c r="M1947" i="8"/>
  <c r="M1602" i="8"/>
  <c r="M1377" i="8"/>
  <c r="M1361" i="8"/>
  <c r="M1425" i="8"/>
  <c r="M1200" i="8"/>
  <c r="M1156" i="8"/>
  <c r="Q802" i="8" a="1"/>
  <c r="Q802" i="8" s="1"/>
  <c r="Q791" i="8" a="1"/>
  <c r="Q791" i="8" s="1"/>
  <c r="Q636" i="8" a="1"/>
  <c r="Q636" i="8" s="1"/>
  <c r="M203" i="8"/>
  <c r="M232" i="8"/>
  <c r="M556" i="8"/>
  <c r="M460" i="8"/>
  <c r="Q487" i="8" a="1"/>
  <c r="Q487" i="8" s="1"/>
  <c r="M1274" i="8"/>
  <c r="Q1205" i="8" a="1"/>
  <c r="Q1205" i="8" s="1"/>
  <c r="M155" i="8"/>
  <c r="Q1149" i="8" a="1"/>
  <c r="Q1149" i="8" s="1"/>
  <c r="Q166" i="8" a="1"/>
  <c r="Q166" i="8" s="1"/>
  <c r="Q660" i="8" a="1"/>
  <c r="Q660" i="8" s="1"/>
  <c r="Q1597" i="8" a="1"/>
  <c r="Q1597" i="8" s="1"/>
  <c r="Q86" i="8" a="1"/>
  <c r="Q86" i="8" s="1"/>
  <c r="M1065" i="8"/>
  <c r="M2041" i="5"/>
  <c r="M2100" i="5"/>
  <c r="Q1905" i="5" a="1"/>
  <c r="Q1905" i="5" s="1"/>
  <c r="Q1438" i="5" a="1"/>
  <c r="Q1438" i="5" s="1"/>
  <c r="M1274" i="5"/>
  <c r="M158" i="5"/>
  <c r="M1366" i="5"/>
  <c r="M1978" i="5"/>
  <c r="M962" i="5"/>
  <c r="M288" i="5"/>
  <c r="Q668" i="5" a="1"/>
  <c r="Q668" i="5" s="1"/>
  <c r="M60" i="5"/>
  <c r="Q450" i="5" a="1"/>
  <c r="Q450" i="5" s="1"/>
  <c r="M1150" i="5"/>
  <c r="Q829" i="5" a="1"/>
  <c r="Q829" i="5" s="1"/>
  <c r="Q1204" i="5" a="1"/>
  <c r="Q1204" i="5" s="1"/>
  <c r="M392" i="5"/>
  <c r="Q532" i="5" a="1"/>
  <c r="Q532" i="5" s="1"/>
  <c r="M2045" i="8"/>
  <c r="M1977" i="8"/>
  <c r="M1931" i="8"/>
  <c r="M1829" i="8"/>
  <c r="M1705" i="8"/>
  <c r="M1248" i="8"/>
  <c r="Q984" i="8" a="1"/>
  <c r="Q984" i="8" s="1"/>
  <c r="Q1106" i="8" a="1"/>
  <c r="Q1106" i="8" s="1"/>
  <c r="Q1000" i="8" a="1"/>
  <c r="Q1000" i="8" s="1"/>
  <c r="M832" i="8"/>
  <c r="Q728" i="8" a="1"/>
  <c r="Q728" i="8" s="1"/>
  <c r="M540" i="8"/>
  <c r="Q198" i="8" a="1"/>
  <c r="Q198" i="8" s="1"/>
  <c r="Q1253" i="8" a="1"/>
  <c r="Q1253" i="8" s="1"/>
  <c r="M1403" i="8"/>
  <c r="Q947" i="8" a="1"/>
  <c r="Q947" i="8" s="1"/>
  <c r="M1174" i="8"/>
  <c r="Q567" i="8" a="1"/>
  <c r="Q567" i="8" s="1"/>
  <c r="Q190" i="8" a="1"/>
  <c r="Q190" i="8" s="1"/>
  <c r="Q134" i="8" a="1"/>
  <c r="Q134" i="8" s="1"/>
  <c r="Q1237" i="8" a="1"/>
  <c r="Q1237" i="8" s="1"/>
  <c r="M779" i="8"/>
  <c r="M301" i="8"/>
  <c r="M1033" i="8"/>
  <c r="M2081" i="5"/>
  <c r="M1925" i="5"/>
  <c r="Q1684" i="5" a="1"/>
  <c r="Q1684" i="5" s="1"/>
  <c r="M1080" i="5"/>
  <c r="Q308" i="5" a="1"/>
  <c r="Q308" i="5" s="1"/>
  <c r="M215" i="5"/>
  <c r="M79" i="5"/>
  <c r="M1022" i="5"/>
  <c r="Q2088" i="5" a="1"/>
  <c r="Q2088" i="5" s="1"/>
  <c r="M1312" i="5"/>
  <c r="M1938" i="5"/>
  <c r="M191" i="5"/>
  <c r="M1673" i="5"/>
  <c r="M433" i="5"/>
  <c r="M1907" i="8"/>
  <c r="M1923" i="8"/>
  <c r="M1915" i="8"/>
  <c r="M1877" i="8"/>
  <c r="M1522" i="8"/>
  <c r="M1473" i="8"/>
  <c r="M1393" i="8"/>
  <c r="M1128" i="8"/>
  <c r="M958" i="8"/>
  <c r="Q766" i="8" a="1"/>
  <c r="Q766" i="8" s="1"/>
  <c r="Q356" i="8" a="1"/>
  <c r="Q356" i="8" s="1"/>
  <c r="M248" i="8"/>
  <c r="M492" i="8"/>
  <c r="M1387" i="8"/>
  <c r="Q1189" i="8" a="1"/>
  <c r="Q1189" i="8" s="1"/>
  <c r="M372" i="8"/>
  <c r="M1446" i="8"/>
  <c r="Q396" i="8" a="1"/>
  <c r="Q396" i="8" s="1"/>
  <c r="M1114" i="8"/>
  <c r="Q361" i="8" a="1"/>
  <c r="Q361" i="8" s="1"/>
  <c r="Q391" i="8" a="1"/>
  <c r="Q391" i="8" s="1"/>
  <c r="Q428" i="8" a="1"/>
  <c r="Q428" i="8" s="1"/>
  <c r="M1451" i="8"/>
  <c r="Q592" i="8" a="1"/>
  <c r="Q592" i="8" s="1"/>
  <c r="M966" i="8"/>
  <c r="Q503" i="8" a="1"/>
  <c r="Q503" i="8" s="1"/>
  <c r="M59" i="8"/>
  <c r="Q22" i="8" a="1"/>
  <c r="Q22" i="8" s="1"/>
  <c r="M2076" i="5"/>
  <c r="M1930" i="5"/>
  <c r="M1890" i="5"/>
  <c r="Q849" i="5" a="1"/>
  <c r="Q849" i="5" s="1"/>
  <c r="Q622" i="5" a="1"/>
  <c r="Q622" i="5" s="1"/>
  <c r="Q412" i="5" a="1"/>
  <c r="Q412" i="5" s="1"/>
  <c r="M318" i="5"/>
  <c r="M207" i="5"/>
  <c r="Q470" i="5" a="1"/>
  <c r="Q470" i="5" s="1"/>
  <c r="M425" i="5"/>
  <c r="Q1641" i="8" a="1"/>
  <c r="Q1641" i="8" s="1"/>
  <c r="M1232" i="8"/>
  <c r="Q854" i="8" a="1"/>
  <c r="Q854" i="8" s="1"/>
  <c r="Q312" i="8" a="1"/>
  <c r="Q312" i="8" s="1"/>
  <c r="M1842" i="8"/>
  <c r="M1382" i="8"/>
  <c r="M91" i="8"/>
  <c r="M1077" i="8"/>
  <c r="Q435" i="8" a="1"/>
  <c r="Q435" i="8" s="1"/>
  <c r="M139" i="8"/>
  <c r="M880" i="8"/>
  <c r="M123" i="8"/>
  <c r="Q316" i="8" a="1"/>
  <c r="Q316" i="8" s="1"/>
  <c r="Q1045" i="8" a="1"/>
  <c r="Q1045" i="8" s="1"/>
  <c r="M43" i="8"/>
  <c r="Q1221" i="8" a="1"/>
  <c r="Q1221" i="8" s="1"/>
  <c r="Q551" i="8" a="1"/>
  <c r="Q551" i="8" s="1"/>
  <c r="M2025" i="8"/>
  <c r="Q1965" i="8" a="1"/>
  <c r="Q1965" i="8" s="1"/>
  <c r="Q1917" i="8" a="1"/>
  <c r="Q1917" i="8" s="1"/>
  <c r="M1737" i="8"/>
  <c r="M1745" i="8"/>
  <c r="Q1753" i="8" a="1"/>
  <c r="Q1753" i="8" s="1"/>
  <c r="Q1614" i="8" a="1"/>
  <c r="Q1614" i="8" s="1"/>
  <c r="M1437" i="8"/>
  <c r="M1357" i="8"/>
  <c r="Q1978" i="8" a="1"/>
  <c r="Q1978" i="8" s="1"/>
  <c r="Q1598" i="8" a="1"/>
  <c r="Q1598" i="8" s="1"/>
  <c r="Q1405" i="8" a="1"/>
  <c r="Q1405" i="8" s="1"/>
  <c r="M1430" i="8"/>
  <c r="M1793" i="8"/>
  <c r="Q1801" i="8" a="1"/>
  <c r="Q1801" i="8" s="1"/>
  <c r="Q1582" i="8" a="1"/>
  <c r="Q1582" i="8" s="1"/>
  <c r="M1518" i="8"/>
  <c r="M1891" i="8"/>
  <c r="M1398" i="8"/>
  <c r="Q1653" i="8" a="1"/>
  <c r="Q1653" i="8" s="1"/>
  <c r="M2011" i="8"/>
  <c r="Q1865" i="8" a="1"/>
  <c r="Q1865" i="8" s="1"/>
  <c r="M1857" i="8"/>
  <c r="M1850" i="8"/>
  <c r="Q1761" i="8" a="1"/>
  <c r="Q1761" i="8" s="1"/>
  <c r="M1729" i="8"/>
  <c r="Q1721" i="8" a="1"/>
  <c r="Q1721" i="8" s="1"/>
  <c r="Q1506" i="8" a="1"/>
  <c r="Q1506" i="8" s="1"/>
  <c r="Q2047" i="8" a="1"/>
  <c r="Q2047" i="8" s="1"/>
  <c r="M1835" i="8"/>
  <c r="M1991" i="8"/>
  <c r="Q1941" i="8" a="1"/>
  <c r="Q1941" i="8" s="1"/>
  <c r="M2056" i="8"/>
  <c r="Q1933" i="8" a="1"/>
  <c r="Q1933" i="8" s="1"/>
  <c r="M1550" i="8"/>
  <c r="Q1453" i="8" a="1"/>
  <c r="Q1453" i="8" s="1"/>
  <c r="Q1534" i="8" a="1"/>
  <c r="Q1534" i="8" s="1"/>
  <c r="M1843" i="8"/>
  <c r="Q1823" i="8" a="1"/>
  <c r="Q1823" i="8" s="1"/>
  <c r="M1419" i="8"/>
  <c r="M1435" i="8"/>
  <c r="M1467" i="8"/>
  <c r="Q1498" i="8" a="1"/>
  <c r="Q1498" i="8" s="1"/>
  <c r="M1901" i="8"/>
  <c r="M1389" i="8"/>
  <c r="Q1609" i="8" a="1"/>
  <c r="Q1609" i="8" s="1"/>
  <c r="Q2033" i="8" a="1"/>
  <c r="Q2033" i="8" s="1"/>
  <c r="Q1925" i="8" a="1"/>
  <c r="Q1925" i="8" s="1"/>
  <c r="Q1885" i="8" a="1"/>
  <c r="Q1885" i="8" s="1"/>
  <c r="M1893" i="8"/>
  <c r="M1785" i="8"/>
  <c r="M1637" i="8"/>
  <c r="Q1613" i="8" a="1"/>
  <c r="Q1613" i="8" s="1"/>
  <c r="M1478" i="8"/>
  <c r="Q1490" i="8" a="1"/>
  <c r="Q1490" i="8" s="1"/>
  <c r="Q888" i="5" a="1"/>
  <c r="Q888" i="5" s="1"/>
  <c r="Q462" i="5" a="1"/>
  <c r="Q462" i="5" s="1"/>
  <c r="M455" i="5"/>
  <c r="M1188" i="8"/>
  <c r="M1413" i="8"/>
  <c r="Q1154" i="8" a="1"/>
  <c r="Q1154" i="8" s="1"/>
  <c r="Q770" i="8" a="1"/>
  <c r="Q770" i="8" s="1"/>
  <c r="Q874" i="8" a="1"/>
  <c r="Q874" i="8" s="1"/>
  <c r="Q1064" i="8" a="1"/>
  <c r="Q1064" i="8" s="1"/>
  <c r="M1950" i="5"/>
  <c r="M1981" i="8"/>
  <c r="Q1861" i="8" a="1"/>
  <c r="Q1861" i="8" s="1"/>
  <c r="M1542" i="8"/>
  <c r="Q1333" i="8" a="1"/>
  <c r="Q1333" i="8" s="1"/>
  <c r="Q1381" i="8" a="1"/>
  <c r="Q1381" i="8" s="1"/>
  <c r="Q1230" i="8" a="1"/>
  <c r="Q1230" i="8" s="1"/>
  <c r="Q1984" i="5" a="1"/>
  <c r="Q1984" i="5" s="1"/>
  <c r="Q1830" i="5" a="1"/>
  <c r="Q1830" i="5" s="1"/>
  <c r="Q1383" i="5" a="1"/>
  <c r="Q1383" i="5" s="1"/>
  <c r="Q1175" i="5" a="1"/>
  <c r="Q1175" i="5" s="1"/>
  <c r="M1882" i="8"/>
  <c r="M965" i="8"/>
  <c r="M1198" i="8"/>
  <c r="M195" i="8"/>
  <c r="M1056" i="8"/>
  <c r="Q1986" i="5" a="1"/>
  <c r="Q1986" i="5" s="1"/>
  <c r="M268" i="8"/>
  <c r="Q2036" i="5" a="1"/>
  <c r="Q2036" i="5" s="1"/>
  <c r="M1919" i="5"/>
  <c r="Q811" i="5" a="1"/>
  <c r="Q811" i="5" s="1"/>
  <c r="M1279" i="5"/>
  <c r="Q485" i="5" a="1"/>
  <c r="Q485" i="5" s="1"/>
  <c r="M239" i="5"/>
  <c r="Q1897" i="8" a="1"/>
  <c r="Q1897" i="8" s="1"/>
  <c r="Q1717" i="8" a="1"/>
  <c r="Q1717" i="8" s="1"/>
  <c r="Q883" i="8" a="1"/>
  <c r="Q883" i="8" s="1"/>
  <c r="M544" i="8"/>
  <c r="Q555" i="8" a="1"/>
  <c r="Q555" i="8" s="1"/>
  <c r="Q1945" i="8" a="1"/>
  <c r="Q1945" i="8" s="1"/>
  <c r="Q1773" i="8" a="1"/>
  <c r="Q1773" i="8" s="1"/>
  <c r="M1805" i="8"/>
  <c r="Q1173" i="8" a="1"/>
  <c r="Q1173" i="8" s="1"/>
  <c r="Q1293" i="8" a="1"/>
  <c r="Q1293" i="8" s="1"/>
  <c r="M1423" i="8"/>
  <c r="Q523" i="8" a="1"/>
  <c r="Q523" i="8" s="1"/>
  <c r="M427" i="8"/>
  <c r="Q395" i="8" a="1"/>
  <c r="Q395" i="8" s="1"/>
  <c r="Q1017" i="8" a="1"/>
  <c r="Q1017" i="8" s="1"/>
  <c r="M1434" i="8"/>
  <c r="Q1765" i="8" a="1"/>
  <c r="Q1765" i="8" s="1"/>
  <c r="Q1397" i="8" a="1"/>
  <c r="Q1397" i="8" s="1"/>
  <c r="Q632" i="8" a="1"/>
  <c r="Q632" i="8" s="1"/>
  <c r="Q1049" i="8" a="1"/>
  <c r="Q1049" i="8" s="1"/>
  <c r="M950" i="8"/>
  <c r="M2057" i="8"/>
  <c r="M1855" i="8"/>
  <c r="M1226" i="5"/>
  <c r="M2006" i="5"/>
  <c r="M1968" i="5"/>
  <c r="M2000" i="5"/>
  <c r="M1929" i="5"/>
  <c r="M1836" i="5"/>
  <c r="M1778" i="5"/>
  <c r="M1406" i="5"/>
  <c r="M1310" i="5"/>
  <c r="M1337" i="5"/>
  <c r="Q883" i="5" a="1"/>
  <c r="Q883" i="5" s="1"/>
  <c r="Q543" i="5" a="1"/>
  <c r="Q543" i="5" s="1"/>
  <c r="Q600" i="5" a="1"/>
  <c r="Q600" i="5" s="1"/>
  <c r="M334" i="5"/>
  <c r="Q1708" i="5" a="1"/>
  <c r="Q1708" i="5" s="1"/>
  <c r="Q762" i="5" a="1"/>
  <c r="Q762" i="5" s="1"/>
  <c r="M1958" i="5"/>
  <c r="Q250" i="5" a="1"/>
  <c r="Q250" i="5" s="1"/>
  <c r="M199" i="5"/>
  <c r="M146" i="5"/>
  <c r="M92" i="5"/>
  <c r="M350" i="5"/>
  <c r="Q306" i="5" a="1"/>
  <c r="Q306" i="5" s="1"/>
  <c r="M1862" i="5"/>
  <c r="Q1159" i="5" a="1"/>
  <c r="Q1159" i="5" s="1"/>
  <c r="M2059" i="8"/>
  <c r="M1929" i="8"/>
  <c r="M1853" i="8"/>
  <c r="M1821" i="8"/>
  <c r="M1697" i="8"/>
  <c r="M1781" i="8"/>
  <c r="M1733" i="8"/>
  <c r="M1590" i="8"/>
  <c r="M1526" i="8"/>
  <c r="M1309" i="8"/>
  <c r="M1317" i="8"/>
  <c r="M1285" i="8"/>
  <c r="M1220" i="8"/>
  <c r="M1180" i="8"/>
  <c r="M1365" i="8"/>
  <c r="M1325" i="8"/>
  <c r="Q1273" i="8" a="1"/>
  <c r="Q1273" i="8" s="1"/>
  <c r="Q1044" i="8" a="1"/>
  <c r="Q1044" i="8" s="1"/>
  <c r="M1110" i="8"/>
  <c r="Q919" i="8" a="1"/>
  <c r="Q919" i="8" s="1"/>
  <c r="Q608" i="8" a="1"/>
  <c r="Q608" i="8" s="1"/>
  <c r="M751" i="8"/>
  <c r="Q440" i="8" a="1"/>
  <c r="Q440" i="8" s="1"/>
  <c r="Q408" i="8" a="1"/>
  <c r="Q408" i="8" s="1"/>
  <c r="Q371" i="8" a="1"/>
  <c r="Q371" i="8" s="1"/>
  <c r="M284" i="8"/>
  <c r="M1402" i="8"/>
  <c r="Q154" i="8" a="1"/>
  <c r="Q154" i="8" s="1"/>
  <c r="Q90" i="8" a="1"/>
  <c r="Q90" i="8" s="1"/>
  <c r="Q26" i="8" a="1"/>
  <c r="Q26" i="8" s="1"/>
  <c r="M207" i="8"/>
  <c r="Q279" i="8" a="1"/>
  <c r="Q279" i="8" s="1"/>
  <c r="M989" i="8"/>
  <c r="M1466" i="8"/>
  <c r="Q1510" i="8" a="1"/>
  <c r="Q1510" i="8" s="1"/>
  <c r="M2044" i="5"/>
  <c r="M1803" i="5"/>
  <c r="M1356" i="5"/>
  <c r="M1270" i="5"/>
  <c r="M1250" i="5"/>
  <c r="Q504" i="5" a="1"/>
  <c r="Q504" i="5" s="1"/>
  <c r="Q522" i="5" a="1"/>
  <c r="Q522" i="5" s="1"/>
  <c r="Q496" i="5" a="1"/>
  <c r="Q496" i="5" s="1"/>
  <c r="M975" i="5"/>
  <c r="Q2080" i="5" a="1"/>
  <c r="Q2080" i="5" s="1"/>
  <c r="Q655" i="5" a="1"/>
  <c r="Q655" i="5" s="1"/>
  <c r="M1975" i="8"/>
  <c r="M1741" i="8"/>
  <c r="M1789" i="8"/>
  <c r="M1606" i="8"/>
  <c r="M1252" i="8"/>
  <c r="M1126" i="8"/>
  <c r="Q1257" i="8" a="1"/>
  <c r="Q1257" i="8" s="1"/>
  <c r="M1120" i="8"/>
  <c r="M914" i="8"/>
  <c r="Q704" i="8" a="1"/>
  <c r="Q704" i="8" s="1"/>
  <c r="Q596" i="8" a="1"/>
  <c r="Q596" i="8" s="1"/>
  <c r="M560" i="8"/>
  <c r="M464" i="8"/>
  <c r="Q320" i="8" a="1"/>
  <c r="Q320" i="8" s="1"/>
  <c r="M2003" i="8"/>
  <c r="M1246" i="8"/>
  <c r="Q898" i="8" a="1"/>
  <c r="Q898" i="8" s="1"/>
  <c r="Q360" i="8" a="1"/>
  <c r="Q360" i="8" s="1"/>
  <c r="Q790" i="8" a="1"/>
  <c r="Q790" i="8" s="1"/>
  <c r="Q459" i="8" a="1"/>
  <c r="Q459" i="8" s="1"/>
  <c r="M1455" i="8"/>
  <c r="Q814" i="8" a="1"/>
  <c r="Q814" i="8" s="1"/>
  <c r="Q95" i="8" a="1"/>
  <c r="Q95" i="8" s="1"/>
  <c r="Q831" i="8" a="1"/>
  <c r="Q831" i="8" s="1"/>
  <c r="M970" i="8"/>
  <c r="Q420" i="8" a="1"/>
  <c r="Q420" i="8" s="1"/>
  <c r="Q63" i="8" a="1"/>
  <c r="Q63" i="8" s="1"/>
  <c r="M1439" i="8"/>
  <c r="M1386" i="8"/>
  <c r="Q47" i="8" a="1"/>
  <c r="Q47" i="8" s="1"/>
  <c r="Q452" i="8" a="1"/>
  <c r="Q452" i="8" s="1"/>
  <c r="Q997" i="8" a="1"/>
  <c r="Q997" i="8" s="1"/>
  <c r="Q1878" i="5" a="1"/>
  <c r="Q1878" i="5" s="1"/>
  <c r="M1398" i="5"/>
  <c r="Q1454" i="5" a="1"/>
  <c r="Q1454" i="5" s="1"/>
  <c r="Q1002" i="5" a="1"/>
  <c r="Q1002" i="5" s="1"/>
  <c r="Q989" i="5" a="1"/>
  <c r="Q989" i="5" s="1"/>
  <c r="M262" i="5"/>
  <c r="M267" i="5"/>
  <c r="M166" i="5"/>
  <c r="M113" i="5"/>
  <c r="M59" i="5"/>
  <c r="Q358" i="5" a="1"/>
  <c r="Q358" i="5" s="1"/>
  <c r="Q1212" i="5" a="1"/>
  <c r="Q1212" i="5" s="1"/>
  <c r="Q1580" i="5" a="1"/>
  <c r="Q1580" i="5" s="1"/>
  <c r="M1769" i="5"/>
  <c r="Q424" i="5" a="1"/>
  <c r="Q424" i="5" s="1"/>
  <c r="Q531" i="5" a="1"/>
  <c r="Q531" i="5" s="1"/>
  <c r="M1288" i="5"/>
  <c r="Q2111" i="5" a="1"/>
  <c r="Q2111" i="5" s="1"/>
  <c r="M1107" i="5"/>
  <c r="M396" i="5"/>
  <c r="M2022" i="8"/>
  <c r="M1961" i="8"/>
  <c r="M2037" i="8"/>
  <c r="M1913" i="8"/>
  <c r="Q1834" i="8" a="1"/>
  <c r="Q1834" i="8" s="1"/>
  <c r="M1797" i="8"/>
  <c r="M1558" i="8"/>
  <c r="M1461" i="8"/>
  <c r="M1349" i="8"/>
  <c r="Q1076" i="8" a="1"/>
  <c r="Q1076" i="8" s="1"/>
  <c r="M1166" i="8"/>
  <c r="Q879" i="8" a="1"/>
  <c r="Q879" i="8" s="1"/>
  <c r="M807" i="8"/>
  <c r="M783" i="8"/>
  <c r="M796" i="8"/>
  <c r="M354" i="8"/>
  <c r="M223" i="8"/>
  <c r="M2043" i="8"/>
  <c r="Q138" i="8" a="1"/>
  <c r="Q138" i="8" s="1"/>
  <c r="Q74" i="8" a="1"/>
  <c r="Q74" i="8" s="1"/>
  <c r="Q415" i="8" a="1"/>
  <c r="Q415" i="8" s="1"/>
  <c r="Q1032" i="8" a="1"/>
  <c r="Q1032" i="8" s="1"/>
  <c r="Q247" i="8" a="1"/>
  <c r="Q247" i="8" s="1"/>
  <c r="M1418" i="8"/>
  <c r="Q620" i="8" a="1"/>
  <c r="Q620" i="8" s="1"/>
  <c r="Q388" i="8" a="1"/>
  <c r="Q388" i="8" s="1"/>
  <c r="Q571" i="8" a="1"/>
  <c r="Q571" i="8" s="1"/>
  <c r="Q644" i="8" a="1"/>
  <c r="Q644" i="8" s="1"/>
  <c r="Q383" i="8" a="1"/>
  <c r="Q383" i="8" s="1"/>
  <c r="Q475" i="8" a="1"/>
  <c r="Q475" i="8" s="1"/>
  <c r="Q111" i="8" a="1"/>
  <c r="Q111" i="8" s="1"/>
  <c r="M2073" i="5"/>
  <c r="M1810" i="5"/>
  <c r="M1294" i="5"/>
  <c r="M1232" i="5"/>
  <c r="Q1069" i="5" a="1"/>
  <c r="Q1069" i="5" s="1"/>
  <c r="M889" i="5"/>
  <c r="M839" i="5"/>
  <c r="Q583" i="5" a="1"/>
  <c r="Q583" i="5" s="1"/>
  <c r="Q257" i="5" a="1"/>
  <c r="Q257" i="5" s="1"/>
  <c r="M2021" i="5"/>
  <c r="M1753" i="5"/>
  <c r="M391" i="5"/>
  <c r="M76" i="5"/>
  <c r="Q295" i="5" a="1"/>
  <c r="Q295" i="5" s="1"/>
  <c r="M438" i="5"/>
  <c r="Q1701" i="5" a="1"/>
  <c r="Q1701" i="5" s="1"/>
  <c r="Q1087" i="5" a="1"/>
  <c r="Q1087" i="5" s="1"/>
  <c r="M1989" i="8"/>
  <c r="M1969" i="8"/>
  <c r="M2009" i="8"/>
  <c r="M2029" i="8"/>
  <c r="M1921" i="8"/>
  <c r="M1889" i="8"/>
  <c r="M1937" i="8"/>
  <c r="M1301" i="8"/>
  <c r="M1204" i="8"/>
  <c r="M1140" i="8"/>
  <c r="Q1241" i="8" a="1"/>
  <c r="Q1241" i="8" s="1"/>
  <c r="M1148" i="8"/>
  <c r="Q934" i="8" a="1"/>
  <c r="Q934" i="8" s="1"/>
  <c r="M903" i="8"/>
  <c r="M480" i="8"/>
  <c r="M496" i="8"/>
  <c r="M1477" i="8"/>
  <c r="M1375" i="8"/>
  <c r="M1471" i="8"/>
  <c r="Q263" i="8" a="1"/>
  <c r="Q263" i="8" s="1"/>
  <c r="Q1585" i="8" a="1"/>
  <c r="Q1585" i="8" s="1"/>
  <c r="M376" i="8"/>
  <c r="Q1370" i="8" a="1"/>
  <c r="Q1370" i="8" s="1"/>
  <c r="M1214" i="8"/>
  <c r="M852" i="8"/>
  <c r="Q170" i="8" a="1"/>
  <c r="Q170" i="8" s="1"/>
  <c r="Q2099" i="5" a="1"/>
  <c r="Q2099" i="5" s="1"/>
  <c r="Q2087" i="5" a="1"/>
  <c r="Q2087" i="5" s="1"/>
  <c r="Q1897" i="5" a="1"/>
  <c r="Q1897" i="5" s="1"/>
  <c r="Q1873" i="5" a="1"/>
  <c r="Q1873" i="5" s="1"/>
  <c r="M1661" i="5"/>
  <c r="Q1259" i="5" a="1"/>
  <c r="Q1259" i="5" s="1"/>
  <c r="Q1049" i="5" a="1"/>
  <c r="Q1049" i="5" s="1"/>
  <c r="Q947" i="5" a="1"/>
  <c r="Q947" i="5" s="1"/>
  <c r="M284" i="5"/>
  <c r="Q227" i="5" a="1"/>
  <c r="Q227" i="5" s="1"/>
  <c r="Q313" i="5" a="1"/>
  <c r="Q313" i="5" s="1"/>
  <c r="M901" i="5"/>
  <c r="M1737" i="5"/>
  <c r="Q700" i="5" a="1"/>
  <c r="Q700" i="5" s="1"/>
  <c r="M123" i="5"/>
  <c r="M68" i="5"/>
  <c r="M505" i="5"/>
  <c r="Q420" i="5" a="1"/>
  <c r="Q420" i="5" s="1"/>
  <c r="Q1127" i="5" a="1"/>
  <c r="Q1127" i="5" s="1"/>
  <c r="M1749" i="8"/>
  <c r="M1841" i="8"/>
  <c r="M1725" i="8"/>
  <c r="M1429" i="8"/>
  <c r="M1236" i="8"/>
  <c r="M1341" i="8"/>
  <c r="Q1225" i="8" a="1"/>
  <c r="Q1225" i="8" s="1"/>
  <c r="M1105" i="8"/>
  <c r="Q300" i="8" a="1"/>
  <c r="Q300" i="8" s="1"/>
  <c r="M305" i="8"/>
  <c r="M1262" i="8"/>
  <c r="M946" i="8"/>
  <c r="M1082" i="8"/>
  <c r="Q340" i="8" a="1"/>
  <c r="Q340" i="8" s="1"/>
  <c r="Q122" i="8" a="1"/>
  <c r="Q122" i="8" s="1"/>
  <c r="Q58" i="8" a="1"/>
  <c r="Q58" i="8" s="1"/>
  <c r="Q926" i="8" a="1"/>
  <c r="Q926" i="8" s="1"/>
  <c r="Q1024" i="8" a="1"/>
  <c r="Q1024" i="8" s="1"/>
  <c r="Q716" i="8" a="1"/>
  <c r="Q716" i="8" s="1"/>
  <c r="M345" i="8"/>
  <c r="M2053" i="8"/>
  <c r="M1482" i="8"/>
  <c r="M1391" i="8"/>
  <c r="Q349" i="8" a="1"/>
  <c r="Q349" i="8" s="1"/>
  <c r="Q212" i="8" a="1"/>
  <c r="Q212" i="8" s="1"/>
  <c r="Q31" i="8" a="1"/>
  <c r="Q31" i="8" s="1"/>
  <c r="Q826" i="8" a="1"/>
  <c r="Q826" i="8" s="1"/>
  <c r="M1278" i="8"/>
  <c r="Q296" i="8" a="1"/>
  <c r="Q296" i="8" s="1"/>
  <c r="M1976" i="5"/>
  <c r="M1937" i="5"/>
  <c r="M1238" i="5"/>
  <c r="M1317" i="5"/>
  <c r="M1173" i="5"/>
  <c r="Q934" i="5" a="1"/>
  <c r="Q934" i="5" s="1"/>
  <c r="Q630" i="5" a="1"/>
  <c r="Q630" i="5" s="1"/>
  <c r="Q1078" i="5" a="1"/>
  <c r="Q1078" i="5" s="1"/>
  <c r="Q1795" i="5" a="1"/>
  <c r="Q1795" i="5" s="1"/>
  <c r="M2057" i="5"/>
  <c r="M446" i="5"/>
  <c r="Q638" i="5" a="1"/>
  <c r="Q638" i="5" s="1"/>
  <c r="M1953" i="8"/>
  <c r="M1995" i="8"/>
  <c r="M1757" i="8"/>
  <c r="Q1645" i="8" a="1"/>
  <c r="Q1645" i="8" s="1"/>
  <c r="M1574" i="8"/>
  <c r="M1268" i="8"/>
  <c r="M1160" i="8"/>
  <c r="M1445" i="8"/>
  <c r="Q1209" i="8" a="1"/>
  <c r="Q1209" i="8" s="1"/>
  <c r="Q778" i="8" a="1"/>
  <c r="Q778" i="8" s="1"/>
  <c r="M847" i="8"/>
  <c r="M512" i="8"/>
  <c r="M528" i="8"/>
  <c r="M236" i="8"/>
  <c r="M1827" i="8"/>
  <c r="M1450" i="8"/>
  <c r="M1354" i="8"/>
  <c r="Q507" i="8" a="1"/>
  <c r="Q507" i="8" s="1"/>
  <c r="Q231" i="8" a="1"/>
  <c r="Q231" i="8" s="1"/>
  <c r="Q758" i="8" a="1"/>
  <c r="Q758" i="8" s="1"/>
  <c r="Q447" i="8" a="1"/>
  <c r="Q447" i="8" s="1"/>
  <c r="M310" i="8"/>
  <c r="Q491" i="8" a="1"/>
  <c r="Q491" i="8" s="1"/>
  <c r="Q202" i="8" a="1"/>
  <c r="Q202" i="8" s="1"/>
  <c r="M330" i="8"/>
  <c r="Q863" i="8" a="1"/>
  <c r="Q863" i="8" s="1"/>
  <c r="M1407" i="8"/>
  <c r="M1134" i="8"/>
  <c r="M2014" i="5"/>
  <c r="Q1143" i="5" a="1"/>
  <c r="Q1143" i="5" s="1"/>
  <c r="Q566" i="5" a="1"/>
  <c r="Q566" i="5" s="1"/>
  <c r="M190" i="5"/>
  <c r="M137" i="5"/>
  <c r="M83" i="5"/>
  <c r="M35" i="5"/>
  <c r="M1784" i="5"/>
  <c r="Q1348" i="5" a="1"/>
  <c r="Q1348" i="5" s="1"/>
  <c r="M1689" i="5"/>
  <c r="Q432" i="5" a="1"/>
  <c r="Q432" i="5" s="1"/>
  <c r="Q684" i="5" a="1"/>
  <c r="Q684" i="5" s="1"/>
  <c r="M926" i="5"/>
  <c r="M939" i="5"/>
  <c r="M1158" i="5"/>
  <c r="M536" i="5"/>
  <c r="Q1188" i="5" a="1"/>
  <c r="Q1188" i="5" s="1"/>
  <c r="Q1193" i="8" a="1"/>
  <c r="Q1193" i="8" s="1"/>
  <c r="Q1012" i="8" a="1"/>
  <c r="Q1012" i="8" s="1"/>
  <c r="Q957" i="8" a="1"/>
  <c r="Q957" i="8" s="1"/>
  <c r="Q696" i="8" a="1"/>
  <c r="Q696" i="8" s="1"/>
  <c r="M334" i="8"/>
  <c r="M290" i="8"/>
  <c r="M252" i="8"/>
  <c r="Q106" i="8" a="1"/>
  <c r="Q106" i="8" s="1"/>
  <c r="Q42" i="8" a="1"/>
  <c r="Q42" i="8" s="1"/>
  <c r="Q580" i="8" a="1"/>
  <c r="Q580" i="8" s="1"/>
  <c r="M325" i="8"/>
  <c r="Q894" i="8" a="1"/>
  <c r="Q894" i="8" s="1"/>
  <c r="Q159" i="8" a="1"/>
  <c r="Q159" i="8" s="1"/>
  <c r="Q127" i="8" a="1"/>
  <c r="Q127" i="8" s="1"/>
  <c r="M175" i="8"/>
  <c r="Q79" i="8" a="1"/>
  <c r="Q79" i="8" s="1"/>
  <c r="Q143" i="8" a="1"/>
  <c r="Q143" i="8" s="1"/>
  <c r="M1847" i="8"/>
  <c r="Q2031" i="8" a="1"/>
  <c r="Q2031" i="8" s="1"/>
  <c r="Q1601" i="8" a="1"/>
  <c r="Q1601" i="8" s="1"/>
  <c r="M1839" i="5"/>
  <c r="Q861" i="5" a="1"/>
  <c r="Q861" i="5" s="1"/>
  <c r="M1893" i="5"/>
  <c r="M659" i="5"/>
  <c r="M1248" i="5"/>
  <c r="Q752" i="5" a="1"/>
  <c r="Q752" i="5" s="1"/>
  <c r="Q362" i="5" a="1"/>
  <c r="Q362" i="5" s="1"/>
  <c r="Q331" i="5" a="1"/>
  <c r="Q331" i="5" s="1"/>
  <c r="M877" i="5"/>
  <c r="Q272" i="5" a="1"/>
  <c r="Q272" i="5" s="1"/>
  <c r="Q2039" i="5" a="1"/>
  <c r="Q2039" i="5" s="1"/>
  <c r="Q1659" i="5" a="1"/>
  <c r="Q1659" i="5" s="1"/>
  <c r="M84" i="5"/>
  <c r="M174" i="5"/>
  <c r="M1875" i="8"/>
  <c r="M1883" i="8"/>
  <c r="Q1786" i="5" a="1"/>
  <c r="Q1786" i="5" s="1"/>
  <c r="M1121" i="5"/>
  <c r="M995" i="5"/>
  <c r="Q665" i="5" a="1"/>
  <c r="Q665" i="5" s="1"/>
  <c r="M325" i="5"/>
  <c r="M1561" i="5"/>
  <c r="Q1616" i="5" a="1"/>
  <c r="Q1616" i="5" s="1"/>
  <c r="Q518" i="8" a="1"/>
  <c r="Q518" i="8" s="1"/>
  <c r="M2028" i="5"/>
  <c r="M1888" i="5"/>
  <c r="M1247" i="5"/>
  <c r="Q157" i="5" a="1"/>
  <c r="Q157" i="5" s="1"/>
  <c r="M1465" i="5"/>
  <c r="M52" i="5"/>
  <c r="Q920" i="5" a="1"/>
  <c r="Q920" i="5" s="1"/>
  <c r="Q667" i="8" a="1"/>
  <c r="Q667" i="8" s="1"/>
  <c r="M1867" i="8"/>
  <c r="Q1302" i="5" a="1"/>
  <c r="Q1302" i="5" s="1"/>
  <c r="Q411" i="5" a="1"/>
  <c r="Q411" i="5" s="1"/>
  <c r="M141" i="5"/>
  <c r="M1977" i="5"/>
  <c r="Q21" i="8" a="1"/>
  <c r="Q21" i="8" s="1"/>
  <c r="Q513" i="5" a="1"/>
  <c r="Q513" i="5" s="1"/>
  <c r="Q712" i="5" a="1"/>
  <c r="Q712" i="5" s="1"/>
  <c r="M1553" i="5"/>
  <c r="M1593" i="5"/>
  <c r="Q765" i="8" a="1"/>
  <c r="Q765" i="8" s="1"/>
  <c r="M1537" i="8"/>
  <c r="Q921" i="5" a="1"/>
  <c r="Q921" i="5" s="1"/>
  <c r="Q50" i="5" a="1"/>
  <c r="Q50" i="5" s="1"/>
  <c r="Q1668" i="5" a="1"/>
  <c r="Q1668" i="5" s="1"/>
  <c r="Q1553" i="8" a="1"/>
  <c r="Q1553" i="8" s="1"/>
  <c r="M1913" i="5"/>
  <c r="Q478" i="5" a="1"/>
  <c r="Q478" i="5" s="1"/>
  <c r="Q129" i="5" a="1"/>
  <c r="Q129" i="5" s="1"/>
  <c r="Q53" i="8" a="1"/>
  <c r="Q53" i="8" s="1"/>
  <c r="M1462" i="5"/>
  <c r="M967" i="5"/>
  <c r="Q246" i="5" a="1"/>
  <c r="Q246" i="5" s="1"/>
  <c r="Q1957" i="8" a="1"/>
  <c r="Q1957" i="8" s="1"/>
  <c r="Q1817" i="8" a="1"/>
  <c r="Q1817" i="8" s="1"/>
  <c r="Q1769" i="8" a="1"/>
  <c r="Q1769" i="8" s="1"/>
  <c r="Q1421" i="8" a="1"/>
  <c r="Q1421" i="8" s="1"/>
  <c r="Q1566" i="8" a="1"/>
  <c r="Q1566" i="8" s="1"/>
  <c r="Q1469" i="8" a="1"/>
  <c r="Q1469" i="8" s="1"/>
  <c r="Q1373" i="8" a="1"/>
  <c r="Q1373" i="8" s="1"/>
  <c r="Q1345" i="8" a="1"/>
  <c r="Q1345" i="8" s="1"/>
  <c r="M1276" i="8"/>
  <c r="M1244" i="8"/>
  <c r="M1212" i="8"/>
  <c r="M1039" i="8"/>
  <c r="Q938" i="8" a="1"/>
  <c r="Q938" i="8" s="1"/>
  <c r="M801" i="8"/>
  <c r="Q1871" i="8" a="1"/>
  <c r="Q1871" i="8" s="1"/>
  <c r="M1431" i="8"/>
  <c r="M1463" i="8"/>
  <c r="M1831" i="8"/>
  <c r="Q1281" i="8" a="1"/>
  <c r="Q1281" i="8" s="1"/>
  <c r="M1442" i="8"/>
  <c r="M1882" i="5"/>
  <c r="M1792" i="5"/>
  <c r="M154" i="5"/>
  <c r="M1985" i="8"/>
  <c r="M1809" i="8"/>
  <c r="M1777" i="8"/>
  <c r="M1693" i="8"/>
  <c r="M1714" i="8"/>
  <c r="Q1673" i="8" a="1"/>
  <c r="Q1673" i="8" s="1"/>
  <c r="Q976" i="8" a="1"/>
  <c r="Q976" i="8" s="1"/>
  <c r="M1321" i="8"/>
  <c r="Q961" i="8" a="1"/>
  <c r="Q961" i="8" s="1"/>
  <c r="Q1068" i="8" a="1"/>
  <c r="Q1068" i="8" s="1"/>
  <c r="Q117" i="8" a="1"/>
  <c r="Q117" i="8" s="1"/>
  <c r="M1447" i="8"/>
  <c r="M217" i="8"/>
  <c r="M1410" i="8"/>
  <c r="M1415" i="8"/>
  <c r="M1190" i="8"/>
  <c r="M2039" i="8"/>
  <c r="M1130" i="8"/>
  <c r="M1426" i="8"/>
  <c r="M944" i="5"/>
  <c r="Q745" i="5" a="1"/>
  <c r="Q745" i="5" s="1"/>
  <c r="Q1629" i="8" a="1"/>
  <c r="Q1629" i="8" s="1"/>
  <c r="Q1516" i="8" a="1"/>
  <c r="Q1516" i="8" s="1"/>
  <c r="Q1233" i="8" a="1"/>
  <c r="Q1233" i="8" s="1"/>
  <c r="M985" i="8"/>
  <c r="M1073" i="8"/>
  <c r="M1206" i="8"/>
  <c r="M1270" i="8"/>
  <c r="M1383" i="8"/>
  <c r="Q1577" i="8" a="1"/>
  <c r="Q1577" i="8" s="1"/>
  <c r="M1362" i="8"/>
  <c r="Q1060" i="8" a="1"/>
  <c r="Q1060" i="8" s="1"/>
  <c r="M1170" i="8"/>
  <c r="M64" i="5"/>
  <c r="Q454" i="5" a="1"/>
  <c r="Q454" i="5" s="1"/>
  <c r="M1297" i="8"/>
  <c r="Q1217" i="8" a="1"/>
  <c r="Q1217" i="8" s="1"/>
  <c r="Q973" i="8" a="1"/>
  <c r="Q973" i="8" s="1"/>
  <c r="Q149" i="8" a="1"/>
  <c r="Q149" i="8" s="1"/>
  <c r="M2019" i="8"/>
  <c r="Q930" i="8" a="1"/>
  <c r="Q930" i="8" s="1"/>
  <c r="M1999" i="8"/>
  <c r="M1041" i="8"/>
  <c r="M1474" i="8"/>
  <c r="M1479" i="8"/>
  <c r="M1222" i="8"/>
  <c r="Q1593" i="8" a="1"/>
  <c r="Q1593" i="8" s="1"/>
  <c r="M1367" i="8"/>
  <c r="Q2015" i="8" a="1"/>
  <c r="Q2015" i="8" s="1"/>
  <c r="M1092" i="8"/>
  <c r="Q820" i="8" a="1"/>
  <c r="Q820" i="8" s="1"/>
  <c r="M2006" i="8"/>
  <c r="M1378" i="8"/>
  <c r="M1458" i="8"/>
  <c r="M993" i="8"/>
  <c r="M1394" i="8"/>
  <c r="M1541" i="5"/>
  <c r="M31" i="5"/>
  <c r="M1184" i="8"/>
  <c r="Q1265" i="8" a="1"/>
  <c r="Q1265" i="8" s="1"/>
  <c r="Q1201" i="8" a="1"/>
  <c r="Q1201" i="8" s="1"/>
  <c r="M1086" i="8"/>
  <c r="Q85" i="8" a="1"/>
  <c r="Q85" i="8" s="1"/>
  <c r="M1399" i="8"/>
  <c r="M1879" i="8"/>
  <c r="M1009" i="8"/>
  <c r="Q1001" i="8" a="1"/>
  <c r="Q1001" i="8" s="1"/>
  <c r="M1102" i="8"/>
  <c r="M1815" i="8"/>
  <c r="M978" i="8"/>
  <c r="M1238" i="8"/>
  <c r="Q1683" i="5" a="1"/>
  <c r="Q1683" i="5" s="1"/>
  <c r="M1364" i="5"/>
  <c r="M914" i="5"/>
  <c r="M648" i="5"/>
  <c r="Q1612" i="5" a="1"/>
  <c r="Q1612" i="5" s="1"/>
  <c r="M1573" i="5"/>
  <c r="M381" i="5"/>
  <c r="Q345" i="5" a="1"/>
  <c r="Q345" i="5" s="1"/>
  <c r="M1433" i="5"/>
  <c r="Q818" i="5" a="1"/>
  <c r="Q818" i="5" s="1"/>
  <c r="M374" i="5"/>
  <c r="Q1521" i="8" a="1"/>
  <c r="Q1521" i="8" s="1"/>
  <c r="Q1640" i="8" a="1"/>
  <c r="Q1640" i="8" s="1"/>
  <c r="Q675" i="8" a="1"/>
  <c r="Q675" i="8" s="1"/>
  <c r="Q735" i="8" a="1"/>
  <c r="Q735" i="8" s="1"/>
  <c r="Q659" i="8" a="1"/>
  <c r="Q659" i="8" s="1"/>
  <c r="M486" i="8"/>
  <c r="M837" i="8"/>
  <c r="M1390" i="5"/>
  <c r="M1258" i="5"/>
  <c r="M612" i="5"/>
  <c r="M214" i="5"/>
  <c r="M181" i="5"/>
  <c r="M42" i="5"/>
  <c r="Q1640" i="5" a="1"/>
  <c r="Q1640" i="5" s="1"/>
  <c r="Q735" i="5" a="1"/>
  <c r="Q735" i="5" s="1"/>
  <c r="M1505" i="5"/>
  <c r="Q728" i="5" a="1"/>
  <c r="Q728" i="5" s="1"/>
  <c r="M1202" i="5"/>
  <c r="M1198" i="5"/>
  <c r="M401" i="5"/>
  <c r="Q1057" i="5" a="1"/>
  <c r="Q1057" i="5" s="1"/>
  <c r="M772" i="5"/>
  <c r="Q1627" i="8" a="1"/>
  <c r="Q1627" i="8" s="1"/>
  <c r="Q1548" i="8" a="1"/>
  <c r="Q1548" i="8" s="1"/>
  <c r="M1676" i="8"/>
  <c r="M841" i="8"/>
  <c r="M626" i="8"/>
  <c r="Q591" i="8" a="1"/>
  <c r="Q591" i="8" s="1"/>
  <c r="Q502" i="8" a="1"/>
  <c r="Q502" i="8" s="1"/>
  <c r="M315" i="8"/>
  <c r="M1658" i="8"/>
  <c r="M1945" i="5"/>
  <c r="M1822" i="5"/>
  <c r="M1631" i="5"/>
  <c r="M867" i="5"/>
  <c r="Q803" i="5" a="1"/>
  <c r="Q803" i="5" s="1"/>
  <c r="Q609" i="5" a="1"/>
  <c r="Q609" i="5" s="1"/>
  <c r="M1481" i="5"/>
  <c r="M1597" i="5"/>
  <c r="Q984" i="5" a="1"/>
  <c r="Q984" i="5" s="1"/>
  <c r="M1099" i="5"/>
  <c r="Q1580" i="8" a="1"/>
  <c r="Q1580" i="8" s="1"/>
  <c r="Q1596" i="8" a="1"/>
  <c r="Q1596" i="8" s="1"/>
  <c r="Q1532" i="8" a="1"/>
  <c r="Q1532" i="8" s="1"/>
  <c r="M727" i="8"/>
  <c r="M1634" i="8"/>
  <c r="Q1588" i="5" a="1"/>
  <c r="Q1588" i="5" s="1"/>
  <c r="M1060" i="5"/>
  <c r="M968" i="5"/>
  <c r="M469" i="5"/>
  <c r="M825" i="5"/>
  <c r="M205" i="5"/>
  <c r="M173" i="5"/>
  <c r="Q2106" i="5" a="1"/>
  <c r="Q2106" i="5" s="1"/>
  <c r="Q997" i="5" a="1"/>
  <c r="Q997" i="5" s="1"/>
  <c r="M1529" i="5"/>
  <c r="M1034" i="5"/>
  <c r="Q1417" i="5" a="1"/>
  <c r="Q1417" i="5" s="1"/>
  <c r="Q1504" i="8" a="1"/>
  <c r="Q1504" i="8" s="1"/>
  <c r="Q566" i="8" a="1"/>
  <c r="Q566" i="8" s="1"/>
  <c r="Q274" i="8" a="1"/>
  <c r="Q274" i="8" s="1"/>
  <c r="Q258" i="8" a="1"/>
  <c r="Q258" i="8" s="1"/>
  <c r="Q242" i="8" a="1"/>
  <c r="Q242" i="8" s="1"/>
  <c r="Q434" i="8" a="1"/>
  <c r="Q434" i="8" s="1"/>
  <c r="Q402" i="8" a="1"/>
  <c r="Q402" i="8" s="1"/>
  <c r="M165" i="8"/>
  <c r="M133" i="8"/>
  <c r="M101" i="8"/>
  <c r="M69" i="8"/>
  <c r="M37" i="8"/>
  <c r="M1703" i="8"/>
  <c r="M940" i="8"/>
  <c r="M1711" i="8"/>
  <c r="M1992" i="5"/>
  <c r="M1647" i="5"/>
  <c r="M1603" i="5"/>
  <c r="M1437" i="5"/>
  <c r="M894" i="5"/>
  <c r="Q960" i="5" a="1"/>
  <c r="Q960" i="5" s="1"/>
  <c r="Q1006" i="5" a="1"/>
  <c r="Q1006" i="5" s="1"/>
  <c r="M549" i="5"/>
  <c r="M621" i="5"/>
  <c r="M1222" i="5"/>
  <c r="M1621" i="5"/>
  <c r="Q1604" i="5" a="1"/>
  <c r="Q1604" i="5" s="1"/>
  <c r="Q710" i="5" a="1"/>
  <c r="Q710" i="5" s="1"/>
  <c r="Q719" i="5" a="1"/>
  <c r="Q719" i="5" s="1"/>
  <c r="Q1015" i="5" a="1"/>
  <c r="Q1015" i="5" s="1"/>
  <c r="M802" i="5"/>
  <c r="Q1497" i="8" a="1"/>
  <c r="Q1497" i="8" s="1"/>
  <c r="Q1564" i="8" a="1"/>
  <c r="Q1564" i="8" s="1"/>
  <c r="M1071" i="8"/>
  <c r="M742" i="8"/>
  <c r="M650" i="8"/>
  <c r="M586" i="8"/>
  <c r="Q550" i="8" a="1"/>
  <c r="Q550" i="8" s="1"/>
  <c r="M1690" i="8"/>
  <c r="M1962" i="5"/>
  <c r="M1372" i="5"/>
  <c r="M1133" i="5"/>
  <c r="M1094" i="5"/>
  <c r="M859" i="5"/>
  <c r="M104" i="5"/>
  <c r="M26" i="5"/>
  <c r="M1489" i="5"/>
  <c r="Q907" i="5" a="1"/>
  <c r="Q907" i="5" s="1"/>
  <c r="Q744" i="5" a="1"/>
  <c r="Q744" i="5" s="1"/>
  <c r="M340" i="5"/>
  <c r="M1547" i="5"/>
  <c r="M1652" i="8"/>
  <c r="Q1612" i="8" a="1"/>
  <c r="Q1612" i="8" s="1"/>
  <c r="Q1359" i="8" a="1"/>
  <c r="Q1359" i="8" s="1"/>
  <c r="M1007" i="8"/>
  <c r="M1089" i="8"/>
  <c r="Q534" i="8" a="1"/>
  <c r="Q534" i="8" s="1"/>
  <c r="Q470" i="8" a="1"/>
  <c r="Q470" i="8" s="1"/>
  <c r="Q182" i="8" a="1"/>
  <c r="Q182" i="8" s="1"/>
  <c r="M889" i="8"/>
  <c r="M909" i="8"/>
  <c r="M857" i="8"/>
  <c r="M953" i="5"/>
  <c r="M691" i="5"/>
  <c r="M675" i="5"/>
  <c r="M848" i="5"/>
  <c r="M1445" i="5"/>
  <c r="Q646" i="5" a="1"/>
  <c r="Q646" i="5" s="1"/>
  <c r="M1854" i="5"/>
  <c r="Q615" i="8" a="1"/>
  <c r="Q615" i="8" s="1"/>
  <c r="M1682" i="8"/>
  <c r="M1983" i="8"/>
  <c r="M1487" i="8"/>
  <c r="Q19" i="5" a="1"/>
  <c r="Q19" i="5" s="1"/>
  <c r="M2065" i="5"/>
  <c r="M1850" i="5"/>
  <c r="M1729" i="5"/>
  <c r="M368" i="5"/>
  <c r="M1856" i="5"/>
  <c r="Q1324" i="5" a="1"/>
  <c r="Q1324" i="5" s="1"/>
  <c r="M63" i="5"/>
  <c r="Q692" i="5" a="1"/>
  <c r="Q692" i="5" s="1"/>
  <c r="M2004" i="5"/>
  <c r="M186" i="5"/>
  <c r="M97" i="5"/>
  <c r="M1146" i="5"/>
  <c r="M2092" i="5"/>
  <c r="M1744" i="5"/>
  <c r="Q1116" i="5" a="1"/>
  <c r="Q1116" i="5" s="1"/>
  <c r="M2008" i="5"/>
  <c r="Q1955" i="5" a="1"/>
  <c r="Q1955" i="5" s="1"/>
  <c r="Q1167" i="5" a="1"/>
  <c r="Q1167" i="5" s="1"/>
  <c r="Q1532" i="5" a="1"/>
  <c r="Q1532" i="5" s="1"/>
  <c r="M1267" i="5"/>
  <c r="B5" i="8"/>
  <c r="Q1303" i="5" a="1"/>
  <c r="Q1303" i="5" s="1"/>
  <c r="M1787" i="5"/>
  <c r="M1855" i="5"/>
  <c r="M872" i="5"/>
  <c r="M1549" i="5"/>
  <c r="Q2048" i="5" a="1"/>
  <c r="Q2048" i="5" s="1"/>
  <c r="M1712" i="5"/>
  <c r="M75" i="5"/>
  <c r="Q1019" i="5" a="1"/>
  <c r="Q1019" i="5" s="1"/>
  <c r="M1000" i="5"/>
  <c r="M1555" i="5"/>
  <c r="Q2020" i="8" a="1"/>
  <c r="Q2020" i="8" s="1"/>
  <c r="M2020" i="8"/>
  <c r="Q1980" i="8" a="1"/>
  <c r="Q1980" i="8" s="1"/>
  <c r="M1980" i="8"/>
  <c r="Q2048" i="8" a="1"/>
  <c r="Q2048" i="8" s="1"/>
  <c r="M2048" i="8"/>
  <c r="Q1930" i="8" a="1"/>
  <c r="Q1930" i="8" s="1"/>
  <c r="M1930" i="8"/>
  <c r="Q1854" i="8" a="1"/>
  <c r="Q1854" i="8" s="1"/>
  <c r="M1854" i="8"/>
  <c r="Q1535" i="8" a="1"/>
  <c r="Q1535" i="8" s="1"/>
  <c r="M1535" i="8"/>
  <c r="M1320" i="8"/>
  <c r="Q1320" i="8" a="1"/>
  <c r="Q1320" i="8" s="1"/>
  <c r="M1296" i="8"/>
  <c r="Q1296" i="8" a="1"/>
  <c r="Q1296" i="8" s="1"/>
  <c r="Q744" i="8" a="1"/>
  <c r="Q744" i="8" s="1"/>
  <c r="M744" i="8"/>
  <c r="Q433" i="8" a="1"/>
  <c r="Q433" i="8" s="1"/>
  <c r="M433" i="8"/>
  <c r="Q465" i="8" a="1"/>
  <c r="Q465" i="8" s="1"/>
  <c r="M465" i="8"/>
  <c r="Q168" i="8" a="1"/>
  <c r="Q168" i="8" s="1"/>
  <c r="M168" i="8"/>
  <c r="Q1271" i="8" a="1"/>
  <c r="Q1271" i="8" s="1"/>
  <c r="M1271" i="8"/>
  <c r="Q1948" i="8" a="1"/>
  <c r="Q1948" i="8" s="1"/>
  <c r="M1948" i="8"/>
  <c r="M1702" i="8"/>
  <c r="Q1702" i="8" a="1"/>
  <c r="Q1702" i="8" s="1"/>
  <c r="M1700" i="8"/>
  <c r="Q1700" i="8" a="1"/>
  <c r="Q1700" i="8" s="1"/>
  <c r="Q1583" i="8" a="1"/>
  <c r="Q1583" i="8" s="1"/>
  <c r="M1583" i="8"/>
  <c r="Q1456" i="8" a="1"/>
  <c r="Q1456" i="8" s="1"/>
  <c r="M1456" i="8"/>
  <c r="Q1145" i="8" a="1"/>
  <c r="Q1145" i="8" s="1"/>
  <c r="M1145" i="8"/>
  <c r="Q1141" i="8" a="1"/>
  <c r="Q1141" i="8" s="1"/>
  <c r="M1141" i="8"/>
  <c r="Q955" i="8" a="1"/>
  <c r="Q955" i="8" s="1"/>
  <c r="M955" i="8"/>
  <c r="M759" i="8"/>
  <c r="Q759" i="8" a="1"/>
  <c r="Q759" i="8" s="1"/>
  <c r="Q2091" i="5" a="1"/>
  <c r="Q2091" i="5" s="1"/>
  <c r="M1931" i="5"/>
  <c r="Q1807" i="5" a="1"/>
  <c r="Q1807" i="5" s="1"/>
  <c r="Q1064" i="5" a="1"/>
  <c r="Q1064" i="5" s="1"/>
  <c r="M254" i="5"/>
  <c r="M1908" i="5"/>
  <c r="Q757" i="5" a="1"/>
  <c r="Q757" i="5" s="1"/>
  <c r="Q2008" i="8" a="1"/>
  <c r="Q2008" i="8" s="1"/>
  <c r="M2008" i="8"/>
  <c r="M1956" i="8"/>
  <c r="Q1956" i="8" a="1"/>
  <c r="Q1956" i="8" s="1"/>
  <c r="M1924" i="8"/>
  <c r="Q1924" i="8" a="1"/>
  <c r="Q1924" i="8" s="1"/>
  <c r="Q2028" i="8" a="1"/>
  <c r="Q2028" i="8" s="1"/>
  <c r="M2028" i="8"/>
  <c r="Q1994" i="8" a="1"/>
  <c r="Q1994" i="8" s="1"/>
  <c r="M1994" i="8"/>
  <c r="Q2052" i="8" a="1"/>
  <c r="Q2052" i="8" s="1"/>
  <c r="M2052" i="8"/>
  <c r="Q1992" i="8" a="1"/>
  <c r="Q1992" i="8" s="1"/>
  <c r="M1992" i="8"/>
  <c r="Q2042" i="8" a="1"/>
  <c r="Q2042" i="8" s="1"/>
  <c r="M2042" i="8"/>
  <c r="Q1986" i="8" a="1"/>
  <c r="Q1986" i="8" s="1"/>
  <c r="M1986" i="8"/>
  <c r="Q2016" i="8" a="1"/>
  <c r="Q2016" i="8" s="1"/>
  <c r="M2016" i="8"/>
  <c r="M1888" i="8"/>
  <c r="Q1888" i="8" a="1"/>
  <c r="Q1888" i="8" s="1"/>
  <c r="M1856" i="8"/>
  <c r="Q1856" i="8" a="1"/>
  <c r="Q1856" i="8" s="1"/>
  <c r="Q1870" i="8" a="1"/>
  <c r="Q1870" i="8" s="1"/>
  <c r="M1870" i="8"/>
  <c r="M1840" i="8"/>
  <c r="Q1840" i="8" a="1"/>
  <c r="Q1840" i="8" s="1"/>
  <c r="Q1920" i="8" a="1"/>
  <c r="Q1920" i="8" s="1"/>
  <c r="M1920" i="8"/>
  <c r="M1812" i="8"/>
  <c r="Q1812" i="8" a="1"/>
  <c r="Q1812" i="8" s="1"/>
  <c r="M1816" i="8"/>
  <c r="Q1816" i="8" a="1"/>
  <c r="Q1816" i="8" s="1"/>
  <c r="M1784" i="8"/>
  <c r="Q1784" i="8" a="1"/>
  <c r="Q1784" i="8" s="1"/>
  <c r="M1752" i="8"/>
  <c r="Q1752" i="8" a="1"/>
  <c r="Q1752" i="8" s="1"/>
  <c r="M1720" i="8"/>
  <c r="Q1720" i="8" a="1"/>
  <c r="Q1720" i="8" s="1"/>
  <c r="M1691" i="8"/>
  <c r="Q1691" i="8" a="1"/>
  <c r="Q1691" i="8" s="1"/>
  <c r="Q1710" i="8" a="1"/>
  <c r="Q1710" i="8" s="1"/>
  <c r="M1710" i="8"/>
  <c r="Q1766" i="8" a="1"/>
  <c r="Q1766" i="8" s="1"/>
  <c r="M1766" i="8"/>
  <c r="Q1730" i="8" a="1"/>
  <c r="Q1730" i="8" s="1"/>
  <c r="M1730" i="8"/>
  <c r="M1657" i="8"/>
  <c r="Q1657" i="8" a="1"/>
  <c r="Q1657" i="8" s="1"/>
  <c r="Q1571" i="8" a="1"/>
  <c r="Q1571" i="8" s="1"/>
  <c r="M1571" i="8"/>
  <c r="Q1464" i="8" a="1"/>
  <c r="Q1464" i="8" s="1"/>
  <c r="M1464" i="8"/>
  <c r="Q1432" i="8" a="1"/>
  <c r="Q1432" i="8" s="1"/>
  <c r="M1432" i="8"/>
  <c r="Q1400" i="8" a="1"/>
  <c r="Q1400" i="8" s="1"/>
  <c r="M1400" i="8"/>
  <c r="Q1368" i="8" a="1"/>
  <c r="Q1368" i="8" s="1"/>
  <c r="M1368" i="8"/>
  <c r="Q1523" i="8" a="1"/>
  <c r="Q1523" i="8" s="1"/>
  <c r="M1523" i="8"/>
  <c r="Q1491" i="8" a="1"/>
  <c r="Q1491" i="8" s="1"/>
  <c r="M1491" i="8"/>
  <c r="M1310" i="8"/>
  <c r="Q1310" i="8" a="1"/>
  <c r="Q1310" i="8" s="1"/>
  <c r="M1161" i="8"/>
  <c r="Q1161" i="8" a="1"/>
  <c r="Q1161" i="8" s="1"/>
  <c r="Q1147" i="8" a="1"/>
  <c r="Q1147" i="8" s="1"/>
  <c r="M1147" i="8"/>
  <c r="M1097" i="8"/>
  <c r="Q1097" i="8" a="1"/>
  <c r="Q1097" i="8" s="1"/>
  <c r="Q1279" i="8" a="1"/>
  <c r="Q1279" i="8" s="1"/>
  <c r="M1279" i="8"/>
  <c r="Q1135" i="8" a="1"/>
  <c r="Q1135" i="8" s="1"/>
  <c r="M1135" i="8"/>
  <c r="Q1062" i="8" a="1"/>
  <c r="Q1062" i="8" s="1"/>
  <c r="M1062" i="8"/>
  <c r="Q1079" i="8" a="1"/>
  <c r="Q1079" i="8" s="1"/>
  <c r="M1079" i="8"/>
  <c r="M1127" i="8"/>
  <c r="Q1127" i="8" a="1"/>
  <c r="Q1127" i="8" s="1"/>
  <c r="Q1263" i="8" a="1"/>
  <c r="Q1263" i="8" s="1"/>
  <c r="M1263" i="8"/>
  <c r="Q1117" i="8" a="1"/>
  <c r="Q1117" i="8" s="1"/>
  <c r="M1117" i="8"/>
  <c r="M937" i="8"/>
  <c r="Q937" i="8" a="1"/>
  <c r="Q937" i="8" s="1"/>
  <c r="Q1050" i="8" a="1"/>
  <c r="Q1050" i="8" s="1"/>
  <c r="M1050" i="8"/>
  <c r="Q819" i="8" a="1"/>
  <c r="Q819" i="8" s="1"/>
  <c r="M819" i="8"/>
  <c r="M755" i="8"/>
  <c r="Q755" i="8" a="1"/>
  <c r="Q755" i="8" s="1"/>
  <c r="Q717" i="8" a="1"/>
  <c r="Q717" i="8" s="1"/>
  <c r="M717" i="8"/>
  <c r="Q685" i="8" a="1"/>
  <c r="Q685" i="8" s="1"/>
  <c r="M685" i="8"/>
  <c r="Q653" i="8" a="1"/>
  <c r="Q653" i="8" s="1"/>
  <c r="M653" i="8"/>
  <c r="Q860" i="8" a="1"/>
  <c r="Q860" i="8" s="1"/>
  <c r="M860" i="8"/>
  <c r="Q780" i="8" a="1"/>
  <c r="Q780" i="8" s="1"/>
  <c r="M780" i="8"/>
  <c r="Q785" i="8" a="1"/>
  <c r="Q785" i="8" s="1"/>
  <c r="M785" i="8"/>
  <c r="M921" i="8"/>
  <c r="Q921" i="8" a="1"/>
  <c r="Q921" i="8" s="1"/>
  <c r="Q722" i="8" a="1"/>
  <c r="Q722" i="8" s="1"/>
  <c r="M722" i="8"/>
  <c r="Q836" i="8" a="1"/>
  <c r="Q836" i="8" s="1"/>
  <c r="M836" i="8"/>
  <c r="Q601" i="8" a="1"/>
  <c r="Q601" i="8" s="1"/>
  <c r="M601" i="8"/>
  <c r="Q670" i="8" a="1"/>
  <c r="Q670" i="8" s="1"/>
  <c r="M670" i="8"/>
  <c r="Q633" i="8" a="1"/>
  <c r="Q633" i="8" s="1"/>
  <c r="M633" i="8"/>
  <c r="Q362" i="8" a="1"/>
  <c r="Q362" i="8" s="1"/>
  <c r="M362" i="8"/>
  <c r="Q537" i="8" a="1"/>
  <c r="Q537" i="8" s="1"/>
  <c r="M537" i="8"/>
  <c r="Q445" i="8" a="1"/>
  <c r="Q445" i="8" s="1"/>
  <c r="M445" i="8"/>
  <c r="Q413" i="8" a="1"/>
  <c r="Q413" i="8" s="1"/>
  <c r="M413" i="8"/>
  <c r="Q326" i="8" a="1"/>
  <c r="Q326" i="8" s="1"/>
  <c r="M326" i="8"/>
  <c r="Q172" i="8" a="1"/>
  <c r="Q172" i="8" s="1"/>
  <c r="M172" i="8"/>
  <c r="Q140" i="8" a="1"/>
  <c r="Q140" i="8" s="1"/>
  <c r="M140" i="8"/>
  <c r="Q108" i="8" a="1"/>
  <c r="Q108" i="8" s="1"/>
  <c r="M108" i="8"/>
  <c r="Q76" i="8" a="1"/>
  <c r="Q76" i="8" s="1"/>
  <c r="M76" i="8"/>
  <c r="Q44" i="8" a="1"/>
  <c r="Q44" i="8" s="1"/>
  <c r="M44" i="8"/>
  <c r="Q711" i="8" a="1"/>
  <c r="Q711" i="8" s="1"/>
  <c r="M711" i="8"/>
  <c r="M228" i="8"/>
  <c r="Q228" i="8" a="1"/>
  <c r="Q228" i="8" s="1"/>
  <c r="M1852" i="8"/>
  <c r="Q1852" i="8" a="1"/>
  <c r="Q1852" i="8" s="1"/>
  <c r="Q1734" i="8" a="1"/>
  <c r="Q1734" i="8" s="1"/>
  <c r="M1734" i="8"/>
  <c r="M1675" i="8"/>
  <c r="Q1675" i="8" a="1"/>
  <c r="Q1675" i="8" s="1"/>
  <c r="Q1460" i="8" a="1"/>
  <c r="Q1460" i="8" s="1"/>
  <c r="M1460" i="8"/>
  <c r="M1010" i="8"/>
  <c r="Q1010" i="8" a="1"/>
  <c r="Q1010" i="8" s="1"/>
  <c r="Q884" i="8" a="1"/>
  <c r="Q884" i="8" s="1"/>
  <c r="M884" i="8"/>
  <c r="Q1031" i="8" a="1"/>
  <c r="Q1031" i="8" s="1"/>
  <c r="M1031" i="8"/>
  <c r="Q485" i="8" a="1"/>
  <c r="Q485" i="8" s="1"/>
  <c r="M485" i="8"/>
  <c r="M2058" i="8"/>
  <c r="Q2058" i="8" a="1"/>
  <c r="Q2058" i="8" s="1"/>
  <c r="Q1814" i="8" a="1"/>
  <c r="Q1814" i="8" s="1"/>
  <c r="M1814" i="8"/>
  <c r="Q1818" i="8" a="1"/>
  <c r="Q1818" i="8" s="1"/>
  <c r="M1818" i="8"/>
  <c r="Q1742" i="8" a="1"/>
  <c r="Q1742" i="8" s="1"/>
  <c r="M1742" i="8"/>
  <c r="Q1424" i="8" a="1"/>
  <c r="Q1424" i="8" s="1"/>
  <c r="M1424" i="8"/>
  <c r="Q1034" i="8" a="1"/>
  <c r="Q1034" i="8" s="1"/>
  <c r="M1034" i="8"/>
  <c r="Q1038" i="8" a="1"/>
  <c r="Q1038" i="8" s="1"/>
  <c r="M1038" i="8"/>
  <c r="M1982" i="5"/>
  <c r="M1696" i="5"/>
  <c r="M1387" i="5"/>
  <c r="M1161" i="5"/>
  <c r="Q1155" i="5" a="1"/>
  <c r="Q1155" i="5" s="1"/>
  <c r="M897" i="5"/>
  <c r="Q1165" i="5" a="1"/>
  <c r="Q1165" i="5" s="1"/>
  <c r="Q676" i="5" a="1"/>
  <c r="Q676" i="5" s="1"/>
  <c r="Q341" i="5" a="1"/>
  <c r="Q341" i="5" s="1"/>
  <c r="M1816" i="5"/>
  <c r="M971" i="5"/>
  <c r="Q993" i="5" a="1"/>
  <c r="Q993" i="5" s="1"/>
  <c r="M1944" i="8"/>
  <c r="Q1944" i="8" a="1"/>
  <c r="Q1944" i="8" s="1"/>
  <c r="M2051" i="8"/>
  <c r="Q2051" i="8" a="1"/>
  <c r="Q2051" i="8" s="1"/>
  <c r="Q2018" i="8" a="1"/>
  <c r="Q2018" i="8" s="1"/>
  <c r="M2018" i="8"/>
  <c r="Q1966" i="8" a="1"/>
  <c r="Q1966" i="8" s="1"/>
  <c r="M1966" i="8"/>
  <c r="M1914" i="8"/>
  <c r="Q1914" i="8" a="1"/>
  <c r="Q1914" i="8" s="1"/>
  <c r="Q1950" i="8" a="1"/>
  <c r="Q1950" i="8" s="1"/>
  <c r="M1950" i="8"/>
  <c r="M1876" i="8"/>
  <c r="Q1876" i="8" a="1"/>
  <c r="Q1876" i="8" s="1"/>
  <c r="Q1962" i="8" a="1"/>
  <c r="Q1962" i="8" s="1"/>
  <c r="M1962" i="8"/>
  <c r="Q1878" i="8" a="1"/>
  <c r="Q1878" i="8" s="1"/>
  <c r="M1878" i="8"/>
  <c r="M1804" i="8"/>
  <c r="Q1804" i="8" a="1"/>
  <c r="Q1804" i="8" s="1"/>
  <c r="M1772" i="8"/>
  <c r="Q1772" i="8" a="1"/>
  <c r="Q1772" i="8" s="1"/>
  <c r="M1828" i="8"/>
  <c r="Q1828" i="8" a="1"/>
  <c r="Q1828" i="8" s="1"/>
  <c r="Q1778" i="8" a="1"/>
  <c r="Q1778" i="8" s="1"/>
  <c r="M1778" i="8"/>
  <c r="M1679" i="8"/>
  <c r="Q1679" i="8" a="1"/>
  <c r="Q1679" i="8" s="1"/>
  <c r="Q1774" i="8" a="1"/>
  <c r="Q1774" i="8" s="1"/>
  <c r="M1774" i="8"/>
  <c r="M1659" i="8"/>
  <c r="Q1659" i="8" a="1"/>
  <c r="Q1659" i="8" s="1"/>
  <c r="M1647" i="8"/>
  <c r="Q1647" i="8" a="1"/>
  <c r="Q1647" i="8" s="1"/>
  <c r="Q1802" i="8" a="1"/>
  <c r="Q1802" i="8" s="1"/>
  <c r="M1802" i="8"/>
  <c r="Q1515" i="8" a="1"/>
  <c r="Q1515" i="8" s="1"/>
  <c r="M1515" i="8"/>
  <c r="Q1567" i="8" a="1"/>
  <c r="Q1567" i="8" s="1"/>
  <c r="M1567" i="8"/>
  <c r="Q1484" i="8" a="1"/>
  <c r="Q1484" i="8" s="1"/>
  <c r="M1484" i="8"/>
  <c r="Q1452" i="8" a="1"/>
  <c r="Q1452" i="8" s="1"/>
  <c r="M1452" i="8"/>
  <c r="Q1420" i="8" a="1"/>
  <c r="Q1420" i="8" s="1"/>
  <c r="M1420" i="8"/>
  <c r="Q1388" i="8" a="1"/>
  <c r="Q1388" i="8" s="1"/>
  <c r="M1388" i="8"/>
  <c r="Q1356" i="8" a="1"/>
  <c r="Q1356" i="8" s="1"/>
  <c r="M1356" i="8"/>
  <c r="M1643" i="8"/>
  <c r="Q1643" i="8" a="1"/>
  <c r="Q1643" i="8" s="1"/>
  <c r="M1304" i="8"/>
  <c r="Q1304" i="8" a="1"/>
  <c r="Q1304" i="8" s="1"/>
  <c r="Q1348" i="8" a="1"/>
  <c r="Q1348" i="8" s="1"/>
  <c r="M1348" i="8"/>
  <c r="Q1322" i="8" a="1"/>
  <c r="Q1322" i="8" s="1"/>
  <c r="M1322" i="8"/>
  <c r="Q1290" i="8" a="1"/>
  <c r="Q1290" i="8" s="1"/>
  <c r="M1290" i="8"/>
  <c r="M1131" i="8"/>
  <c r="Q1131" i="8" a="1"/>
  <c r="Q1131" i="8" s="1"/>
  <c r="M1159" i="8"/>
  <c r="Q1159" i="8" a="1"/>
  <c r="Q1159" i="8" s="1"/>
  <c r="Q1267" i="8" a="1"/>
  <c r="Q1267" i="8" s="1"/>
  <c r="M1267" i="8"/>
  <c r="Q1235" i="8" a="1"/>
  <c r="Q1235" i="8" s="1"/>
  <c r="M1235" i="8"/>
  <c r="Q1203" i="8" a="1"/>
  <c r="Q1203" i="8" s="1"/>
  <c r="M1203" i="8"/>
  <c r="Q1163" i="8" a="1"/>
  <c r="Q1163" i="8" s="1"/>
  <c r="M1163" i="8"/>
  <c r="Q1167" i="8" a="1"/>
  <c r="Q1167" i="8" s="1"/>
  <c r="M1167" i="8"/>
  <c r="Q1103" i="8" a="1"/>
  <c r="Q1103" i="8" s="1"/>
  <c r="M1103" i="8"/>
  <c r="Q1096" i="8" a="1"/>
  <c r="Q1096" i="8" s="1"/>
  <c r="M1096" i="8"/>
  <c r="Q990" i="8" a="1"/>
  <c r="Q990" i="8" s="1"/>
  <c r="M990" i="8"/>
  <c r="Q1139" i="8" a="1"/>
  <c r="Q1139" i="8" s="1"/>
  <c r="M1139" i="8"/>
  <c r="Q1026" i="8" a="1"/>
  <c r="Q1026" i="8" s="1"/>
  <c r="M1026" i="8"/>
  <c r="Q931" i="8" a="1"/>
  <c r="Q931" i="8" s="1"/>
  <c r="M931" i="8"/>
  <c r="Q967" i="8" a="1"/>
  <c r="Q967" i="8" s="1"/>
  <c r="M967" i="8"/>
  <c r="Q848" i="8" a="1"/>
  <c r="Q848" i="8" s="1"/>
  <c r="M848" i="8"/>
  <c r="M941" i="8"/>
  <c r="Q941" i="8" a="1"/>
  <c r="Q941" i="8" s="1"/>
  <c r="Q804" i="8" a="1"/>
  <c r="Q804" i="8" s="1"/>
  <c r="M804" i="8"/>
  <c r="Q737" i="8" a="1"/>
  <c r="Q737" i="8" s="1"/>
  <c r="M737" i="8"/>
  <c r="Q705" i="8" a="1"/>
  <c r="Q705" i="8" s="1"/>
  <c r="M705" i="8"/>
  <c r="Q673" i="8" a="1"/>
  <c r="Q673" i="8" s="1"/>
  <c r="M673" i="8"/>
  <c r="Q979" i="8" a="1"/>
  <c r="Q979" i="8" s="1"/>
  <c r="M979" i="8"/>
  <c r="Q960" i="8" a="1"/>
  <c r="Q960" i="8" s="1"/>
  <c r="M960" i="8"/>
  <c r="Q827" i="8" a="1"/>
  <c r="Q827" i="8" s="1"/>
  <c r="M827" i="8"/>
  <c r="M593" i="8"/>
  <c r="Q593" i="8" a="1"/>
  <c r="Q593" i="8" s="1"/>
  <c r="Q730" i="8" a="1"/>
  <c r="Q730" i="8" s="1"/>
  <c r="M730" i="8"/>
  <c r="Q666" i="8" a="1"/>
  <c r="Q666" i="8" s="1"/>
  <c r="M666" i="8"/>
  <c r="M605" i="8"/>
  <c r="Q605" i="8" a="1"/>
  <c r="Q605" i="8" s="1"/>
  <c r="Q654" i="8" a="1"/>
  <c r="Q654" i="8" s="1"/>
  <c r="M654" i="8"/>
  <c r="Q975" i="8" a="1"/>
  <c r="Q975" i="8" s="1"/>
  <c r="M975" i="8"/>
  <c r="Q738" i="8" a="1"/>
  <c r="Q738" i="8" s="1"/>
  <c r="M738" i="8"/>
  <c r="Q674" i="8" a="1"/>
  <c r="Q674" i="8" s="1"/>
  <c r="M674" i="8"/>
  <c r="Q597" i="8" a="1"/>
  <c r="Q597" i="8" s="1"/>
  <c r="M597" i="8"/>
  <c r="Q726" i="8" a="1"/>
  <c r="Q726" i="8" s="1"/>
  <c r="M726" i="8"/>
  <c r="Q662" i="8" a="1"/>
  <c r="Q662" i="8" s="1"/>
  <c r="M662" i="8"/>
  <c r="Q609" i="8" a="1"/>
  <c r="Q609" i="8" s="1"/>
  <c r="M609" i="8"/>
  <c r="Q469" i="8" a="1"/>
  <c r="Q469" i="8" s="1"/>
  <c r="M469" i="8"/>
  <c r="Q457" i="8" a="1"/>
  <c r="Q457" i="8" s="1"/>
  <c r="M457" i="8"/>
  <c r="Q425" i="8" a="1"/>
  <c r="Q425" i="8" s="1"/>
  <c r="M425" i="8"/>
  <c r="Q393" i="8" a="1"/>
  <c r="Q393" i="8" s="1"/>
  <c r="M393" i="8"/>
  <c r="M643" i="8"/>
  <c r="Q643" i="8" a="1"/>
  <c r="Q643" i="8" s="1"/>
  <c r="Q306" i="8" a="1"/>
  <c r="Q306" i="8" s="1"/>
  <c r="M306" i="8"/>
  <c r="Q497" i="8" a="1"/>
  <c r="Q497" i="8" s="1"/>
  <c r="M497" i="8"/>
  <c r="Q517" i="8" a="1"/>
  <c r="Q517" i="8" s="1"/>
  <c r="M517" i="8"/>
  <c r="M1496" i="8"/>
  <c r="Q1496" i="8" a="1"/>
  <c r="Q1496" i="8" s="1"/>
  <c r="Q525" i="8" a="1"/>
  <c r="Q525" i="8" s="1"/>
  <c r="M525" i="8"/>
  <c r="Q461" i="8" a="1"/>
  <c r="Q461" i="8" s="1"/>
  <c r="M461" i="8"/>
  <c r="Q160" i="8" a="1"/>
  <c r="Q160" i="8" s="1"/>
  <c r="M160" i="8"/>
  <c r="Q128" i="8" a="1"/>
  <c r="Q128" i="8" s="1"/>
  <c r="M128" i="8"/>
  <c r="Q96" i="8" a="1"/>
  <c r="Q96" i="8" s="1"/>
  <c r="M96" i="8"/>
  <c r="Q64" i="8" a="1"/>
  <c r="Q64" i="8" s="1"/>
  <c r="M64" i="8"/>
  <c r="Q32" i="8" a="1"/>
  <c r="Q32" i="8" s="1"/>
  <c r="M32" i="8"/>
  <c r="Q1207" i="8" a="1"/>
  <c r="Q1207" i="8" s="1"/>
  <c r="M1207" i="8"/>
  <c r="Q318" i="8" a="1"/>
  <c r="Q318" i="8" s="1"/>
  <c r="M318" i="8"/>
  <c r="Q1902" i="8" a="1"/>
  <c r="Q1902" i="8" s="1"/>
  <c r="M1902" i="8"/>
  <c r="M1712" i="8"/>
  <c r="Q1712" i="8" a="1"/>
  <c r="Q1712" i="8" s="1"/>
  <c r="Q1718" i="8" a="1"/>
  <c r="Q1718" i="8" s="1"/>
  <c r="M1718" i="8"/>
  <c r="Q1428" i="8" a="1"/>
  <c r="Q1428" i="8" s="1"/>
  <c r="M1428" i="8"/>
  <c r="Q1336" i="8" a="1"/>
  <c r="Q1336" i="8" s="1"/>
  <c r="M1336" i="8"/>
  <c r="M1288" i="8"/>
  <c r="Q1288" i="8" a="1"/>
  <c r="Q1288" i="8" s="1"/>
  <c r="M1006" i="8"/>
  <c r="Q1006" i="8" a="1"/>
  <c r="Q1006" i="8" s="1"/>
  <c r="M681" i="8"/>
  <c r="Q681" i="8" a="1"/>
  <c r="Q681" i="8" s="1"/>
  <c r="Q904" i="8" a="1"/>
  <c r="Q904" i="8" s="1"/>
  <c r="M904" i="8"/>
  <c r="Q401" i="8" a="1"/>
  <c r="Q401" i="8" s="1"/>
  <c r="M401" i="8"/>
  <c r="M579" i="8"/>
  <c r="Q579" i="8" a="1"/>
  <c r="Q579" i="8" s="1"/>
  <c r="Q40" i="8" a="1"/>
  <c r="Q40" i="8" s="1"/>
  <c r="M40" i="8"/>
  <c r="M138" i="5"/>
  <c r="Q2026" i="8" a="1"/>
  <c r="Q2026" i="8" s="1"/>
  <c r="M2026" i="8"/>
  <c r="M1880" i="8"/>
  <c r="Q1880" i="8" a="1"/>
  <c r="Q1880" i="8" s="1"/>
  <c r="M1683" i="8"/>
  <c r="Q1683" i="8" a="1"/>
  <c r="Q1683" i="8" s="1"/>
  <c r="M1744" i="8"/>
  <c r="Q1744" i="8" a="1"/>
  <c r="Q1744" i="8" s="1"/>
  <c r="Q1360" i="8" a="1"/>
  <c r="Q1360" i="8" s="1"/>
  <c r="M1360" i="8"/>
  <c r="Q1511" i="8" a="1"/>
  <c r="Q1511" i="8" s="1"/>
  <c r="M1511" i="8"/>
  <c r="Q1095" i="8" a="1"/>
  <c r="Q1095" i="8" s="1"/>
  <c r="M1095" i="8"/>
  <c r="Q1199" i="8" a="1"/>
  <c r="Q1199" i="8" s="1"/>
  <c r="M1199" i="8"/>
  <c r="M1091" i="8"/>
  <c r="Q1091" i="8" a="1"/>
  <c r="Q1091" i="8" s="1"/>
  <c r="Q877" i="8" a="1"/>
  <c r="Q877" i="8" s="1"/>
  <c r="M877" i="8"/>
  <c r="Q645" i="8" a="1"/>
  <c r="Q645" i="8" s="1"/>
  <c r="M645" i="8"/>
  <c r="Q358" i="8" a="1"/>
  <c r="Q358" i="8" s="1"/>
  <c r="M358" i="8"/>
  <c r="Q132" i="8" a="1"/>
  <c r="Q132" i="8" s="1"/>
  <c r="M132" i="8"/>
  <c r="Q1692" i="5" a="1"/>
  <c r="Q1692" i="5" s="1"/>
  <c r="M1409" i="5"/>
  <c r="Q1500" i="5" a="1"/>
  <c r="Q1500" i="5" s="1"/>
  <c r="M163" i="5"/>
  <c r="Q1200" i="5" a="1"/>
  <c r="Q1200" i="5" s="1"/>
  <c r="M1214" i="5"/>
  <c r="Q1976" i="8" a="1"/>
  <c r="Q1976" i="8" s="1"/>
  <c r="M1976" i="8"/>
  <c r="Q1940" i="8" a="1"/>
  <c r="Q1940" i="8" s="1"/>
  <c r="M1940" i="8"/>
  <c r="Q2024" i="8" a="1"/>
  <c r="Q2024" i="8" s="1"/>
  <c r="M2024" i="8"/>
  <c r="Q2049" i="8" a="1"/>
  <c r="Q2049" i="8" s="1"/>
  <c r="M2049" i="8"/>
  <c r="M1872" i="8"/>
  <c r="Q1872" i="8" a="1"/>
  <c r="Q1872" i="8" s="1"/>
  <c r="M1830" i="8"/>
  <c r="Q1830" i="8" a="1"/>
  <c r="Q1830" i="8" s="1"/>
  <c r="M1844" i="8"/>
  <c r="Q1844" i="8" a="1"/>
  <c r="Q1844" i="8" s="1"/>
  <c r="Q1862" i="8" a="1"/>
  <c r="Q1862" i="8" s="1"/>
  <c r="M1862" i="8"/>
  <c r="M1800" i="8"/>
  <c r="Q1800" i="8" a="1"/>
  <c r="Q1800" i="8" s="1"/>
  <c r="M1768" i="8"/>
  <c r="Q1768" i="8" a="1"/>
  <c r="Q1768" i="8" s="1"/>
  <c r="Q1894" i="8" a="1"/>
  <c r="Q1894" i="8" s="1"/>
  <c r="M1894" i="8"/>
  <c r="M1728" i="8"/>
  <c r="Q1728" i="8" a="1"/>
  <c r="Q1728" i="8" s="1"/>
  <c r="Q1798" i="8" a="1"/>
  <c r="Q1798" i="8" s="1"/>
  <c r="M1798" i="8"/>
  <c r="Q1754" i="8" a="1"/>
  <c r="Q1754" i="8" s="1"/>
  <c r="M1754" i="8"/>
  <c r="Q1547" i="8" a="1"/>
  <c r="Q1547" i="8" s="1"/>
  <c r="M1547" i="8"/>
  <c r="Q1480" i="8" a="1"/>
  <c r="Q1480" i="8" s="1"/>
  <c r="M1480" i="8"/>
  <c r="Q1448" i="8" a="1"/>
  <c r="Q1448" i="8" s="1"/>
  <c r="M1448" i="8"/>
  <c r="Q1416" i="8" a="1"/>
  <c r="Q1416" i="8" s="1"/>
  <c r="M1416" i="8"/>
  <c r="Q1384" i="8" a="1"/>
  <c r="Q1384" i="8" s="1"/>
  <c r="M1384" i="8"/>
  <c r="Q1352" i="8" a="1"/>
  <c r="Q1352" i="8" s="1"/>
  <c r="M1352" i="8"/>
  <c r="Q1630" i="8" a="1"/>
  <c r="Q1630" i="8" s="1"/>
  <c r="M1630" i="8"/>
  <c r="M1501" i="8"/>
  <c r="Q1501" i="8" a="1"/>
  <c r="Q1501" i="8" s="1"/>
  <c r="Q1314" i="8" a="1"/>
  <c r="Q1314" i="8" s="1"/>
  <c r="M1314" i="8"/>
  <c r="Q1282" i="8" a="1"/>
  <c r="Q1282" i="8" s="1"/>
  <c r="M1282" i="8"/>
  <c r="M1292" i="8"/>
  <c r="Q1292" i="8" a="1"/>
  <c r="Q1292" i="8" s="1"/>
  <c r="Q1121" i="8" a="1"/>
  <c r="Q1121" i="8" s="1"/>
  <c r="M1121" i="8"/>
  <c r="M1119" i="8"/>
  <c r="Q1119" i="8" a="1"/>
  <c r="Q1119" i="8" s="1"/>
  <c r="Q1340" i="8" a="1"/>
  <c r="Q1340" i="8" s="1"/>
  <c r="M1340" i="8"/>
  <c r="Q1239" i="8" a="1"/>
  <c r="Q1239" i="8" s="1"/>
  <c r="M1239" i="8"/>
  <c r="Q1022" i="8" a="1"/>
  <c r="Q1022" i="8" s="1"/>
  <c r="M1022" i="8"/>
  <c r="Q1083" i="8" a="1"/>
  <c r="Q1083" i="8" s="1"/>
  <c r="M1083" i="8"/>
  <c r="Q1070" i="8" a="1"/>
  <c r="Q1070" i="8" s="1"/>
  <c r="M1070" i="8"/>
  <c r="M787" i="8"/>
  <c r="Q787" i="8" a="1"/>
  <c r="Q787" i="8" s="1"/>
  <c r="M733" i="8"/>
  <c r="Q733" i="8" a="1"/>
  <c r="Q733" i="8" s="1"/>
  <c r="M701" i="8"/>
  <c r="Q701" i="8" a="1"/>
  <c r="Q701" i="8" s="1"/>
  <c r="M669" i="8"/>
  <c r="Q669" i="8" a="1"/>
  <c r="Q669" i="8" s="1"/>
  <c r="Q923" i="8" a="1"/>
  <c r="Q923" i="8" s="1"/>
  <c r="M923" i="8"/>
  <c r="Q853" i="8" a="1"/>
  <c r="Q853" i="8" s="1"/>
  <c r="M853" i="8"/>
  <c r="Q795" i="8" a="1"/>
  <c r="Q795" i="8" s="1"/>
  <c r="M795" i="8"/>
  <c r="Q658" i="8" a="1"/>
  <c r="Q658" i="8" s="1"/>
  <c r="M658" i="8"/>
  <c r="Q577" i="8" a="1"/>
  <c r="Q577" i="8" s="1"/>
  <c r="M577" i="8"/>
  <c r="Q477" i="8" a="1"/>
  <c r="Q477" i="8" s="1"/>
  <c r="M477" i="8"/>
  <c r="Q763" i="8" a="1"/>
  <c r="Q763" i="8" s="1"/>
  <c r="M763" i="8"/>
  <c r="Q473" i="8" a="1"/>
  <c r="Q473" i="8" s="1"/>
  <c r="M473" i="8"/>
  <c r="Q429" i="8" a="1"/>
  <c r="Q429" i="8" s="1"/>
  <c r="M429" i="8"/>
  <c r="Q397" i="8" a="1"/>
  <c r="Q397" i="8" s="1"/>
  <c r="M397" i="8"/>
  <c r="Q156" i="8" a="1"/>
  <c r="Q156" i="8" s="1"/>
  <c r="M156" i="8"/>
  <c r="Q124" i="8" a="1"/>
  <c r="Q124" i="8" s="1"/>
  <c r="M124" i="8"/>
  <c r="Q92" i="8" a="1"/>
  <c r="Q92" i="8" s="1"/>
  <c r="M92" i="8"/>
  <c r="Q60" i="8" a="1"/>
  <c r="Q60" i="8" s="1"/>
  <c r="M60" i="8"/>
  <c r="Q28" i="8" a="1"/>
  <c r="Q28" i="8" s="1"/>
  <c r="M28" i="8"/>
  <c r="Q381" i="8" a="1"/>
  <c r="Q381" i="8" s="1"/>
  <c r="M381" i="8"/>
  <c r="M611" i="8"/>
  <c r="Q611" i="8" a="1"/>
  <c r="Q611" i="8" s="1"/>
  <c r="Q369" i="8" a="1"/>
  <c r="Q369" i="8" s="1"/>
  <c r="M369" i="8"/>
  <c r="B6" i="8"/>
  <c r="Q2030" i="8" a="1"/>
  <c r="Q2030" i="8" s="1"/>
  <c r="M2030" i="8"/>
  <c r="Q1934" i="8" a="1"/>
  <c r="Q1934" i="8" s="1"/>
  <c r="M1934" i="8"/>
  <c r="Q1970" i="8" a="1"/>
  <c r="Q1970" i="8" s="1"/>
  <c r="M1970" i="8"/>
  <c r="M1884" i="8"/>
  <c r="Q1884" i="8" a="1"/>
  <c r="Q1884" i="8" s="1"/>
  <c r="Q1906" i="8" a="1"/>
  <c r="Q1906" i="8" s="1"/>
  <c r="M1906" i="8"/>
  <c r="M1780" i="8"/>
  <c r="Q1780" i="8" a="1"/>
  <c r="Q1780" i="8" s="1"/>
  <c r="Q1758" i="8" a="1"/>
  <c r="Q1758" i="8" s="1"/>
  <c r="M1758" i="8"/>
  <c r="Q1364" i="8" a="1"/>
  <c r="Q1364" i="8" s="1"/>
  <c r="M1364" i="8"/>
  <c r="M1300" i="8"/>
  <c r="Q1300" i="8" a="1"/>
  <c r="Q1300" i="8" s="1"/>
  <c r="Q1211" i="8" a="1"/>
  <c r="Q1211" i="8" s="1"/>
  <c r="M1211" i="8"/>
  <c r="M1183" i="8"/>
  <c r="Q1183" i="8" a="1"/>
  <c r="Q1183" i="8" s="1"/>
  <c r="Q1046" i="8" a="1"/>
  <c r="Q1046" i="8" s="1"/>
  <c r="M1046" i="8"/>
  <c r="Q799" i="8" a="1"/>
  <c r="Q799" i="8" s="1"/>
  <c r="M799" i="8"/>
  <c r="M713" i="8"/>
  <c r="Q713" i="8" a="1"/>
  <c r="Q713" i="8" s="1"/>
  <c r="M210" i="8"/>
  <c r="Q210" i="8" a="1"/>
  <c r="Q210" i="8" s="1"/>
  <c r="Q72" i="8" a="1"/>
  <c r="Q72" i="8" s="1"/>
  <c r="M72" i="8"/>
  <c r="Q1239" i="5" a="1"/>
  <c r="Q1239" i="5" s="1"/>
  <c r="M2040" i="8"/>
  <c r="Q2040" i="8" a="1"/>
  <c r="Q2040" i="8" s="1"/>
  <c r="M1848" i="8"/>
  <c r="Q1848" i="8" a="1"/>
  <c r="Q1848" i="8" s="1"/>
  <c r="Q1782" i="8" a="1"/>
  <c r="Q1782" i="8" s="1"/>
  <c r="M1782" i="8"/>
  <c r="Q1503" i="8" a="1"/>
  <c r="Q1503" i="8" s="1"/>
  <c r="M1503" i="8"/>
  <c r="Q1344" i="8" a="1"/>
  <c r="Q1344" i="8" s="1"/>
  <c r="M1344" i="8"/>
  <c r="Q1123" i="8" a="1"/>
  <c r="Q1123" i="8" s="1"/>
  <c r="M1123" i="8"/>
  <c r="Q1175" i="8" a="1"/>
  <c r="Q1175" i="8" s="1"/>
  <c r="M1175" i="8"/>
  <c r="Q1133" i="8" a="1"/>
  <c r="Q1133" i="8" s="1"/>
  <c r="M1133" i="8"/>
  <c r="Q1074" i="8" a="1"/>
  <c r="Q1074" i="8" s="1"/>
  <c r="M1074" i="8"/>
  <c r="M915" i="8"/>
  <c r="Q915" i="8" a="1"/>
  <c r="Q915" i="8" s="1"/>
  <c r="Q677" i="8" a="1"/>
  <c r="Q677" i="8" s="1"/>
  <c r="M677" i="8"/>
  <c r="Q892" i="8" a="1"/>
  <c r="Q892" i="8" s="1"/>
  <c r="M892" i="8"/>
  <c r="Q1063" i="8" a="1"/>
  <c r="Q1063" i="8" s="1"/>
  <c r="M1063" i="8"/>
  <c r="Q581" i="8" a="1"/>
  <c r="Q581" i="8" s="1"/>
  <c r="M581" i="8"/>
  <c r="Q100" i="8" a="1"/>
  <c r="Q100" i="8" s="1"/>
  <c r="M100" i="8"/>
  <c r="M1565" i="5"/>
  <c r="M1681" i="5"/>
  <c r="M518" i="5"/>
  <c r="M2004" i="8"/>
  <c r="Q2004" i="8" a="1"/>
  <c r="Q2004" i="8" s="1"/>
  <c r="Q2000" i="8" a="1"/>
  <c r="Q2000" i="8" s="1"/>
  <c r="M2000" i="8"/>
  <c r="Q1968" i="8" a="1"/>
  <c r="Q1968" i="8" s="1"/>
  <c r="M1968" i="8"/>
  <c r="Q1936" i="8" a="1"/>
  <c r="Q1936" i="8" s="1"/>
  <c r="M1936" i="8"/>
  <c r="M2036" i="8"/>
  <c r="Q2036" i="8" a="1"/>
  <c r="Q2036" i="8" s="1"/>
  <c r="Q1984" i="8" a="1"/>
  <c r="Q1984" i="8" s="1"/>
  <c r="M1984" i="8"/>
  <c r="Q2046" i="8" a="1"/>
  <c r="Q2046" i="8" s="1"/>
  <c r="M2046" i="8"/>
  <c r="Q1926" i="8" a="1"/>
  <c r="Q1926" i="8" s="1"/>
  <c r="M1926" i="8"/>
  <c r="M1896" i="8"/>
  <c r="Q1896" i="8" a="1"/>
  <c r="Q1896" i="8" s="1"/>
  <c r="Q2014" i="8" a="1"/>
  <c r="Q2014" i="8" s="1"/>
  <c r="M2014" i="8"/>
  <c r="Q1900" i="8" a="1"/>
  <c r="Q1900" i="8" s="1"/>
  <c r="M1900" i="8"/>
  <c r="M1868" i="8"/>
  <c r="Q1868" i="8" a="1"/>
  <c r="Q1868" i="8" s="1"/>
  <c r="Q1918" i="8" a="1"/>
  <c r="Q1918" i="8" s="1"/>
  <c r="M1918" i="8"/>
  <c r="Q1922" i="8" a="1"/>
  <c r="Q1922" i="8" s="1"/>
  <c r="M1922" i="8"/>
  <c r="Q1890" i="8" a="1"/>
  <c r="Q1890" i="8" s="1"/>
  <c r="M1890" i="8"/>
  <c r="Q1810" i="8" a="1"/>
  <c r="Q1810" i="8" s="1"/>
  <c r="M1810" i="8"/>
  <c r="Q1910" i="8" a="1"/>
  <c r="Q1910" i="8" s="1"/>
  <c r="M1910" i="8"/>
  <c r="Q1846" i="8" a="1"/>
  <c r="Q1846" i="8" s="1"/>
  <c r="M1846" i="8"/>
  <c r="M1796" i="8"/>
  <c r="Q1796" i="8" a="1"/>
  <c r="Q1796" i="8" s="1"/>
  <c r="M1764" i="8"/>
  <c r="Q1764" i="8" a="1"/>
  <c r="Q1764" i="8" s="1"/>
  <c r="Q1826" i="8" a="1"/>
  <c r="Q1826" i="8" s="1"/>
  <c r="M1826" i="8"/>
  <c r="M1726" i="8"/>
  <c r="Q1726" i="8" a="1"/>
  <c r="Q1726" i="8" s="1"/>
  <c r="M1704" i="8"/>
  <c r="Q1704" i="8" a="1"/>
  <c r="Q1704" i="8" s="1"/>
  <c r="Q1794" i="8" a="1"/>
  <c r="Q1794" i="8" s="1"/>
  <c r="M1794" i="8"/>
  <c r="Q1790" i="8" a="1"/>
  <c r="Q1790" i="8" s="1"/>
  <c r="M1790" i="8"/>
  <c r="M1736" i="8"/>
  <c r="Q1736" i="8" a="1"/>
  <c r="Q1736" i="8" s="1"/>
  <c r="M1824" i="8"/>
  <c r="Q1824" i="8" a="1"/>
  <c r="Q1824" i="8" s="1"/>
  <c r="M1732" i="8"/>
  <c r="Q1732" i="8" a="1"/>
  <c r="Q1732" i="8" s="1"/>
  <c r="M1651" i="8"/>
  <c r="Q1651" i="8" a="1"/>
  <c r="Q1651" i="8" s="1"/>
  <c r="M1716" i="8"/>
  <c r="Q1716" i="8" a="1"/>
  <c r="Q1716" i="8" s="1"/>
  <c r="M1639" i="8"/>
  <c r="Q1639" i="8" a="1"/>
  <c r="Q1639" i="8" s="1"/>
  <c r="Q1786" i="8" a="1"/>
  <c r="Q1786" i="8" s="1"/>
  <c r="M1786" i="8"/>
  <c r="M1696" i="8"/>
  <c r="Q1696" i="8" a="1"/>
  <c r="Q1696" i="8" s="1"/>
  <c r="Q1519" i="8" a="1"/>
  <c r="Q1519" i="8" s="1"/>
  <c r="M1519" i="8"/>
  <c r="Q1632" i="8" a="1"/>
  <c r="Q1632" i="8" s="1"/>
  <c r="M1632" i="8"/>
  <c r="Q1527" i="8" a="1"/>
  <c r="Q1527" i="8" s="1"/>
  <c r="M1527" i="8"/>
  <c r="Q1476" i="8" a="1"/>
  <c r="Q1476" i="8" s="1"/>
  <c r="M1476" i="8"/>
  <c r="Q1444" i="8" a="1"/>
  <c r="Q1444" i="8" s="1"/>
  <c r="M1444" i="8"/>
  <c r="Q1412" i="8" a="1"/>
  <c r="Q1412" i="8" s="1"/>
  <c r="M1412" i="8"/>
  <c r="Q1380" i="8" a="1"/>
  <c r="Q1380" i="8" s="1"/>
  <c r="M1380" i="8"/>
  <c r="M1724" i="8"/>
  <c r="Q1724" i="8" a="1"/>
  <c r="Q1724" i="8" s="1"/>
  <c r="Q1531" i="8" a="1"/>
  <c r="Q1531" i="8" s="1"/>
  <c r="M1531" i="8"/>
  <c r="Q1259" i="8" a="1"/>
  <c r="Q1259" i="8" s="1"/>
  <c r="M1259" i="8"/>
  <c r="Q1227" i="8" a="1"/>
  <c r="Q1227" i="8" s="1"/>
  <c r="M1227" i="8"/>
  <c r="Q1195" i="8" a="1"/>
  <c r="Q1195" i="8" s="1"/>
  <c r="M1195" i="8"/>
  <c r="Q1155" i="8" a="1"/>
  <c r="Q1155" i="8" s="1"/>
  <c r="M1155" i="8"/>
  <c r="M1099" i="8"/>
  <c r="Q1099" i="8" a="1"/>
  <c r="Q1099" i="8" s="1"/>
  <c r="M1177" i="8"/>
  <c r="Q1177" i="8" a="1"/>
  <c r="Q1177" i="8" s="1"/>
  <c r="Q1112" i="8" a="1"/>
  <c r="Q1112" i="8" s="1"/>
  <c r="M1112" i="8"/>
  <c r="Q1255" i="8" a="1"/>
  <c r="Q1255" i="8" s="1"/>
  <c r="M1255" i="8"/>
  <c r="Q1030" i="8" a="1"/>
  <c r="Q1030" i="8" s="1"/>
  <c r="M1030" i="8"/>
  <c r="M951" i="8"/>
  <c r="Q951" i="8" a="1"/>
  <c r="Q951" i="8" s="1"/>
  <c r="Q927" i="8" a="1"/>
  <c r="Q927" i="8" s="1"/>
  <c r="M927" i="8"/>
  <c r="Q1014" i="8" a="1"/>
  <c r="Q1014" i="8" s="1"/>
  <c r="M1014" i="8"/>
  <c r="Q986" i="8" a="1"/>
  <c r="Q986" i="8" s="1"/>
  <c r="M986" i="8"/>
  <c r="Q1247" i="8" a="1"/>
  <c r="Q1247" i="8" s="1"/>
  <c r="M1247" i="8"/>
  <c r="M1129" i="8"/>
  <c r="Q1129" i="8" a="1"/>
  <c r="Q1129" i="8" s="1"/>
  <c r="Q1231" i="8" a="1"/>
  <c r="Q1231" i="8" s="1"/>
  <c r="M1231" i="8"/>
  <c r="Q928" i="8" a="1"/>
  <c r="Q928" i="8" s="1"/>
  <c r="M928" i="8"/>
  <c r="Q767" i="8" a="1"/>
  <c r="Q767" i="8" s="1"/>
  <c r="M767" i="8"/>
  <c r="Q729" i="8" a="1"/>
  <c r="Q729" i="8" s="1"/>
  <c r="M729" i="8"/>
  <c r="Q697" i="8" a="1"/>
  <c r="Q697" i="8" s="1"/>
  <c r="M697" i="8"/>
  <c r="Q665" i="8" a="1"/>
  <c r="Q665" i="8" s="1"/>
  <c r="M665" i="8"/>
  <c r="M1002" i="8"/>
  <c r="Q1002" i="8" a="1"/>
  <c r="Q1002" i="8" s="1"/>
  <c r="Q710" i="8" a="1"/>
  <c r="Q710" i="8" s="1"/>
  <c r="M710" i="8"/>
  <c r="M913" i="8"/>
  <c r="Q913" i="8" a="1"/>
  <c r="Q913" i="8" s="1"/>
  <c r="Q748" i="8" a="1"/>
  <c r="Q748" i="8" s="1"/>
  <c r="M748" i="8"/>
  <c r="Q812" i="8" a="1"/>
  <c r="Q812" i="8" s="1"/>
  <c r="M812" i="8"/>
  <c r="Q686" i="8" a="1"/>
  <c r="Q686" i="8" s="1"/>
  <c r="M686" i="8"/>
  <c r="Q803" i="8" a="1"/>
  <c r="Q803" i="8" s="1"/>
  <c r="M803" i="8"/>
  <c r="Q589" i="8" a="1"/>
  <c r="Q589" i="8" s="1"/>
  <c r="M589" i="8"/>
  <c r="Q501" i="8" a="1"/>
  <c r="Q501" i="8" s="1"/>
  <c r="M501" i="8"/>
  <c r="Q216" i="8" a="1"/>
  <c r="Q216" i="8" s="1"/>
  <c r="M216" i="8"/>
  <c r="Q489" i="8" a="1"/>
  <c r="Q489" i="8" s="1"/>
  <c r="M489" i="8"/>
  <c r="Q449" i="8" a="1"/>
  <c r="Q449" i="8" s="1"/>
  <c r="M449" i="8"/>
  <c r="Q417" i="8" a="1"/>
  <c r="Q417" i="8" s="1"/>
  <c r="M417" i="8"/>
  <c r="Q385" i="8" a="1"/>
  <c r="Q385" i="8" s="1"/>
  <c r="M385" i="8"/>
  <c r="Q679" i="8" a="1"/>
  <c r="Q679" i="8" s="1"/>
  <c r="M679" i="8"/>
  <c r="Q529" i="8" a="1"/>
  <c r="Q529" i="8" s="1"/>
  <c r="M529" i="8"/>
  <c r="Q924" i="8" a="1"/>
  <c r="Q924" i="8" s="1"/>
  <c r="M924" i="8"/>
  <c r="Q188" i="8" a="1"/>
  <c r="Q188" i="8" s="1"/>
  <c r="M188" i="8"/>
  <c r="Q152" i="8" a="1"/>
  <c r="Q152" i="8" s="1"/>
  <c r="M152" i="8"/>
  <c r="Q120" i="8" a="1"/>
  <c r="Q120" i="8" s="1"/>
  <c r="M120" i="8"/>
  <c r="Q88" i="8" a="1"/>
  <c r="Q88" i="8" s="1"/>
  <c r="M88" i="8"/>
  <c r="Q56" i="8" a="1"/>
  <c r="Q56" i="8" s="1"/>
  <c r="M56" i="8"/>
  <c r="B7" i="8"/>
  <c r="Q24" i="8" a="1"/>
  <c r="Q24" i="8" s="1"/>
  <c r="M24" i="8"/>
  <c r="Q776" i="8" a="1"/>
  <c r="Q776" i="8" s="1"/>
  <c r="M776" i="8"/>
  <c r="Q481" i="8" a="1"/>
  <c r="Q481" i="8" s="1"/>
  <c r="M481" i="8"/>
  <c r="Q1952" i="8" a="1"/>
  <c r="Q1952" i="8" s="1"/>
  <c r="M1952" i="8"/>
  <c r="Q1762" i="8" a="1"/>
  <c r="Q1762" i="8" s="1"/>
  <c r="M1762" i="8"/>
  <c r="Q1507" i="8" a="1"/>
  <c r="Q1507" i="8" s="1"/>
  <c r="M1507" i="8"/>
  <c r="Q1499" i="8" a="1"/>
  <c r="Q1499" i="8" s="1"/>
  <c r="M1499" i="8"/>
  <c r="M1312" i="8"/>
  <c r="Q1312" i="8" a="1"/>
  <c r="Q1312" i="8" s="1"/>
  <c r="Q1275" i="8" a="1"/>
  <c r="Q1275" i="8" s="1"/>
  <c r="M1275" i="8"/>
  <c r="M1087" i="8"/>
  <c r="Q1087" i="8" a="1"/>
  <c r="Q1087" i="8" s="1"/>
  <c r="Q1100" i="8" a="1"/>
  <c r="Q1100" i="8" s="1"/>
  <c r="M1100" i="8"/>
  <c r="Q678" i="8" a="1"/>
  <c r="Q678" i="8" s="1"/>
  <c r="M678" i="8"/>
  <c r="Q771" i="8" a="1"/>
  <c r="Q771" i="8" s="1"/>
  <c r="M771" i="8"/>
  <c r="Q714" i="8" a="1"/>
  <c r="Q714" i="8" s="1"/>
  <c r="M714" i="8"/>
  <c r="Q192" i="8" a="1"/>
  <c r="Q192" i="8" s="1"/>
  <c r="M192" i="8"/>
  <c r="Q104" i="8" a="1"/>
  <c r="Q104" i="8" s="1"/>
  <c r="M104" i="8"/>
  <c r="Q1441" i="5" a="1"/>
  <c r="Q1441" i="5" s="1"/>
  <c r="Q1838" i="8" a="1"/>
  <c r="Q1838" i="8" s="1"/>
  <c r="M1838" i="8"/>
  <c r="M1776" i="8"/>
  <c r="Q1776" i="8" a="1"/>
  <c r="Q1776" i="8" s="1"/>
  <c r="Q1738" i="8" a="1"/>
  <c r="Q1738" i="8" s="1"/>
  <c r="M1738" i="8"/>
  <c r="Q1689" i="8" a="1"/>
  <c r="Q1689" i="8" s="1"/>
  <c r="M1689" i="8"/>
  <c r="Q1555" i="8" a="1"/>
  <c r="Q1555" i="8" s="1"/>
  <c r="M1555" i="8"/>
  <c r="Q1324" i="8" a="1"/>
  <c r="Q1324" i="8" s="1"/>
  <c r="M1324" i="8"/>
  <c r="M1169" i="8"/>
  <c r="Q1169" i="8" a="1"/>
  <c r="Q1169" i="8" s="1"/>
  <c r="Q1111" i="8" a="1"/>
  <c r="Q1111" i="8" s="1"/>
  <c r="M1111" i="8"/>
  <c r="Q1302" i="8" a="1"/>
  <c r="Q1302" i="8" s="1"/>
  <c r="M1302" i="8"/>
  <c r="Q709" i="8" a="1"/>
  <c r="Q709" i="8" s="1"/>
  <c r="M709" i="8"/>
  <c r="Q613" i="8" a="1"/>
  <c r="Q613" i="8" s="1"/>
  <c r="M613" i="8"/>
  <c r="Q405" i="8" a="1"/>
  <c r="Q405" i="8" s="1"/>
  <c r="M405" i="8"/>
  <c r="Q36" i="8" a="1"/>
  <c r="Q36" i="8" s="1"/>
  <c r="M36" i="8"/>
  <c r="M2022" i="5"/>
  <c r="Q1877" i="5" a="1"/>
  <c r="Q1877" i="5" s="1"/>
  <c r="Q1584" i="5" a="1"/>
  <c r="Q1584" i="5" s="1"/>
  <c r="M87" i="5"/>
  <c r="M40" i="5"/>
  <c r="Q1964" i="8" a="1"/>
  <c r="Q1964" i="8" s="1"/>
  <c r="M1964" i="8"/>
  <c r="Q1932" i="8" a="1"/>
  <c r="Q1932" i="8" s="1"/>
  <c r="M1932" i="8"/>
  <c r="Q1996" i="8" a="1"/>
  <c r="Q1996" i="8" s="1"/>
  <c r="M1996" i="8"/>
  <c r="Q2054" i="8" a="1"/>
  <c r="Q2054" i="8" s="1"/>
  <c r="M2054" i="8"/>
  <c r="M2044" i="8"/>
  <c r="Q2044" i="8" a="1"/>
  <c r="Q2044" i="8" s="1"/>
  <c r="Q1988" i="8" a="1"/>
  <c r="Q1988" i="8" s="1"/>
  <c r="M1988" i="8"/>
  <c r="M1864" i="8"/>
  <c r="Q1864" i="8" a="1"/>
  <c r="Q1864" i="8" s="1"/>
  <c r="Q1874" i="8" a="1"/>
  <c r="Q1874" i="8" s="1"/>
  <c r="M1874" i="8"/>
  <c r="Q1942" i="8" a="1"/>
  <c r="Q1942" i="8" s="1"/>
  <c r="M1942" i="8"/>
  <c r="M1792" i="8"/>
  <c r="Q1792" i="8" a="1"/>
  <c r="Q1792" i="8" s="1"/>
  <c r="M1760" i="8"/>
  <c r="Q1760" i="8" a="1"/>
  <c r="Q1760" i="8" s="1"/>
  <c r="M1820" i="8"/>
  <c r="Q1820" i="8" a="1"/>
  <c r="Q1820" i="8" s="1"/>
  <c r="M1706" i="8"/>
  <c r="Q1706" i="8" a="1"/>
  <c r="Q1706" i="8" s="1"/>
  <c r="M1806" i="8"/>
  <c r="Q1806" i="8" a="1"/>
  <c r="Q1806" i="8" s="1"/>
  <c r="Q1750" i="8" a="1"/>
  <c r="Q1750" i="8" s="1"/>
  <c r="M1750" i="8"/>
  <c r="Q1770" i="8" a="1"/>
  <c r="Q1770" i="8" s="1"/>
  <c r="M1770" i="8"/>
  <c r="M1635" i="8"/>
  <c r="Q1635" i="8" a="1"/>
  <c r="Q1635" i="8" s="1"/>
  <c r="M1655" i="8"/>
  <c r="Q1655" i="8" a="1"/>
  <c r="Q1655" i="8" s="1"/>
  <c r="Q1551" i="8" a="1"/>
  <c r="Q1551" i="8" s="1"/>
  <c r="M1551" i="8"/>
  <c r="Q1472" i="8" a="1"/>
  <c r="Q1472" i="8" s="1"/>
  <c r="M1472" i="8"/>
  <c r="Q1440" i="8" a="1"/>
  <c r="Q1440" i="8" s="1"/>
  <c r="M1440" i="8"/>
  <c r="Q1408" i="8" a="1"/>
  <c r="Q1408" i="8" s="1"/>
  <c r="M1408" i="8"/>
  <c r="Q1376" i="8" a="1"/>
  <c r="Q1376" i="8" s="1"/>
  <c r="M1376" i="8"/>
  <c r="Q1318" i="8" a="1"/>
  <c r="Q1318" i="8" s="1"/>
  <c r="M1318" i="8"/>
  <c r="Q1286" i="8" a="1"/>
  <c r="Q1286" i="8" s="1"/>
  <c r="M1286" i="8"/>
  <c r="M1306" i="8"/>
  <c r="Q1306" i="8" a="1"/>
  <c r="Q1306" i="8" s="1"/>
  <c r="Q1294" i="8" a="1"/>
  <c r="Q1294" i="8" s="1"/>
  <c r="M1294" i="8"/>
  <c r="Q1328" i="8" a="1"/>
  <c r="Q1328" i="8" s="1"/>
  <c r="M1328" i="8"/>
  <c r="M1316" i="8"/>
  <c r="Q1316" i="8" a="1"/>
  <c r="Q1316" i="8" s="1"/>
  <c r="M1284" i="8"/>
  <c r="Q1284" i="8" a="1"/>
  <c r="Q1284" i="8" s="1"/>
  <c r="M1185" i="8"/>
  <c r="Q1185" i="8" a="1"/>
  <c r="Q1185" i="8" s="1"/>
  <c r="Q1543" i="8" a="1"/>
  <c r="Q1543" i="8" s="1"/>
  <c r="M1543" i="8"/>
  <c r="Q1171" i="8" a="1"/>
  <c r="Q1171" i="8" s="1"/>
  <c r="M1171" i="8"/>
  <c r="Q1107" i="8" a="1"/>
  <c r="Q1107" i="8" s="1"/>
  <c r="M1107" i="8"/>
  <c r="Q1143" i="8" a="1"/>
  <c r="Q1143" i="8" s="1"/>
  <c r="M1143" i="8"/>
  <c r="Q1215" i="8" a="1"/>
  <c r="Q1215" i="8" s="1"/>
  <c r="M1215" i="8"/>
  <c r="Q1085" i="8" a="1"/>
  <c r="Q1085" i="8" s="1"/>
  <c r="M1085" i="8"/>
  <c r="Q1042" i="8" a="1"/>
  <c r="Q1042" i="8" s="1"/>
  <c r="M1042" i="8"/>
  <c r="M1181" i="8"/>
  <c r="Q1181" i="8" a="1"/>
  <c r="Q1181" i="8" s="1"/>
  <c r="Q1054" i="8" a="1"/>
  <c r="Q1054" i="8" s="1"/>
  <c r="M1054" i="8"/>
  <c r="Q1066" i="8" a="1"/>
  <c r="Q1066" i="8" s="1"/>
  <c r="M1066" i="8"/>
  <c r="Q1058" i="8" a="1"/>
  <c r="Q1058" i="8" s="1"/>
  <c r="M1058" i="8"/>
  <c r="Q1018" i="8" a="1"/>
  <c r="Q1018" i="8" s="1"/>
  <c r="M1018" i="8"/>
  <c r="Q971" i="8" a="1"/>
  <c r="Q971" i="8" s="1"/>
  <c r="M971" i="8"/>
  <c r="Q900" i="8" a="1"/>
  <c r="Q900" i="8" s="1"/>
  <c r="M900" i="8"/>
  <c r="Q844" i="8" a="1"/>
  <c r="Q844" i="8" s="1"/>
  <c r="M844" i="8"/>
  <c r="Q725" i="8" a="1"/>
  <c r="Q725" i="8" s="1"/>
  <c r="M725" i="8"/>
  <c r="Q693" i="8" a="1"/>
  <c r="Q693" i="8" s="1"/>
  <c r="M693" i="8"/>
  <c r="Q661" i="8" a="1"/>
  <c r="Q661" i="8" s="1"/>
  <c r="M661" i="8"/>
  <c r="Q908" i="8" a="1"/>
  <c r="Q908" i="8" s="1"/>
  <c r="M908" i="8"/>
  <c r="Q649" i="8" a="1"/>
  <c r="Q649" i="8" s="1"/>
  <c r="M649" i="8"/>
  <c r="Q617" i="8" a="1"/>
  <c r="Q617" i="8" s="1"/>
  <c r="M617" i="8"/>
  <c r="Q585" i="8" a="1"/>
  <c r="Q585" i="8" s="1"/>
  <c r="M585" i="8"/>
  <c r="Q817" i="8" a="1"/>
  <c r="Q817" i="8" s="1"/>
  <c r="M817" i="8"/>
  <c r="Q761" i="8" a="1"/>
  <c r="Q761" i="8" s="1"/>
  <c r="M761" i="8"/>
  <c r="Q682" i="8" a="1"/>
  <c r="Q682" i="8" s="1"/>
  <c r="M682" i="8"/>
  <c r="Q690" i="8" a="1"/>
  <c r="Q690" i="8" s="1"/>
  <c r="M690" i="8"/>
  <c r="Q734" i="8" a="1"/>
  <c r="Q734" i="8" s="1"/>
  <c r="M734" i="8"/>
  <c r="Q509" i="8" a="1"/>
  <c r="Q509" i="8" s="1"/>
  <c r="M509" i="8"/>
  <c r="Q338" i="8" a="1"/>
  <c r="Q338" i="8" s="1"/>
  <c r="M338" i="8"/>
  <c r="Q808" i="8" a="1"/>
  <c r="Q808" i="8" s="1"/>
  <c r="M808" i="8"/>
  <c r="Q505" i="8" a="1"/>
  <c r="Q505" i="8" s="1"/>
  <c r="M505" i="8"/>
  <c r="Q453" i="8" a="1"/>
  <c r="Q453" i="8" s="1"/>
  <c r="M453" i="8"/>
  <c r="Q421" i="8" a="1"/>
  <c r="Q421" i="8" s="1"/>
  <c r="M421" i="8"/>
  <c r="Q389" i="8" a="1"/>
  <c r="Q389" i="8" s="1"/>
  <c r="M389" i="8"/>
  <c r="Q294" i="8" a="1"/>
  <c r="Q294" i="8" s="1"/>
  <c r="M294" i="8"/>
  <c r="Q180" i="8" a="1"/>
  <c r="Q180" i="8" s="1"/>
  <c r="M180" i="8"/>
  <c r="Q148" i="8" a="1"/>
  <c r="Q148" i="8" s="1"/>
  <c r="M148" i="8"/>
  <c r="Q116" i="8" a="1"/>
  <c r="Q116" i="8" s="1"/>
  <c r="M116" i="8"/>
  <c r="Q84" i="8" a="1"/>
  <c r="Q84" i="8" s="1"/>
  <c r="M84" i="8"/>
  <c r="Q52" i="8" a="1"/>
  <c r="Q52" i="8" s="1"/>
  <c r="M52" i="8"/>
  <c r="Q20" i="8" a="1"/>
  <c r="Q20" i="8" s="1"/>
  <c r="M20" i="8"/>
  <c r="Q350" i="8" a="1"/>
  <c r="Q350" i="8" s="1"/>
  <c r="M350" i="8"/>
  <c r="Q196" i="8" a="1"/>
  <c r="Q196" i="8" s="1"/>
  <c r="M196" i="8"/>
  <c r="Q2012" i="8" a="1"/>
  <c r="Q2012" i="8" s="1"/>
  <c r="M2012" i="8"/>
  <c r="Q1912" i="8" a="1"/>
  <c r="Q1912" i="8" s="1"/>
  <c r="M1912" i="8"/>
  <c r="Q1916" i="8" a="1"/>
  <c r="Q1916" i="8" s="1"/>
  <c r="M1916" i="8"/>
  <c r="M1748" i="8"/>
  <c r="Q1748" i="8" a="1"/>
  <c r="Q1748" i="8" s="1"/>
  <c r="M1687" i="8"/>
  <c r="Q1687" i="8" a="1"/>
  <c r="Q1687" i="8" s="1"/>
  <c r="M1495" i="8"/>
  <c r="Q1495" i="8" a="1"/>
  <c r="Q1495" i="8" s="1"/>
  <c r="Q1396" i="8" a="1"/>
  <c r="Q1396" i="8" s="1"/>
  <c r="M1396" i="8"/>
  <c r="Q1243" i="8" a="1"/>
  <c r="Q1243" i="8" s="1"/>
  <c r="M1243" i="8"/>
  <c r="Q1080" i="8" a="1"/>
  <c r="Q1080" i="8" s="1"/>
  <c r="M1080" i="8"/>
  <c r="Q959" i="8" a="1"/>
  <c r="Q959" i="8" s="1"/>
  <c r="M959" i="8"/>
  <c r="Q994" i="8" a="1"/>
  <c r="Q994" i="8" s="1"/>
  <c r="M994" i="8"/>
  <c r="Q1179" i="8" a="1"/>
  <c r="Q1179" i="8" s="1"/>
  <c r="M1179" i="8"/>
  <c r="Q745" i="8" a="1"/>
  <c r="Q745" i="8" s="1"/>
  <c r="M745" i="8"/>
  <c r="M575" i="8"/>
  <c r="Q575" i="8" a="1"/>
  <c r="Q575" i="8" s="1"/>
  <c r="Q136" i="8" a="1"/>
  <c r="Q136" i="8" s="1"/>
  <c r="M136" i="8"/>
  <c r="Q1841" i="5" a="1"/>
  <c r="Q1841" i="5" s="1"/>
  <c r="M1832" i="8"/>
  <c r="Q1832" i="8" a="1"/>
  <c r="Q1832" i="8" s="1"/>
  <c r="M1740" i="8"/>
  <c r="Q1740" i="8" a="1"/>
  <c r="Q1740" i="8" s="1"/>
  <c r="M1708" i="8"/>
  <c r="Q1708" i="8" a="1"/>
  <c r="Q1708" i="8" s="1"/>
  <c r="Q1677" i="8" a="1"/>
  <c r="Q1677" i="8" s="1"/>
  <c r="M1677" i="8"/>
  <c r="Q1392" i="8" a="1"/>
  <c r="Q1392" i="8" s="1"/>
  <c r="M1392" i="8"/>
  <c r="Q753" i="8" a="1"/>
  <c r="Q753" i="8" s="1"/>
  <c r="M753" i="8"/>
  <c r="Q793" i="8" a="1"/>
  <c r="Q793" i="8" s="1"/>
  <c r="M793" i="8"/>
  <c r="Q437" i="8" a="1"/>
  <c r="Q437" i="8" s="1"/>
  <c r="M437" i="8"/>
  <c r="Q164" i="8" a="1"/>
  <c r="Q164" i="8" s="1"/>
  <c r="M164" i="8"/>
  <c r="Q68" i="8" a="1"/>
  <c r="Q68" i="8" s="1"/>
  <c r="M68" i="8"/>
  <c r="Q1865" i="5" a="1"/>
  <c r="Q1865" i="5" s="1"/>
  <c r="M880" i="5"/>
  <c r="M130" i="5"/>
  <c r="Q1881" i="5" a="1"/>
  <c r="Q1881" i="5" s="1"/>
  <c r="M442" i="5"/>
  <c r="M150" i="5"/>
  <c r="Q1088" i="5" a="1"/>
  <c r="Q1088" i="5" s="1"/>
  <c r="M1843" i="5"/>
  <c r="M2062" i="8"/>
  <c r="Q2062" i="8" a="1"/>
  <c r="Q2062" i="8" s="1"/>
  <c r="M2002" i="8"/>
  <c r="Q2002" i="8" a="1"/>
  <c r="Q2002" i="8" s="1"/>
  <c r="M2032" i="8"/>
  <c r="Q2032" i="8" a="1"/>
  <c r="Q2032" i="8" s="1"/>
  <c r="Q1998" i="8" a="1"/>
  <c r="Q1998" i="8" s="1"/>
  <c r="M1998" i="8"/>
  <c r="Q1960" i="8" a="1"/>
  <c r="Q1960" i="8" s="1"/>
  <c r="M1960" i="8"/>
  <c r="Q1928" i="8" a="1"/>
  <c r="Q1928" i="8" s="1"/>
  <c r="M1928" i="8"/>
  <c r="Q2034" i="8" a="1"/>
  <c r="Q2034" i="8" s="1"/>
  <c r="M2034" i="8"/>
  <c r="Q1946" i="8" a="1"/>
  <c r="Q1946" i="8" s="1"/>
  <c r="M1946" i="8"/>
  <c r="Q1958" i="8" a="1"/>
  <c r="Q1958" i="8" s="1"/>
  <c r="M1958" i="8"/>
  <c r="Q1938" i="8" a="1"/>
  <c r="Q1938" i="8" s="1"/>
  <c r="M1938" i="8"/>
  <c r="M1898" i="8"/>
  <c r="Q1898" i="8" a="1"/>
  <c r="Q1898" i="8" s="1"/>
  <c r="M1892" i="8"/>
  <c r="Q1892" i="8" a="1"/>
  <c r="Q1892" i="8" s="1"/>
  <c r="M1860" i="8"/>
  <c r="Q1860" i="8" a="1"/>
  <c r="Q1860" i="8" s="1"/>
  <c r="Q1982" i="8" a="1"/>
  <c r="Q1982" i="8" s="1"/>
  <c r="M1982" i="8"/>
  <c r="Q1954" i="8" a="1"/>
  <c r="Q1954" i="8" s="1"/>
  <c r="M1954" i="8"/>
  <c r="Q1886" i="8" a="1"/>
  <c r="Q1886" i="8" s="1"/>
  <c r="M1886" i="8"/>
  <c r="M1908" i="8"/>
  <c r="Q1908" i="8" a="1"/>
  <c r="Q1908" i="8" s="1"/>
  <c r="M1836" i="8"/>
  <c r="Q1836" i="8" a="1"/>
  <c r="Q1836" i="8" s="1"/>
  <c r="Q1858" i="8" a="1"/>
  <c r="Q1858" i="8" s="1"/>
  <c r="M1858" i="8"/>
  <c r="Q1904" i="8" a="1"/>
  <c r="Q1904" i="8" s="1"/>
  <c r="M1904" i="8"/>
  <c r="M1788" i="8"/>
  <c r="Q1788" i="8" a="1"/>
  <c r="Q1788" i="8" s="1"/>
  <c r="M1756" i="8"/>
  <c r="Q1756" i="8" a="1"/>
  <c r="Q1756" i="8" s="1"/>
  <c r="Q1746" i="8" a="1"/>
  <c r="Q1746" i="8" s="1"/>
  <c r="M1746" i="8"/>
  <c r="Q1695" i="8" a="1"/>
  <c r="Q1695" i="8" s="1"/>
  <c r="M1695" i="8"/>
  <c r="Q1722" i="8" a="1"/>
  <c r="Q1722" i="8" s="1"/>
  <c r="M1722" i="8"/>
  <c r="M1808" i="8"/>
  <c r="Q1808" i="8" a="1"/>
  <c r="Q1808" i="8" s="1"/>
  <c r="M1633" i="8"/>
  <c r="Q1633" i="8" a="1"/>
  <c r="Q1633" i="8" s="1"/>
  <c r="Q1685" i="8" a="1"/>
  <c r="Q1685" i="8" s="1"/>
  <c r="M1685" i="8"/>
  <c r="Q1539" i="8" a="1"/>
  <c r="Q1539" i="8" s="1"/>
  <c r="M1539" i="8"/>
  <c r="Q1559" i="8" a="1"/>
  <c r="Q1559" i="8" s="1"/>
  <c r="M1559" i="8"/>
  <c r="Q1579" i="8" a="1"/>
  <c r="Q1579" i="8" s="1"/>
  <c r="M1579" i="8"/>
  <c r="Q1468" i="8" a="1"/>
  <c r="Q1468" i="8" s="1"/>
  <c r="M1468" i="8"/>
  <c r="Q1436" i="8" a="1"/>
  <c r="Q1436" i="8" s="1"/>
  <c r="M1436" i="8"/>
  <c r="Q1404" i="8" a="1"/>
  <c r="Q1404" i="8" s="1"/>
  <c r="M1404" i="8"/>
  <c r="Q1372" i="8" a="1"/>
  <c r="Q1372" i="8" s="1"/>
  <c r="M1372" i="8"/>
  <c r="M1649" i="8"/>
  <c r="Q1649" i="8" a="1"/>
  <c r="Q1649" i="8" s="1"/>
  <c r="Q1563" i="8" a="1"/>
  <c r="Q1563" i="8" s="1"/>
  <c r="M1563" i="8"/>
  <c r="Q1332" i="8" a="1"/>
  <c r="Q1332" i="8" s="1"/>
  <c r="M1332" i="8"/>
  <c r="M1308" i="8"/>
  <c r="Q1308" i="8" a="1"/>
  <c r="Q1308" i="8" s="1"/>
  <c r="Q1575" i="8" a="1"/>
  <c r="Q1575" i="8" s="1"/>
  <c r="M1575" i="8"/>
  <c r="Q1251" i="8" a="1"/>
  <c r="Q1251" i="8" s="1"/>
  <c r="M1251" i="8"/>
  <c r="Q1219" i="8" a="1"/>
  <c r="Q1219" i="8" s="1"/>
  <c r="M1219" i="8"/>
  <c r="Q1187" i="8" a="1"/>
  <c r="Q1187" i="8" s="1"/>
  <c r="M1187" i="8"/>
  <c r="Q1153" i="8" a="1"/>
  <c r="Q1153" i="8" s="1"/>
  <c r="M1153" i="8"/>
  <c r="Q1151" i="8" a="1"/>
  <c r="Q1151" i="8" s="1"/>
  <c r="M1151" i="8"/>
  <c r="M1298" i="8"/>
  <c r="Q1298" i="8" a="1"/>
  <c r="Q1298" i="8" s="1"/>
  <c r="Q1191" i="8" a="1"/>
  <c r="Q1191" i="8" s="1"/>
  <c r="M1191" i="8"/>
  <c r="Q1223" i="8" a="1"/>
  <c r="Q1223" i="8" s="1"/>
  <c r="M1223" i="8"/>
  <c r="M998" i="8"/>
  <c r="Q998" i="8" a="1"/>
  <c r="Q998" i="8" s="1"/>
  <c r="Q982" i="8" a="1"/>
  <c r="Q982" i="8" s="1"/>
  <c r="M982" i="8"/>
  <c r="Q1115" i="8" a="1"/>
  <c r="Q1115" i="8" s="1"/>
  <c r="M1115" i="8"/>
  <c r="Q963" i="8" a="1"/>
  <c r="Q963" i="8" s="1"/>
  <c r="M963" i="8"/>
  <c r="Q1113" i="8" a="1"/>
  <c r="Q1113" i="8" s="1"/>
  <c r="M1113" i="8"/>
  <c r="Q772" i="8" a="1"/>
  <c r="Q772" i="8" s="1"/>
  <c r="M772" i="8"/>
  <c r="Q721" i="8" a="1"/>
  <c r="Q721" i="8" s="1"/>
  <c r="M721" i="8"/>
  <c r="Q689" i="8" a="1"/>
  <c r="Q689" i="8" s="1"/>
  <c r="M689" i="8"/>
  <c r="Q657" i="8" a="1"/>
  <c r="Q657" i="8" s="1"/>
  <c r="M657" i="8"/>
  <c r="Q872" i="8" a="1"/>
  <c r="Q872" i="8" s="1"/>
  <c r="M872" i="8"/>
  <c r="M945" i="8"/>
  <c r="Q945" i="8" a="1"/>
  <c r="Q945" i="8" s="1"/>
  <c r="M625" i="8"/>
  <c r="Q625" i="8" a="1"/>
  <c r="Q625" i="8" s="1"/>
  <c r="Q888" i="8" a="1"/>
  <c r="Q888" i="8" s="1"/>
  <c r="M888" i="8"/>
  <c r="Q698" i="8" a="1"/>
  <c r="Q698" i="8" s="1"/>
  <c r="M698" i="8"/>
  <c r="M637" i="8"/>
  <c r="Q637" i="8" a="1"/>
  <c r="Q637" i="8" s="1"/>
  <c r="Q718" i="8" a="1"/>
  <c r="Q718" i="8" s="1"/>
  <c r="M718" i="8"/>
  <c r="Q706" i="8" a="1"/>
  <c r="Q706" i="8" s="1"/>
  <c r="M706" i="8"/>
  <c r="Q629" i="8" a="1"/>
  <c r="Q629" i="8" s="1"/>
  <c r="M629" i="8"/>
  <c r="Q694" i="8" a="1"/>
  <c r="Q694" i="8" s="1"/>
  <c r="M694" i="8"/>
  <c r="Q641" i="8" a="1"/>
  <c r="Q641" i="8" s="1"/>
  <c r="M641" i="8"/>
  <c r="Q621" i="8" a="1"/>
  <c r="Q621" i="8" s="1"/>
  <c r="M621" i="8"/>
  <c r="Q606" i="8" a="1"/>
  <c r="Q606" i="8" s="1"/>
  <c r="M606" i="8"/>
  <c r="Q533" i="8" a="1"/>
  <c r="Q533" i="8" s="1"/>
  <c r="M533" i="8"/>
  <c r="Q184" i="8" a="1"/>
  <c r="Q184" i="8" s="1"/>
  <c r="M184" i="8"/>
  <c r="Q521" i="8" a="1"/>
  <c r="Q521" i="8" s="1"/>
  <c r="M521" i="8"/>
  <c r="Q441" i="8" a="1"/>
  <c r="Q441" i="8" s="1"/>
  <c r="M441" i="8"/>
  <c r="Q409" i="8" a="1"/>
  <c r="Q409" i="8" s="1"/>
  <c r="M409" i="8"/>
  <c r="Q224" i="8" a="1"/>
  <c r="Q224" i="8" s="1"/>
  <c r="M224" i="8"/>
  <c r="Q638" i="8" a="1"/>
  <c r="Q638" i="8" s="1"/>
  <c r="M638" i="8"/>
  <c r="Q493" i="8" a="1"/>
  <c r="Q493" i="8" s="1"/>
  <c r="M493" i="8"/>
  <c r="M746" i="8"/>
  <c r="Q746" i="8" a="1"/>
  <c r="Q746" i="8" s="1"/>
  <c r="Q377" i="8" a="1"/>
  <c r="Q377" i="8" s="1"/>
  <c r="M377" i="8"/>
  <c r="Q220" i="8" a="1"/>
  <c r="Q220" i="8" s="1"/>
  <c r="M220" i="8"/>
  <c r="Q176" i="8" a="1"/>
  <c r="Q176" i="8" s="1"/>
  <c r="M176" i="8"/>
  <c r="Q144" i="8" a="1"/>
  <c r="Q144" i="8" s="1"/>
  <c r="M144" i="8"/>
  <c r="Q112" i="8" a="1"/>
  <c r="Q112" i="8" s="1"/>
  <c r="M112" i="8"/>
  <c r="Q80" i="8" a="1"/>
  <c r="Q80" i="8" s="1"/>
  <c r="M80" i="8"/>
  <c r="Q48" i="8" a="1"/>
  <c r="Q48" i="8" s="1"/>
  <c r="M48" i="8"/>
  <c r="Q702" i="8" a="1"/>
  <c r="Q702" i="8" s="1"/>
  <c r="M702" i="8"/>
  <c r="Q513" i="8" a="1"/>
  <c r="Q513" i="8" s="1"/>
  <c r="M513" i="8"/>
  <c r="Q1866" i="5" a="1"/>
  <c r="Q1866" i="5" s="1"/>
  <c r="Q1508" i="5" a="1"/>
  <c r="Q1508" i="5" s="1"/>
  <c r="M2078" i="5"/>
  <c r="Q1108" i="5" a="1"/>
  <c r="Q1108" i="5" s="1"/>
  <c r="M913" i="5"/>
  <c r="M1740" i="5"/>
  <c r="M1157" i="5"/>
  <c r="Q955" i="5" a="1"/>
  <c r="Q955" i="5" s="1"/>
  <c r="M23" i="5"/>
  <c r="M1669" i="5"/>
  <c r="M1447" i="5"/>
  <c r="M1569" i="5"/>
  <c r="M1008" i="5"/>
  <c r="M195" i="5"/>
  <c r="M287" i="5"/>
  <c r="M1838" i="5"/>
  <c r="Q1918" i="5" a="1"/>
  <c r="Q1918" i="5" s="1"/>
  <c r="M72" i="5"/>
  <c r="Q1595" i="5" a="1"/>
  <c r="Q1595" i="5" s="1"/>
  <c r="M1052" i="5"/>
  <c r="M1921" i="5"/>
  <c r="M1648" i="5"/>
  <c r="Q1765" i="5" a="1"/>
  <c r="Q1765" i="5" s="1"/>
  <c r="Q2075" i="5" a="1"/>
  <c r="Q2075" i="5" s="1"/>
  <c r="Q708" i="5" a="1"/>
  <c r="Q708" i="5" s="1"/>
  <c r="M1997" i="5"/>
  <c r="M162" i="5"/>
  <c r="M183" i="5"/>
  <c r="M1894" i="5"/>
  <c r="Q1436" i="5" a="1"/>
  <c r="Q1436" i="5" s="1"/>
  <c r="Q378" i="5" a="1"/>
  <c r="Q378" i="5" s="1"/>
  <c r="M372" i="5"/>
  <c r="M1194" i="5"/>
  <c r="M1896" i="5"/>
  <c r="M1922" i="5"/>
  <c r="Q1576" i="5" a="1"/>
  <c r="Q1576" i="5" s="1"/>
  <c r="Q1119" i="5" a="1"/>
  <c r="Q1119" i="5" s="1"/>
  <c r="M1625" i="5"/>
  <c r="M1344" i="5"/>
  <c r="M32" i="5"/>
  <c r="M833" i="5"/>
  <c r="M1118" i="5"/>
  <c r="Q1627" i="5" a="1"/>
  <c r="Q1627" i="5" s="1"/>
  <c r="Q1443" i="5" a="1"/>
  <c r="Q1443" i="5" s="1"/>
  <c r="Q2029" i="5" a="1"/>
  <c r="Q2029" i="5" s="1"/>
  <c r="M319" i="5"/>
  <c r="M493" i="5"/>
  <c r="M1933" i="5"/>
  <c r="Q2082" i="5" a="1"/>
  <c r="Q2082" i="5" s="1"/>
  <c r="Q1680" i="5" a="1"/>
  <c r="Q1680" i="5" s="1"/>
  <c r="M1691" i="5"/>
  <c r="M109" i="5"/>
  <c r="M1345" i="5"/>
  <c r="M475" i="5"/>
  <c r="M171" i="5"/>
  <c r="M1820" i="5"/>
  <c r="Q626" i="5" a="1"/>
  <c r="Q626" i="5" s="1"/>
  <c r="M1848" i="5"/>
  <c r="M1745" i="5"/>
  <c r="Q1700" i="5" a="1"/>
  <c r="Q1700" i="5" s="1"/>
  <c r="Q1444" i="5" a="1"/>
  <c r="Q1444" i="5" s="1"/>
  <c r="Q1391" i="5" a="1"/>
  <c r="Q1391" i="5" s="1"/>
  <c r="M1645" i="5"/>
  <c r="M1017" i="5"/>
  <c r="M1138" i="5"/>
  <c r="M20" i="5"/>
  <c r="M1613" i="5"/>
  <c r="Q2037" i="5" a="1"/>
  <c r="Q2037" i="5" s="1"/>
  <c r="M930" i="5"/>
  <c r="M807" i="5"/>
  <c r="Q1378" i="5" a="1"/>
  <c r="Q1378" i="5" s="1"/>
  <c r="Q1032" i="5" a="1"/>
  <c r="Q1032" i="5" s="1"/>
  <c r="M301" i="5"/>
  <c r="M380" i="5"/>
  <c r="M122" i="5"/>
  <c r="Q1020" i="5" a="1"/>
  <c r="Q1020" i="5" s="1"/>
  <c r="M1477" i="5"/>
  <c r="Q1827" i="5" a="1"/>
  <c r="Q1827" i="5" s="1"/>
  <c r="Q680" i="5" a="1"/>
  <c r="Q680" i="5" s="1"/>
  <c r="M2085" i="5"/>
  <c r="M1761" i="5"/>
  <c r="M1733" i="5"/>
  <c r="M1923" i="5"/>
  <c r="M855" i="5"/>
  <c r="M1315" i="5"/>
  <c r="M1056" i="5"/>
  <c r="M1760" i="5"/>
  <c r="M242" i="5"/>
  <c r="M1556" i="5"/>
  <c r="Q388" i="5" a="1"/>
  <c r="Q388" i="5" s="1"/>
  <c r="Q1461" i="5" a="1"/>
  <c r="Q1461" i="5" s="1"/>
  <c r="M119" i="5"/>
  <c r="M1429" i="5"/>
  <c r="Q2047" i="5" a="1"/>
  <c r="Q2047" i="5" s="1"/>
  <c r="M2009" i="5"/>
  <c r="M1639" i="5"/>
  <c r="M1607" i="5"/>
  <c r="M206" i="5"/>
  <c r="M43" i="5"/>
  <c r="Q1656" i="5" a="1"/>
  <c r="Q1656" i="5" s="1"/>
  <c r="Q725" i="5" a="1"/>
  <c r="Q725" i="5" s="1"/>
  <c r="M1864" i="5"/>
  <c r="M1153" i="5"/>
  <c r="Q642" i="5" a="1"/>
  <c r="Q642" i="5" s="1"/>
  <c r="Q613" i="5" a="1"/>
  <c r="Q613" i="5" s="1"/>
  <c r="M106" i="5"/>
  <c r="Q741" i="5" a="1"/>
  <c r="Q741" i="5" s="1"/>
  <c r="M216" i="5"/>
  <c r="M1860" i="5"/>
  <c r="Q1660" i="5" a="1"/>
  <c r="Q1660" i="5" s="1"/>
  <c r="M1657" i="5"/>
  <c r="M1517" i="5"/>
  <c r="Q1456" i="5" a="1"/>
  <c r="Q1456" i="5" s="1"/>
  <c r="M1181" i="5"/>
  <c r="Q1749" i="5" a="1"/>
  <c r="Q1749" i="5" s="1"/>
  <c r="M2017" i="5"/>
  <c r="Q1939" i="5" a="1"/>
  <c r="Q1939" i="5" s="1"/>
  <c r="Q1147" i="5" a="1"/>
  <c r="Q1147" i="5" s="1"/>
  <c r="Q857" i="5" a="1"/>
  <c r="Q857" i="5" s="1"/>
  <c r="M230" i="5"/>
  <c r="M194" i="5"/>
  <c r="M95" i="5"/>
  <c r="M1665" i="5"/>
  <c r="M1796" i="5"/>
  <c r="M131" i="5"/>
  <c r="Q1943" i="5" a="1"/>
  <c r="Q1943" i="5" s="1"/>
  <c r="M1756" i="5"/>
  <c r="M1033" i="5"/>
  <c r="M2040" i="5"/>
  <c r="Q1163" i="5" a="1"/>
  <c r="Q1163" i="5" s="1"/>
  <c r="Q845" i="5" a="1"/>
  <c r="Q845" i="5" s="1"/>
  <c r="M407" i="5"/>
  <c r="Q1636" i="5" a="1"/>
  <c r="Q1636" i="5" s="1"/>
  <c r="Q312" i="5" a="1"/>
  <c r="Q312" i="5" s="1"/>
  <c r="Q1954" i="5" a="1"/>
  <c r="Q1954" i="5" s="1"/>
  <c r="Q1139" i="5" a="1"/>
  <c r="Q1139" i="5" s="1"/>
  <c r="M497" i="5"/>
  <c r="M948" i="5"/>
  <c r="M909" i="5"/>
  <c r="M55" i="5"/>
  <c r="Q305" i="5" a="1"/>
  <c r="Q305" i="5" s="1"/>
  <c r="M1166" i="5"/>
  <c r="Q1283" i="5" a="1"/>
  <c r="Q1283" i="5" s="1"/>
  <c r="Q2023" i="5" a="1"/>
  <c r="Q2023" i="5" s="1"/>
  <c r="M2023" i="5"/>
  <c r="Q2093" i="5" a="1"/>
  <c r="Q2093" i="5" s="1"/>
  <c r="M2093" i="5"/>
  <c r="M1987" i="5"/>
  <c r="Q1987" i="5" a="1"/>
  <c r="Q1987" i="5" s="1"/>
  <c r="Q1944" i="5" a="1"/>
  <c r="Q1944" i="5" s="1"/>
  <c r="M1944" i="5"/>
  <c r="M2071" i="5"/>
  <c r="Q2071" i="5" a="1"/>
  <c r="Q2071" i="5" s="1"/>
  <c r="M1829" i="5"/>
  <c r="Q1829" i="5" a="1"/>
  <c r="Q1829" i="5" s="1"/>
  <c r="M1793" i="5"/>
  <c r="Q1793" i="5" a="1"/>
  <c r="Q1793" i="5" s="1"/>
  <c r="Q1920" i="5" a="1"/>
  <c r="Q1920" i="5" s="1"/>
  <c r="M1920" i="5"/>
  <c r="Q1821" i="5" a="1"/>
  <c r="Q1821" i="5" s="1"/>
  <c r="M1821" i="5"/>
  <c r="M1766" i="5"/>
  <c r="Q1766" i="5" a="1"/>
  <c r="Q1766" i="5" s="1"/>
  <c r="M1734" i="5"/>
  <c r="Q1734" i="5" a="1"/>
  <c r="Q1734" i="5" s="1"/>
  <c r="M1853" i="5"/>
  <c r="Q1853" i="5" a="1"/>
  <c r="Q1853" i="5" s="1"/>
  <c r="Q1781" i="5" a="1"/>
  <c r="Q1781" i="5" s="1"/>
  <c r="M1781" i="5"/>
  <c r="Q1924" i="5" a="1"/>
  <c r="Q1924" i="5" s="1"/>
  <c r="M1924" i="5"/>
  <c r="M1799" i="5"/>
  <c r="Q1799" i="5" a="1"/>
  <c r="Q1799" i="5" s="1"/>
  <c r="M1642" i="5"/>
  <c r="Q1642" i="5" a="1"/>
  <c r="Q1642" i="5" s="1"/>
  <c r="M1626" i="5"/>
  <c r="Q1626" i="5" a="1"/>
  <c r="Q1626" i="5" s="1"/>
  <c r="M1610" i="5"/>
  <c r="Q1610" i="5" a="1"/>
  <c r="Q1610" i="5" s="1"/>
  <c r="M1594" i="5"/>
  <c r="Q1594" i="5" a="1"/>
  <c r="Q1594" i="5" s="1"/>
  <c r="Q1916" i="5" a="1"/>
  <c r="Q1916" i="5" s="1"/>
  <c r="M1916" i="5"/>
  <c r="Q1751" i="5" a="1"/>
  <c r="Q1751" i="5" s="1"/>
  <c r="M1751" i="5"/>
  <c r="M1566" i="5"/>
  <c r="Q1566" i="5" a="1"/>
  <c r="Q1566" i="5" s="1"/>
  <c r="M1534" i="5"/>
  <c r="Q1534" i="5" a="1"/>
  <c r="Q1534" i="5" s="1"/>
  <c r="M1502" i="5"/>
  <c r="Q1502" i="5" a="1"/>
  <c r="Q1502" i="5" s="1"/>
  <c r="M1470" i="5"/>
  <c r="Q1470" i="5" a="1"/>
  <c r="Q1470" i="5" s="1"/>
  <c r="M1552" i="5"/>
  <c r="Q1552" i="5" a="1"/>
  <c r="Q1552" i="5" s="1"/>
  <c r="M1520" i="5"/>
  <c r="Q1520" i="5" a="1"/>
  <c r="Q1520" i="5" s="1"/>
  <c r="M1488" i="5"/>
  <c r="Q1488" i="5" a="1"/>
  <c r="Q1488" i="5" s="1"/>
  <c r="M1476" i="5"/>
  <c r="Q1476" i="5" a="1"/>
  <c r="Q1476" i="5" s="1"/>
  <c r="M1395" i="5"/>
  <c r="Q1395" i="5" a="1"/>
  <c r="Q1395" i="5" s="1"/>
  <c r="Q1257" i="5" a="1"/>
  <c r="Q1257" i="5" s="1"/>
  <c r="M1257" i="5"/>
  <c r="M1484" i="5"/>
  <c r="Q1484" i="5" a="1"/>
  <c r="Q1484" i="5" s="1"/>
  <c r="M1407" i="5"/>
  <c r="Q1407" i="5" a="1"/>
  <c r="Q1407" i="5" s="1"/>
  <c r="Q1479" i="5" a="1"/>
  <c r="Q1479" i="5" s="1"/>
  <c r="M1479" i="5"/>
  <c r="Q1527" i="5" a="1"/>
  <c r="Q1527" i="5" s="1"/>
  <c r="M1527" i="5"/>
  <c r="M1420" i="5"/>
  <c r="Q1420" i="5" a="1"/>
  <c r="Q1420" i="5" s="1"/>
  <c r="M1399" i="5"/>
  <c r="Q1399" i="5" a="1"/>
  <c r="Q1399" i="5" s="1"/>
  <c r="M1207" i="5"/>
  <c r="Q1207" i="5" a="1"/>
  <c r="Q1207" i="5" s="1"/>
  <c r="Q1330" i="5" a="1"/>
  <c r="Q1330" i="5" s="1"/>
  <c r="M1330" i="5"/>
  <c r="M1201" i="5"/>
  <c r="Q1201" i="5" a="1"/>
  <c r="Q1201" i="5" s="1"/>
  <c r="Q1156" i="5" a="1"/>
  <c r="Q1156" i="5" s="1"/>
  <c r="M1156" i="5"/>
  <c r="M1211" i="5"/>
  <c r="Q1211" i="5" a="1"/>
  <c r="Q1211" i="5" s="1"/>
  <c r="M1205" i="5"/>
  <c r="Q1205" i="5" a="1"/>
  <c r="Q1205" i="5" s="1"/>
  <c r="M1229" i="5"/>
  <c r="Q1229" i="5" a="1"/>
  <c r="Q1229" i="5" s="1"/>
  <c r="Q1140" i="5" a="1"/>
  <c r="Q1140" i="5" s="1"/>
  <c r="M1140" i="5"/>
  <c r="Q1063" i="5" a="1"/>
  <c r="Q1063" i="5" s="1"/>
  <c r="M1063" i="5"/>
  <c r="Q820" i="5" a="1"/>
  <c r="Q820" i="5" s="1"/>
  <c r="M820" i="5"/>
  <c r="Q1071" i="5" a="1"/>
  <c r="Q1071" i="5" s="1"/>
  <c r="M1071" i="5"/>
  <c r="Q858" i="5" a="1"/>
  <c r="Q858" i="5" s="1"/>
  <c r="M858" i="5"/>
  <c r="Q824" i="5" a="1"/>
  <c r="Q824" i="5" s="1"/>
  <c r="M824" i="5"/>
  <c r="Q817" i="5" a="1"/>
  <c r="Q817" i="5" s="1"/>
  <c r="M817" i="5"/>
  <c r="Q576" i="5" a="1"/>
  <c r="Q576" i="5" s="1"/>
  <c r="M576" i="5"/>
  <c r="Q511" i="5" a="1"/>
  <c r="Q511" i="5" s="1"/>
  <c r="M511" i="5"/>
  <c r="M482" i="5"/>
  <c r="Q482" i="5" a="1"/>
  <c r="Q482" i="5" s="1"/>
  <c r="M464" i="5"/>
  <c r="Q464" i="5" a="1"/>
  <c r="Q464" i="5" s="1"/>
  <c r="Q448" i="5" a="1"/>
  <c r="Q448" i="5" s="1"/>
  <c r="M448" i="5"/>
  <c r="Q430" i="5" a="1"/>
  <c r="Q430" i="5" s="1"/>
  <c r="M430" i="5"/>
  <c r="Q414" i="5" a="1"/>
  <c r="Q414" i="5" s="1"/>
  <c r="M414" i="5"/>
  <c r="M797" i="5"/>
  <c r="Q797" i="5" a="1"/>
  <c r="Q797" i="5" s="1"/>
  <c r="M781" i="5"/>
  <c r="Q781" i="5" a="1"/>
  <c r="Q781" i="5" s="1"/>
  <c r="Q589" i="5" a="1"/>
  <c r="Q589" i="5" s="1"/>
  <c r="M589" i="5"/>
  <c r="Q538" i="5" a="1"/>
  <c r="Q538" i="5" s="1"/>
  <c r="M538" i="5"/>
  <c r="Q584" i="5" a="1"/>
  <c r="Q584" i="5" s="1"/>
  <c r="M584" i="5"/>
  <c r="M494" i="5"/>
  <c r="Q494" i="5" a="1"/>
  <c r="Q494" i="5" s="1"/>
  <c r="Q547" i="5" a="1"/>
  <c r="Q547" i="5" s="1"/>
  <c r="M547" i="5"/>
  <c r="Q389" i="5" a="1"/>
  <c r="Q389" i="5" s="1"/>
  <c r="M389" i="5"/>
  <c r="M196" i="5"/>
  <c r="Q196" i="5" a="1"/>
  <c r="Q196" i="5" s="1"/>
  <c r="M164" i="5"/>
  <c r="Q164" i="5" a="1"/>
  <c r="Q164" i="5" s="1"/>
  <c r="M132" i="5"/>
  <c r="Q132" i="5" a="1"/>
  <c r="Q132" i="5" s="1"/>
  <c r="M98" i="5"/>
  <c r="Q98" i="5" a="1"/>
  <c r="Q98" i="5" s="1"/>
  <c r="M65" i="5"/>
  <c r="Q65" i="5" a="1"/>
  <c r="Q65" i="5" s="1"/>
  <c r="M33" i="5"/>
  <c r="Q33" i="5" a="1"/>
  <c r="Q33" i="5" s="1"/>
  <c r="Q365" i="5" a="1"/>
  <c r="Q365" i="5" s="1"/>
  <c r="M365" i="5"/>
  <c r="Q291" i="5" a="1"/>
  <c r="Q291" i="5" s="1"/>
  <c r="M291" i="5"/>
  <c r="Q221" i="5" a="1"/>
  <c r="Q221" i="5" s="1"/>
  <c r="M221" i="5"/>
  <c r="Q2019" i="5" a="1"/>
  <c r="Q2019" i="5" s="1"/>
  <c r="M2019" i="5"/>
  <c r="Q1948" i="5" a="1"/>
  <c r="Q1948" i="5" s="1"/>
  <c r="M1948" i="5"/>
  <c r="Q1936" i="5" a="1"/>
  <c r="Q1936" i="5" s="1"/>
  <c r="M1936" i="5"/>
  <c r="M1825" i="5"/>
  <c r="Q1825" i="5" a="1"/>
  <c r="Q1825" i="5" s="1"/>
  <c r="M1762" i="5"/>
  <c r="Q1762" i="5" a="1"/>
  <c r="Q1762" i="5" s="1"/>
  <c r="M1730" i="5"/>
  <c r="Q1730" i="5" a="1"/>
  <c r="Q1730" i="5" s="1"/>
  <c r="Q1833" i="5" a="1"/>
  <c r="Q1833" i="5" s="1"/>
  <c r="M1833" i="5"/>
  <c r="Q1755" i="5" a="1"/>
  <c r="Q1755" i="5" s="1"/>
  <c r="M1755" i="5"/>
  <c r="Q1775" i="5" a="1"/>
  <c r="Q1775" i="5" s="1"/>
  <c r="M1775" i="5"/>
  <c r="M1690" i="5"/>
  <c r="Q1690" i="5" a="1"/>
  <c r="Q1690" i="5" s="1"/>
  <c r="Q1666" i="5" a="1"/>
  <c r="Q1666" i="5" s="1"/>
  <c r="M1666" i="5"/>
  <c r="M1574" i="5"/>
  <c r="Q1574" i="5" a="1"/>
  <c r="Q1574" i="5" s="1"/>
  <c r="Q1582" i="5" a="1"/>
  <c r="Q1582" i="5" s="1"/>
  <c r="M1582" i="5"/>
  <c r="M1538" i="5"/>
  <c r="Q1538" i="5" a="1"/>
  <c r="Q1538" i="5" s="1"/>
  <c r="M1506" i="5"/>
  <c r="Q1506" i="5" a="1"/>
  <c r="Q1506" i="5" s="1"/>
  <c r="M1474" i="5"/>
  <c r="Q1474" i="5" a="1"/>
  <c r="Q1474" i="5" s="1"/>
  <c r="M1350" i="5"/>
  <c r="Q1350" i="5" a="1"/>
  <c r="Q1350" i="5" s="1"/>
  <c r="M1428" i="5"/>
  <c r="Q1428" i="5" a="1"/>
  <c r="Q1428" i="5" s="1"/>
  <c r="M1371" i="5"/>
  <c r="Q1371" i="5" a="1"/>
  <c r="Q1371" i="5" s="1"/>
  <c r="Q1320" i="5" a="1"/>
  <c r="Q1320" i="5" s="1"/>
  <c r="M1320" i="5"/>
  <c r="M1472" i="5"/>
  <c r="Q1472" i="5" a="1"/>
  <c r="Q1472" i="5" s="1"/>
  <c r="M1385" i="5"/>
  <c r="Q1385" i="5" a="1"/>
  <c r="Q1385" i="5" s="1"/>
  <c r="M1397" i="5"/>
  <c r="Q1397" i="5" a="1"/>
  <c r="Q1397" i="5" s="1"/>
  <c r="M1466" i="5"/>
  <c r="Q1466" i="5" a="1"/>
  <c r="Q1466" i="5" s="1"/>
  <c r="M1375" i="5"/>
  <c r="Q1375" i="5" a="1"/>
  <c r="Q1375" i="5" s="1"/>
  <c r="Q1277" i="5" a="1"/>
  <c r="Q1277" i="5" s="1"/>
  <c r="M1277" i="5"/>
  <c r="M1414" i="5"/>
  <c r="Q1414" i="5" a="1"/>
  <c r="Q1414" i="5" s="1"/>
  <c r="M1369" i="5"/>
  <c r="Q1369" i="5" a="1"/>
  <c r="Q1369" i="5" s="1"/>
  <c r="M1297" i="5"/>
  <c r="Q1297" i="5" a="1"/>
  <c r="Q1297" i="5" s="1"/>
  <c r="Q1233" i="5" a="1"/>
  <c r="Q1233" i="5" s="1"/>
  <c r="M1233" i="5"/>
  <c r="M1338" i="5"/>
  <c r="Q1338" i="5" a="1"/>
  <c r="Q1338" i="5" s="1"/>
  <c r="M1253" i="5"/>
  <c r="Q1253" i="5" a="1"/>
  <c r="Q1253" i="5" s="1"/>
  <c r="M1426" i="5"/>
  <c r="Q1426" i="5" a="1"/>
  <c r="Q1426" i="5" s="1"/>
  <c r="Q1287" i="5" a="1"/>
  <c r="Q1287" i="5" s="1"/>
  <c r="M1287" i="5"/>
  <c r="M1305" i="5"/>
  <c r="Q1305" i="5" a="1"/>
  <c r="Q1305" i="5" s="1"/>
  <c r="M1261" i="5"/>
  <c r="Q1261" i="5" a="1"/>
  <c r="Q1261" i="5" s="1"/>
  <c r="Q1342" i="5" a="1"/>
  <c r="Q1342" i="5" s="1"/>
  <c r="M1342" i="5"/>
  <c r="M1293" i="5"/>
  <c r="Q1293" i="5" a="1"/>
  <c r="Q1293" i="5" s="1"/>
  <c r="M1492" i="5"/>
  <c r="Q1492" i="5" a="1"/>
  <c r="Q1492" i="5" s="1"/>
  <c r="Q1160" i="5" a="1"/>
  <c r="Q1160" i="5" s="1"/>
  <c r="M1160" i="5"/>
  <c r="Q1132" i="5" a="1"/>
  <c r="Q1132" i="5" s="1"/>
  <c r="M1132" i="5"/>
  <c r="Q1243" i="5" a="1"/>
  <c r="Q1243" i="5" s="1"/>
  <c r="M1243" i="5"/>
  <c r="Q1113" i="5" a="1"/>
  <c r="Q1113" i="5" s="1"/>
  <c r="M1113" i="5"/>
  <c r="Q1077" i="5" a="1"/>
  <c r="Q1077" i="5" s="1"/>
  <c r="M1077" i="5"/>
  <c r="Q1048" i="5" a="1"/>
  <c r="Q1048" i="5" s="1"/>
  <c r="M1048" i="5"/>
  <c r="M799" i="5"/>
  <c r="Q799" i="5" a="1"/>
  <c r="Q799" i="5" s="1"/>
  <c r="Q846" i="5" a="1"/>
  <c r="Q846" i="5" s="1"/>
  <c r="M846" i="5"/>
  <c r="Q834" i="5" a="1"/>
  <c r="Q834" i="5" s="1"/>
  <c r="M834" i="5"/>
  <c r="Q631" i="5" a="1"/>
  <c r="Q631" i="5" s="1"/>
  <c r="M631" i="5"/>
  <c r="Q298" i="5" a="1"/>
  <c r="Q298" i="5" s="1"/>
  <c r="M298" i="5"/>
  <c r="M498" i="5"/>
  <c r="Q498" i="5" a="1"/>
  <c r="Q498" i="5" s="1"/>
  <c r="Q228" i="5" a="1"/>
  <c r="Q228" i="5" s="1"/>
  <c r="M228" i="5"/>
  <c r="M192" i="5"/>
  <c r="Q192" i="5" a="1"/>
  <c r="Q192" i="5" s="1"/>
  <c r="M160" i="5"/>
  <c r="Q160" i="5" a="1"/>
  <c r="Q160" i="5" s="1"/>
  <c r="M128" i="5"/>
  <c r="Q128" i="5" a="1"/>
  <c r="Q128" i="5" s="1"/>
  <c r="M93" i="5"/>
  <c r="Q93" i="5" a="1"/>
  <c r="Q93" i="5" s="1"/>
  <c r="M61" i="5"/>
  <c r="Q61" i="5" a="1"/>
  <c r="Q61" i="5" s="1"/>
  <c r="M29" i="5"/>
  <c r="Q29" i="5" a="1"/>
  <c r="Q29" i="5" s="1"/>
  <c r="Q351" i="5" a="1"/>
  <c r="Q351" i="5" s="1"/>
  <c r="M351" i="5"/>
  <c r="Q238" i="5" a="1"/>
  <c r="Q238" i="5" s="1"/>
  <c r="M238" i="5"/>
  <c r="M509" i="5"/>
  <c r="Q509" i="5" a="1"/>
  <c r="Q509" i="5" s="1"/>
  <c r="Q302" i="5" a="1"/>
  <c r="Q302" i="5" s="1"/>
  <c r="M302" i="5"/>
  <c r="Q310" i="5" a="1"/>
  <c r="Q310" i="5" s="1"/>
  <c r="M310" i="5"/>
  <c r="Q335" i="5" a="1"/>
  <c r="Q335" i="5" s="1"/>
  <c r="M335" i="5"/>
  <c r="M233" i="5"/>
  <c r="Q233" i="5" a="1"/>
  <c r="Q233" i="5" s="1"/>
  <c r="Q2104" i="5" a="1"/>
  <c r="Q2104" i="5" s="1"/>
  <c r="M2104" i="5"/>
  <c r="Q2015" i="5" a="1"/>
  <c r="Q2015" i="5" s="1"/>
  <c r="M2015" i="5"/>
  <c r="M2067" i="5"/>
  <c r="Q2067" i="5" a="1"/>
  <c r="Q2067" i="5" s="1"/>
  <c r="Q2113" i="5" a="1"/>
  <c r="Q2113" i="5" s="1"/>
  <c r="M2113" i="5"/>
  <c r="M2059" i="5"/>
  <c r="Q2059" i="5" a="1"/>
  <c r="Q2059" i="5" s="1"/>
  <c r="M1985" i="5"/>
  <c r="Q1985" i="5" a="1"/>
  <c r="Q1985" i="5" s="1"/>
  <c r="Q2062" i="5" a="1"/>
  <c r="Q2062" i="5" s="1"/>
  <c r="M2062" i="5"/>
  <c r="Q2096" i="5" a="1"/>
  <c r="Q2096" i="5" s="1"/>
  <c r="M2096" i="5"/>
  <c r="Q1995" i="5" a="1"/>
  <c r="Q1995" i="5" s="1"/>
  <c r="M1995" i="5"/>
  <c r="Q1940" i="5" a="1"/>
  <c r="Q1940" i="5" s="1"/>
  <c r="M1940" i="5"/>
  <c r="M1857" i="5"/>
  <c r="Q1857" i="5" a="1"/>
  <c r="Q1857" i="5" s="1"/>
  <c r="M1791" i="5"/>
  <c r="Q1791" i="5" a="1"/>
  <c r="Q1791" i="5" s="1"/>
  <c r="M1758" i="5"/>
  <c r="Q1758" i="5" a="1"/>
  <c r="Q1758" i="5" s="1"/>
  <c r="M1726" i="5"/>
  <c r="Q1726" i="5" a="1"/>
  <c r="Q1726" i="5" s="1"/>
  <c r="Q1785" i="5" a="1"/>
  <c r="Q1785" i="5" s="1"/>
  <c r="M1785" i="5"/>
  <c r="Q1971" i="5" a="1"/>
  <c r="Q1971" i="5" s="1"/>
  <c r="M1971" i="5"/>
  <c r="M1885" i="5"/>
  <c r="Q1885" i="5" a="1"/>
  <c r="Q1885" i="5" s="1"/>
  <c r="Q1844" i="5" a="1"/>
  <c r="Q1844" i="5" s="1"/>
  <c r="M1844" i="5"/>
  <c r="Q1654" i="5" a="1"/>
  <c r="Q1654" i="5" s="1"/>
  <c r="M1654" i="5"/>
  <c r="M1638" i="5"/>
  <c r="Q1638" i="5" a="1"/>
  <c r="Q1638" i="5" s="1"/>
  <c r="M1622" i="5"/>
  <c r="Q1622" i="5" a="1"/>
  <c r="Q1622" i="5" s="1"/>
  <c r="M1606" i="5"/>
  <c r="Q1606" i="5" a="1"/>
  <c r="Q1606" i="5" s="1"/>
  <c r="M1590" i="5"/>
  <c r="Q1590" i="5" a="1"/>
  <c r="Q1590" i="5" s="1"/>
  <c r="Q1679" i="5" a="1"/>
  <c r="Q1679" i="5" s="1"/>
  <c r="M1679" i="5"/>
  <c r="M1558" i="5"/>
  <c r="Q1558" i="5" a="1"/>
  <c r="Q1558" i="5" s="1"/>
  <c r="M1526" i="5"/>
  <c r="Q1526" i="5" a="1"/>
  <c r="Q1526" i="5" s="1"/>
  <c r="M1494" i="5"/>
  <c r="Q1494" i="5" a="1"/>
  <c r="Q1494" i="5" s="1"/>
  <c r="M1544" i="5"/>
  <c r="Q1544" i="5" a="1"/>
  <c r="Q1544" i="5" s="1"/>
  <c r="M1512" i="5"/>
  <c r="Q1512" i="5" a="1"/>
  <c r="Q1512" i="5" s="1"/>
  <c r="M1422" i="5"/>
  <c r="Q1422" i="5" a="1"/>
  <c r="Q1422" i="5" s="1"/>
  <c r="Q1471" i="5" a="1"/>
  <c r="Q1471" i="5" s="1"/>
  <c r="M1471" i="5"/>
  <c r="Q1495" i="5" a="1"/>
  <c r="Q1495" i="5" s="1"/>
  <c r="M1495" i="5"/>
  <c r="M1285" i="5"/>
  <c r="Q1285" i="5" a="1"/>
  <c r="Q1285" i="5" s="1"/>
  <c r="M1524" i="5"/>
  <c r="Q1524" i="5" a="1"/>
  <c r="Q1524" i="5" s="1"/>
  <c r="M1363" i="5"/>
  <c r="Q1363" i="5" a="1"/>
  <c r="Q1363" i="5" s="1"/>
  <c r="Q1301" i="5" a="1"/>
  <c r="Q1301" i="5" s="1"/>
  <c r="M1301" i="5"/>
  <c r="M1231" i="5"/>
  <c r="Q1231" i="5" a="1"/>
  <c r="Q1231" i="5" s="1"/>
  <c r="M1199" i="5"/>
  <c r="Q1199" i="5" a="1"/>
  <c r="Q1199" i="5" s="1"/>
  <c r="Q1089" i="5" a="1"/>
  <c r="Q1089" i="5" s="1"/>
  <c r="M1089" i="5"/>
  <c r="M1225" i="5"/>
  <c r="Q1225" i="5" a="1"/>
  <c r="Q1225" i="5" s="1"/>
  <c r="M1193" i="5"/>
  <c r="Q1193" i="5" a="1"/>
  <c r="Q1193" i="5" s="1"/>
  <c r="M1203" i="5"/>
  <c r="Q1203" i="5" a="1"/>
  <c r="Q1203" i="5" s="1"/>
  <c r="M1042" i="5"/>
  <c r="Q1042" i="5" a="1"/>
  <c r="Q1042" i="5" s="1"/>
  <c r="M1197" i="5"/>
  <c r="Q1197" i="5" a="1"/>
  <c r="Q1197" i="5" s="1"/>
  <c r="M1045" i="5"/>
  <c r="Q1045" i="5" a="1"/>
  <c r="Q1045" i="5" s="1"/>
  <c r="Q804" i="5" a="1"/>
  <c r="Q804" i="5" s="1"/>
  <c r="M804" i="5"/>
  <c r="M795" i="5"/>
  <c r="Q795" i="5" a="1"/>
  <c r="Q795" i="5" s="1"/>
  <c r="M1053" i="5"/>
  <c r="Q1053" i="5" a="1"/>
  <c r="Q1053" i="5" s="1"/>
  <c r="Q559" i="5" a="1"/>
  <c r="Q559" i="5" s="1"/>
  <c r="M559" i="5"/>
  <c r="M476" i="5"/>
  <c r="Q476" i="5" a="1"/>
  <c r="Q476" i="5" s="1"/>
  <c r="M460" i="5"/>
  <c r="Q460" i="5" a="1"/>
  <c r="Q460" i="5" s="1"/>
  <c r="Q443" i="5" a="1"/>
  <c r="Q443" i="5" s="1"/>
  <c r="M443" i="5"/>
  <c r="Q426" i="5" a="1"/>
  <c r="Q426" i="5" s="1"/>
  <c r="M426" i="5"/>
  <c r="Q408" i="5" a="1"/>
  <c r="Q408" i="5" s="1"/>
  <c r="M408" i="5"/>
  <c r="M793" i="5"/>
  <c r="Q793" i="5" a="1"/>
  <c r="Q793" i="5" s="1"/>
  <c r="M777" i="5"/>
  <c r="Q777" i="5" a="1"/>
  <c r="Q777" i="5" s="1"/>
  <c r="Q571" i="5" a="1"/>
  <c r="Q571" i="5" s="1"/>
  <c r="M571" i="5"/>
  <c r="M490" i="5"/>
  <c r="Q490" i="5" a="1"/>
  <c r="Q490" i="5" s="1"/>
  <c r="Q567" i="5" a="1"/>
  <c r="Q567" i="5" s="1"/>
  <c r="M567" i="5"/>
  <c r="Q1043" i="5" a="1"/>
  <c r="Q1043" i="5" s="1"/>
  <c r="M1043" i="5"/>
  <c r="M492" i="5"/>
  <c r="Q492" i="5" a="1"/>
  <c r="Q492" i="5" s="1"/>
  <c r="Q597" i="5" a="1"/>
  <c r="Q597" i="5" s="1"/>
  <c r="M597" i="5"/>
  <c r="M220" i="5"/>
  <c r="Q220" i="5" a="1"/>
  <c r="Q220" i="5" s="1"/>
  <c r="M188" i="5"/>
  <c r="Q188" i="5" a="1"/>
  <c r="Q188" i="5" s="1"/>
  <c r="M156" i="5"/>
  <c r="Q156" i="5" a="1"/>
  <c r="Q156" i="5" s="1"/>
  <c r="M124" i="5"/>
  <c r="Q124" i="5" a="1"/>
  <c r="Q124" i="5" s="1"/>
  <c r="M89" i="5"/>
  <c r="Q89" i="5" a="1"/>
  <c r="Q89" i="5" s="1"/>
  <c r="M57" i="5"/>
  <c r="Q57" i="5" a="1"/>
  <c r="Q57" i="5" s="1"/>
  <c r="M25" i="5"/>
  <c r="Q25" i="5" a="1"/>
  <c r="Q25" i="5" s="1"/>
  <c r="Q263" i="5" a="1"/>
  <c r="Q263" i="5" s="1"/>
  <c r="M263" i="5"/>
  <c r="M2011" i="5"/>
  <c r="Q2011" i="5" a="1"/>
  <c r="Q2011" i="5" s="1"/>
  <c r="Q2064" i="5" a="1"/>
  <c r="Q2064" i="5" s="1"/>
  <c r="M2064" i="5"/>
  <c r="Q2112" i="5" a="1"/>
  <c r="Q2112" i="5" s="1"/>
  <c r="M2112" i="5"/>
  <c r="M1879" i="5"/>
  <c r="Q1879" i="5" a="1"/>
  <c r="Q1879" i="5" s="1"/>
  <c r="Q1973" i="5" a="1"/>
  <c r="Q1973" i="5" s="1"/>
  <c r="M1973" i="5"/>
  <c r="Q1960" i="5" a="1"/>
  <c r="Q1960" i="5" s="1"/>
  <c r="M1960" i="5"/>
  <c r="Q1912" i="5" a="1"/>
  <c r="Q1912" i="5" s="1"/>
  <c r="M1912" i="5"/>
  <c r="M1823" i="5"/>
  <c r="Q1823" i="5" a="1"/>
  <c r="Q1823" i="5" s="1"/>
  <c r="M1754" i="5"/>
  <c r="Q1754" i="5" a="1"/>
  <c r="Q1754" i="5" s="1"/>
  <c r="M1710" i="5"/>
  <c r="Q1710" i="5" a="1"/>
  <c r="Q1710" i="5" s="1"/>
  <c r="Q1840" i="5" a="1"/>
  <c r="Q1840" i="5" s="1"/>
  <c r="M1840" i="5"/>
  <c r="Q1831" i="5" a="1"/>
  <c r="Q1831" i="5" s="1"/>
  <c r="M1831" i="5"/>
  <c r="Q1969" i="5" a="1"/>
  <c r="Q1969" i="5" s="1"/>
  <c r="M1969" i="5"/>
  <c r="Q1763" i="5" a="1"/>
  <c r="Q1763" i="5" s="1"/>
  <c r="M1763" i="5"/>
  <c r="Q1777" i="5" a="1"/>
  <c r="Q1777" i="5" s="1"/>
  <c r="M1777" i="5"/>
  <c r="Q1662" i="5" a="1"/>
  <c r="Q1662" i="5" s="1"/>
  <c r="M1662" i="5"/>
  <c r="Q1759" i="5" a="1"/>
  <c r="Q1759" i="5" s="1"/>
  <c r="M1759" i="5"/>
  <c r="M1706" i="5"/>
  <c r="Q1706" i="5" a="1"/>
  <c r="Q1706" i="5" s="1"/>
  <c r="Q1779" i="5" a="1"/>
  <c r="Q1779" i="5" s="1"/>
  <c r="M1779" i="5"/>
  <c r="Q1735" i="5" a="1"/>
  <c r="Q1735" i="5" s="1"/>
  <c r="M1735" i="5"/>
  <c r="Q1805" i="5" a="1"/>
  <c r="Q1805" i="5" s="1"/>
  <c r="M1805" i="5"/>
  <c r="M1562" i="5"/>
  <c r="Q1562" i="5" a="1"/>
  <c r="Q1562" i="5" s="1"/>
  <c r="M1530" i="5"/>
  <c r="Q1530" i="5" a="1"/>
  <c r="Q1530" i="5" s="1"/>
  <c r="M1498" i="5"/>
  <c r="Q1498" i="5" a="1"/>
  <c r="Q1498" i="5" s="1"/>
  <c r="M1448" i="5"/>
  <c r="Q1448" i="5" a="1"/>
  <c r="Q1448" i="5" s="1"/>
  <c r="M1548" i="5"/>
  <c r="Q1548" i="5" a="1"/>
  <c r="Q1548" i="5" s="1"/>
  <c r="M1361" i="5"/>
  <c r="Q1361" i="5" a="1"/>
  <c r="Q1361" i="5" s="1"/>
  <c r="M1464" i="5"/>
  <c r="Q1464" i="5" a="1"/>
  <c r="Q1464" i="5" s="1"/>
  <c r="Q1359" i="5" a="1"/>
  <c r="Q1359" i="5" s="1"/>
  <c r="M1359" i="5"/>
  <c r="Q1334" i="5" a="1"/>
  <c r="Q1334" i="5" s="1"/>
  <c r="M1334" i="5"/>
  <c r="M1352" i="5"/>
  <c r="Q1352" i="5" a="1"/>
  <c r="Q1352" i="5" s="1"/>
  <c r="M1424" i="5"/>
  <c r="Q1424" i="5" a="1"/>
  <c r="Q1424" i="5" s="1"/>
  <c r="Q1237" i="5" a="1"/>
  <c r="Q1237" i="5" s="1"/>
  <c r="M1237" i="5"/>
  <c r="M1373" i="5"/>
  <c r="Q1373" i="5" a="1"/>
  <c r="Q1373" i="5" s="1"/>
  <c r="Q1255" i="5" a="1"/>
  <c r="Q1255" i="5" s="1"/>
  <c r="M1255" i="5"/>
  <c r="M1389" i="5"/>
  <c r="Q1389" i="5" a="1"/>
  <c r="Q1389" i="5" s="1"/>
  <c r="M1273" i="5"/>
  <c r="Q1273" i="5" a="1"/>
  <c r="Q1273" i="5" s="1"/>
  <c r="Q1314" i="5" a="1"/>
  <c r="Q1314" i="5" s="1"/>
  <c r="M1314" i="5"/>
  <c r="Q1148" i="5" a="1"/>
  <c r="Q1148" i="5" s="1"/>
  <c r="M1148" i="5"/>
  <c r="Q1085" i="5" a="1"/>
  <c r="Q1085" i="5" s="1"/>
  <c r="M1085" i="5"/>
  <c r="Q1137" i="5" a="1"/>
  <c r="Q1137" i="5" s="1"/>
  <c r="M1137" i="5"/>
  <c r="Q1101" i="5" a="1"/>
  <c r="Q1101" i="5" s="1"/>
  <c r="M1101" i="5"/>
  <c r="Q1176" i="5" a="1"/>
  <c r="Q1176" i="5" s="1"/>
  <c r="M1176" i="5"/>
  <c r="M524" i="5"/>
  <c r="Q524" i="5" a="1"/>
  <c r="Q524" i="5" s="1"/>
  <c r="Q1145" i="5" a="1"/>
  <c r="Q1145" i="5" s="1"/>
  <c r="M1145" i="5"/>
  <c r="M791" i="5"/>
  <c r="Q791" i="5" a="1"/>
  <c r="Q791" i="5" s="1"/>
  <c r="Q816" i="5" a="1"/>
  <c r="Q816" i="5" s="1"/>
  <c r="M816" i="5"/>
  <c r="Q862" i="5" a="1"/>
  <c r="Q862" i="5" s="1"/>
  <c r="M862" i="5"/>
  <c r="M502" i="5"/>
  <c r="Q502" i="5" a="1"/>
  <c r="Q502" i="5" s="1"/>
  <c r="Q1559" i="5" a="1"/>
  <c r="Q1559" i="5" s="1"/>
  <c r="M1559" i="5"/>
  <c r="Q512" i="5" a="1"/>
  <c r="Q512" i="5" s="1"/>
  <c r="M512" i="5"/>
  <c r="Q316" i="5" a="1"/>
  <c r="Q316" i="5" s="1"/>
  <c r="M316" i="5"/>
  <c r="M217" i="5"/>
  <c r="Q217" i="5" a="1"/>
  <c r="Q217" i="5" s="1"/>
  <c r="M184" i="5"/>
  <c r="Q184" i="5" a="1"/>
  <c r="Q184" i="5" s="1"/>
  <c r="M151" i="5"/>
  <c r="Q151" i="5" a="1"/>
  <c r="Q151" i="5" s="1"/>
  <c r="M120" i="5"/>
  <c r="Q120" i="5" a="1"/>
  <c r="Q120" i="5" s="1"/>
  <c r="M85" i="5"/>
  <c r="Q85" i="5" a="1"/>
  <c r="Q85" i="5" s="1"/>
  <c r="M53" i="5"/>
  <c r="Q53" i="5" a="1"/>
  <c r="Q53" i="5" s="1"/>
  <c r="M21" i="5"/>
  <c r="Q21" i="5" a="1"/>
  <c r="Q21" i="5" s="1"/>
  <c r="M394" i="5"/>
  <c r="Q394" i="5" a="1"/>
  <c r="Q394" i="5" s="1"/>
  <c r="Q247" i="5" a="1"/>
  <c r="Q247" i="5" s="1"/>
  <c r="M247" i="5"/>
  <c r="M370" i="5"/>
  <c r="Q370" i="5" a="1"/>
  <c r="Q370" i="5" s="1"/>
  <c r="M327" i="5"/>
  <c r="Q327" i="5" a="1"/>
  <c r="Q327" i="5" s="1"/>
  <c r="M2055" i="5"/>
  <c r="Q2055" i="5" a="1"/>
  <c r="Q2055" i="5" s="1"/>
  <c r="Q2031" i="5" a="1"/>
  <c r="Q2031" i="5" s="1"/>
  <c r="M2031" i="5"/>
  <c r="Q2007" i="5" a="1"/>
  <c r="Q2007" i="5" s="1"/>
  <c r="M2007" i="5"/>
  <c r="Q2061" i="5" a="1"/>
  <c r="Q2061" i="5" s="1"/>
  <c r="M2061" i="5"/>
  <c r="M2110" i="5"/>
  <c r="Q2110" i="5" a="1"/>
  <c r="Q2110" i="5" s="1"/>
  <c r="Q2098" i="5" a="1"/>
  <c r="Q2098" i="5" s="1"/>
  <c r="M2098" i="5"/>
  <c r="Q2056" i="5" a="1"/>
  <c r="Q2056" i="5" s="1"/>
  <c r="M2056" i="5"/>
  <c r="Q1993" i="5" a="1"/>
  <c r="Q1993" i="5" s="1"/>
  <c r="M1993" i="5"/>
  <c r="Q2068" i="5" a="1"/>
  <c r="Q2068" i="5" s="1"/>
  <c r="M2068" i="5"/>
  <c r="Q1928" i="5" a="1"/>
  <c r="Q1928" i="5" s="1"/>
  <c r="M1928" i="5"/>
  <c r="Q1899" i="5" a="1"/>
  <c r="Q1899" i="5" s="1"/>
  <c r="M1899" i="5"/>
  <c r="Q1851" i="5" a="1"/>
  <c r="Q1851" i="5" s="1"/>
  <c r="M1851" i="5"/>
  <c r="Q1789" i="5" a="1"/>
  <c r="Q1789" i="5" s="1"/>
  <c r="M1789" i="5"/>
  <c r="M1750" i="5"/>
  <c r="Q1750" i="5" a="1"/>
  <c r="Q1750" i="5" s="1"/>
  <c r="Q1813" i="5" a="1"/>
  <c r="Q1813" i="5" s="1"/>
  <c r="M1813" i="5"/>
  <c r="Q1743" i="5" a="1"/>
  <c r="Q1743" i="5" s="1"/>
  <c r="M1743" i="5"/>
  <c r="M1650" i="5"/>
  <c r="Q1650" i="5" a="1"/>
  <c r="Q1650" i="5" s="1"/>
  <c r="M1634" i="5"/>
  <c r="Q1634" i="5" a="1"/>
  <c r="Q1634" i="5" s="1"/>
  <c r="M1618" i="5"/>
  <c r="Q1618" i="5" a="1"/>
  <c r="Q1618" i="5" s="1"/>
  <c r="M1602" i="5"/>
  <c r="Q1602" i="5" a="1"/>
  <c r="Q1602" i="5" s="1"/>
  <c r="M1586" i="5"/>
  <c r="Q1586" i="5" a="1"/>
  <c r="Q1586" i="5" s="1"/>
  <c r="Q1883" i="5" a="1"/>
  <c r="Q1883" i="5" s="1"/>
  <c r="M1883" i="5"/>
  <c r="M1702" i="5"/>
  <c r="Q1702" i="5" a="1"/>
  <c r="Q1702" i="5" s="1"/>
  <c r="Q1655" i="5" a="1"/>
  <c r="Q1655" i="5" s="1"/>
  <c r="M1655" i="5"/>
  <c r="M1550" i="5"/>
  <c r="Q1550" i="5" a="1"/>
  <c r="Q1550" i="5" s="1"/>
  <c r="M1518" i="5"/>
  <c r="Q1518" i="5" a="1"/>
  <c r="Q1518" i="5" s="1"/>
  <c r="M1486" i="5"/>
  <c r="Q1486" i="5" a="1"/>
  <c r="Q1486" i="5" s="1"/>
  <c r="M1568" i="5"/>
  <c r="Q1568" i="5" a="1"/>
  <c r="Q1568" i="5" s="1"/>
  <c r="M1536" i="5"/>
  <c r="Q1536" i="5" a="1"/>
  <c r="Q1536" i="5" s="1"/>
  <c r="M1504" i="5"/>
  <c r="Q1504" i="5" a="1"/>
  <c r="Q1504" i="5" s="1"/>
  <c r="Q1289" i="5" a="1"/>
  <c r="Q1289" i="5" s="1"/>
  <c r="M1289" i="5"/>
  <c r="Q1543" i="5" a="1"/>
  <c r="Q1543" i="5" s="1"/>
  <c r="M1543" i="5"/>
  <c r="Q1467" i="5" a="1"/>
  <c r="Q1467" i="5" s="1"/>
  <c r="M1467" i="5"/>
  <c r="Q1411" i="5" a="1"/>
  <c r="Q1411" i="5" s="1"/>
  <c r="M1411" i="5"/>
  <c r="M1346" i="5"/>
  <c r="Q1346" i="5" a="1"/>
  <c r="Q1346" i="5" s="1"/>
  <c r="Q1269" i="5" a="1"/>
  <c r="Q1269" i="5" s="1"/>
  <c r="M1269" i="5"/>
  <c r="M1340" i="5"/>
  <c r="Q1340" i="5" a="1"/>
  <c r="Q1340" i="5" s="1"/>
  <c r="M1223" i="5"/>
  <c r="Q1223" i="5" a="1"/>
  <c r="Q1223" i="5" s="1"/>
  <c r="M1191" i="5"/>
  <c r="Q1191" i="5" a="1"/>
  <c r="Q1191" i="5" s="1"/>
  <c r="Q1152" i="5" a="1"/>
  <c r="Q1152" i="5" s="1"/>
  <c r="M1152" i="5"/>
  <c r="M1217" i="5"/>
  <c r="Q1217" i="5" a="1"/>
  <c r="Q1217" i="5" s="1"/>
  <c r="M1185" i="5"/>
  <c r="Q1185" i="5" a="1"/>
  <c r="Q1185" i="5" s="1"/>
  <c r="Q1124" i="5" a="1"/>
  <c r="Q1124" i="5" s="1"/>
  <c r="M1124" i="5"/>
  <c r="Q1487" i="5" a="1"/>
  <c r="Q1487" i="5" s="1"/>
  <c r="M1487" i="5"/>
  <c r="M1227" i="5"/>
  <c r="Q1227" i="5" a="1"/>
  <c r="Q1227" i="5" s="1"/>
  <c r="M1195" i="5"/>
  <c r="Q1195" i="5" a="1"/>
  <c r="Q1195" i="5" s="1"/>
  <c r="Q1109" i="5" a="1"/>
  <c r="Q1109" i="5" s="1"/>
  <c r="M1109" i="5"/>
  <c r="M1189" i="5"/>
  <c r="Q1189" i="5" a="1"/>
  <c r="Q1189" i="5" s="1"/>
  <c r="Q1039" i="5" a="1"/>
  <c r="Q1039" i="5" s="1"/>
  <c r="M1039" i="5"/>
  <c r="Q1177" i="5" a="1"/>
  <c r="Q1177" i="5" s="1"/>
  <c r="M1177" i="5"/>
  <c r="Q2094" i="5" a="1"/>
  <c r="Q2094" i="5" s="1"/>
  <c r="M2094" i="5"/>
  <c r="Q854" i="5" a="1"/>
  <c r="Q854" i="5" s="1"/>
  <c r="M854" i="5"/>
  <c r="M1221" i="5"/>
  <c r="Q1221" i="5" a="1"/>
  <c r="Q1221" i="5" s="1"/>
  <c r="Q866" i="5" a="1"/>
  <c r="Q866" i="5" s="1"/>
  <c r="M866" i="5"/>
  <c r="Q1172" i="5" a="1"/>
  <c r="Q1172" i="5" s="1"/>
  <c r="M1172" i="5"/>
  <c r="Q842" i="5" a="1"/>
  <c r="Q842" i="5" s="1"/>
  <c r="M842" i="5"/>
  <c r="Q808" i="5" a="1"/>
  <c r="Q808" i="5" s="1"/>
  <c r="M808" i="5"/>
  <c r="M787" i="5"/>
  <c r="Q787" i="5" a="1"/>
  <c r="Q787" i="5" s="1"/>
  <c r="Q830" i="5" a="1"/>
  <c r="Q830" i="5" s="1"/>
  <c r="M830" i="5"/>
  <c r="Q614" i="5" a="1"/>
  <c r="Q614" i="5" s="1"/>
  <c r="M614" i="5"/>
  <c r="Q542" i="5" a="1"/>
  <c r="Q542" i="5" s="1"/>
  <c r="M542" i="5"/>
  <c r="M472" i="5"/>
  <c r="Q472" i="5" a="1"/>
  <c r="Q472" i="5" s="1"/>
  <c r="Q456" i="5" a="1"/>
  <c r="Q456" i="5" s="1"/>
  <c r="M456" i="5"/>
  <c r="Q439" i="5" a="1"/>
  <c r="Q439" i="5" s="1"/>
  <c r="M439" i="5"/>
  <c r="Q422" i="5" a="1"/>
  <c r="Q422" i="5" s="1"/>
  <c r="M422" i="5"/>
  <c r="Q404" i="5" a="1"/>
  <c r="Q404" i="5" s="1"/>
  <c r="M404" i="5"/>
  <c r="M789" i="5"/>
  <c r="Q789" i="5" a="1"/>
  <c r="Q789" i="5" s="1"/>
  <c r="M771" i="5"/>
  <c r="Q771" i="5" a="1"/>
  <c r="Q771" i="5" s="1"/>
  <c r="Q555" i="5" a="1"/>
  <c r="Q555" i="5" s="1"/>
  <c r="M555" i="5"/>
  <c r="M1213" i="5"/>
  <c r="Q1213" i="5" a="1"/>
  <c r="Q1213" i="5" s="1"/>
  <c r="Q551" i="5" a="1"/>
  <c r="Q551" i="5" s="1"/>
  <c r="M551" i="5"/>
  <c r="M1365" i="5"/>
  <c r="Q1365" i="5" a="1"/>
  <c r="Q1365" i="5" s="1"/>
  <c r="Q580" i="5" a="1"/>
  <c r="Q580" i="5" s="1"/>
  <c r="M580" i="5"/>
  <c r="Q519" i="5" a="1"/>
  <c r="Q519" i="5" s="1"/>
  <c r="M519" i="5"/>
  <c r="Q360" i="5" a="1"/>
  <c r="Q360" i="5" s="1"/>
  <c r="M360" i="5"/>
  <c r="M400" i="5"/>
  <c r="Q400" i="5" a="1"/>
  <c r="Q400" i="5" s="1"/>
  <c r="M343" i="5"/>
  <c r="Q343" i="5" a="1"/>
  <c r="Q343" i="5" s="1"/>
  <c r="M213" i="5"/>
  <c r="Q213" i="5" a="1"/>
  <c r="Q213" i="5" s="1"/>
  <c r="M180" i="5"/>
  <c r="Q180" i="5" a="1"/>
  <c r="Q180" i="5" s="1"/>
  <c r="M147" i="5"/>
  <c r="Q147" i="5" a="1"/>
  <c r="Q147" i="5" s="1"/>
  <c r="M115" i="5"/>
  <c r="Q115" i="5" a="1"/>
  <c r="Q115" i="5" s="1"/>
  <c r="M81" i="5"/>
  <c r="Q81" i="5" a="1"/>
  <c r="Q81" i="5" s="1"/>
  <c r="M49" i="5"/>
  <c r="Q49" i="5" a="1"/>
  <c r="Q49" i="5" s="1"/>
  <c r="M17" i="5"/>
  <c r="Q17" i="5" a="1"/>
  <c r="Q17" i="5" s="1"/>
  <c r="B5" i="5"/>
  <c r="Q332" i="5" a="1"/>
  <c r="Q332" i="5" s="1"/>
  <c r="M332" i="5"/>
  <c r="Q283" i="5" a="1"/>
  <c r="Q283" i="5" s="1"/>
  <c r="M283" i="5"/>
  <c r="Q281" i="5" a="1"/>
  <c r="Q281" i="5" s="1"/>
  <c r="M281" i="5"/>
  <c r="M2052" i="5"/>
  <c r="Q2052" i="5" a="1"/>
  <c r="Q2052" i="5" s="1"/>
  <c r="Q2003" i="5" a="1"/>
  <c r="Q2003" i="5" s="1"/>
  <c r="M2003" i="5"/>
  <c r="Q1979" i="5" a="1"/>
  <c r="Q1979" i="5" s="1"/>
  <c r="M1979" i="5"/>
  <c r="Q1975" i="5" a="1"/>
  <c r="Q1975" i="5" s="1"/>
  <c r="M1975" i="5"/>
  <c r="Q1847" i="5" a="1"/>
  <c r="Q1847" i="5" s="1"/>
  <c r="M1847" i="5"/>
  <c r="Q1932" i="5" a="1"/>
  <c r="Q1932" i="5" s="1"/>
  <c r="M1932" i="5"/>
  <c r="Q1967" i="5" a="1"/>
  <c r="Q1967" i="5" s="1"/>
  <c r="M1967" i="5"/>
  <c r="Q1952" i="5" a="1"/>
  <c r="Q1952" i="5" s="1"/>
  <c r="M1952" i="5"/>
  <c r="Q1872" i="5" a="1"/>
  <c r="Q1872" i="5" s="1"/>
  <c r="M1872" i="5"/>
  <c r="M1797" i="5"/>
  <c r="Q1797" i="5" a="1"/>
  <c r="Q1797" i="5" s="1"/>
  <c r="M1845" i="5"/>
  <c r="Q1845" i="5" a="1"/>
  <c r="Q1845" i="5" s="1"/>
  <c r="M1746" i="5"/>
  <c r="Q1746" i="5" a="1"/>
  <c r="Q1746" i="5" s="1"/>
  <c r="Q1900" i="5" a="1"/>
  <c r="Q1900" i="5" s="1"/>
  <c r="M1900" i="5"/>
  <c r="Q1658" i="5" a="1"/>
  <c r="Q1658" i="5" s="1"/>
  <c r="M1658" i="5"/>
  <c r="M1889" i="5"/>
  <c r="Q1889" i="5" a="1"/>
  <c r="Q1889" i="5" s="1"/>
  <c r="M1694" i="5"/>
  <c r="Q1694" i="5" a="1"/>
  <c r="Q1694" i="5" s="1"/>
  <c r="Q1773" i="5" a="1"/>
  <c r="Q1773" i="5" s="1"/>
  <c r="M1773" i="5"/>
  <c r="M1698" i="5"/>
  <c r="Q1698" i="5" a="1"/>
  <c r="Q1698" i="5" s="1"/>
  <c r="Q1767" i="5" a="1"/>
  <c r="Q1767" i="5" s="1"/>
  <c r="M1767" i="5"/>
  <c r="M1554" i="5"/>
  <c r="Q1554" i="5" a="1"/>
  <c r="Q1554" i="5" s="1"/>
  <c r="M1522" i="5"/>
  <c r="Q1522" i="5" a="1"/>
  <c r="Q1522" i="5" s="1"/>
  <c r="M1490" i="5"/>
  <c r="Q1490" i="5" a="1"/>
  <c r="Q1490" i="5" s="1"/>
  <c r="Q1674" i="5" a="1"/>
  <c r="Q1674" i="5" s="1"/>
  <c r="M1674" i="5"/>
  <c r="M1578" i="5"/>
  <c r="Q1578" i="5" a="1"/>
  <c r="Q1578" i="5" s="1"/>
  <c r="M1434" i="5"/>
  <c r="Q1434" i="5" a="1"/>
  <c r="Q1434" i="5" s="1"/>
  <c r="Q1535" i="5" a="1"/>
  <c r="Q1535" i="5" s="1"/>
  <c r="M1535" i="5"/>
  <c r="Q1451" i="5" a="1"/>
  <c r="Q1451" i="5" s="1"/>
  <c r="M1451" i="5"/>
  <c r="M1450" i="5"/>
  <c r="Q1450" i="5" a="1"/>
  <c r="Q1450" i="5" s="1"/>
  <c r="M1326" i="5"/>
  <c r="Q1326" i="5" a="1"/>
  <c r="Q1326" i="5" s="1"/>
  <c r="Q1309" i="5" a="1"/>
  <c r="Q1309" i="5" s="1"/>
  <c r="M1309" i="5"/>
  <c r="Q1245" i="5" a="1"/>
  <c r="Q1245" i="5" s="1"/>
  <c r="M1245" i="5"/>
  <c r="M1403" i="5"/>
  <c r="Q1403" i="5" a="1"/>
  <c r="Q1403" i="5" s="1"/>
  <c r="Q1265" i="5" a="1"/>
  <c r="Q1265" i="5" s="1"/>
  <c r="M1265" i="5"/>
  <c r="Q1519" i="5" a="1"/>
  <c r="Q1519" i="5" s="1"/>
  <c r="M1519" i="5"/>
  <c r="M1241" i="5"/>
  <c r="Q1241" i="5" a="1"/>
  <c r="Q1241" i="5" s="1"/>
  <c r="Q1249" i="5" a="1"/>
  <c r="Q1249" i="5" s="1"/>
  <c r="M1249" i="5"/>
  <c r="Q1281" i="5" a="1"/>
  <c r="Q1281" i="5" s="1"/>
  <c r="M1281" i="5"/>
  <c r="M1076" i="5"/>
  <c r="Q1076" i="5" a="1"/>
  <c r="Q1076" i="5" s="1"/>
  <c r="Q1128" i="5" a="1"/>
  <c r="Q1128" i="5" s="1"/>
  <c r="M1128" i="5"/>
  <c r="Q1067" i="5" a="1"/>
  <c r="Q1067" i="5" s="1"/>
  <c r="M1067" i="5"/>
  <c r="Q1028" i="5" a="1"/>
  <c r="Q1028" i="5" s="1"/>
  <c r="M1028" i="5"/>
  <c r="Q1106" i="5" a="1"/>
  <c r="Q1106" i="5" s="1"/>
  <c r="M1106" i="5"/>
  <c r="M1059" i="5"/>
  <c r="Q1059" i="5" a="1"/>
  <c r="Q1059" i="5" s="1"/>
  <c r="Q876" i="5" a="1"/>
  <c r="Q876" i="5" s="1"/>
  <c r="M876" i="5"/>
  <c r="M783" i="5"/>
  <c r="Q783" i="5" a="1"/>
  <c r="Q783" i="5" s="1"/>
  <c r="Q1026" i="5" a="1"/>
  <c r="Q1026" i="5" s="1"/>
  <c r="M1026" i="5"/>
  <c r="Q1086" i="5" a="1"/>
  <c r="Q1086" i="5" s="1"/>
  <c r="M1086" i="5"/>
  <c r="Q610" i="5" a="1"/>
  <c r="Q610" i="5" s="1"/>
  <c r="M610" i="5"/>
  <c r="M868" i="5"/>
  <c r="Q868" i="5" a="1"/>
  <c r="Q868" i="5" s="1"/>
  <c r="Q623" i="5" a="1"/>
  <c r="Q623" i="5" s="1"/>
  <c r="M623" i="5"/>
  <c r="M208" i="5"/>
  <c r="Q208" i="5" a="1"/>
  <c r="Q208" i="5" s="1"/>
  <c r="M176" i="5"/>
  <c r="Q176" i="5" a="1"/>
  <c r="Q176" i="5" s="1"/>
  <c r="M143" i="5"/>
  <c r="Q143" i="5" a="1"/>
  <c r="Q143" i="5" s="1"/>
  <c r="M111" i="5"/>
  <c r="Q111" i="5" a="1"/>
  <c r="Q111" i="5" s="1"/>
  <c r="M77" i="5"/>
  <c r="Q77" i="5" a="1"/>
  <c r="Q77" i="5" s="1"/>
  <c r="M45" i="5"/>
  <c r="Q45" i="5" a="1"/>
  <c r="Q45" i="5" s="1"/>
  <c r="M384" i="5"/>
  <c r="Q384" i="5" a="1"/>
  <c r="Q384" i="5" s="1"/>
  <c r="M279" i="5"/>
  <c r="Q279" i="5" a="1"/>
  <c r="Q279" i="5" s="1"/>
  <c r="M321" i="5"/>
  <c r="Q321" i="5" a="1"/>
  <c r="Q321" i="5" s="1"/>
  <c r="M2049" i="5"/>
  <c r="Q2049" i="5" a="1"/>
  <c r="Q2049" i="5" s="1"/>
  <c r="M2027" i="5"/>
  <c r="Q2027" i="5" a="1"/>
  <c r="Q2027" i="5" s="1"/>
  <c r="M1999" i="5"/>
  <c r="Q1999" i="5" a="1"/>
  <c r="Q1999" i="5" s="1"/>
  <c r="M2035" i="5"/>
  <c r="Q2035" i="5" a="1"/>
  <c r="Q2035" i="5" s="1"/>
  <c r="Q2089" i="5" a="1"/>
  <c r="Q2089" i="5" s="1"/>
  <c r="M2089" i="5"/>
  <c r="Q2053" i="5" a="1"/>
  <c r="Q2053" i="5" s="1"/>
  <c r="M2053" i="5"/>
  <c r="Q1956" i="5" a="1"/>
  <c r="Q1956" i="5" s="1"/>
  <c r="M1956" i="5"/>
  <c r="Q1895" i="5" a="1"/>
  <c r="Q1895" i="5" s="1"/>
  <c r="M1895" i="5"/>
  <c r="M1742" i="5"/>
  <c r="Q1742" i="5" a="1"/>
  <c r="Q1742" i="5" s="1"/>
  <c r="M1863" i="5"/>
  <c r="Q1863" i="5" a="1"/>
  <c r="Q1863" i="5" s="1"/>
  <c r="Q1817" i="5" a="1"/>
  <c r="Q1817" i="5" s="1"/>
  <c r="M1817" i="5"/>
  <c r="M1867" i="5"/>
  <c r="Q1867" i="5" a="1"/>
  <c r="Q1867" i="5" s="1"/>
  <c r="Q1801" i="5" a="1"/>
  <c r="Q1801" i="5" s="1"/>
  <c r="M1801" i="5"/>
  <c r="M1646" i="5"/>
  <c r="Q1646" i="5" a="1"/>
  <c r="Q1646" i="5" s="1"/>
  <c r="M1630" i="5"/>
  <c r="Q1630" i="5" a="1"/>
  <c r="Q1630" i="5" s="1"/>
  <c r="M1614" i="5"/>
  <c r="Q1614" i="5" a="1"/>
  <c r="Q1614" i="5" s="1"/>
  <c r="M1598" i="5"/>
  <c r="Q1598" i="5" a="1"/>
  <c r="Q1598" i="5" s="1"/>
  <c r="Q1809" i="5" a="1"/>
  <c r="Q1809" i="5" s="1"/>
  <c r="M1809" i="5"/>
  <c r="Q1711" i="5" a="1"/>
  <c r="Q1711" i="5" s="1"/>
  <c r="M1711" i="5"/>
  <c r="M1542" i="5"/>
  <c r="Q1542" i="5" a="1"/>
  <c r="Q1542" i="5" s="1"/>
  <c r="M1510" i="5"/>
  <c r="Q1510" i="5" a="1"/>
  <c r="Q1510" i="5" s="1"/>
  <c r="M1478" i="5"/>
  <c r="Q1478" i="5" a="1"/>
  <c r="Q1478" i="5" s="1"/>
  <c r="M1458" i="5"/>
  <c r="Q1458" i="5" a="1"/>
  <c r="Q1458" i="5" s="1"/>
  <c r="M1560" i="5"/>
  <c r="Q1560" i="5" a="1"/>
  <c r="Q1560" i="5" s="1"/>
  <c r="M1528" i="5"/>
  <c r="Q1528" i="5" a="1"/>
  <c r="Q1528" i="5" s="1"/>
  <c r="M1496" i="5"/>
  <c r="Q1496" i="5" a="1"/>
  <c r="Q1496" i="5" s="1"/>
  <c r="M1405" i="5"/>
  <c r="Q1405" i="5" a="1"/>
  <c r="Q1405" i="5" s="1"/>
  <c r="M1328" i="5"/>
  <c r="Q1328" i="5" a="1"/>
  <c r="Q1328" i="5" s="1"/>
  <c r="Q1511" i="5" a="1"/>
  <c r="Q1511" i="5" s="1"/>
  <c r="M1511" i="5"/>
  <c r="Q1551" i="5" a="1"/>
  <c r="Q1551" i="5" s="1"/>
  <c r="M1551" i="5"/>
  <c r="Q1567" i="5" a="1"/>
  <c r="Q1567" i="5" s="1"/>
  <c r="M1567" i="5"/>
  <c r="M1332" i="5"/>
  <c r="Q1332" i="5" a="1"/>
  <c r="Q1332" i="5" s="1"/>
  <c r="M1271" i="5"/>
  <c r="Q1271" i="5" a="1"/>
  <c r="Q1271" i="5" s="1"/>
  <c r="M1215" i="5"/>
  <c r="Q1215" i="5" a="1"/>
  <c r="Q1215" i="5" s="1"/>
  <c r="M1183" i="5"/>
  <c r="Q1183" i="5" a="1"/>
  <c r="Q1183" i="5" s="1"/>
  <c r="M1209" i="5"/>
  <c r="Q1209" i="5" a="1"/>
  <c r="Q1209" i="5" s="1"/>
  <c r="M1182" i="5"/>
  <c r="Q1182" i="5" a="1"/>
  <c r="Q1182" i="5" s="1"/>
  <c r="M1219" i="5"/>
  <c r="Q1219" i="5" a="1"/>
  <c r="Q1219" i="5" s="1"/>
  <c r="M1187" i="5"/>
  <c r="Q1187" i="5" a="1"/>
  <c r="Q1187" i="5" s="1"/>
  <c r="Q1144" i="5" a="1"/>
  <c r="Q1144" i="5" s="1"/>
  <c r="M1144" i="5"/>
  <c r="Q1105" i="5" a="1"/>
  <c r="Q1105" i="5" s="1"/>
  <c r="M1105" i="5"/>
  <c r="Q1168" i="5" a="1"/>
  <c r="Q1168" i="5" s="1"/>
  <c r="M1168" i="5"/>
  <c r="Q1097" i="5" a="1"/>
  <c r="Q1097" i="5" s="1"/>
  <c r="M1097" i="5"/>
  <c r="Q1018" i="5" a="1"/>
  <c r="Q1018" i="5" s="1"/>
  <c r="M1018" i="5"/>
  <c r="Q838" i="5" a="1"/>
  <c r="Q838" i="5" s="1"/>
  <c r="M838" i="5"/>
  <c r="Q1136" i="5" a="1"/>
  <c r="Q1136" i="5" s="1"/>
  <c r="M1136" i="5"/>
  <c r="Q1149" i="5" a="1"/>
  <c r="Q1149" i="5" s="1"/>
  <c r="M1149" i="5"/>
  <c r="Q1068" i="5" a="1"/>
  <c r="Q1068" i="5" s="1"/>
  <c r="M1068" i="5"/>
  <c r="Q851" i="5" a="1"/>
  <c r="Q851" i="5" s="1"/>
  <c r="M851" i="5"/>
  <c r="M779" i="5"/>
  <c r="Q779" i="5" a="1"/>
  <c r="Q779" i="5" s="1"/>
  <c r="Q593" i="5" a="1"/>
  <c r="Q593" i="5" s="1"/>
  <c r="M593" i="5"/>
  <c r="Q516" i="5" a="1"/>
  <c r="Q516" i="5" s="1"/>
  <c r="M516" i="5"/>
  <c r="M486" i="5"/>
  <c r="Q486" i="5" a="1"/>
  <c r="Q486" i="5" s="1"/>
  <c r="M468" i="5"/>
  <c r="Q468" i="5" a="1"/>
  <c r="Q468" i="5" s="1"/>
  <c r="Q452" i="5" a="1"/>
  <c r="Q452" i="5" s="1"/>
  <c r="M452" i="5"/>
  <c r="M434" i="5"/>
  <c r="Q434" i="5" a="1"/>
  <c r="Q434" i="5" s="1"/>
  <c r="M418" i="5"/>
  <c r="Q418" i="5" a="1"/>
  <c r="Q418" i="5" s="1"/>
  <c r="M801" i="5"/>
  <c r="Q801" i="5" a="1"/>
  <c r="Q801" i="5" s="1"/>
  <c r="M785" i="5"/>
  <c r="Q785" i="5" a="1"/>
  <c r="Q785" i="5" s="1"/>
  <c r="Q606" i="5" a="1"/>
  <c r="Q606" i="5" s="1"/>
  <c r="M606" i="5"/>
  <c r="M541" i="5"/>
  <c r="Q541" i="5" a="1"/>
  <c r="Q541" i="5" s="1"/>
  <c r="Q601" i="5" a="1"/>
  <c r="Q601" i="5" s="1"/>
  <c r="M601" i="5"/>
  <c r="M526" i="5"/>
  <c r="Q526" i="5" a="1"/>
  <c r="Q526" i="5" s="1"/>
  <c r="M507" i="5"/>
  <c r="Q507" i="5" a="1"/>
  <c r="Q507" i="5" s="1"/>
  <c r="Q563" i="5" a="1"/>
  <c r="Q563" i="5" s="1"/>
  <c r="M563" i="5"/>
  <c r="M390" i="5"/>
  <c r="Q390" i="5" a="1"/>
  <c r="Q390" i="5" s="1"/>
  <c r="Q280" i="5" a="1"/>
  <c r="Q280" i="5" s="1"/>
  <c r="M280" i="5"/>
  <c r="M204" i="5"/>
  <c r="Q204" i="5" a="1"/>
  <c r="Q204" i="5" s="1"/>
  <c r="M172" i="5"/>
  <c r="Q172" i="5" a="1"/>
  <c r="Q172" i="5" s="1"/>
  <c r="M139" i="5"/>
  <c r="Q139" i="5" a="1"/>
  <c r="Q139" i="5" s="1"/>
  <c r="M107" i="5"/>
  <c r="Q107" i="5" a="1"/>
  <c r="Q107" i="5" s="1"/>
  <c r="M73" i="5"/>
  <c r="Q73" i="5" a="1"/>
  <c r="Q73" i="5" s="1"/>
  <c r="M41" i="5"/>
  <c r="Q41" i="5" a="1"/>
  <c r="Q41" i="5" s="1"/>
  <c r="Q619" i="5" a="1"/>
  <c r="Q619" i="5" s="1"/>
  <c r="M619" i="5"/>
  <c r="M550" i="5"/>
  <c r="Q550" i="5" a="1"/>
  <c r="Q550" i="5" s="1"/>
  <c r="M2103" i="5"/>
  <c r="Q2103" i="5" a="1"/>
  <c r="Q2103" i="5" s="1"/>
  <c r="M1991" i="5"/>
  <c r="Q1991" i="5" a="1"/>
  <c r="Q1991" i="5" s="1"/>
  <c r="Q2084" i="5" a="1"/>
  <c r="Q2084" i="5" s="1"/>
  <c r="M2084" i="5"/>
  <c r="Q1983" i="5" a="1"/>
  <c r="Q1983" i="5" s="1"/>
  <c r="M1983" i="5"/>
  <c r="Q1963" i="5" a="1"/>
  <c r="Q1963" i="5" s="1"/>
  <c r="M1963" i="5"/>
  <c r="Q2074" i="5" a="1"/>
  <c r="Q2074" i="5" s="1"/>
  <c r="M2074" i="5"/>
  <c r="Q1770" i="5" a="1"/>
  <c r="Q1770" i="5" s="1"/>
  <c r="M1770" i="5"/>
  <c r="M1738" i="5"/>
  <c r="Q1738" i="5" a="1"/>
  <c r="Q1738" i="5" s="1"/>
  <c r="Q1868" i="5" a="1"/>
  <c r="Q1868" i="5" s="1"/>
  <c r="M1868" i="5"/>
  <c r="M1678" i="5"/>
  <c r="Q1678" i="5" a="1"/>
  <c r="Q1678" i="5" s="1"/>
  <c r="Q1731" i="5" a="1"/>
  <c r="Q1731" i="5" s="1"/>
  <c r="M1731" i="5"/>
  <c r="M1682" i="5"/>
  <c r="Q1682" i="5" a="1"/>
  <c r="Q1682" i="5" s="1"/>
  <c r="Q1837" i="5" a="1"/>
  <c r="Q1837" i="5" s="1"/>
  <c r="M1837" i="5"/>
  <c r="Q1739" i="5" a="1"/>
  <c r="Q1739" i="5" s="1"/>
  <c r="M1739" i="5"/>
  <c r="Q1811" i="5" a="1"/>
  <c r="Q1811" i="5" s="1"/>
  <c r="M1811" i="5"/>
  <c r="Q1727" i="5" a="1"/>
  <c r="Q1727" i="5" s="1"/>
  <c r="M1727" i="5"/>
  <c r="Q1670" i="5" a="1"/>
  <c r="Q1670" i="5" s="1"/>
  <c r="M1670" i="5"/>
  <c r="Q1747" i="5" a="1"/>
  <c r="Q1747" i="5" s="1"/>
  <c r="M1747" i="5"/>
  <c r="M1686" i="5"/>
  <c r="Q1686" i="5" a="1"/>
  <c r="Q1686" i="5" s="1"/>
  <c r="M1442" i="5"/>
  <c r="Q1442" i="5" a="1"/>
  <c r="Q1442" i="5" s="1"/>
  <c r="M1546" i="5"/>
  <c r="Q1546" i="5" a="1"/>
  <c r="Q1546" i="5" s="1"/>
  <c r="M1514" i="5"/>
  <c r="Q1514" i="5" a="1"/>
  <c r="Q1514" i="5" s="1"/>
  <c r="M1482" i="5"/>
  <c r="Q1482" i="5" a="1"/>
  <c r="Q1482" i="5" s="1"/>
  <c r="M1570" i="5"/>
  <c r="Q1570" i="5" a="1"/>
  <c r="Q1570" i="5" s="1"/>
  <c r="M1393" i="5"/>
  <c r="Q1393" i="5" a="1"/>
  <c r="Q1393" i="5" s="1"/>
  <c r="Q1503" i="5" a="1"/>
  <c r="Q1503" i="5" s="1"/>
  <c r="M1503" i="5"/>
  <c r="Q1322" i="5" a="1"/>
  <c r="Q1322" i="5" s="1"/>
  <c r="M1322" i="5"/>
  <c r="M1416" i="5"/>
  <c r="Q1416" i="5" a="1"/>
  <c r="Q1416" i="5" s="1"/>
  <c r="M1480" i="5"/>
  <c r="Q1480" i="5" a="1"/>
  <c r="Q1480" i="5" s="1"/>
  <c r="M1430" i="5"/>
  <c r="Q1430" i="5" a="1"/>
  <c r="Q1430" i="5" s="1"/>
  <c r="M1418" i="5"/>
  <c r="Q1418" i="5" a="1"/>
  <c r="Q1418" i="5" s="1"/>
  <c r="Q1435" i="5" a="1"/>
  <c r="Q1435" i="5" s="1"/>
  <c r="M1435" i="5"/>
  <c r="M1381" i="5"/>
  <c r="Q1381" i="5" a="1"/>
  <c r="Q1381" i="5" s="1"/>
  <c r="M1412" i="5"/>
  <c r="Q1412" i="5" a="1"/>
  <c r="Q1412" i="5" s="1"/>
  <c r="M1318" i="5"/>
  <c r="Q1318" i="5" a="1"/>
  <c r="Q1318" i="5" s="1"/>
  <c r="Q1275" i="5" a="1"/>
  <c r="Q1275" i="5" s="1"/>
  <c r="M1275" i="5"/>
  <c r="M1401" i="5"/>
  <c r="Q1401" i="5" a="1"/>
  <c r="Q1401" i="5" s="1"/>
  <c r="Q1307" i="5" a="1"/>
  <c r="Q1307" i="5" s="1"/>
  <c r="M1307" i="5"/>
  <c r="Q1180" i="5" a="1"/>
  <c r="Q1180" i="5" s="1"/>
  <c r="M1180" i="5"/>
  <c r="Q1117" i="5" a="1"/>
  <c r="Q1117" i="5" s="1"/>
  <c r="M1117" i="5"/>
  <c r="Q1120" i="5" a="1"/>
  <c r="Q1120" i="5" s="1"/>
  <c r="M1120" i="5"/>
  <c r="Q1169" i="5" a="1"/>
  <c r="Q1169" i="5" s="1"/>
  <c r="M1169" i="5"/>
  <c r="Q1093" i="5" a="1"/>
  <c r="Q1093" i="5" s="1"/>
  <c r="M1093" i="5"/>
  <c r="Q1295" i="5" a="1"/>
  <c r="Q1295" i="5" s="1"/>
  <c r="M1295" i="5"/>
  <c r="Q1164" i="5" a="1"/>
  <c r="Q1164" i="5" s="1"/>
  <c r="M1164" i="5"/>
  <c r="Q1263" i="5" a="1"/>
  <c r="Q1263" i="5" s="1"/>
  <c r="M1263" i="5"/>
  <c r="Q1040" i="5" a="1"/>
  <c r="Q1040" i="5" s="1"/>
  <c r="M1040" i="5"/>
  <c r="Q1027" i="5" a="1"/>
  <c r="Q1027" i="5" s="1"/>
  <c r="M1027" i="5"/>
  <c r="Q835" i="5" a="1"/>
  <c r="Q835" i="5" s="1"/>
  <c r="M835" i="5"/>
  <c r="M773" i="5"/>
  <c r="Q773" i="5" a="1"/>
  <c r="Q773" i="5" s="1"/>
  <c r="Q812" i="5" a="1"/>
  <c r="Q812" i="5" s="1"/>
  <c r="M812" i="5"/>
  <c r="Q850" i="5" a="1"/>
  <c r="Q850" i="5" s="1"/>
  <c r="M850" i="5"/>
  <c r="Q529" i="5" a="1"/>
  <c r="Q529" i="5" s="1"/>
  <c r="M529" i="5"/>
  <c r="Q1038" i="5" a="1"/>
  <c r="Q1038" i="5" s="1"/>
  <c r="M1038" i="5"/>
  <c r="Q635" i="5" a="1"/>
  <c r="Q635" i="5" s="1"/>
  <c r="M635" i="5"/>
  <c r="Q627" i="5" a="1"/>
  <c r="Q627" i="5" s="1"/>
  <c r="M627" i="5"/>
  <c r="M248" i="5"/>
  <c r="Q248" i="5" a="1"/>
  <c r="Q248" i="5" s="1"/>
  <c r="M347" i="5"/>
  <c r="Q347" i="5" a="1"/>
  <c r="Q347" i="5" s="1"/>
  <c r="M200" i="5"/>
  <c r="Q200" i="5" a="1"/>
  <c r="Q200" i="5" s="1"/>
  <c r="M168" i="5"/>
  <c r="Q168" i="5" a="1"/>
  <c r="Q168" i="5" s="1"/>
  <c r="M103" i="5"/>
  <c r="Q103" i="5" a="1"/>
  <c r="Q103" i="5" s="1"/>
  <c r="M69" i="5"/>
  <c r="Q69" i="5" a="1"/>
  <c r="Q69" i="5" s="1"/>
  <c r="M37" i="5"/>
  <c r="Q37" i="5" a="1"/>
  <c r="Q37" i="5" s="1"/>
  <c r="M366" i="5"/>
  <c r="Q366" i="5" a="1"/>
  <c r="Q366" i="5" s="1"/>
  <c r="M297" i="5"/>
  <c r="Q297" i="5" a="1"/>
  <c r="Q297" i="5" s="1"/>
  <c r="M315" i="5"/>
  <c r="Q315" i="5" a="1"/>
  <c r="Q315" i="5" s="1"/>
  <c r="Q258" i="5" a="1"/>
  <c r="Q258" i="5" s="1"/>
  <c r="M258" i="5"/>
  <c r="Q224" i="5" a="1"/>
  <c r="Q224" i="5" s="1"/>
  <c r="M224" i="5"/>
  <c r="M517" i="5"/>
  <c r="Q517" i="5" a="1"/>
  <c r="Q517" i="5" s="1"/>
  <c r="Q348" i="5" a="1"/>
  <c r="Q348" i="5" s="1"/>
  <c r="M348" i="5"/>
  <c r="K23" i="3"/>
  <c r="J23" i="3"/>
  <c r="Q23" i="3" s="1" a="1"/>
  <c r="Q23" i="3" s="1"/>
  <c r="K32" i="3"/>
  <c r="J32" i="3"/>
  <c r="Q32" i="3" s="1" a="1"/>
  <c r="Q32" i="3" s="1"/>
  <c r="J93" i="3"/>
  <c r="Q93" i="3" s="1" a="1"/>
  <c r="Q93" i="3" s="1"/>
  <c r="K93" i="3"/>
  <c r="K104" i="3"/>
  <c r="J104" i="3"/>
  <c r="Q104" i="3" s="1" a="1"/>
  <c r="Q104" i="3" s="1"/>
  <c r="K156" i="3"/>
  <c r="J156" i="3"/>
  <c r="Q156" i="3" s="1" a="1"/>
  <c r="Q156" i="3" s="1"/>
  <c r="J165" i="3"/>
  <c r="Q165" i="3" s="1" a="1"/>
  <c r="Q165" i="3" s="1"/>
  <c r="K165" i="3"/>
  <c r="K169" i="3"/>
  <c r="J169" i="3"/>
  <c r="Q169" i="3" s="1" a="1"/>
  <c r="Q169" i="3" s="1"/>
  <c r="K202" i="3"/>
  <c r="J202" i="3"/>
  <c r="M202" i="3" s="1"/>
  <c r="K222" i="3"/>
  <c r="J222" i="3"/>
  <c r="M222" i="3" s="1"/>
  <c r="J355" i="3"/>
  <c r="Q355" i="3" s="1" a="1"/>
  <c r="Q355" i="3" s="1"/>
  <c r="K355" i="3"/>
  <c r="K435" i="3"/>
  <c r="J435" i="3"/>
  <c r="M435" i="3" s="1"/>
  <c r="J661" i="3"/>
  <c r="M661" i="3" s="1"/>
  <c r="K661" i="3"/>
  <c r="J815" i="3"/>
  <c r="Q815" i="3" s="1" a="1"/>
  <c r="Q815" i="3" s="1"/>
  <c r="K815" i="3"/>
  <c r="J831" i="3"/>
  <c r="M831" i="3" s="1"/>
  <c r="K831" i="3"/>
  <c r="K927" i="3"/>
  <c r="J927" i="3"/>
  <c r="Q927" i="3" s="1" a="1"/>
  <c r="Q927" i="3" s="1"/>
  <c r="J936" i="3"/>
  <c r="Q936" i="3" s="1" a="1"/>
  <c r="Q936" i="3" s="1"/>
  <c r="K936" i="3"/>
  <c r="K984" i="3"/>
  <c r="J984" i="3"/>
  <c r="M984" i="3" s="1"/>
  <c r="K1052" i="3"/>
  <c r="J1052" i="3"/>
  <c r="M1052" i="3" s="1"/>
  <c r="J1067" i="3"/>
  <c r="M1067" i="3" s="1"/>
  <c r="K1067" i="3"/>
  <c r="J1074" i="3"/>
  <c r="Q1074" i="3" s="1" a="1"/>
  <c r="Q1074" i="3" s="1"/>
  <c r="K1074" i="3"/>
  <c r="K1111" i="3"/>
  <c r="J1111" i="3"/>
  <c r="M1111" i="3" s="1"/>
  <c r="J1195" i="3"/>
  <c r="Q1195" i="3" s="1" a="1"/>
  <c r="Q1195" i="3" s="1"/>
  <c r="K1195" i="3"/>
  <c r="K1324" i="3"/>
  <c r="J1324" i="3"/>
  <c r="Q1324" i="3" s="1" a="1"/>
  <c r="Q1324" i="3" s="1"/>
  <c r="J1374" i="3"/>
  <c r="M1374" i="3" s="1"/>
  <c r="K1374" i="3"/>
  <c r="J1433" i="3"/>
  <c r="Q1433" i="3" s="1" a="1"/>
  <c r="Q1433" i="3" s="1"/>
  <c r="K1433" i="3"/>
  <c r="K1489" i="3"/>
  <c r="J1489" i="3"/>
  <c r="M1489" i="3" s="1"/>
  <c r="K1498" i="3"/>
  <c r="J1498" i="3"/>
  <c r="Q1498" i="3" s="1" a="1"/>
  <c r="Q1498" i="3" s="1"/>
  <c r="K1514" i="3"/>
  <c r="J1514" i="3"/>
  <c r="Q1514" i="3" s="1" a="1"/>
  <c r="Q1514" i="3" s="1"/>
  <c r="J1518" i="3"/>
  <c r="Q1518" i="3" s="1" a="1"/>
  <c r="Q1518" i="3" s="1"/>
  <c r="K1518" i="3"/>
  <c r="J1550" i="3"/>
  <c r="Q1550" i="3" s="1" a="1"/>
  <c r="Q1550" i="3" s="1"/>
  <c r="K1550" i="3"/>
  <c r="K1562" i="3"/>
  <c r="J1562" i="3"/>
  <c r="M1562" i="3" s="1"/>
  <c r="J1594" i="3"/>
  <c r="M1594" i="3" s="1"/>
  <c r="K1594" i="3"/>
  <c r="K1601" i="3"/>
  <c r="J1601" i="3"/>
  <c r="M1601" i="3" s="1"/>
  <c r="J1610" i="3"/>
  <c r="M1610" i="3" s="1"/>
  <c r="K1610" i="3"/>
  <c r="J1614" i="3"/>
  <c r="Q1614" i="3" s="1" a="1"/>
  <c r="Q1614" i="3" s="1"/>
  <c r="K1614" i="3"/>
  <c r="K1667" i="3"/>
  <c r="J1667" i="3"/>
  <c r="M1667" i="3" s="1"/>
  <c r="K1679" i="3"/>
  <c r="J1679" i="3"/>
  <c r="Q1679" i="3" s="1" a="1"/>
  <c r="Q1679" i="3" s="1"/>
  <c r="K1835" i="3"/>
  <c r="J1835" i="3"/>
  <c r="M1835" i="3" s="1"/>
  <c r="J1844" i="3"/>
  <c r="Q1844" i="3" s="1" a="1"/>
  <c r="Q1844" i="3" s="1"/>
  <c r="K1844" i="3"/>
  <c r="J1887" i="3"/>
  <c r="Q1887" i="3" s="1" a="1"/>
  <c r="Q1887" i="3" s="1"/>
  <c r="K1887" i="3"/>
  <c r="K1908" i="3"/>
  <c r="J1908" i="3"/>
  <c r="Q1908" i="3" s="1" a="1"/>
  <c r="Q1908" i="3" s="1"/>
  <c r="J1916" i="3"/>
  <c r="Q1916" i="3" s="1" a="1"/>
  <c r="Q1916" i="3" s="1"/>
  <c r="K1916" i="3"/>
  <c r="K1971" i="3"/>
  <c r="J1971" i="3"/>
  <c r="M1971" i="3" s="1"/>
  <c r="J71" i="3"/>
  <c r="Q71" i="3" s="1" a="1"/>
  <c r="Q71" i="3" s="1"/>
  <c r="J957" i="3"/>
  <c r="M957" i="3" s="1"/>
  <c r="J1181" i="3"/>
  <c r="Q1181" i="3" s="1" a="1"/>
  <c r="Q1181" i="3" s="1"/>
  <c r="K1227" i="3"/>
  <c r="J1313" i="3"/>
  <c r="M1313" i="3" s="1"/>
  <c r="K1413" i="3"/>
  <c r="K1789" i="3"/>
  <c r="K235" i="3"/>
  <c r="J415" i="3"/>
  <c r="M415" i="3" s="1"/>
  <c r="J1176" i="3"/>
  <c r="Q1176" i="3" s="1" a="1"/>
  <c r="Q1176" i="3" s="1"/>
  <c r="J1505" i="3"/>
  <c r="M1505" i="3" s="1"/>
  <c r="J1578" i="3"/>
  <c r="Q1578" i="3" s="1" a="1"/>
  <c r="Q1578" i="3" s="1"/>
  <c r="J1585" i="3"/>
  <c r="M1585" i="3" s="1"/>
  <c r="K1642" i="3"/>
  <c r="K73" i="3"/>
  <c r="K109" i="3"/>
  <c r="J132" i="3"/>
  <c r="Q132" i="3" s="1" a="1"/>
  <c r="Q132" i="3" s="1"/>
  <c r="K291" i="3"/>
  <c r="J369" i="3"/>
  <c r="M369" i="3" s="1"/>
  <c r="K486" i="3"/>
  <c r="J549" i="3"/>
  <c r="Q549" i="3" s="1" a="1"/>
  <c r="Q549" i="3" s="1"/>
  <c r="K698" i="3"/>
  <c r="J743" i="3"/>
  <c r="Q743" i="3" s="1" a="1"/>
  <c r="Q743" i="3" s="1"/>
  <c r="K945" i="3"/>
  <c r="K1401" i="3"/>
  <c r="J1446" i="3"/>
  <c r="Q1446" i="3" s="1" a="1"/>
  <c r="Q1446" i="3" s="1"/>
  <c r="J54" i="3"/>
  <c r="Q54" i="3" s="1" a="1"/>
  <c r="Q54" i="3" s="1"/>
  <c r="K91" i="3"/>
  <c r="J178" i="3"/>
  <c r="Q178" i="3" s="1" a="1"/>
  <c r="Q178" i="3" s="1"/>
  <c r="J559" i="3"/>
  <c r="M559" i="3" s="1"/>
  <c r="J708" i="3"/>
  <c r="Q708" i="3" s="1" a="1"/>
  <c r="Q708" i="3" s="1"/>
  <c r="K723" i="3"/>
  <c r="J895" i="3"/>
  <c r="Q895" i="3" s="1" a="1"/>
  <c r="Q895" i="3" s="1"/>
  <c r="K1240" i="3"/>
  <c r="K1530" i="3"/>
  <c r="J1537" i="3"/>
  <c r="M1537" i="3" s="1"/>
  <c r="K1631" i="3"/>
  <c r="K1903" i="3"/>
  <c r="J294" i="3"/>
  <c r="M294" i="3" s="1"/>
  <c r="K323" i="3"/>
  <c r="J346" i="3"/>
  <c r="M346" i="3" s="1"/>
  <c r="K406" i="3"/>
  <c r="J1224" i="3"/>
  <c r="M1224" i="3" s="1"/>
  <c r="K1321" i="3"/>
  <c r="K1358" i="3"/>
  <c r="J1569" i="3"/>
  <c r="M1569" i="3" s="1"/>
  <c r="K1582" i="3"/>
  <c r="K1999" i="3"/>
  <c r="J99" i="3"/>
  <c r="M99" i="3" s="1"/>
  <c r="J126" i="3"/>
  <c r="Q126" i="3" s="1" a="1"/>
  <c r="Q126" i="3" s="1"/>
  <c r="J148" i="3"/>
  <c r="Q148" i="3" s="1" a="1"/>
  <c r="Q148" i="3" s="1"/>
  <c r="J162" i="3"/>
  <c r="Q162" i="3" s="1" a="1"/>
  <c r="Q162" i="3" s="1"/>
  <c r="J167" i="3"/>
  <c r="M167" i="3" s="1"/>
  <c r="J186" i="3"/>
  <c r="Q186" i="3" s="1" a="1"/>
  <c r="Q186" i="3" s="1"/>
  <c r="K438" i="3"/>
  <c r="K901" i="3"/>
  <c r="K921" i="3"/>
  <c r="K1152" i="3"/>
  <c r="J1204" i="3"/>
  <c r="M1204" i="3" s="1"/>
  <c r="J1256" i="3"/>
  <c r="M1256" i="3" s="1"/>
  <c r="K1368" i="3"/>
  <c r="K1449" i="3"/>
  <c r="K1486" i="3"/>
  <c r="J1546" i="3"/>
  <c r="M1546" i="3" s="1"/>
  <c r="J1617" i="3"/>
  <c r="M1617" i="3" s="1"/>
  <c r="J1779" i="3"/>
  <c r="Q1779" i="3" s="1" a="1"/>
  <c r="Q1779" i="3" s="1"/>
  <c r="K1949" i="3"/>
  <c r="J37" i="3"/>
  <c r="Q37" i="3" s="1" a="1"/>
  <c r="Q37" i="3" s="1"/>
  <c r="K89" i="3"/>
  <c r="K238" i="3"/>
  <c r="J314" i="3"/>
  <c r="M314" i="3" s="1"/>
  <c r="J881" i="3"/>
  <c r="M881" i="3" s="1"/>
  <c r="J917" i="3"/>
  <c r="M917" i="3" s="1"/>
  <c r="J1001" i="3"/>
  <c r="Q1001" i="3" s="1" a="1"/>
  <c r="Q1001" i="3" s="1"/>
  <c r="K1123" i="3"/>
  <c r="J1356" i="3"/>
  <c r="Q1356" i="3" s="1" a="1"/>
  <c r="Q1356" i="3" s="1"/>
  <c r="J1482" i="3"/>
  <c r="M1482" i="3" s="1"/>
  <c r="J1553" i="3"/>
  <c r="M1553" i="3" s="1"/>
  <c r="J1626" i="3"/>
  <c r="M1626" i="3" s="1"/>
  <c r="K1661" i="3"/>
  <c r="J1681" i="3"/>
  <c r="M1681" i="3" s="1"/>
  <c r="K1702" i="3"/>
  <c r="K115" i="3"/>
  <c r="J122" i="3"/>
  <c r="Q122" i="3" s="1" a="1"/>
  <c r="Q122" i="3" s="1"/>
  <c r="J175" i="3"/>
  <c r="Q175" i="3" s="1" a="1"/>
  <c r="Q175" i="3" s="1"/>
  <c r="K219" i="3"/>
  <c r="J270" i="3"/>
  <c r="M270" i="3" s="1"/>
  <c r="J358" i="3"/>
  <c r="M358" i="3" s="1"/>
  <c r="J503" i="3"/>
  <c r="M503" i="3" s="1"/>
  <c r="K518" i="3"/>
  <c r="J525" i="3"/>
  <c r="Q525" i="3" s="1" a="1"/>
  <c r="Q525" i="3" s="1"/>
  <c r="K781" i="3"/>
  <c r="K903" i="3"/>
  <c r="J981" i="3"/>
  <c r="M981" i="3" s="1"/>
  <c r="J1289" i="3"/>
  <c r="Q1289" i="3" s="1" a="1"/>
  <c r="Q1289" i="3" s="1"/>
  <c r="K1385" i="3"/>
  <c r="J1521" i="3"/>
  <c r="M1521" i="3" s="1"/>
  <c r="J1640" i="3"/>
  <c r="Q1640" i="3" s="1" a="1"/>
  <c r="Q1640" i="3" s="1"/>
  <c r="J1696" i="3"/>
  <c r="Q1696" i="3" s="1" a="1"/>
  <c r="Q1696" i="3" s="1"/>
  <c r="K1819" i="3"/>
  <c r="K1847" i="3"/>
  <c r="J58" i="3"/>
  <c r="Q58" i="3" s="1" a="1"/>
  <c r="Q58" i="3" s="1"/>
  <c r="J62" i="3"/>
  <c r="Q62" i="3" s="1" a="1"/>
  <c r="Q62" i="3" s="1"/>
  <c r="J119" i="3"/>
  <c r="Q119" i="3" s="1" a="1"/>
  <c r="Q119" i="3" s="1"/>
  <c r="K123" i="3"/>
  <c r="K133" i="3"/>
  <c r="K171" i="3"/>
  <c r="K194" i="3"/>
  <c r="K259" i="3"/>
  <c r="K299" i="3"/>
  <c r="K363" i="3"/>
  <c r="K390" i="3"/>
  <c r="J411" i="3"/>
  <c r="M411" i="3" s="1"/>
  <c r="J443" i="3"/>
  <c r="M443" i="3" s="1"/>
  <c r="J491" i="3"/>
  <c r="M491" i="3" s="1"/>
  <c r="K542" i="3"/>
  <c r="K577" i="3"/>
  <c r="K637" i="3"/>
  <c r="J791" i="3"/>
  <c r="Q791" i="3" s="1" a="1"/>
  <c r="Q791" i="3" s="1"/>
  <c r="K871" i="3"/>
  <c r="K932" i="3"/>
  <c r="J950" i="3"/>
  <c r="Q950" i="3" s="1" a="1"/>
  <c r="Q950" i="3" s="1"/>
  <c r="K995" i="3"/>
  <c r="K1007" i="3"/>
  <c r="J1020" i="3"/>
  <c r="M1020" i="3" s="1"/>
  <c r="J1161" i="3"/>
  <c r="Q1161" i="3" s="1" a="1"/>
  <c r="Q1161" i="3" s="1"/>
  <c r="J1168" i="3"/>
  <c r="M1168" i="3" s="1"/>
  <c r="K1252" i="3"/>
  <c r="J1264" i="3"/>
  <c r="M1264" i="3" s="1"/>
  <c r="J1309" i="3"/>
  <c r="Q1309" i="3" s="1" a="1"/>
  <c r="Q1309" i="3" s="1"/>
  <c r="J1315" i="3"/>
  <c r="M1315" i="3" s="1"/>
  <c r="K1352" i="3"/>
  <c r="K1397" i="3"/>
  <c r="K1409" i="3"/>
  <c r="J1477" i="3"/>
  <c r="M1477" i="3" s="1"/>
  <c r="K1490" i="3"/>
  <c r="J1509" i="3"/>
  <c r="M1509" i="3" s="1"/>
  <c r="K1522" i="3"/>
  <c r="J1541" i="3"/>
  <c r="M1541" i="3" s="1"/>
  <c r="K1554" i="3"/>
  <c r="J1573" i="3"/>
  <c r="M1573" i="3" s="1"/>
  <c r="K1586" i="3"/>
  <c r="J1605" i="3"/>
  <c r="M1605" i="3" s="1"/>
  <c r="K1618" i="3"/>
  <c r="J1633" i="3"/>
  <c r="Q1633" i="3" s="1" a="1"/>
  <c r="Q1633" i="3" s="1"/>
  <c r="K1658" i="3"/>
  <c r="J1739" i="3"/>
  <c r="M1739" i="3" s="1"/>
  <c r="K1760" i="3"/>
  <c r="K1773" i="3"/>
  <c r="J1785" i="3"/>
  <c r="Q1785" i="3" s="1" a="1"/>
  <c r="Q1785" i="3" s="1"/>
  <c r="J1797" i="3"/>
  <c r="Q1797" i="3" s="1" a="1"/>
  <c r="Q1797" i="3" s="1"/>
  <c r="J1815" i="3"/>
  <c r="M1815" i="3" s="1"/>
  <c r="J1849" i="3"/>
  <c r="M1849" i="3" s="1"/>
  <c r="K1953" i="3"/>
  <c r="K1995" i="3"/>
  <c r="K2062" i="3"/>
  <c r="J59" i="3"/>
  <c r="Q59" i="3" s="1" a="1"/>
  <c r="Q59" i="3" s="1"/>
  <c r="J69" i="3"/>
  <c r="Q69" i="3" s="1" a="1"/>
  <c r="Q69" i="3" s="1"/>
  <c r="J85" i="3"/>
  <c r="Q85" i="3" s="1" a="1"/>
  <c r="Q85" i="3" s="1"/>
  <c r="J151" i="3"/>
  <c r="Q151" i="3" s="1" a="1"/>
  <c r="Q151" i="3" s="1"/>
  <c r="J184" i="3"/>
  <c r="Q184" i="3" s="1" a="1"/>
  <c r="Q184" i="3" s="1"/>
  <c r="J190" i="3"/>
  <c r="M190" i="3" s="1"/>
  <c r="K242" i="3"/>
  <c r="K254" i="3"/>
  <c r="K327" i="3"/>
  <c r="J385" i="3"/>
  <c r="M385" i="3" s="1"/>
  <c r="K426" i="3"/>
  <c r="K458" i="3"/>
  <c r="J543" i="3"/>
  <c r="M543" i="3" s="1"/>
  <c r="J578" i="3"/>
  <c r="M578" i="3" s="1"/>
  <c r="J604" i="3"/>
  <c r="M604" i="3" s="1"/>
  <c r="K677" i="3"/>
  <c r="K741" i="3"/>
  <c r="J779" i="3"/>
  <c r="Q779" i="3" s="1" a="1"/>
  <c r="Q779" i="3" s="1"/>
  <c r="J799" i="3"/>
  <c r="Q799" i="3" s="1" a="1"/>
  <c r="Q799" i="3" s="1"/>
  <c r="K805" i="3"/>
  <c r="K899" i="3"/>
  <c r="K940" i="3"/>
  <c r="J996" i="3"/>
  <c r="M996" i="3" s="1"/>
  <c r="J1056" i="3"/>
  <c r="M1056" i="3" s="1"/>
  <c r="J1063" i="3"/>
  <c r="M1063" i="3" s="1"/>
  <c r="J1095" i="3"/>
  <c r="M1095" i="3" s="1"/>
  <c r="K1109" i="3"/>
  <c r="K1127" i="3"/>
  <c r="J1189" i="3"/>
  <c r="M1189" i="3" s="1"/>
  <c r="J1265" i="3"/>
  <c r="Q1265" i="3" s="1" a="1"/>
  <c r="Q1265" i="3" s="1"/>
  <c r="J1297" i="3"/>
  <c r="Q1297" i="3" s="1" a="1"/>
  <c r="Q1297" i="3" s="1"/>
  <c r="K1366" i="3"/>
  <c r="K1372" i="3"/>
  <c r="K1405" i="3"/>
  <c r="K1417" i="3"/>
  <c r="J1478" i="3"/>
  <c r="M1478" i="3" s="1"/>
  <c r="J1501" i="3"/>
  <c r="M1501" i="3" s="1"/>
  <c r="J1510" i="3"/>
  <c r="Q1510" i="3" s="1" a="1"/>
  <c r="Q1510" i="3" s="1"/>
  <c r="J1533" i="3"/>
  <c r="M1533" i="3" s="1"/>
  <c r="J1542" i="3"/>
  <c r="Q1542" i="3" s="1" a="1"/>
  <c r="Q1542" i="3" s="1"/>
  <c r="J1565" i="3"/>
  <c r="M1565" i="3" s="1"/>
  <c r="J1574" i="3"/>
  <c r="Q1574" i="3" s="1" a="1"/>
  <c r="Q1574" i="3" s="1"/>
  <c r="J1597" i="3"/>
  <c r="M1597" i="3" s="1"/>
  <c r="J1606" i="3"/>
  <c r="Q1606" i="3" s="1" a="1"/>
  <c r="Q1606" i="3" s="1"/>
  <c r="J1629" i="3"/>
  <c r="Q1629" i="3" s="1" a="1"/>
  <c r="Q1629" i="3" s="1"/>
  <c r="J1634" i="3"/>
  <c r="Q1634" i="3" s="1" a="1"/>
  <c r="Q1634" i="3" s="1"/>
  <c r="J1639" i="3"/>
  <c r="M1639" i="3" s="1"/>
  <c r="J1650" i="3"/>
  <c r="Q1650" i="3" s="1" a="1"/>
  <c r="Q1650" i="3" s="1"/>
  <c r="J1655" i="3"/>
  <c r="M1655" i="3" s="1"/>
  <c r="J1678" i="3"/>
  <c r="M1678" i="3" s="1"/>
  <c r="K1706" i="3"/>
  <c r="J1734" i="3"/>
  <c r="M1734" i="3" s="1"/>
  <c r="J1769" i="3"/>
  <c r="Q1769" i="3" s="1" a="1"/>
  <c r="Q1769" i="3" s="1"/>
  <c r="J1792" i="3"/>
  <c r="Q1792" i="3" s="1" a="1"/>
  <c r="Q1792" i="3" s="1"/>
  <c r="K1823" i="3"/>
  <c r="K1828" i="3"/>
  <c r="J1833" i="3"/>
  <c r="M1833" i="3" s="1"/>
  <c r="J1877" i="3"/>
  <c r="M1877" i="3" s="1"/>
  <c r="K1893" i="3"/>
  <c r="J1906" i="3"/>
  <c r="M1906" i="3" s="1"/>
  <c r="K1911" i="3"/>
  <c r="K1974" i="3"/>
  <c r="J2003" i="3"/>
  <c r="Q2003" i="3" s="1" a="1"/>
  <c r="Q2003" i="3" s="1"/>
  <c r="J2023" i="3"/>
  <c r="Q2023" i="3" s="1" a="1"/>
  <c r="Q2023" i="3" s="1"/>
  <c r="J2051" i="3"/>
  <c r="Q2051" i="3" s="1" a="1"/>
  <c r="Q2051" i="3" s="1"/>
  <c r="J33" i="3"/>
  <c r="Q33" i="3" s="1" a="1"/>
  <c r="Q33" i="3" s="1"/>
  <c r="J51" i="3"/>
  <c r="Q51" i="3" s="1" a="1"/>
  <c r="Q51" i="3" s="1"/>
  <c r="J55" i="3"/>
  <c r="Q55" i="3" s="1" a="1"/>
  <c r="Q55" i="3" s="1"/>
  <c r="J90" i="3"/>
  <c r="Q90" i="3" s="1" a="1"/>
  <c r="Q90" i="3" s="1"/>
  <c r="J94" i="3"/>
  <c r="Q94" i="3" s="1" a="1"/>
  <c r="Q94" i="3" s="1"/>
  <c r="K105" i="3"/>
  <c r="K121" i="3"/>
  <c r="K125" i="3"/>
  <c r="K131" i="3"/>
  <c r="J135" i="3"/>
  <c r="Q135" i="3" s="1" a="1"/>
  <c r="Q135" i="3" s="1"/>
  <c r="J141" i="3"/>
  <c r="Q141" i="3" s="1" a="1"/>
  <c r="Q141" i="3" s="1"/>
  <c r="K147" i="3"/>
  <c r="J230" i="3"/>
  <c r="M230" i="3" s="1"/>
  <c r="K295" i="3"/>
  <c r="J334" i="3"/>
  <c r="M334" i="3" s="1"/>
  <c r="K347" i="3"/>
  <c r="J407" i="3"/>
  <c r="M407" i="3" s="1"/>
  <c r="J439" i="3"/>
  <c r="M439" i="3" s="1"/>
  <c r="K445" i="3"/>
  <c r="K474" i="3"/>
  <c r="K558" i="3"/>
  <c r="K586" i="3"/>
  <c r="J626" i="3"/>
  <c r="M626" i="3" s="1"/>
  <c r="K633" i="3"/>
  <c r="K707" i="3"/>
  <c r="K793" i="3"/>
  <c r="J873" i="3"/>
  <c r="M873" i="3" s="1"/>
  <c r="K980" i="3"/>
  <c r="J992" i="3"/>
  <c r="M992" i="3" s="1"/>
  <c r="K1022" i="3"/>
  <c r="J1036" i="3"/>
  <c r="M1036" i="3" s="1"/>
  <c r="J1051" i="3"/>
  <c r="M1051" i="3" s="1"/>
  <c r="K1115" i="3"/>
  <c r="J1157" i="3"/>
  <c r="M1157" i="3" s="1"/>
  <c r="J1196" i="3"/>
  <c r="Q1196" i="3" s="1" a="1"/>
  <c r="Q1196" i="3" s="1"/>
  <c r="J1216" i="3"/>
  <c r="M1216" i="3" s="1"/>
  <c r="J1249" i="3"/>
  <c r="M1249" i="3" s="1"/>
  <c r="J1260" i="3"/>
  <c r="Q1260" i="3" s="1" a="1"/>
  <c r="Q1260" i="3" s="1"/>
  <c r="J1272" i="3"/>
  <c r="Q1272" i="3" s="1" a="1"/>
  <c r="Q1272" i="3" s="1"/>
  <c r="J1285" i="3"/>
  <c r="Q1285" i="3" s="1" a="1"/>
  <c r="Q1285" i="3" s="1"/>
  <c r="J1317" i="3"/>
  <c r="Q1317" i="3" s="1" a="1"/>
  <c r="Q1317" i="3" s="1"/>
  <c r="J1336" i="3"/>
  <c r="Q1336" i="3" s="1" a="1"/>
  <c r="Q1336" i="3" s="1"/>
  <c r="J1342" i="3"/>
  <c r="Q1342" i="3" s="1" a="1"/>
  <c r="Q1342" i="3" s="1"/>
  <c r="K1348" i="3"/>
  <c r="K1393" i="3"/>
  <c r="J1445" i="3"/>
  <c r="Q1445" i="3" s="1" a="1"/>
  <c r="Q1445" i="3" s="1"/>
  <c r="J1456" i="3"/>
  <c r="Q1456" i="3" s="1" a="1"/>
  <c r="Q1456" i="3" s="1"/>
  <c r="J1474" i="3"/>
  <c r="Q1474" i="3" s="1" a="1"/>
  <c r="Q1474" i="3" s="1"/>
  <c r="J1497" i="3"/>
  <c r="M1497" i="3" s="1"/>
  <c r="J1506" i="3"/>
  <c r="Q1506" i="3" s="1" a="1"/>
  <c r="Q1506" i="3" s="1"/>
  <c r="J1529" i="3"/>
  <c r="M1529" i="3" s="1"/>
  <c r="J1538" i="3"/>
  <c r="Q1538" i="3" s="1" a="1"/>
  <c r="Q1538" i="3" s="1"/>
  <c r="J1561" i="3"/>
  <c r="M1561" i="3" s="1"/>
  <c r="J1570" i="3"/>
  <c r="M1570" i="3" s="1"/>
  <c r="J1593" i="3"/>
  <c r="M1593" i="3" s="1"/>
  <c r="J1602" i="3"/>
  <c r="Q1602" i="3" s="1" a="1"/>
  <c r="Q1602" i="3" s="1"/>
  <c r="J1625" i="3"/>
  <c r="M1625" i="3" s="1"/>
  <c r="K1660" i="3"/>
  <c r="J1688" i="3"/>
  <c r="M1688" i="3" s="1"/>
  <c r="J1722" i="3"/>
  <c r="Q1722" i="3" s="1" a="1"/>
  <c r="Q1722" i="3" s="1"/>
  <c r="J1775" i="3"/>
  <c r="Q1775" i="3" s="1" a="1"/>
  <c r="Q1775" i="3" s="1"/>
  <c r="J1851" i="3"/>
  <c r="M1851" i="3" s="1"/>
  <c r="J1871" i="3"/>
  <c r="Q1871" i="3" s="1" a="1"/>
  <c r="Q1871" i="3" s="1"/>
  <c r="J1939" i="3"/>
  <c r="Q1939" i="3" s="1" a="1"/>
  <c r="Q1939" i="3" s="1"/>
  <c r="J1950" i="3"/>
  <c r="M1950" i="3" s="1"/>
  <c r="J28" i="3"/>
  <c r="Q28" i="3" s="1" a="1"/>
  <c r="Q28" i="3" s="1"/>
  <c r="K39" i="3"/>
  <c r="J45" i="3"/>
  <c r="Q45" i="3" s="1" a="1"/>
  <c r="Q45" i="3" s="1"/>
  <c r="J75" i="3"/>
  <c r="Q75" i="3" s="1" a="1"/>
  <c r="Q75" i="3" s="1"/>
  <c r="J86" i="3"/>
  <c r="Q86" i="3" s="1" a="1"/>
  <c r="Q86" i="3" s="1"/>
  <c r="J101" i="3"/>
  <c r="Q101" i="3" s="1" a="1"/>
  <c r="Q101" i="3" s="1"/>
  <c r="J117" i="3"/>
  <c r="Q117" i="3" s="1" a="1"/>
  <c r="Q117" i="3" s="1"/>
  <c r="J152" i="3"/>
  <c r="Q152" i="3" s="1" a="1"/>
  <c r="Q152" i="3" s="1"/>
  <c r="J180" i="3"/>
  <c r="Q180" i="3" s="1" a="1"/>
  <c r="Q180" i="3" s="1"/>
  <c r="K211" i="3"/>
  <c r="J250" i="3"/>
  <c r="M250" i="3" s="1"/>
  <c r="J262" i="3"/>
  <c r="M262" i="3" s="1"/>
  <c r="J310" i="3"/>
  <c r="M310" i="3" s="1"/>
  <c r="K315" i="3"/>
  <c r="J342" i="3"/>
  <c r="M342" i="3" s="1"/>
  <c r="J366" i="3"/>
  <c r="M366" i="3" s="1"/>
  <c r="K453" i="3"/>
  <c r="K593" i="3"/>
  <c r="K605" i="3"/>
  <c r="K678" i="3"/>
  <c r="K821" i="3"/>
  <c r="K833" i="3"/>
  <c r="J869" i="3"/>
  <c r="M869" i="3" s="1"/>
  <c r="K905" i="3"/>
  <c r="K941" i="3"/>
  <c r="K1064" i="3"/>
  <c r="J1083" i="3"/>
  <c r="M1083" i="3" s="1"/>
  <c r="K1136" i="3"/>
  <c r="K1406" i="3"/>
  <c r="J1425" i="3"/>
  <c r="Q1425" i="3" s="1" a="1"/>
  <c r="Q1425" i="3" s="1"/>
  <c r="J1493" i="3"/>
  <c r="M1493" i="3" s="1"/>
  <c r="J1502" i="3"/>
  <c r="Q1502" i="3" s="1" a="1"/>
  <c r="Q1502" i="3" s="1"/>
  <c r="J1525" i="3"/>
  <c r="M1525" i="3" s="1"/>
  <c r="J1534" i="3"/>
  <c r="Q1534" i="3" s="1" a="1"/>
  <c r="Q1534" i="3" s="1"/>
  <c r="J1557" i="3"/>
  <c r="M1557" i="3" s="1"/>
  <c r="J1566" i="3"/>
  <c r="M1566" i="3" s="1"/>
  <c r="J1589" i="3"/>
  <c r="M1589" i="3" s="1"/>
  <c r="J1598" i="3"/>
  <c r="Q1598" i="3" s="1" a="1"/>
  <c r="Q1598" i="3" s="1"/>
  <c r="J1621" i="3"/>
  <c r="M1621" i="3" s="1"/>
  <c r="J1682" i="3"/>
  <c r="Q1682" i="3" s="1" a="1"/>
  <c r="Q1682" i="3" s="1"/>
  <c r="J1730" i="3"/>
  <c r="Q1730" i="3" s="1" a="1"/>
  <c r="Q1730" i="3" s="1"/>
  <c r="K1770" i="3"/>
  <c r="J1800" i="3"/>
  <c r="Q1800" i="3" s="1" a="1"/>
  <c r="Q1800" i="3" s="1"/>
  <c r="J1806" i="3"/>
  <c r="Q1806" i="3" s="1" a="1"/>
  <c r="Q1806" i="3" s="1"/>
  <c r="K1824" i="3"/>
  <c r="J1885" i="3"/>
  <c r="M1885" i="3" s="1"/>
  <c r="J1889" i="3"/>
  <c r="Q1889" i="3" s="1" a="1"/>
  <c r="Q1889" i="3" s="1"/>
  <c r="K1963" i="3"/>
  <c r="K2018" i="3"/>
  <c r="J2046" i="3"/>
  <c r="Q2046" i="3" s="1" a="1"/>
  <c r="Q2046" i="3" s="1"/>
  <c r="J40" i="3"/>
  <c r="Q40" i="3" s="1" a="1"/>
  <c r="Q40" i="3" s="1"/>
  <c r="K57" i="3"/>
  <c r="K61" i="3"/>
  <c r="J67" i="3"/>
  <c r="M67" i="3" s="1"/>
  <c r="J83" i="3"/>
  <c r="M83" i="3" s="1"/>
  <c r="J87" i="3"/>
  <c r="Q87" i="3" s="1" a="1"/>
  <c r="Q87" i="3" s="1"/>
  <c r="J107" i="3"/>
  <c r="M107" i="3" s="1"/>
  <c r="J118" i="3"/>
  <c r="Q118" i="3" s="1" a="1"/>
  <c r="Q118" i="3" s="1"/>
  <c r="J137" i="3"/>
  <c r="M137" i="3" s="1"/>
  <c r="J181" i="3"/>
  <c r="Q181" i="3" s="1" a="1"/>
  <c r="Q181" i="3" s="1"/>
  <c r="J206" i="3"/>
  <c r="M206" i="3" s="1"/>
  <c r="K251" i="3"/>
  <c r="K330" i="3"/>
  <c r="K362" i="3"/>
  <c r="J423" i="3"/>
  <c r="M423" i="3" s="1"/>
  <c r="K490" i="3"/>
  <c r="J533" i="3"/>
  <c r="M533" i="3" s="1"/>
  <c r="J594" i="3"/>
  <c r="M594" i="3" s="1"/>
  <c r="K622" i="3"/>
  <c r="J822" i="3"/>
  <c r="M822" i="3" s="1"/>
  <c r="K849" i="3"/>
  <c r="J889" i="3"/>
  <c r="M889" i="3" s="1"/>
  <c r="K920" i="3"/>
  <c r="J925" i="3"/>
  <c r="M925" i="3" s="1"/>
  <c r="J931" i="3"/>
  <c r="M931" i="3" s="1"/>
  <c r="J1012" i="3"/>
  <c r="Q1012" i="3" s="1" a="1"/>
  <c r="Q1012" i="3" s="1"/>
  <c r="J1024" i="3"/>
  <c r="M1024" i="3" s="1"/>
  <c r="K1106" i="3"/>
  <c r="J1180" i="3"/>
  <c r="Q1180" i="3" s="1" a="1"/>
  <c r="Q1180" i="3" s="1"/>
  <c r="J1231" i="3"/>
  <c r="Q1231" i="3" s="1" a="1"/>
  <c r="Q1231" i="3" s="1"/>
  <c r="K1268" i="3"/>
  <c r="J1281" i="3"/>
  <c r="M1281" i="3" s="1"/>
  <c r="K1287" i="3"/>
  <c r="J1332" i="3"/>
  <c r="M1332" i="3" s="1"/>
  <c r="K1389" i="3"/>
  <c r="K1420" i="3"/>
  <c r="J1453" i="3"/>
  <c r="Q1453" i="3" s="1" a="1"/>
  <c r="Q1453" i="3" s="1"/>
  <c r="J1464" i="3"/>
  <c r="Q1464" i="3" s="1" a="1"/>
  <c r="Q1464" i="3" s="1"/>
  <c r="J1470" i="3"/>
  <c r="Q1470" i="3" s="1" a="1"/>
  <c r="Q1470" i="3" s="1"/>
  <c r="J1485" i="3"/>
  <c r="M1485" i="3" s="1"/>
  <c r="J1494" i="3"/>
  <c r="Q1494" i="3" s="1" a="1"/>
  <c r="Q1494" i="3" s="1"/>
  <c r="J1517" i="3"/>
  <c r="M1517" i="3" s="1"/>
  <c r="J1526" i="3"/>
  <c r="Q1526" i="3" s="1" a="1"/>
  <c r="Q1526" i="3" s="1"/>
  <c r="J1549" i="3"/>
  <c r="M1549" i="3" s="1"/>
  <c r="J1558" i="3"/>
  <c r="M1558" i="3" s="1"/>
  <c r="J1581" i="3"/>
  <c r="M1581" i="3" s="1"/>
  <c r="J1590" i="3"/>
  <c r="M1590" i="3" s="1"/>
  <c r="J1613" i="3"/>
  <c r="M1613" i="3" s="1"/>
  <c r="J1622" i="3"/>
  <c r="M1622" i="3" s="1"/>
  <c r="J1636" i="3"/>
  <c r="M1636" i="3" s="1"/>
  <c r="J1652" i="3"/>
  <c r="Q1652" i="3" s="1" a="1"/>
  <c r="Q1652" i="3" s="1"/>
  <c r="J1752" i="3"/>
  <c r="Q1752" i="3" s="1" a="1"/>
  <c r="Q1752" i="3" s="1"/>
  <c r="J1801" i="3"/>
  <c r="Q1801" i="3" s="1" a="1"/>
  <c r="Q1801" i="3" s="1"/>
  <c r="K1814" i="3"/>
  <c r="J1831" i="3"/>
  <c r="M1831" i="3" s="1"/>
  <c r="K1842" i="3"/>
  <c r="J1867" i="3"/>
  <c r="Q1867" i="3" s="1" a="1"/>
  <c r="Q1867" i="3" s="1"/>
  <c r="J1914" i="3"/>
  <c r="Q1914" i="3" s="1" a="1"/>
  <c r="Q1914" i="3" s="1"/>
  <c r="K1920" i="3"/>
  <c r="K1952" i="3"/>
  <c r="J1958" i="3"/>
  <c r="M1958" i="3" s="1"/>
  <c r="J53" i="3"/>
  <c r="Q53" i="3" s="1" a="1"/>
  <c r="Q53" i="3" s="1"/>
  <c r="J72" i="3"/>
  <c r="Q72" i="3" s="1" a="1"/>
  <c r="Q72" i="3" s="1"/>
  <c r="K77" i="3"/>
  <c r="J103" i="3"/>
  <c r="Q103" i="3" s="1" a="1"/>
  <c r="Q103" i="3" s="1"/>
  <c r="J144" i="3"/>
  <c r="Q144" i="3" s="1" a="1"/>
  <c r="Q144" i="3" s="1"/>
  <c r="K149" i="3"/>
  <c r="J161" i="3"/>
  <c r="Q161" i="3" s="1" a="1"/>
  <c r="Q161" i="3" s="1"/>
  <c r="J246" i="3"/>
  <c r="M246" i="3" s="1"/>
  <c r="J286" i="3"/>
  <c r="M286" i="3" s="1"/>
  <c r="K350" i="3"/>
  <c r="K430" i="3"/>
  <c r="K485" i="3"/>
  <c r="K589" i="3"/>
  <c r="K602" i="3"/>
  <c r="K724" i="3"/>
  <c r="K731" i="3"/>
  <c r="J835" i="3"/>
  <c r="Q835" i="3" s="1" a="1"/>
  <c r="Q835" i="3" s="1"/>
  <c r="K865" i="3"/>
  <c r="K956" i="3"/>
  <c r="J969" i="3"/>
  <c r="M969" i="3" s="1"/>
  <c r="J1079" i="3"/>
  <c r="M1079" i="3" s="1"/>
  <c r="K1118" i="3"/>
  <c r="J1205" i="3"/>
  <c r="Q1205" i="3" s="1" a="1"/>
  <c r="Q1205" i="3" s="1"/>
  <c r="J1301" i="3"/>
  <c r="Q1301" i="3" s="1" a="1"/>
  <c r="Q1301" i="3" s="1"/>
  <c r="J1320" i="3"/>
  <c r="Q1320" i="3" s="1" a="1"/>
  <c r="Q1320" i="3" s="1"/>
  <c r="J1442" i="3"/>
  <c r="Q1442" i="3" s="1" a="1"/>
  <c r="Q1442" i="3" s="1"/>
  <c r="J1458" i="3"/>
  <c r="Q1458" i="3" s="1" a="1"/>
  <c r="Q1458" i="3" s="1"/>
  <c r="J1481" i="3"/>
  <c r="M1481" i="3" s="1"/>
  <c r="J1513" i="3"/>
  <c r="Q1513" i="3" s="1" a="1"/>
  <c r="Q1513" i="3" s="1"/>
  <c r="J1545" i="3"/>
  <c r="M1545" i="3" s="1"/>
  <c r="J1577" i="3"/>
  <c r="Q1577" i="3" s="1" a="1"/>
  <c r="Q1577" i="3" s="1"/>
  <c r="J1609" i="3"/>
  <c r="M1609" i="3" s="1"/>
  <c r="J1662" i="3"/>
  <c r="M1662" i="3" s="1"/>
  <c r="J1680" i="3"/>
  <c r="Q1680" i="3" s="1" a="1"/>
  <c r="Q1680" i="3" s="1"/>
  <c r="K1697" i="3"/>
  <c r="J1778" i="3"/>
  <c r="Q1778" i="3" s="1" a="1"/>
  <c r="Q1778" i="3" s="1"/>
  <c r="K1826" i="3"/>
  <c r="J1853" i="3"/>
  <c r="M1853" i="3" s="1"/>
  <c r="J1881" i="3"/>
  <c r="Q1881" i="3" s="1" a="1"/>
  <c r="Q1881" i="3" s="1"/>
  <c r="K1928" i="3"/>
  <c r="K1941" i="3"/>
  <c r="K2014" i="3"/>
  <c r="J2034" i="3"/>
  <c r="Q2034" i="3" s="1" a="1"/>
  <c r="Q2034" i="3" s="1"/>
  <c r="J20" i="3"/>
  <c r="Q20" i="3" s="1" a="1"/>
  <c r="Q20" i="3" s="1"/>
  <c r="J43" i="3"/>
  <c r="Q43" i="3" s="1" a="1"/>
  <c r="Q43" i="3" s="1"/>
  <c r="K163" i="3"/>
  <c r="J176" i="3"/>
  <c r="Q176" i="3" s="1" a="1"/>
  <c r="Q176" i="3" s="1"/>
  <c r="K203" i="3"/>
  <c r="J214" i="3"/>
  <c r="M214" i="3" s="1"/>
  <c r="K243" i="3"/>
  <c r="K283" i="3"/>
  <c r="K306" i="3"/>
  <c r="K339" i="3"/>
  <c r="J401" i="3"/>
  <c r="M401" i="3" s="1"/>
  <c r="K470" i="3"/>
  <c r="J475" i="3"/>
  <c r="M475" i="3" s="1"/>
  <c r="J487" i="3"/>
  <c r="M487" i="3" s="1"/>
  <c r="J499" i="3"/>
  <c r="M499" i="3" s="1"/>
  <c r="K509" i="3"/>
  <c r="K526" i="3"/>
  <c r="J537" i="3"/>
  <c r="Q537" i="3" s="1" a="1"/>
  <c r="Q537" i="3" s="1"/>
  <c r="K617" i="3"/>
  <c r="J642" i="3"/>
  <c r="M642" i="3" s="1"/>
  <c r="J674" i="3"/>
  <c r="M674" i="3" s="1"/>
  <c r="K691" i="3"/>
  <c r="K739" i="3"/>
  <c r="J755" i="3"/>
  <c r="Q755" i="3" s="1" a="1"/>
  <c r="Q755" i="3" s="1"/>
  <c r="K761" i="3"/>
  <c r="J767" i="3"/>
  <c r="Q767" i="3" s="1" a="1"/>
  <c r="Q767" i="3" s="1"/>
  <c r="K783" i="3"/>
  <c r="K789" i="3"/>
  <c r="J811" i="3"/>
  <c r="Q811" i="3" s="1" a="1"/>
  <c r="Q811" i="3" s="1"/>
  <c r="K847" i="3"/>
  <c r="K953" i="3"/>
  <c r="K964" i="3"/>
  <c r="K976" i="3"/>
  <c r="K1003" i="3"/>
  <c r="K1008" i="3"/>
  <c r="K1146" i="3"/>
  <c r="J1146" i="3"/>
  <c r="Q1146" i="3" s="1" a="1"/>
  <c r="Q1146" i="3" s="1"/>
  <c r="K1201" i="3"/>
  <c r="J1201" i="3"/>
  <c r="Q1201" i="3" s="1" a="1"/>
  <c r="Q1201" i="3" s="1"/>
  <c r="K1304" i="3"/>
  <c r="J1304" i="3"/>
  <c r="M1304" i="3" s="1"/>
  <c r="J1421" i="3"/>
  <c r="Q1421" i="3" s="1" a="1"/>
  <c r="Q1421" i="3" s="1"/>
  <c r="K1421" i="3"/>
  <c r="J1441" i="3"/>
  <c r="M1441" i="3" s="1"/>
  <c r="K1441" i="3"/>
  <c r="J1692" i="3"/>
  <c r="Q1692" i="3" s="1" a="1"/>
  <c r="Q1692" i="3" s="1"/>
  <c r="K1692" i="3"/>
  <c r="J1717" i="3"/>
  <c r="M1717" i="3" s="1"/>
  <c r="K1717" i="3"/>
  <c r="J2050" i="3"/>
  <c r="M2050" i="3" s="1"/>
  <c r="K2050" i="3"/>
  <c r="K1105" i="3"/>
  <c r="J1105" i="3"/>
  <c r="M1105" i="3" s="1"/>
  <c r="K1293" i="3"/>
  <c r="J1293" i="3"/>
  <c r="M1293" i="3" s="1"/>
  <c r="K1398" i="3"/>
  <c r="J1398" i="3"/>
  <c r="Q1398" i="3" s="1" a="1"/>
  <c r="Q1398" i="3" s="1"/>
  <c r="J1416" i="3"/>
  <c r="Q1416" i="3" s="1" a="1"/>
  <c r="Q1416" i="3" s="1"/>
  <c r="K1416" i="3"/>
  <c r="K1644" i="3"/>
  <c r="J1644" i="3"/>
  <c r="Q1644" i="3" s="1" a="1"/>
  <c r="Q1644" i="3" s="1"/>
  <c r="K1758" i="3"/>
  <c r="J1758" i="3"/>
  <c r="Q1758" i="3" s="1" a="1"/>
  <c r="Q1758" i="3" s="1"/>
  <c r="K1781" i="3"/>
  <c r="J1781" i="3"/>
  <c r="Q1781" i="3" s="1" a="1"/>
  <c r="Q1781" i="3" s="1"/>
  <c r="J1860" i="3"/>
  <c r="Q1860" i="3" s="1" a="1"/>
  <c r="Q1860" i="3" s="1"/>
  <c r="K1860" i="3"/>
  <c r="J1924" i="3"/>
  <c r="Q1924" i="3" s="1" a="1"/>
  <c r="Q1924" i="3" s="1"/>
  <c r="K1924" i="3"/>
  <c r="J21" i="3"/>
  <c r="Q21" i="3" s="1" a="1"/>
  <c r="Q21" i="3" s="1"/>
  <c r="J25" i="3"/>
  <c r="Q25" i="3" s="1" a="1"/>
  <c r="Q25" i="3" s="1"/>
  <c r="J31" i="3"/>
  <c r="M31" i="3" s="1"/>
  <c r="J44" i="3"/>
  <c r="Q44" i="3" s="1" a="1"/>
  <c r="Q44" i="3" s="1"/>
  <c r="J136" i="3"/>
  <c r="Q136" i="3" s="1" a="1"/>
  <c r="Q136" i="3" s="1"/>
  <c r="J146" i="3"/>
  <c r="Q146" i="3" s="1" a="1"/>
  <c r="Q146" i="3" s="1"/>
  <c r="J160" i="3"/>
  <c r="Q160" i="3" s="1" a="1"/>
  <c r="Q160" i="3" s="1"/>
  <c r="J168" i="3"/>
  <c r="Q168" i="3" s="1" a="1"/>
  <c r="Q168" i="3" s="1"/>
  <c r="J173" i="3"/>
  <c r="Q173" i="3" s="1" a="1"/>
  <c r="Q173" i="3" s="1"/>
  <c r="J177" i="3"/>
  <c r="Q177" i="3" s="1" a="1"/>
  <c r="Q177" i="3" s="1"/>
  <c r="K199" i="3"/>
  <c r="K210" i="3"/>
  <c r="K215" i="3"/>
  <c r="K227" i="3"/>
  <c r="K267" i="3"/>
  <c r="J302" i="3"/>
  <c r="M302" i="3" s="1"/>
  <c r="K307" i="3"/>
  <c r="J318" i="3"/>
  <c r="M318" i="3" s="1"/>
  <c r="K374" i="3"/>
  <c r="K437" i="3"/>
  <c r="K442" i="3"/>
  <c r="J471" i="3"/>
  <c r="M471" i="3" s="1"/>
  <c r="K494" i="3"/>
  <c r="K517" i="3"/>
  <c r="J527" i="3"/>
  <c r="M527" i="3" s="1"/>
  <c r="J555" i="3"/>
  <c r="M555" i="3" s="1"/>
  <c r="K585" i="3"/>
  <c r="K601" i="3"/>
  <c r="K612" i="3"/>
  <c r="K649" i="3"/>
  <c r="K656" i="3"/>
  <c r="J687" i="3"/>
  <c r="Q687" i="3" s="1" a="1"/>
  <c r="Q687" i="3" s="1"/>
  <c r="K692" i="3"/>
  <c r="J715" i="3"/>
  <c r="M715" i="3" s="1"/>
  <c r="K730" i="3"/>
  <c r="J735" i="3"/>
  <c r="Q735" i="3" s="1" a="1"/>
  <c r="Q735" i="3" s="1"/>
  <c r="K740" i="3"/>
  <c r="K745" i="3"/>
  <c r="J751" i="3"/>
  <c r="Q751" i="3" s="1" a="1"/>
  <c r="Q751" i="3" s="1"/>
  <c r="J790" i="3"/>
  <c r="M790" i="3" s="1"/>
  <c r="J807" i="3"/>
  <c r="Q807" i="3" s="1" a="1"/>
  <c r="Q807" i="3" s="1"/>
  <c r="K817" i="3"/>
  <c r="K832" i="3"/>
  <c r="K837" i="3"/>
  <c r="K843" i="3"/>
  <c r="K848" i="3"/>
  <c r="J886" i="3"/>
  <c r="Q886" i="3" s="1" a="1"/>
  <c r="Q886" i="3" s="1"/>
  <c r="J923" i="3"/>
  <c r="Q923" i="3" s="1" a="1"/>
  <c r="Q923" i="3" s="1"/>
  <c r="K944" i="3"/>
  <c r="K949" i="3"/>
  <c r="K983" i="3"/>
  <c r="J988" i="3"/>
  <c r="M988" i="3" s="1"/>
  <c r="K1004" i="3"/>
  <c r="J1040" i="3"/>
  <c r="M1040" i="3" s="1"/>
  <c r="J1077" i="3"/>
  <c r="M1077" i="3" s="1"/>
  <c r="K1081" i="3"/>
  <c r="K1086" i="3"/>
  <c r="J1160" i="3"/>
  <c r="Q1160" i="3" s="1" a="1"/>
  <c r="Q1160" i="3" s="1"/>
  <c r="J1165" i="3"/>
  <c r="Q1165" i="3" s="1" a="1"/>
  <c r="Q1165" i="3" s="1"/>
  <c r="K1184" i="3"/>
  <c r="J1184" i="3"/>
  <c r="Q1184" i="3" s="1" a="1"/>
  <c r="Q1184" i="3" s="1"/>
  <c r="K1209" i="3"/>
  <c r="J1209" i="3"/>
  <c r="Q1209" i="3" s="1" a="1"/>
  <c r="Q1209" i="3" s="1"/>
  <c r="J1305" i="3"/>
  <c r="Q1305" i="3" s="1" a="1"/>
  <c r="Q1305" i="3" s="1"/>
  <c r="J1311" i="3"/>
  <c r="Q1311" i="3" s="1" a="1"/>
  <c r="Q1311" i="3" s="1"/>
  <c r="K1337" i="3"/>
  <c r="J1386" i="3"/>
  <c r="M1386" i="3" s="1"/>
  <c r="K1428" i="3"/>
  <c r="J1635" i="3"/>
  <c r="Q1635" i="3" s="1" a="1"/>
  <c r="Q1635" i="3" s="1"/>
  <c r="K1704" i="3"/>
  <c r="J1704" i="3"/>
  <c r="Q1704" i="3" s="1" a="1"/>
  <c r="Q1704" i="3" s="1"/>
  <c r="K1744" i="3"/>
  <c r="J1744" i="3"/>
  <c r="Q1744" i="3" s="1" a="1"/>
  <c r="Q1744" i="3" s="1"/>
  <c r="K1765" i="3"/>
  <c r="J1765" i="3"/>
  <c r="Q1765" i="3" s="1" a="1"/>
  <c r="Q1765" i="3" s="1"/>
  <c r="J1776" i="3"/>
  <c r="Q1776" i="3" s="1" a="1"/>
  <c r="Q1776" i="3" s="1"/>
  <c r="K1793" i="3"/>
  <c r="J1793" i="3"/>
  <c r="Q1793" i="3" s="1" a="1"/>
  <c r="Q1793" i="3" s="1"/>
  <c r="K1810" i="3"/>
  <c r="J1822" i="3"/>
  <c r="M1822" i="3" s="1"/>
  <c r="K1822" i="3"/>
  <c r="J1880" i="3"/>
  <c r="Q1880" i="3" s="1" a="1"/>
  <c r="Q1880" i="3" s="1"/>
  <c r="K421" i="3"/>
  <c r="K454" i="3"/>
  <c r="J459" i="3"/>
  <c r="M459" i="3" s="1"/>
  <c r="K501" i="3"/>
  <c r="K506" i="3"/>
  <c r="J523" i="3"/>
  <c r="M523" i="3" s="1"/>
  <c r="K534" i="3"/>
  <c r="K550" i="3"/>
  <c r="K579" i="3"/>
  <c r="K638" i="3"/>
  <c r="K662" i="3"/>
  <c r="K681" i="3"/>
  <c r="J699" i="3"/>
  <c r="M699" i="3" s="1"/>
  <c r="K709" i="3"/>
  <c r="K725" i="3"/>
  <c r="J763" i="3"/>
  <c r="Q763" i="3" s="1" a="1"/>
  <c r="Q763" i="3" s="1"/>
  <c r="K769" i="3"/>
  <c r="J775" i="3"/>
  <c r="Q775" i="3" s="1" a="1"/>
  <c r="Q775" i="3" s="1"/>
  <c r="K785" i="3"/>
  <c r="K813" i="3"/>
  <c r="J823" i="3"/>
  <c r="Q823" i="3" s="1" a="1"/>
  <c r="Q823" i="3" s="1"/>
  <c r="K829" i="3"/>
  <c r="J878" i="3"/>
  <c r="Q878" i="3" s="1" a="1"/>
  <c r="Q878" i="3" s="1"/>
  <c r="K893" i="3"/>
  <c r="K928" i="3"/>
  <c r="J933" i="3"/>
  <c r="M933" i="3" s="1"/>
  <c r="K955" i="3"/>
  <c r="J973" i="3"/>
  <c r="M973" i="3" s="1"/>
  <c r="J1016" i="3"/>
  <c r="M1016" i="3" s="1"/>
  <c r="J1035" i="3"/>
  <c r="Q1035" i="3" s="1" a="1"/>
  <c r="Q1035" i="3" s="1"/>
  <c r="J1061" i="3"/>
  <c r="M1061" i="3" s="1"/>
  <c r="J1093" i="3"/>
  <c r="M1093" i="3" s="1"/>
  <c r="K1099" i="3"/>
  <c r="J1099" i="3"/>
  <c r="M1099" i="3" s="1"/>
  <c r="K1223" i="3"/>
  <c r="K1236" i="3"/>
  <c r="J1236" i="3"/>
  <c r="Q1236" i="3" s="1" a="1"/>
  <c r="Q1236" i="3" s="1"/>
  <c r="K1277" i="3"/>
  <c r="J1277" i="3"/>
  <c r="Q1277" i="3" s="1" a="1"/>
  <c r="Q1277" i="3" s="1"/>
  <c r="J1300" i="3"/>
  <c r="Q1300" i="3" s="1" a="1"/>
  <c r="Q1300" i="3" s="1"/>
  <c r="J1316" i="3"/>
  <c r="M1316" i="3" s="1"/>
  <c r="J1381" i="3"/>
  <c r="Q1381" i="3" s="1" a="1"/>
  <c r="Q1381" i="3" s="1"/>
  <c r="K1381" i="3"/>
  <c r="J1465" i="3"/>
  <c r="Q1465" i="3" s="1" a="1"/>
  <c r="Q1465" i="3" s="1"/>
  <c r="K1465" i="3"/>
  <c r="J1632" i="3"/>
  <c r="M1632" i="3" s="1"/>
  <c r="J1646" i="3"/>
  <c r="Q1646" i="3" s="1" a="1"/>
  <c r="Q1646" i="3" s="1"/>
  <c r="K1646" i="3"/>
  <c r="J1694" i="3"/>
  <c r="M1694" i="3" s="1"/>
  <c r="K1698" i="3"/>
  <c r="K1712" i="3"/>
  <c r="J1712" i="3"/>
  <c r="M1712" i="3" s="1"/>
  <c r="J1726" i="3"/>
  <c r="Q1726" i="3" s="1" a="1"/>
  <c r="Q1726" i="3" s="1"/>
  <c r="J1738" i="3"/>
  <c r="M1738" i="3" s="1"/>
  <c r="K1738" i="3"/>
  <c r="J1854" i="3"/>
  <c r="Q1854" i="3" s="1" a="1"/>
  <c r="Q1854" i="3" s="1"/>
  <c r="K1854" i="3"/>
  <c r="K1868" i="3"/>
  <c r="K1896" i="3"/>
  <c r="J1896" i="3"/>
  <c r="Q1896" i="3" s="1" a="1"/>
  <c r="Q1896" i="3" s="1"/>
  <c r="J1968" i="3"/>
  <c r="Q1968" i="3" s="1" a="1"/>
  <c r="Q1968" i="3" s="1"/>
  <c r="K1968" i="3"/>
  <c r="J2027" i="3"/>
  <c r="Q2027" i="3" s="1" a="1"/>
  <c r="Q2027" i="3" s="1"/>
  <c r="K2027" i="3"/>
  <c r="J1142" i="3"/>
  <c r="Q1142" i="3" s="1" a="1"/>
  <c r="Q1142" i="3" s="1"/>
  <c r="J1156" i="3"/>
  <c r="Q1156" i="3" s="1" a="1"/>
  <c r="Q1156" i="3" s="1"/>
  <c r="J1295" i="3"/>
  <c r="Q1295" i="3" s="1" a="1"/>
  <c r="Q1295" i="3" s="1"/>
  <c r="J1312" i="3"/>
  <c r="M1312" i="3" s="1"/>
  <c r="K1312" i="3"/>
  <c r="J1345" i="3"/>
  <c r="Q1345" i="3" s="1" a="1"/>
  <c r="Q1345" i="3" s="1"/>
  <c r="K1345" i="3"/>
  <c r="K1362" i="3"/>
  <c r="J1424" i="3"/>
  <c r="Q1424" i="3" s="1" a="1"/>
  <c r="Q1424" i="3" s="1"/>
  <c r="K1437" i="3"/>
  <c r="J1437" i="3"/>
  <c r="Q1437" i="3" s="1" a="1"/>
  <c r="Q1437" i="3" s="1"/>
  <c r="J1460" i="3"/>
  <c r="Q1460" i="3" s="1" a="1"/>
  <c r="Q1460" i="3" s="1"/>
  <c r="K1460" i="3"/>
  <c r="J1839" i="3"/>
  <c r="M1839" i="3" s="1"/>
  <c r="K1839" i="3"/>
  <c r="J1926" i="3"/>
  <c r="M1926" i="3" s="1"/>
  <c r="J1945" i="3"/>
  <c r="Q1945" i="3" s="1" a="1"/>
  <c r="Q1945" i="3" s="1"/>
  <c r="J1962" i="3"/>
  <c r="M1962" i="3" s="1"/>
  <c r="K1962" i="3"/>
  <c r="J2047" i="3"/>
  <c r="M2047" i="3" s="1"/>
  <c r="J19" i="3"/>
  <c r="M19" i="3" s="1"/>
  <c r="K41" i="3"/>
  <c r="J56" i="3"/>
  <c r="Q56" i="3" s="1" a="1"/>
  <c r="Q56" i="3" s="1"/>
  <c r="J70" i="3"/>
  <c r="Q70" i="3" s="1" a="1"/>
  <c r="Q70" i="3" s="1"/>
  <c r="J74" i="3"/>
  <c r="Q74" i="3" s="1" a="1"/>
  <c r="Q74" i="3" s="1"/>
  <c r="J78" i="3"/>
  <c r="Q78" i="3" s="1" a="1"/>
  <c r="Q78" i="3" s="1"/>
  <c r="J88" i="3"/>
  <c r="Q88" i="3" s="1" a="1"/>
  <c r="Q88" i="3" s="1"/>
  <c r="J102" i="3"/>
  <c r="Q102" i="3" s="1" a="1"/>
  <c r="Q102" i="3" s="1"/>
  <c r="J106" i="3"/>
  <c r="Q106" i="3" s="1" a="1"/>
  <c r="Q106" i="3" s="1"/>
  <c r="J110" i="3"/>
  <c r="Q110" i="3" s="1" a="1"/>
  <c r="Q110" i="3" s="1"/>
  <c r="J120" i="3"/>
  <c r="Q120" i="3" s="1" a="1"/>
  <c r="Q120" i="3" s="1"/>
  <c r="K143" i="3"/>
  <c r="J157" i="3"/>
  <c r="Q157" i="3" s="1" a="1"/>
  <c r="Q157" i="3" s="1"/>
  <c r="K263" i="3"/>
  <c r="K275" i="3"/>
  <c r="J282" i="3"/>
  <c r="M282" i="3" s="1"/>
  <c r="J326" i="3"/>
  <c r="M326" i="3" s="1"/>
  <c r="K331" i="3"/>
  <c r="K359" i="3"/>
  <c r="K405" i="3"/>
  <c r="K410" i="3"/>
  <c r="K422" i="3"/>
  <c r="J427" i="3"/>
  <c r="M427" i="3" s="1"/>
  <c r="K450" i="3"/>
  <c r="J455" i="3"/>
  <c r="M455" i="3" s="1"/>
  <c r="J479" i="3"/>
  <c r="M479" i="3" s="1"/>
  <c r="K502" i="3"/>
  <c r="J507" i="3"/>
  <c r="M507" i="3" s="1"/>
  <c r="J535" i="3"/>
  <c r="M535" i="3" s="1"/>
  <c r="J541" i="3"/>
  <c r="Q541" i="3" s="1" a="1"/>
  <c r="Q541" i="3" s="1"/>
  <c r="K546" i="3"/>
  <c r="J551" i="3"/>
  <c r="M551" i="3" s="1"/>
  <c r="J557" i="3"/>
  <c r="Q557" i="3" s="1" a="1"/>
  <c r="Q557" i="3" s="1"/>
  <c r="J570" i="3"/>
  <c r="M570" i="3" s="1"/>
  <c r="K576" i="3"/>
  <c r="K592" i="3"/>
  <c r="K608" i="3"/>
  <c r="J646" i="3"/>
  <c r="M646" i="3" s="1"/>
  <c r="J658" i="3"/>
  <c r="M658" i="3" s="1"/>
  <c r="J700" i="3"/>
  <c r="Q700" i="3" s="1" a="1"/>
  <c r="Q700" i="3" s="1"/>
  <c r="K706" i="3"/>
  <c r="J716" i="3"/>
  <c r="Q716" i="3" s="1" a="1"/>
  <c r="Q716" i="3" s="1"/>
  <c r="K722" i="3"/>
  <c r="J747" i="3"/>
  <c r="Q747" i="3" s="1" a="1"/>
  <c r="Q747" i="3" s="1"/>
  <c r="K753" i="3"/>
  <c r="J759" i="3"/>
  <c r="Q759" i="3" s="1" a="1"/>
  <c r="Q759" i="3" s="1"/>
  <c r="J798" i="3"/>
  <c r="M798" i="3" s="1"/>
  <c r="K809" i="3"/>
  <c r="J814" i="3"/>
  <c r="M814" i="3" s="1"/>
  <c r="J830" i="3"/>
  <c r="M830" i="3" s="1"/>
  <c r="K845" i="3"/>
  <c r="K857" i="3"/>
  <c r="J879" i="3"/>
  <c r="Q879" i="3" s="1" a="1"/>
  <c r="Q879" i="3" s="1"/>
  <c r="J883" i="3"/>
  <c r="Q883" i="3" s="1" a="1"/>
  <c r="Q883" i="3" s="1"/>
  <c r="J894" i="3"/>
  <c r="Q894" i="3" s="1" a="1"/>
  <c r="Q894" i="3" s="1"/>
  <c r="K1340" i="3"/>
  <c r="J1340" i="3"/>
  <c r="Q1340" i="3" s="1" a="1"/>
  <c r="Q1340" i="3" s="1"/>
  <c r="J1473" i="3"/>
  <c r="M1473" i="3" s="1"/>
  <c r="K1473" i="3"/>
  <c r="J1768" i="3"/>
  <c r="Q1768" i="3" s="1" a="1"/>
  <c r="Q1768" i="3" s="1"/>
  <c r="K1768" i="3"/>
  <c r="J1795" i="3"/>
  <c r="Q1795" i="3" s="1" a="1"/>
  <c r="Q1795" i="3" s="1"/>
  <c r="J1864" i="3"/>
  <c r="M1864" i="3" s="1"/>
  <c r="K1864" i="3"/>
  <c r="K1991" i="3"/>
  <c r="J1991" i="3"/>
  <c r="Q1991" i="3" s="1" a="1"/>
  <c r="Q1991" i="3" s="1"/>
  <c r="K2035" i="3"/>
  <c r="K469" i="3"/>
  <c r="K514" i="3"/>
  <c r="J519" i="3"/>
  <c r="M519" i="3" s="1"/>
  <c r="K587" i="3"/>
  <c r="J598" i="3"/>
  <c r="M598" i="3" s="1"/>
  <c r="K690" i="3"/>
  <c r="J727" i="3"/>
  <c r="M727" i="3" s="1"/>
  <c r="K732" i="3"/>
  <c r="K738" i="3"/>
  <c r="J771" i="3"/>
  <c r="Q771" i="3" s="1" a="1"/>
  <c r="Q771" i="3" s="1"/>
  <c r="K777" i="3"/>
  <c r="J782" i="3"/>
  <c r="M782" i="3" s="1"/>
  <c r="K825" i="3"/>
  <c r="K840" i="3"/>
  <c r="K900" i="3"/>
  <c r="K909" i="3"/>
  <c r="J1144" i="3"/>
  <c r="M1144" i="3" s="1"/>
  <c r="K1144" i="3"/>
  <c r="K1213" i="3"/>
  <c r="J1213" i="3"/>
  <c r="Q1213" i="3" s="1" a="1"/>
  <c r="Q1213" i="3" s="1"/>
  <c r="K1370" i="3"/>
  <c r="J1370" i="3"/>
  <c r="M1370" i="3" s="1"/>
  <c r="K1432" i="3"/>
  <c r="J1432" i="3"/>
  <c r="Q1432" i="3" s="1" a="1"/>
  <c r="Q1432" i="3" s="1"/>
  <c r="K1701" i="3"/>
  <c r="J1701" i="3"/>
  <c r="Q1701" i="3" s="1" a="1"/>
  <c r="Q1701" i="3" s="1"/>
  <c r="K1715" i="3"/>
  <c r="J1715" i="3"/>
  <c r="M1715" i="3" s="1"/>
  <c r="J1774" i="3"/>
  <c r="Q1774" i="3" s="1" a="1"/>
  <c r="Q1774" i="3" s="1"/>
  <c r="K1774" i="3"/>
  <c r="J1898" i="3"/>
  <c r="Q1898" i="3" s="1" a="1"/>
  <c r="Q1898" i="3" s="1"/>
  <c r="J2043" i="3"/>
  <c r="Q2043" i="3" s="1" a="1"/>
  <c r="Q2043" i="3" s="1"/>
  <c r="K1090" i="3"/>
  <c r="K1113" i="3"/>
  <c r="J1125" i="3"/>
  <c r="M1125" i="3" s="1"/>
  <c r="J1131" i="3"/>
  <c r="Q1131" i="3" s="1" a="1"/>
  <c r="Q1131" i="3" s="1"/>
  <c r="K1232" i="3"/>
  <c r="J1232" i="3"/>
  <c r="M1232" i="3" s="1"/>
  <c r="J1245" i="3"/>
  <c r="Q1245" i="3" s="1" a="1"/>
  <c r="Q1245" i="3" s="1"/>
  <c r="J1280" i="3"/>
  <c r="Q1280" i="3" s="1" a="1"/>
  <c r="Q1280" i="3" s="1"/>
  <c r="J1291" i="3"/>
  <c r="Q1291" i="3" s="1" a="1"/>
  <c r="Q1291" i="3" s="1"/>
  <c r="K1353" i="3"/>
  <c r="J1365" i="3"/>
  <c r="M1365" i="3" s="1"/>
  <c r="K1365" i="3"/>
  <c r="J1377" i="3"/>
  <c r="M1377" i="3" s="1"/>
  <c r="K1377" i="3"/>
  <c r="J1402" i="3"/>
  <c r="Q1402" i="3" s="1" a="1"/>
  <c r="Q1402" i="3" s="1"/>
  <c r="J1649" i="3"/>
  <c r="Q1649" i="3" s="1" a="1"/>
  <c r="Q1649" i="3" s="1"/>
  <c r="K1685" i="3"/>
  <c r="J1685" i="3"/>
  <c r="Q1685" i="3" s="1" a="1"/>
  <c r="Q1685" i="3" s="1"/>
  <c r="K1802" i="3"/>
  <c r="J1802" i="3"/>
  <c r="Q1802" i="3" s="1" a="1"/>
  <c r="Q1802" i="3" s="1"/>
  <c r="J1858" i="3"/>
  <c r="Q1858" i="3" s="1" a="1"/>
  <c r="Q1858" i="3" s="1"/>
  <c r="K1858" i="3"/>
  <c r="J1883" i="3"/>
  <c r="M1883" i="3" s="1"/>
  <c r="J2031" i="3"/>
  <c r="M2031" i="3" s="1"/>
  <c r="K2031" i="3"/>
  <c r="K2055" i="3"/>
  <c r="J2055" i="3"/>
  <c r="Q2055" i="3" s="1" a="1"/>
  <c r="Q2055" i="3" s="1"/>
  <c r="J191" i="3"/>
  <c r="Q191" i="3" s="1" a="1"/>
  <c r="Q191" i="3" s="1"/>
  <c r="K191" i="3"/>
  <c r="J335" i="3"/>
  <c r="Q335" i="3" s="1" a="1"/>
  <c r="Q335" i="3" s="1"/>
  <c r="K335" i="3"/>
  <c r="J351" i="3"/>
  <c r="Q351" i="3" s="1" a="1"/>
  <c r="Q351" i="3" s="1"/>
  <c r="K351" i="3"/>
  <c r="J382" i="3"/>
  <c r="Q382" i="3" s="1" a="1"/>
  <c r="Q382" i="3" s="1"/>
  <c r="K382" i="3"/>
  <c r="K389" i="3"/>
  <c r="J389" i="3"/>
  <c r="M389" i="3" s="1"/>
  <c r="K403" i="3"/>
  <c r="J403" i="3"/>
  <c r="M403" i="3" s="1"/>
  <c r="J477" i="3"/>
  <c r="Q477" i="3" s="1" a="1"/>
  <c r="Q477" i="3" s="1"/>
  <c r="K477" i="3"/>
  <c r="K511" i="3"/>
  <c r="J511" i="3"/>
  <c r="M511" i="3" s="1"/>
  <c r="K539" i="3"/>
  <c r="J539" i="3"/>
  <c r="M539" i="3" s="1"/>
  <c r="J595" i="3"/>
  <c r="Q595" i="3" s="1" a="1"/>
  <c r="Q595" i="3" s="1"/>
  <c r="K595" i="3"/>
  <c r="J644" i="3"/>
  <c r="M644" i="3" s="1"/>
  <c r="K644" i="3"/>
  <c r="J669" i="3"/>
  <c r="Q669" i="3" s="1" a="1"/>
  <c r="Q669" i="3" s="1"/>
  <c r="K669" i="3"/>
  <c r="J757" i="3"/>
  <c r="M757" i="3" s="1"/>
  <c r="K757" i="3"/>
  <c r="K862" i="3"/>
  <c r="J862" i="3"/>
  <c r="M862" i="3" s="1"/>
  <c r="J29" i="3"/>
  <c r="Q29" i="3" s="1" a="1"/>
  <c r="Q29" i="3" s="1"/>
  <c r="J36" i="3"/>
  <c r="Q36" i="3" s="1" a="1"/>
  <c r="Q36" i="3" s="1"/>
  <c r="J47" i="3"/>
  <c r="Q47" i="3" s="1" a="1"/>
  <c r="Q47" i="3" s="1"/>
  <c r="J50" i="3"/>
  <c r="Q50" i="3" s="1" a="1"/>
  <c r="Q50" i="3" s="1"/>
  <c r="J63" i="3"/>
  <c r="Q63" i="3" s="1" a="1"/>
  <c r="Q63" i="3" s="1"/>
  <c r="J66" i="3"/>
  <c r="Q66" i="3" s="1" a="1"/>
  <c r="Q66" i="3" s="1"/>
  <c r="J79" i="3"/>
  <c r="M79" i="3" s="1"/>
  <c r="J82" i="3"/>
  <c r="Q82" i="3" s="1" a="1"/>
  <c r="Q82" i="3" s="1"/>
  <c r="J95" i="3"/>
  <c r="Q95" i="3" s="1" a="1"/>
  <c r="Q95" i="3" s="1"/>
  <c r="J98" i="3"/>
  <c r="Q98" i="3" s="1" a="1"/>
  <c r="Q98" i="3" s="1"/>
  <c r="J111" i="3"/>
  <c r="Q111" i="3" s="1" a="1"/>
  <c r="Q111" i="3" s="1"/>
  <c r="J114" i="3"/>
  <c r="Q114" i="3" s="1" a="1"/>
  <c r="Q114" i="3" s="1"/>
  <c r="J127" i="3"/>
  <c r="Q127" i="3" s="1" a="1"/>
  <c r="Q127" i="3" s="1"/>
  <c r="J130" i="3"/>
  <c r="Q130" i="3" s="1" a="1"/>
  <c r="Q130" i="3" s="1"/>
  <c r="K134" i="3"/>
  <c r="J134" i="3"/>
  <c r="Q134" i="3" s="1" a="1"/>
  <c r="Q134" i="3" s="1"/>
  <c r="J145" i="3"/>
  <c r="M145" i="3" s="1"/>
  <c r="J164" i="3"/>
  <c r="Q164" i="3" s="1" a="1"/>
  <c r="Q164" i="3" s="1"/>
  <c r="K179" i="3"/>
  <c r="J183" i="3"/>
  <c r="Q183" i="3" s="1" a="1"/>
  <c r="Q183" i="3" s="1"/>
  <c r="J207" i="3"/>
  <c r="Q207" i="3" s="1" a="1"/>
  <c r="Q207" i="3" s="1"/>
  <c r="K207" i="3"/>
  <c r="J218" i="3"/>
  <c r="M218" i="3" s="1"/>
  <c r="K298" i="3"/>
  <c r="J303" i="3"/>
  <c r="Q303" i="3" s="1" a="1"/>
  <c r="Q303" i="3" s="1"/>
  <c r="K303" i="3"/>
  <c r="J319" i="3"/>
  <c r="Q319" i="3" s="1" a="1"/>
  <c r="Q319" i="3" s="1"/>
  <c r="K319" i="3"/>
  <c r="K397" i="3"/>
  <c r="J397" i="3"/>
  <c r="M397" i="3" s="1"/>
  <c r="K467" i="3"/>
  <c r="J467" i="3"/>
  <c r="M467" i="3" s="1"/>
  <c r="J856" i="3"/>
  <c r="Q856" i="3" s="1" a="1"/>
  <c r="Q856" i="3" s="1"/>
  <c r="K856" i="3"/>
  <c r="J60" i="3"/>
  <c r="Q60" i="3" s="1" a="1"/>
  <c r="Q60" i="3" s="1"/>
  <c r="J76" i="3"/>
  <c r="Q76" i="3" s="1" a="1"/>
  <c r="Q76" i="3" s="1"/>
  <c r="J92" i="3"/>
  <c r="Q92" i="3" s="1" a="1"/>
  <c r="Q92" i="3" s="1"/>
  <c r="J108" i="3"/>
  <c r="Q108" i="3" s="1" a="1"/>
  <c r="Q108" i="3" s="1"/>
  <c r="J124" i="3"/>
  <c r="Q124" i="3" s="1" a="1"/>
  <c r="Q124" i="3" s="1"/>
  <c r="J138" i="3"/>
  <c r="Q138" i="3" s="1" a="1"/>
  <c r="Q138" i="3" s="1"/>
  <c r="K142" i="3"/>
  <c r="J142" i="3"/>
  <c r="Q142" i="3" s="1" a="1"/>
  <c r="Q142" i="3" s="1"/>
  <c r="J153" i="3"/>
  <c r="Q153" i="3" s="1" a="1"/>
  <c r="Q153" i="3" s="1"/>
  <c r="J172" i="3"/>
  <c r="Q172" i="3" s="1" a="1"/>
  <c r="Q172" i="3" s="1"/>
  <c r="K187" i="3"/>
  <c r="J198" i="3"/>
  <c r="M198" i="3" s="1"/>
  <c r="J223" i="3"/>
  <c r="Q223" i="3" s="1" a="1"/>
  <c r="Q223" i="3" s="1"/>
  <c r="K223" i="3"/>
  <c r="J234" i="3"/>
  <c r="M234" i="3" s="1"/>
  <c r="K266" i="3"/>
  <c r="J271" i="3"/>
  <c r="Q271" i="3" s="1" a="1"/>
  <c r="Q271" i="3" s="1"/>
  <c r="K271" i="3"/>
  <c r="J287" i="3"/>
  <c r="Q287" i="3" s="1" a="1"/>
  <c r="Q287" i="3" s="1"/>
  <c r="K287" i="3"/>
  <c r="J398" i="3"/>
  <c r="Q398" i="3" s="1" a="1"/>
  <c r="Q398" i="3" s="1"/>
  <c r="K398" i="3"/>
  <c r="J562" i="3"/>
  <c r="Q562" i="3" s="1" a="1"/>
  <c r="Q562" i="3" s="1"/>
  <c r="K562" i="3"/>
  <c r="K614" i="3"/>
  <c r="J614" i="3"/>
  <c r="M614" i="3" s="1"/>
  <c r="J888" i="3"/>
  <c r="Q888" i="3" s="1" a="1"/>
  <c r="Q888" i="3" s="1"/>
  <c r="K888" i="3"/>
  <c r="K150" i="3"/>
  <c r="J150" i="3"/>
  <c r="Q150" i="3" s="1" a="1"/>
  <c r="Q150" i="3" s="1"/>
  <c r="J239" i="3"/>
  <c r="Q239" i="3" s="1" a="1"/>
  <c r="Q239" i="3" s="1"/>
  <c r="K239" i="3"/>
  <c r="J255" i="3"/>
  <c r="Q255" i="3" s="1" a="1"/>
  <c r="Q255" i="3" s="1"/>
  <c r="K255" i="3"/>
  <c r="J343" i="3"/>
  <c r="Q343" i="3" s="1" a="1"/>
  <c r="Q343" i="3" s="1"/>
  <c r="K343" i="3"/>
  <c r="K354" i="3"/>
  <c r="J354" i="3"/>
  <c r="M354" i="3" s="1"/>
  <c r="J370" i="3"/>
  <c r="Q370" i="3" s="1" a="1"/>
  <c r="Q370" i="3" s="1"/>
  <c r="K370" i="3"/>
  <c r="K377" i="3"/>
  <c r="J377" i="3"/>
  <c r="M377" i="3" s="1"/>
  <c r="J530" i="3"/>
  <c r="Q530" i="3" s="1" a="1"/>
  <c r="Q530" i="3" s="1"/>
  <c r="K530" i="3"/>
  <c r="J765" i="3"/>
  <c r="M765" i="3" s="1"/>
  <c r="K765" i="3"/>
  <c r="J27" i="3"/>
  <c r="Q27" i="3" s="1" a="1"/>
  <c r="Q27" i="3" s="1"/>
  <c r="J48" i="3"/>
  <c r="Q48" i="3" s="1" a="1"/>
  <c r="Q48" i="3" s="1"/>
  <c r="J64" i="3"/>
  <c r="Q64" i="3" s="1" a="1"/>
  <c r="Q64" i="3" s="1"/>
  <c r="J80" i="3"/>
  <c r="Q80" i="3" s="1" a="1"/>
  <c r="Q80" i="3" s="1"/>
  <c r="J96" i="3"/>
  <c r="Q96" i="3" s="1" a="1"/>
  <c r="Q96" i="3" s="1"/>
  <c r="J112" i="3"/>
  <c r="Q112" i="3" s="1" a="1"/>
  <c r="Q112" i="3" s="1"/>
  <c r="J128" i="3"/>
  <c r="Q128" i="3" s="1" a="1"/>
  <c r="Q128" i="3" s="1"/>
  <c r="K139" i="3"/>
  <c r="J154" i="3"/>
  <c r="Q154" i="3" s="1" a="1"/>
  <c r="Q154" i="3" s="1"/>
  <c r="K158" i="3"/>
  <c r="J158" i="3"/>
  <c r="Q158" i="3" s="1" a="1"/>
  <c r="Q158" i="3" s="1"/>
  <c r="J278" i="3"/>
  <c r="M278" i="3" s="1"/>
  <c r="J311" i="3"/>
  <c r="Q311" i="3" s="1" a="1"/>
  <c r="Q311" i="3" s="1"/>
  <c r="K311" i="3"/>
  <c r="K322" i="3"/>
  <c r="J322" i="3"/>
  <c r="M322" i="3" s="1"/>
  <c r="K338" i="3"/>
  <c r="J378" i="3"/>
  <c r="Q378" i="3" s="1" a="1"/>
  <c r="Q378" i="3" s="1"/>
  <c r="K378" i="3"/>
  <c r="J462" i="3"/>
  <c r="Q462" i="3" s="1" a="1"/>
  <c r="Q462" i="3" s="1"/>
  <c r="K462" i="3"/>
  <c r="K684" i="3"/>
  <c r="J684" i="3"/>
  <c r="Q684" i="3" s="1" a="1"/>
  <c r="Q684" i="3" s="1"/>
  <c r="K166" i="3"/>
  <c r="J166" i="3"/>
  <c r="Q166" i="3" s="1" a="1"/>
  <c r="Q166" i="3" s="1"/>
  <c r="J279" i="3"/>
  <c r="Q279" i="3" s="1" a="1"/>
  <c r="Q279" i="3" s="1"/>
  <c r="K279" i="3"/>
  <c r="K290" i="3"/>
  <c r="J290" i="3"/>
  <c r="M290" i="3" s="1"/>
  <c r="J386" i="3"/>
  <c r="Q386" i="3" s="1" a="1"/>
  <c r="Q386" i="3" s="1"/>
  <c r="K386" i="3"/>
  <c r="K393" i="3"/>
  <c r="J393" i="3"/>
  <c r="M393" i="3" s="1"/>
  <c r="J418" i="3"/>
  <c r="Q418" i="3" s="1" a="1"/>
  <c r="Q418" i="3" s="1"/>
  <c r="K418" i="3"/>
  <c r="K553" i="3"/>
  <c r="J553" i="3"/>
  <c r="Q553" i="3" s="1" a="1"/>
  <c r="Q553" i="3" s="1"/>
  <c r="K610" i="3"/>
  <c r="J610" i="3"/>
  <c r="M610" i="3" s="1"/>
  <c r="J629" i="3"/>
  <c r="Q629" i="3" s="1" a="1"/>
  <c r="Q629" i="3" s="1"/>
  <c r="K629" i="3"/>
  <c r="K654" i="3"/>
  <c r="J654" i="3"/>
  <c r="M654" i="3" s="1"/>
  <c r="J749" i="3"/>
  <c r="M749" i="3" s="1"/>
  <c r="K749" i="3"/>
  <c r="J841" i="3"/>
  <c r="M841" i="3" s="1"/>
  <c r="K841" i="3"/>
  <c r="J17" i="3"/>
  <c r="Q17" i="3" s="1" a="1"/>
  <c r="Q17" i="3" s="1"/>
  <c r="J24" i="3"/>
  <c r="Q24" i="3" s="1" a="1"/>
  <c r="Q24" i="3" s="1"/>
  <c r="J35" i="3"/>
  <c r="Q35" i="3" s="1" a="1"/>
  <c r="Q35" i="3" s="1"/>
  <c r="J49" i="3"/>
  <c r="Q49" i="3" s="1" a="1"/>
  <c r="Q49" i="3" s="1"/>
  <c r="J52" i="3"/>
  <c r="Q52" i="3" s="1" a="1"/>
  <c r="Q52" i="3" s="1"/>
  <c r="J65" i="3"/>
  <c r="Q65" i="3" s="1" a="1"/>
  <c r="Q65" i="3" s="1"/>
  <c r="J68" i="3"/>
  <c r="Q68" i="3" s="1" a="1"/>
  <c r="Q68" i="3" s="1"/>
  <c r="J81" i="3"/>
  <c r="Q81" i="3" s="1" a="1"/>
  <c r="Q81" i="3" s="1"/>
  <c r="J84" i="3"/>
  <c r="Q84" i="3" s="1" a="1"/>
  <c r="Q84" i="3" s="1"/>
  <c r="J97" i="3"/>
  <c r="Q97" i="3" s="1" a="1"/>
  <c r="Q97" i="3" s="1"/>
  <c r="J100" i="3"/>
  <c r="Q100" i="3" s="1" a="1"/>
  <c r="Q100" i="3" s="1"/>
  <c r="J113" i="3"/>
  <c r="Q113" i="3" s="1" a="1"/>
  <c r="Q113" i="3" s="1"/>
  <c r="J116" i="3"/>
  <c r="Q116" i="3" s="1" a="1"/>
  <c r="Q116" i="3" s="1"/>
  <c r="J129" i="3"/>
  <c r="M129" i="3" s="1"/>
  <c r="J140" i="3"/>
  <c r="Q140" i="3" s="1" a="1"/>
  <c r="Q140" i="3" s="1"/>
  <c r="K155" i="3"/>
  <c r="J159" i="3"/>
  <c r="Q159" i="3" s="1" a="1"/>
  <c r="Q159" i="3" s="1"/>
  <c r="J170" i="3"/>
  <c r="Q170" i="3" s="1" a="1"/>
  <c r="Q170" i="3" s="1"/>
  <c r="K174" i="3"/>
  <c r="J174" i="3"/>
  <c r="Q174" i="3" s="1" a="1"/>
  <c r="Q174" i="3" s="1"/>
  <c r="J185" i="3"/>
  <c r="Q185" i="3" s="1" a="1"/>
  <c r="Q185" i="3" s="1"/>
  <c r="K195" i="3"/>
  <c r="K226" i="3"/>
  <c r="K231" i="3"/>
  <c r="J247" i="3"/>
  <c r="Q247" i="3" s="1" a="1"/>
  <c r="Q247" i="3" s="1"/>
  <c r="K247" i="3"/>
  <c r="K258" i="3"/>
  <c r="J258" i="3"/>
  <c r="M258" i="3" s="1"/>
  <c r="K274" i="3"/>
  <c r="K373" i="3"/>
  <c r="J373" i="3"/>
  <c r="M373" i="3" s="1"/>
  <c r="J394" i="3"/>
  <c r="Q394" i="3" s="1" a="1"/>
  <c r="Q394" i="3" s="1"/>
  <c r="K394" i="3"/>
  <c r="J482" i="3"/>
  <c r="Q482" i="3" s="1" a="1"/>
  <c r="Q482" i="3" s="1"/>
  <c r="K482" i="3"/>
  <c r="K521" i="3"/>
  <c r="J521" i="3"/>
  <c r="Q521" i="3" s="1" a="1"/>
  <c r="Q521" i="3" s="1"/>
  <c r="K572" i="3"/>
  <c r="J572" i="3"/>
  <c r="M572" i="3" s="1"/>
  <c r="J773" i="3"/>
  <c r="M773" i="3" s="1"/>
  <c r="K773" i="3"/>
  <c r="K827" i="3"/>
  <c r="J827" i="3"/>
  <c r="Q827" i="3" s="1" a="1"/>
  <c r="Q827" i="3" s="1"/>
  <c r="J876" i="3"/>
  <c r="Q876" i="3" s="1" a="1"/>
  <c r="Q876" i="3" s="1"/>
  <c r="K876" i="3"/>
  <c r="K182" i="3"/>
  <c r="J182" i="3"/>
  <c r="Q182" i="3" s="1" a="1"/>
  <c r="Q182" i="3" s="1"/>
  <c r="K381" i="3"/>
  <c r="J381" i="3"/>
  <c r="M381" i="3" s="1"/>
  <c r="J413" i="3"/>
  <c r="Q413" i="3" s="1" a="1"/>
  <c r="Q413" i="3" s="1"/>
  <c r="K413" i="3"/>
  <c r="K447" i="3"/>
  <c r="J447" i="3"/>
  <c r="M447" i="3" s="1"/>
  <c r="J624" i="3"/>
  <c r="M624" i="3" s="1"/>
  <c r="K624" i="3"/>
  <c r="K795" i="3"/>
  <c r="J795" i="3"/>
  <c r="Q795" i="3" s="1" a="1"/>
  <c r="Q795" i="3" s="1"/>
  <c r="J867" i="3"/>
  <c r="Q867" i="3" s="1" a="1"/>
  <c r="Q867" i="3" s="1"/>
  <c r="K867" i="3"/>
  <c r="J924" i="3"/>
  <c r="Q924" i="3" s="1" a="1"/>
  <c r="Q924" i="3" s="1"/>
  <c r="K924" i="3"/>
  <c r="K1021" i="3"/>
  <c r="J1021" i="3"/>
  <c r="Q1021" i="3" s="1" a="1"/>
  <c r="Q1021" i="3" s="1"/>
  <c r="J1143" i="3"/>
  <c r="M1143" i="3" s="1"/>
  <c r="K1143" i="3"/>
  <c r="K1171" i="3"/>
  <c r="J1171" i="3"/>
  <c r="Q1171" i="3" s="1" a="1"/>
  <c r="Q1171" i="3" s="1"/>
  <c r="K1200" i="3"/>
  <c r="J1200" i="3"/>
  <c r="M1200" i="3" s="1"/>
  <c r="K1228" i="3"/>
  <c r="J1228" i="3"/>
  <c r="Q1228" i="3" s="1" a="1"/>
  <c r="Q1228" i="3" s="1"/>
  <c r="K786" i="3"/>
  <c r="J786" i="3"/>
  <c r="M786" i="3" s="1"/>
  <c r="K818" i="3"/>
  <c r="J818" i="3"/>
  <c r="M818" i="3" s="1"/>
  <c r="K851" i="3"/>
  <c r="J851" i="3"/>
  <c r="Q851" i="3" s="1" a="1"/>
  <c r="Q851" i="3" s="1"/>
  <c r="J884" i="3"/>
  <c r="Q884" i="3" s="1" a="1"/>
  <c r="Q884" i="3" s="1"/>
  <c r="K884" i="3"/>
  <c r="J898" i="3"/>
  <c r="Q898" i="3" s="1" a="1"/>
  <c r="Q898" i="3" s="1"/>
  <c r="K911" i="3"/>
  <c r="K916" i="3"/>
  <c r="J937" i="3"/>
  <c r="M937" i="3" s="1"/>
  <c r="K960" i="3"/>
  <c r="J965" i="3"/>
  <c r="M965" i="3" s="1"/>
  <c r="K985" i="3"/>
  <c r="J985" i="3"/>
  <c r="M985" i="3" s="1"/>
  <c r="K999" i="3"/>
  <c r="K1026" i="3"/>
  <c r="K1031" i="3"/>
  <c r="K1042" i="3"/>
  <c r="K1047" i="3"/>
  <c r="K1058" i="3"/>
  <c r="J1068" i="3"/>
  <c r="Q1068" i="3" s="1" a="1"/>
  <c r="Q1068" i="3" s="1"/>
  <c r="K1068" i="3"/>
  <c r="J1137" i="3"/>
  <c r="M1137" i="3" s="1"/>
  <c r="K1172" i="3"/>
  <c r="J1172" i="3"/>
  <c r="M1172" i="3" s="1"/>
  <c r="J1010" i="3"/>
  <c r="Q1010" i="3" s="1" a="1"/>
  <c r="Q1010" i="3" s="1"/>
  <c r="K1010" i="3"/>
  <c r="K1032" i="3"/>
  <c r="J1032" i="3"/>
  <c r="M1032" i="3" s="1"/>
  <c r="K1048" i="3"/>
  <c r="J1048" i="3"/>
  <c r="M1048" i="3" s="1"/>
  <c r="J1100" i="3"/>
  <c r="M1100" i="3" s="1"/>
  <c r="K1100" i="3"/>
  <c r="J1132" i="3"/>
  <c r="M1132" i="3" s="1"/>
  <c r="K1132" i="3"/>
  <c r="J1167" i="3"/>
  <c r="Q1167" i="3" s="1" a="1"/>
  <c r="Q1167" i="3" s="1"/>
  <c r="K1167" i="3"/>
  <c r="K1296" i="3"/>
  <c r="J1296" i="3"/>
  <c r="M1296" i="3" s="1"/>
  <c r="K1354" i="3"/>
  <c r="J1354" i="3"/>
  <c r="M1354" i="3" s="1"/>
  <c r="K414" i="3"/>
  <c r="J419" i="3"/>
  <c r="M419" i="3" s="1"/>
  <c r="K429" i="3"/>
  <c r="K434" i="3"/>
  <c r="J463" i="3"/>
  <c r="M463" i="3" s="1"/>
  <c r="K478" i="3"/>
  <c r="J483" i="3"/>
  <c r="M483" i="3" s="1"/>
  <c r="K493" i="3"/>
  <c r="K498" i="3"/>
  <c r="K522" i="3"/>
  <c r="J531" i="3"/>
  <c r="M531" i="3" s="1"/>
  <c r="J545" i="3"/>
  <c r="Q545" i="3" s="1" a="1"/>
  <c r="Q545" i="3" s="1"/>
  <c r="K554" i="3"/>
  <c r="K563" i="3"/>
  <c r="K569" i="3"/>
  <c r="K596" i="3"/>
  <c r="K611" i="3"/>
  <c r="K621" i="3"/>
  <c r="J630" i="3"/>
  <c r="M630" i="3" s="1"/>
  <c r="K640" i="3"/>
  <c r="K645" i="3"/>
  <c r="K660" i="3"/>
  <c r="J670" i="3"/>
  <c r="M670" i="3" s="1"/>
  <c r="K714" i="3"/>
  <c r="K734" i="3"/>
  <c r="J750" i="3"/>
  <c r="M750" i="3" s="1"/>
  <c r="J758" i="3"/>
  <c r="M758" i="3" s="1"/>
  <c r="J766" i="3"/>
  <c r="M766" i="3" s="1"/>
  <c r="J774" i="3"/>
  <c r="M774" i="3" s="1"/>
  <c r="K778" i="3"/>
  <c r="J778" i="3"/>
  <c r="M778" i="3" s="1"/>
  <c r="J787" i="3"/>
  <c r="Q787" i="3" s="1" a="1"/>
  <c r="Q787" i="3" s="1"/>
  <c r="K810" i="3"/>
  <c r="J810" i="3"/>
  <c r="M810" i="3" s="1"/>
  <c r="J819" i="3"/>
  <c r="M819" i="3" s="1"/>
  <c r="K877" i="3"/>
  <c r="J885" i="3"/>
  <c r="M885" i="3" s="1"/>
  <c r="J929" i="3"/>
  <c r="M929" i="3" s="1"/>
  <c r="K943" i="3"/>
  <c r="K952" i="3"/>
  <c r="K961" i="3"/>
  <c r="K972" i="3"/>
  <c r="K986" i="3"/>
  <c r="K991" i="3"/>
  <c r="K1000" i="3"/>
  <c r="K1027" i="3"/>
  <c r="K1043" i="3"/>
  <c r="J1191" i="3"/>
  <c r="Q1191" i="3" s="1" a="1"/>
  <c r="Q1191" i="3" s="1"/>
  <c r="K1191" i="3"/>
  <c r="K1241" i="3"/>
  <c r="J1241" i="3"/>
  <c r="Q1241" i="3" s="1" a="1"/>
  <c r="Q1241" i="3" s="1"/>
  <c r="K1269" i="3"/>
  <c r="J1269" i="3"/>
  <c r="M1269" i="3" s="1"/>
  <c r="J588" i="3"/>
  <c r="M588" i="3" s="1"/>
  <c r="K665" i="3"/>
  <c r="J695" i="3"/>
  <c r="M695" i="3" s="1"/>
  <c r="K718" i="3"/>
  <c r="K742" i="3"/>
  <c r="J746" i="3"/>
  <c r="M746" i="3" s="1"/>
  <c r="J754" i="3"/>
  <c r="M754" i="3" s="1"/>
  <c r="J762" i="3"/>
  <c r="Q762" i="3" s="1" a="1"/>
  <c r="Q762" i="3" s="1"/>
  <c r="J770" i="3"/>
  <c r="M770" i="3" s="1"/>
  <c r="K797" i="3"/>
  <c r="K801" i="3"/>
  <c r="J806" i="3"/>
  <c r="M806" i="3" s="1"/>
  <c r="K853" i="3"/>
  <c r="K908" i="3"/>
  <c r="K913" i="3"/>
  <c r="J934" i="3"/>
  <c r="Q934" i="3" s="1" a="1"/>
  <c r="Q934" i="3" s="1"/>
  <c r="J939" i="3"/>
  <c r="Q939" i="3" s="1" a="1"/>
  <c r="Q939" i="3" s="1"/>
  <c r="K948" i="3"/>
  <c r="J968" i="3"/>
  <c r="Q968" i="3" s="1" a="1"/>
  <c r="Q968" i="3" s="1"/>
  <c r="K968" i="3"/>
  <c r="K977" i="3"/>
  <c r="J987" i="3"/>
  <c r="M987" i="3" s="1"/>
  <c r="K987" i="3"/>
  <c r="J1006" i="3"/>
  <c r="Q1006" i="3" s="1" a="1"/>
  <c r="Q1006" i="3" s="1"/>
  <c r="K1006" i="3"/>
  <c r="J1011" i="3"/>
  <c r="Q1011" i="3" s="1" a="1"/>
  <c r="Q1011" i="3" s="1"/>
  <c r="J1015" i="3"/>
  <c r="Q1015" i="3" s="1" a="1"/>
  <c r="Q1015" i="3" s="1"/>
  <c r="J1019" i="3"/>
  <c r="Q1019" i="3" s="1" a="1"/>
  <c r="Q1019" i="3" s="1"/>
  <c r="J1023" i="3"/>
  <c r="Q1023" i="3" s="1" a="1"/>
  <c r="Q1023" i="3" s="1"/>
  <c r="K1028" i="3"/>
  <c r="J1028" i="3"/>
  <c r="M1028" i="3" s="1"/>
  <c r="J1039" i="3"/>
  <c r="Q1039" i="3" s="1" a="1"/>
  <c r="Q1039" i="3" s="1"/>
  <c r="K1044" i="3"/>
  <c r="J1044" i="3"/>
  <c r="M1044" i="3" s="1"/>
  <c r="J1055" i="3"/>
  <c r="M1055" i="3" s="1"/>
  <c r="J1096" i="3"/>
  <c r="Q1096" i="3" s="1" a="1"/>
  <c r="Q1096" i="3" s="1"/>
  <c r="K1096" i="3"/>
  <c r="K1128" i="3"/>
  <c r="K1185" i="3"/>
  <c r="J1185" i="3"/>
  <c r="M1185" i="3" s="1"/>
  <c r="J1220" i="3"/>
  <c r="Q1220" i="3" s="1" a="1"/>
  <c r="Q1220" i="3" s="1"/>
  <c r="K1350" i="3"/>
  <c r="J1350" i="3"/>
  <c r="M1350" i="3" s="1"/>
  <c r="K802" i="3"/>
  <c r="J802" i="3"/>
  <c r="M802" i="3" s="1"/>
  <c r="K918" i="3"/>
  <c r="J918" i="3"/>
  <c r="Q918" i="3" s="1" a="1"/>
  <c r="Q918" i="3" s="1"/>
  <c r="K1163" i="3"/>
  <c r="J1163" i="3"/>
  <c r="M1163" i="3" s="1"/>
  <c r="J1255" i="3"/>
  <c r="Q1255" i="3" s="1" a="1"/>
  <c r="Q1255" i="3" s="1"/>
  <c r="K1255" i="3"/>
  <c r="K1288" i="3"/>
  <c r="J1288" i="3"/>
  <c r="Q1288" i="3" s="1" a="1"/>
  <c r="Q1288" i="3" s="1"/>
  <c r="K1322" i="3"/>
  <c r="J1322" i="3"/>
  <c r="M1322" i="3" s="1"/>
  <c r="K1394" i="3"/>
  <c r="J1394" i="3"/>
  <c r="Q1394" i="3" s="1" a="1"/>
  <c r="Q1394" i="3" s="1"/>
  <c r="K1462" i="3"/>
  <c r="J1462" i="3"/>
  <c r="Q1462" i="3" s="1" a="1"/>
  <c r="Q1462" i="3" s="1"/>
  <c r="J1159" i="3"/>
  <c r="Q1159" i="3" s="1" a="1"/>
  <c r="Q1159" i="3" s="1"/>
  <c r="K1159" i="3"/>
  <c r="K1367" i="3"/>
  <c r="J1367" i="3"/>
  <c r="M1367" i="3" s="1"/>
  <c r="K1457" i="3"/>
  <c r="J1457" i="3"/>
  <c r="Q1457" i="3" s="1" a="1"/>
  <c r="Q1457" i="3" s="1"/>
  <c r="K402" i="3"/>
  <c r="J431" i="3"/>
  <c r="M431" i="3" s="1"/>
  <c r="K446" i="3"/>
  <c r="J451" i="3"/>
  <c r="M451" i="3" s="1"/>
  <c r="K461" i="3"/>
  <c r="K466" i="3"/>
  <c r="J495" i="3"/>
  <c r="M495" i="3" s="1"/>
  <c r="K510" i="3"/>
  <c r="J515" i="3"/>
  <c r="M515" i="3" s="1"/>
  <c r="J529" i="3"/>
  <c r="Q529" i="3" s="1" a="1"/>
  <c r="Q529" i="3" s="1"/>
  <c r="K538" i="3"/>
  <c r="J547" i="3"/>
  <c r="M547" i="3" s="1"/>
  <c r="J561" i="3"/>
  <c r="Q561" i="3" s="1" a="1"/>
  <c r="Q561" i="3" s="1"/>
  <c r="J566" i="3"/>
  <c r="M566" i="3" s="1"/>
  <c r="J580" i="3"/>
  <c r="Q580" i="3" s="1" a="1"/>
  <c r="Q580" i="3" s="1"/>
  <c r="K613" i="3"/>
  <c r="K628" i="3"/>
  <c r="K653" i="3"/>
  <c r="K672" i="3"/>
  <c r="J720" i="3"/>
  <c r="Q720" i="3" s="1" a="1"/>
  <c r="Q720" i="3" s="1"/>
  <c r="J728" i="3"/>
  <c r="Q728" i="3" s="1" a="1"/>
  <c r="Q728" i="3" s="1"/>
  <c r="J736" i="3"/>
  <c r="Q736" i="3" s="1" a="1"/>
  <c r="Q736" i="3" s="1"/>
  <c r="K794" i="3"/>
  <c r="J794" i="3"/>
  <c r="M794" i="3" s="1"/>
  <c r="J803" i="3"/>
  <c r="Q803" i="3" s="1" a="1"/>
  <c r="Q803" i="3" s="1"/>
  <c r="K826" i="3"/>
  <c r="J826" i="3"/>
  <c r="M826" i="3" s="1"/>
  <c r="K855" i="3"/>
  <c r="J861" i="3"/>
  <c r="M861" i="3" s="1"/>
  <c r="K897" i="3"/>
  <c r="K915" i="3"/>
  <c r="K993" i="3"/>
  <c r="J993" i="3"/>
  <c r="Q993" i="3" s="1" a="1"/>
  <c r="Q993" i="3" s="1"/>
  <c r="K1030" i="3"/>
  <c r="K1046" i="3"/>
  <c r="J1073" i="3"/>
  <c r="M1073" i="3" s="1"/>
  <c r="J1148" i="3"/>
  <c r="M1148" i="3" s="1"/>
  <c r="K1148" i="3"/>
  <c r="K1284" i="3"/>
  <c r="J1284" i="3"/>
  <c r="Q1284" i="3" s="1" a="1"/>
  <c r="Q1284" i="3" s="1"/>
  <c r="K1638" i="3"/>
  <c r="J1638" i="3"/>
  <c r="Q1638" i="3" s="1" a="1"/>
  <c r="Q1638" i="3" s="1"/>
  <c r="J1690" i="3"/>
  <c r="Q1690" i="3" s="1" a="1"/>
  <c r="Q1690" i="3" s="1"/>
  <c r="J1707" i="3"/>
  <c r="M1707" i="3" s="1"/>
  <c r="K1757" i="3"/>
  <c r="J1782" i="3"/>
  <c r="Q1782" i="3" s="1" a="1"/>
  <c r="Q1782" i="3" s="1"/>
  <c r="J1786" i="3"/>
  <c r="Q1786" i="3" s="1" a="1"/>
  <c r="Q1786" i="3" s="1"/>
  <c r="J1790" i="3"/>
  <c r="Q1790" i="3" s="1" a="1"/>
  <c r="Q1790" i="3" s="1"/>
  <c r="K1821" i="3"/>
  <c r="J1821" i="3"/>
  <c r="M1821" i="3" s="1"/>
  <c r="K1840" i="3"/>
  <c r="J1846" i="3"/>
  <c r="Q1846" i="3" s="1" a="1"/>
  <c r="Q1846" i="3" s="1"/>
  <c r="K1846" i="3"/>
  <c r="J1921" i="3"/>
  <c r="Q1921" i="3" s="1" a="1"/>
  <c r="Q1921" i="3" s="1"/>
  <c r="J1925" i="3"/>
  <c r="Q1925" i="3" s="1" a="1"/>
  <c r="Q1925" i="3" s="1"/>
  <c r="J1986" i="3"/>
  <c r="M1986" i="3" s="1"/>
  <c r="K1237" i="3"/>
  <c r="J1237" i="3"/>
  <c r="Q1237" i="3" s="1" a="1"/>
  <c r="Q1237" i="3" s="1"/>
  <c r="J1273" i="3"/>
  <c r="Q1273" i="3" s="1" a="1"/>
  <c r="Q1273" i="3" s="1"/>
  <c r="J1292" i="3"/>
  <c r="Q1292" i="3" s="1" a="1"/>
  <c r="Q1292" i="3" s="1"/>
  <c r="K1319" i="3"/>
  <c r="J1319" i="3"/>
  <c r="M1319" i="3" s="1"/>
  <c r="K1329" i="3"/>
  <c r="J1346" i="3"/>
  <c r="M1346" i="3" s="1"/>
  <c r="J1364" i="3"/>
  <c r="Q1364" i="3" s="1" a="1"/>
  <c r="Q1364" i="3" s="1"/>
  <c r="J1390" i="3"/>
  <c r="Q1390" i="3" s="1" a="1"/>
  <c r="Q1390" i="3" s="1"/>
  <c r="J1450" i="3"/>
  <c r="Q1450" i="3" s="1" a="1"/>
  <c r="Q1450" i="3" s="1"/>
  <c r="J1454" i="3"/>
  <c r="Q1454" i="3" s="1" a="1"/>
  <c r="Q1454" i="3" s="1"/>
  <c r="J1466" i="3"/>
  <c r="Q1466" i="3" s="1" a="1"/>
  <c r="Q1466" i="3" s="1"/>
  <c r="J1668" i="3"/>
  <c r="M1668" i="3" s="1"/>
  <c r="J1674" i="3"/>
  <c r="Q1674" i="3" s="1" a="1"/>
  <c r="Q1674" i="3" s="1"/>
  <c r="J1686" i="3"/>
  <c r="M1686" i="3" s="1"/>
  <c r="K1714" i="3"/>
  <c r="J1714" i="3"/>
  <c r="Q1714" i="3" s="1" a="1"/>
  <c r="Q1714" i="3" s="1"/>
  <c r="K1742" i="3"/>
  <c r="J1742" i="3"/>
  <c r="Q1742" i="3" s="1" a="1"/>
  <c r="Q1742" i="3" s="1"/>
  <c r="J1761" i="3"/>
  <c r="M1761" i="3" s="1"/>
  <c r="K1766" i="3"/>
  <c r="J1766" i="3"/>
  <c r="Q1766" i="3" s="1" a="1"/>
  <c r="Q1766" i="3" s="1"/>
  <c r="J1794" i="3"/>
  <c r="Q1794" i="3" s="1" a="1"/>
  <c r="Q1794" i="3" s="1"/>
  <c r="J1812" i="3"/>
  <c r="Q1812" i="3" s="1" a="1"/>
  <c r="Q1812" i="3" s="1"/>
  <c r="J1841" i="3"/>
  <c r="Q1841" i="3" s="1" a="1"/>
  <c r="Q1841" i="3" s="1"/>
  <c r="K1841" i="3"/>
  <c r="J1865" i="3"/>
  <c r="Q1865" i="3" s="1" a="1"/>
  <c r="Q1865" i="3" s="1"/>
  <c r="J1869" i="3"/>
  <c r="M1869" i="3" s="1"/>
  <c r="J1873" i="3"/>
  <c r="M1873" i="3" s="1"/>
  <c r="J1899" i="3"/>
  <c r="M1899" i="3" s="1"/>
  <c r="J1913" i="3"/>
  <c r="Q1913" i="3" s="1" a="1"/>
  <c r="Q1913" i="3" s="1"/>
  <c r="J1917" i="3"/>
  <c r="Q1917" i="3" s="1" a="1"/>
  <c r="Q1917" i="3" s="1"/>
  <c r="J1936" i="3"/>
  <c r="Q1936" i="3" s="1" a="1"/>
  <c r="Q1936" i="3" s="1"/>
  <c r="J1940" i="3"/>
  <c r="Q1940" i="3" s="1" a="1"/>
  <c r="Q1940" i="3" s="1"/>
  <c r="K1954" i="3"/>
  <c r="K1981" i="3"/>
  <c r="J2015" i="3"/>
  <c r="M2015" i="3" s="1"/>
  <c r="J2019" i="3"/>
  <c r="M2019" i="3" s="1"/>
  <c r="J2030" i="3"/>
  <c r="Q2030" i="3" s="1" a="1"/>
  <c r="Q2030" i="3" s="1"/>
  <c r="J1139" i="3"/>
  <c r="M1139" i="3" s="1"/>
  <c r="K1139" i="3"/>
  <c r="K1192" i="3"/>
  <c r="J1192" i="3"/>
  <c r="Q1192" i="3" s="1" a="1"/>
  <c r="Q1192" i="3" s="1"/>
  <c r="K1233" i="3"/>
  <c r="J1233" i="3"/>
  <c r="Q1233" i="3" s="1" a="1"/>
  <c r="Q1233" i="3" s="1"/>
  <c r="K1817" i="3"/>
  <c r="J1817" i="3"/>
  <c r="M1817" i="3" s="1"/>
  <c r="K1879" i="3"/>
  <c r="J1879" i="3"/>
  <c r="Q1879" i="3" s="1" a="1"/>
  <c r="Q1879" i="3" s="1"/>
  <c r="K1905" i="3"/>
  <c r="J1905" i="3"/>
  <c r="Q1905" i="3" s="1" a="1"/>
  <c r="Q1905" i="3" s="1"/>
  <c r="K1987" i="3"/>
  <c r="J1987" i="3"/>
  <c r="M1987" i="3" s="1"/>
  <c r="K1097" i="3"/>
  <c r="J1130" i="3"/>
  <c r="M1130" i="3" s="1"/>
  <c r="J1164" i="3"/>
  <c r="Q1164" i="3" s="1" a="1"/>
  <c r="Q1164" i="3" s="1"/>
  <c r="J1177" i="3"/>
  <c r="Q1177" i="3" s="1" a="1"/>
  <c r="Q1177" i="3" s="1"/>
  <c r="J1207" i="3"/>
  <c r="M1207" i="3" s="1"/>
  <c r="J1212" i="3"/>
  <c r="M1212" i="3" s="1"/>
  <c r="J1221" i="3"/>
  <c r="M1221" i="3" s="1"/>
  <c r="J1225" i="3"/>
  <c r="Q1225" i="3" s="1" a="1"/>
  <c r="Q1225" i="3" s="1"/>
  <c r="K1229" i="3"/>
  <c r="J1229" i="3"/>
  <c r="M1229" i="3" s="1"/>
  <c r="J1248" i="3"/>
  <c r="Q1248" i="3" s="1" a="1"/>
  <c r="Q1248" i="3" s="1"/>
  <c r="J1261" i="3"/>
  <c r="M1261" i="3" s="1"/>
  <c r="J1307" i="3"/>
  <c r="Q1307" i="3" s="1" a="1"/>
  <c r="Q1307" i="3" s="1"/>
  <c r="J1330" i="3"/>
  <c r="Q1330" i="3" s="1" a="1"/>
  <c r="Q1330" i="3" s="1"/>
  <c r="J1334" i="3"/>
  <c r="M1334" i="3" s="1"/>
  <c r="J1382" i="3"/>
  <c r="Q1382" i="3" s="1" a="1"/>
  <c r="Q1382" i="3" s="1"/>
  <c r="J1414" i="3"/>
  <c r="Q1414" i="3" s="1" a="1"/>
  <c r="Q1414" i="3" s="1"/>
  <c r="J1418" i="3"/>
  <c r="Q1418" i="3" s="1" a="1"/>
  <c r="Q1418" i="3" s="1"/>
  <c r="J1422" i="3"/>
  <c r="M1422" i="3" s="1"/>
  <c r="J1430" i="3"/>
  <c r="Q1430" i="3" s="1" a="1"/>
  <c r="Q1430" i="3" s="1"/>
  <c r="J1438" i="3"/>
  <c r="Q1438" i="3" s="1" a="1"/>
  <c r="Q1438" i="3" s="1"/>
  <c r="J1648" i="3"/>
  <c r="Q1648" i="3" s="1" a="1"/>
  <c r="Q1648" i="3" s="1"/>
  <c r="J1651" i="3"/>
  <c r="Q1651" i="3" s="1" a="1"/>
  <c r="Q1651" i="3" s="1"/>
  <c r="J1669" i="3"/>
  <c r="M1669" i="3" s="1"/>
  <c r="K1710" i="3"/>
  <c r="J1710" i="3"/>
  <c r="Q1710" i="3" s="1" a="1"/>
  <c r="Q1710" i="3" s="1"/>
  <c r="J1749" i="3"/>
  <c r="Q1749" i="3" s="1" a="1"/>
  <c r="Q1749" i="3" s="1"/>
  <c r="J1754" i="3"/>
  <c r="M1754" i="3" s="1"/>
  <c r="K1762" i="3"/>
  <c r="J1762" i="3"/>
  <c r="Q1762" i="3" s="1" a="1"/>
  <c r="Q1762" i="3" s="1"/>
  <c r="J1780" i="3"/>
  <c r="Q1780" i="3" s="1" a="1"/>
  <c r="Q1780" i="3" s="1"/>
  <c r="K1780" i="3"/>
  <c r="J1808" i="3"/>
  <c r="Q1808" i="3" s="1" a="1"/>
  <c r="Q1808" i="3" s="1"/>
  <c r="J1837" i="3"/>
  <c r="M1837" i="3" s="1"/>
  <c r="K1856" i="3"/>
  <c r="K1900" i="3"/>
  <c r="J1910" i="3"/>
  <c r="Q1910" i="3" s="1" a="1"/>
  <c r="Q1910" i="3" s="1"/>
  <c r="J1932" i="3"/>
  <c r="Q1932" i="3" s="1" a="1"/>
  <c r="Q1932" i="3" s="1"/>
  <c r="K1937" i="3"/>
  <c r="J1937" i="3"/>
  <c r="M1937" i="3" s="1"/>
  <c r="K1951" i="3"/>
  <c r="J1951" i="3"/>
  <c r="M1951" i="3" s="1"/>
  <c r="J1967" i="3"/>
  <c r="Q1967" i="3" s="1" a="1"/>
  <c r="Q1967" i="3" s="1"/>
  <c r="K1976" i="3"/>
  <c r="K1982" i="3"/>
  <c r="J2011" i="3"/>
  <c r="Q2011" i="3" s="1" a="1"/>
  <c r="Q2011" i="3" s="1"/>
  <c r="K1070" i="3"/>
  <c r="J1089" i="3"/>
  <c r="M1089" i="3" s="1"/>
  <c r="K1102" i="3"/>
  <c r="J1121" i="3"/>
  <c r="M1121" i="3" s="1"/>
  <c r="K1140" i="3"/>
  <c r="J1173" i="3"/>
  <c r="Q1173" i="3" s="1" a="1"/>
  <c r="Q1173" i="3" s="1"/>
  <c r="K1188" i="3"/>
  <c r="J1188" i="3"/>
  <c r="Q1188" i="3" s="1" a="1"/>
  <c r="Q1188" i="3" s="1"/>
  <c r="J1193" i="3"/>
  <c r="Q1193" i="3" s="1" a="1"/>
  <c r="Q1193" i="3" s="1"/>
  <c r="K1217" i="3"/>
  <c r="J1217" i="3"/>
  <c r="M1217" i="3" s="1"/>
  <c r="J1239" i="3"/>
  <c r="M1239" i="3" s="1"/>
  <c r="J1244" i="3"/>
  <c r="M1244" i="3" s="1"/>
  <c r="J1257" i="3"/>
  <c r="Q1257" i="3" s="1" a="1"/>
  <c r="Q1257" i="3" s="1"/>
  <c r="J1271" i="3"/>
  <c r="Q1271" i="3" s="1" a="1"/>
  <c r="Q1271" i="3" s="1"/>
  <c r="K1276" i="3"/>
  <c r="J1276" i="3"/>
  <c r="M1276" i="3" s="1"/>
  <c r="J1303" i="3"/>
  <c r="Q1303" i="3" s="1" a="1"/>
  <c r="Q1303" i="3" s="1"/>
  <c r="J1338" i="3"/>
  <c r="Q1338" i="3" s="1" a="1"/>
  <c r="Q1338" i="3" s="1"/>
  <c r="K1369" i="3"/>
  <c r="J1378" i="3"/>
  <c r="Q1378" i="3" s="1" a="1"/>
  <c r="Q1378" i="3" s="1"/>
  <c r="J1410" i="3"/>
  <c r="Q1410" i="3" s="1" a="1"/>
  <c r="Q1410" i="3" s="1"/>
  <c r="J1426" i="3"/>
  <c r="Q1426" i="3" s="1" a="1"/>
  <c r="Q1426" i="3" s="1"/>
  <c r="J1434" i="3"/>
  <c r="M1434" i="3" s="1"/>
  <c r="K1666" i="3"/>
  <c r="J1666" i="3"/>
  <c r="M1666" i="3" s="1"/>
  <c r="K1733" i="3"/>
  <c r="J1733" i="3"/>
  <c r="M1733" i="3" s="1"/>
  <c r="K1809" i="3"/>
  <c r="J1809" i="3"/>
  <c r="M1809" i="3" s="1"/>
  <c r="K1901" i="3"/>
  <c r="J1901" i="3"/>
  <c r="Q1901" i="3" s="1" a="1"/>
  <c r="Q1901" i="3" s="1"/>
  <c r="K1983" i="3"/>
  <c r="J1983" i="3"/>
  <c r="M1983" i="3" s="1"/>
  <c r="J1025" i="3"/>
  <c r="Q1025" i="3" s="1" a="1"/>
  <c r="Q1025" i="3" s="1"/>
  <c r="J1037" i="3"/>
  <c r="M1037" i="3" s="1"/>
  <c r="J1041" i="3"/>
  <c r="Q1041" i="3" s="1" a="1"/>
  <c r="Q1041" i="3" s="1"/>
  <c r="J1053" i="3"/>
  <c r="Q1053" i="3" s="1" a="1"/>
  <c r="Q1053" i="3" s="1"/>
  <c r="J1057" i="3"/>
  <c r="Q1057" i="3" s="1" a="1"/>
  <c r="Q1057" i="3" s="1"/>
  <c r="K1080" i="3"/>
  <c r="K1084" i="3"/>
  <c r="K1112" i="3"/>
  <c r="K1116" i="3"/>
  <c r="J1169" i="3"/>
  <c r="M1169" i="3" s="1"/>
  <c r="J1197" i="3"/>
  <c r="M1197" i="3" s="1"/>
  <c r="J1208" i="3"/>
  <c r="Q1208" i="3" s="1" a="1"/>
  <c r="Q1208" i="3" s="1"/>
  <c r="K1235" i="3"/>
  <c r="J1253" i="3"/>
  <c r="Q1253" i="3" s="1" a="1"/>
  <c r="Q1253" i="3" s="1"/>
  <c r="K1299" i="3"/>
  <c r="K1308" i="3"/>
  <c r="J1308" i="3"/>
  <c r="M1308" i="3" s="1"/>
  <c r="J1326" i="3"/>
  <c r="Q1326" i="3" s="1" a="1"/>
  <c r="Q1326" i="3" s="1"/>
  <c r="J1444" i="3"/>
  <c r="Q1444" i="3" s="1" a="1"/>
  <c r="Q1444" i="3" s="1"/>
  <c r="K1444" i="3"/>
  <c r="J1469" i="3"/>
  <c r="Q1469" i="3" s="1" a="1"/>
  <c r="Q1469" i="3" s="1"/>
  <c r="K1630" i="3"/>
  <c r="J1656" i="3"/>
  <c r="Q1656" i="3" s="1" a="1"/>
  <c r="Q1656" i="3" s="1"/>
  <c r="J1728" i="3"/>
  <c r="Q1728" i="3" s="1" a="1"/>
  <c r="Q1728" i="3" s="1"/>
  <c r="K1728" i="3"/>
  <c r="J1750" i="3"/>
  <c r="Q1750" i="3" s="1" a="1"/>
  <c r="Q1750" i="3" s="1"/>
  <c r="K1777" i="3"/>
  <c r="J1777" i="3"/>
  <c r="M1777" i="3" s="1"/>
  <c r="K1796" i="3"/>
  <c r="J1805" i="3"/>
  <c r="Q1805" i="3" s="1" a="1"/>
  <c r="Q1805" i="3" s="1"/>
  <c r="K1848" i="3"/>
  <c r="J1857" i="3"/>
  <c r="M1857" i="3" s="1"/>
  <c r="K1884" i="3"/>
  <c r="J1897" i="3"/>
  <c r="Q1897" i="3" s="1" a="1"/>
  <c r="Q1897" i="3" s="1"/>
  <c r="K1933" i="3"/>
  <c r="J1933" i="3"/>
  <c r="Q1933" i="3" s="1" a="1"/>
  <c r="Q1933" i="3" s="1"/>
  <c r="J1942" i="3"/>
  <c r="Q1942" i="3" s="1" a="1"/>
  <c r="Q1942" i="3" s="1"/>
  <c r="K1948" i="3"/>
  <c r="J1948" i="3"/>
  <c r="Q1948" i="3" s="1" a="1"/>
  <c r="Q1948" i="3" s="1"/>
  <c r="K1972" i="3"/>
  <c r="K2039" i="3"/>
  <c r="J2039" i="3"/>
  <c r="Q2039" i="3" s="1" a="1"/>
  <c r="Q2039" i="3" s="1"/>
  <c r="K1175" i="3"/>
  <c r="J1175" i="3"/>
  <c r="Q1175" i="3" s="1" a="1"/>
  <c r="Q1175" i="3" s="1"/>
  <c r="K1259" i="3"/>
  <c r="J1259" i="3"/>
  <c r="Q1259" i="3" s="1" a="1"/>
  <c r="Q1259" i="3" s="1"/>
  <c r="K1718" i="3"/>
  <c r="J1718" i="3"/>
  <c r="Q1718" i="3" s="1" a="1"/>
  <c r="Q1718" i="3" s="1"/>
  <c r="K1746" i="3"/>
  <c r="J1746" i="3"/>
  <c r="Q1746" i="3" s="1" a="1"/>
  <c r="Q1746" i="3" s="1"/>
  <c r="K1929" i="3"/>
  <c r="J1929" i="3"/>
  <c r="Q1929" i="3" s="1" a="1"/>
  <c r="Q1929" i="3" s="1"/>
  <c r="K1944" i="3"/>
  <c r="J1944" i="3"/>
  <c r="Q1944" i="3" s="1" a="1"/>
  <c r="Q1944" i="3" s="1"/>
  <c r="K2002" i="3"/>
  <c r="J2002" i="3"/>
  <c r="Q2002" i="3" s="1" a="1"/>
  <c r="Q2002" i="3" s="1"/>
  <c r="K1376" i="3"/>
  <c r="K1380" i="3"/>
  <c r="K1384" i="3"/>
  <c r="K1388" i="3"/>
  <c r="K1392" i="3"/>
  <c r="K1396" i="3"/>
  <c r="K1400" i="3"/>
  <c r="K1404" i="3"/>
  <c r="K1408" i="3"/>
  <c r="K1412" i="3"/>
  <c r="J1448" i="3"/>
  <c r="Q1448" i="3" s="1" a="1"/>
  <c r="Q1448" i="3" s="1"/>
  <c r="K1452" i="3"/>
  <c r="K1476" i="3"/>
  <c r="J1695" i="3"/>
  <c r="Q1695" i="3" s="1" a="1"/>
  <c r="Q1695" i="3" s="1"/>
  <c r="J1755" i="3"/>
  <c r="M1755" i="3" s="1"/>
  <c r="J1784" i="3"/>
  <c r="Q1784" i="3" s="1" a="1"/>
  <c r="Q1784" i="3" s="1"/>
  <c r="J1798" i="3"/>
  <c r="Q1798" i="3" s="1" a="1"/>
  <c r="Q1798" i="3" s="1"/>
  <c r="K1825" i="3"/>
  <c r="K1830" i="3"/>
  <c r="J1863" i="3"/>
  <c r="Q1863" i="3" s="1" a="1"/>
  <c r="Q1863" i="3" s="1"/>
  <c r="J1890" i="3"/>
  <c r="Q1890" i="3" s="1" a="1"/>
  <c r="Q1890" i="3" s="1"/>
  <c r="J1895" i="3"/>
  <c r="Q1895" i="3" s="1" a="1"/>
  <c r="Q1895" i="3" s="1"/>
  <c r="J1909" i="3"/>
  <c r="Q1909" i="3" s="1" a="1"/>
  <c r="Q1909" i="3" s="1"/>
  <c r="J1912" i="3"/>
  <c r="Q1912" i="3" s="1" a="1"/>
  <c r="Q1912" i="3" s="1"/>
  <c r="J1923" i="3"/>
  <c r="Q1923" i="3" s="1" a="1"/>
  <c r="Q1923" i="3" s="1"/>
  <c r="K1960" i="3"/>
  <c r="K1965" i="3"/>
  <c r="K1969" i="3"/>
  <c r="K1998" i="3"/>
  <c r="J2007" i="3"/>
  <c r="Q2007" i="3" s="1" a="1"/>
  <c r="Q2007" i="3" s="1"/>
  <c r="J2059" i="3"/>
  <c r="M2059" i="3" s="1"/>
  <c r="K1838" i="3"/>
  <c r="K1956" i="3"/>
  <c r="Q1963" i="3" a="1"/>
  <c r="Q1963" i="3" s="1"/>
  <c r="Q1999" i="3" a="1"/>
  <c r="Q1999" i="3" s="1"/>
  <c r="Q1084" i="3" a="1"/>
  <c r="Q1084" i="3" s="1"/>
  <c r="M1102" i="3"/>
  <c r="M1126" i="3"/>
  <c r="M1046" i="3"/>
  <c r="M593" i="3"/>
  <c r="M871" i="3"/>
  <c r="M1770" i="3"/>
  <c r="M788" i="3"/>
  <c r="M1134" i="3"/>
  <c r="M1368" i="3"/>
  <c r="M1903" i="3"/>
  <c r="Q1847" i="3" a="1"/>
  <c r="Q1847" i="3" s="1"/>
  <c r="M986" i="3"/>
  <c r="M454" i="3"/>
  <c r="Q665" i="3" a="1"/>
  <c r="Q665" i="3" s="1"/>
  <c r="M61" i="3"/>
  <c r="M486" i="3"/>
  <c r="M928" i="3"/>
  <c r="M359" i="3"/>
  <c r="Q1109" i="3" a="1"/>
  <c r="Q1109" i="3" s="1"/>
  <c r="M1928" i="3"/>
  <c r="Q1956" i="3" a="1"/>
  <c r="Q1956" i="3" s="1"/>
  <c r="Q599" i="3" a="1"/>
  <c r="Q599" i="3" s="1"/>
  <c r="Q1118" i="3" a="1"/>
  <c r="Q1118" i="3" s="1"/>
  <c r="Q1268" i="3" a="1"/>
  <c r="Q1268" i="3" s="1"/>
  <c r="M1842" i="3"/>
  <c r="M534" i="3"/>
  <c r="M554" i="3"/>
  <c r="Q583" i="3" a="1"/>
  <c r="Q583" i="3" s="1"/>
  <c r="Q613" i="3" a="1"/>
  <c r="Q613" i="3" s="1"/>
  <c r="Q622" i="3" a="1"/>
  <c r="Q622" i="3" s="1"/>
  <c r="M904" i="3"/>
  <c r="Q274" i="3" a="1"/>
  <c r="Q274" i="3" s="1"/>
  <c r="M291" i="3"/>
  <c r="M307" i="3"/>
  <c r="M518" i="3"/>
  <c r="M569" i="3"/>
  <c r="Q638" i="3" a="1"/>
  <c r="Q638" i="3" s="1"/>
  <c r="Q714" i="3" a="1"/>
  <c r="Q714" i="3" s="1"/>
  <c r="Q1064" i="3" a="1"/>
  <c r="Q1064" i="3" s="1"/>
  <c r="M1773" i="3"/>
  <c r="M301" i="3"/>
  <c r="M305" i="3"/>
  <c r="Q677" i="3" a="1"/>
  <c r="Q677" i="3" s="1"/>
  <c r="Q949" i="3" a="1"/>
  <c r="Q949" i="3" s="1"/>
  <c r="M1358" i="3"/>
  <c r="M1373" i="3"/>
  <c r="Q1838" i="3" a="1"/>
  <c r="Q1838" i="3" s="1"/>
  <c r="Q1965" i="3" a="1"/>
  <c r="Q1965" i="3" s="1"/>
  <c r="M109" i="3"/>
  <c r="M365" i="3"/>
  <c r="M502" i="3"/>
  <c r="Q932" i="3" a="1"/>
  <c r="Q932" i="3" s="1"/>
  <c r="Q1828" i="3" a="1"/>
  <c r="Q1828" i="3" s="1"/>
  <c r="Q306" i="3" a="1"/>
  <c r="Q306" i="3" s="1"/>
  <c r="M494" i="3"/>
  <c r="M571" i="3"/>
  <c r="M585" i="3"/>
  <c r="M693" i="3"/>
  <c r="Q739" i="3" a="1"/>
  <c r="Q739" i="3" s="1"/>
  <c r="M908" i="3"/>
  <c r="M816" i="3"/>
  <c r="M269" i="3"/>
  <c r="M275" i="3"/>
  <c r="M323" i="3"/>
  <c r="M478" i="3"/>
  <c r="Q565" i="3" a="1"/>
  <c r="Q565" i="3" s="1"/>
  <c r="M732" i="3"/>
  <c r="M943" i="3"/>
  <c r="Q961" i="3" a="1"/>
  <c r="Q961" i="3" s="1"/>
  <c r="Q977" i="3" a="1"/>
  <c r="Q977" i="3" s="1"/>
  <c r="M1088" i="3"/>
  <c r="M1104" i="3"/>
  <c r="M1240" i="3"/>
  <c r="M1449" i="3"/>
  <c r="M1642" i="3"/>
  <c r="Q1856" i="3" a="1"/>
  <c r="Q1856" i="3" s="1"/>
  <c r="M273" i="3"/>
  <c r="M317" i="3"/>
  <c r="M321" i="3"/>
  <c r="M327" i="3"/>
  <c r="M339" i="3"/>
  <c r="M470" i="3"/>
  <c r="M637" i="3"/>
  <c r="Q649" i="3" a="1"/>
  <c r="Q649" i="3" s="1"/>
  <c r="Q723" i="3" a="1"/>
  <c r="Q723" i="3" s="1"/>
  <c r="Q730" i="3" a="1"/>
  <c r="Q730" i="3" s="1"/>
  <c r="Q789" i="3" a="1"/>
  <c r="Q789" i="3" s="1"/>
  <c r="Q853" i="3" a="1"/>
  <c r="Q853" i="3" s="1"/>
  <c r="Q901" i="3" a="1"/>
  <c r="Q901" i="3" s="1"/>
  <c r="Q1008" i="3" a="1"/>
  <c r="Q1008" i="3" s="1"/>
  <c r="Q1128" i="3" a="1"/>
  <c r="Q1128" i="3" s="1"/>
  <c r="Q1819" i="3" a="1"/>
  <c r="Q1819" i="3" s="1"/>
  <c r="Q1976" i="3" a="1"/>
  <c r="Q1976" i="3" s="1"/>
  <c r="Q1697" i="3" a="1"/>
  <c r="Q1697" i="3" s="1"/>
  <c r="M285" i="3"/>
  <c r="M333" i="3"/>
  <c r="M337" i="3"/>
  <c r="M615" i="3"/>
  <c r="M679" i="3"/>
  <c r="Q738" i="3" a="1"/>
  <c r="Q738" i="3" s="1"/>
  <c r="Q892" i="3" a="1"/>
  <c r="Q892" i="3" s="1"/>
  <c r="M1397" i="3"/>
  <c r="Q1969" i="3" a="1"/>
  <c r="Q1969" i="3" s="1"/>
  <c r="Q242" i="3" a="1"/>
  <c r="Q242" i="3" s="1"/>
  <c r="Q254" i="3" a="1"/>
  <c r="Q254" i="3" s="1"/>
  <c r="M289" i="3"/>
  <c r="M295" i="3"/>
  <c r="M349" i="3"/>
  <c r="M353" i="3"/>
  <c r="M446" i="3"/>
  <c r="M510" i="3"/>
  <c r="M522" i="3"/>
  <c r="M546" i="3"/>
  <c r="M550" i="3"/>
  <c r="Q576" i="3" a="1"/>
  <c r="Q576" i="3" s="1"/>
  <c r="Q592" i="3" a="1"/>
  <c r="Q592" i="3" s="1"/>
  <c r="Q706" i="3" a="1"/>
  <c r="Q706" i="3" s="1"/>
  <c r="Q813" i="3" a="1"/>
  <c r="Q813" i="3" s="1"/>
  <c r="M832" i="3"/>
  <c r="M836" i="3"/>
  <c r="Q860" i="3" a="1"/>
  <c r="Q860" i="3" s="1"/>
  <c r="Q991" i="3" a="1"/>
  <c r="Q991" i="3" s="1"/>
  <c r="M1043" i="3"/>
  <c r="Q1082" i="3" a="1"/>
  <c r="Q1082" i="3" s="1"/>
  <c r="M1376" i="3"/>
  <c r="M1824" i="3"/>
  <c r="Q690" i="3" a="1"/>
  <c r="Q690" i="3" s="1"/>
  <c r="Q698" i="3" a="1"/>
  <c r="Q698" i="3" s="1"/>
  <c r="Q722" i="3" a="1"/>
  <c r="Q722" i="3" s="1"/>
  <c r="M724" i="3"/>
  <c r="M741" i="3"/>
  <c r="Q781" i="3" a="1"/>
  <c r="Q781" i="3" s="1"/>
  <c r="M1058" i="3"/>
  <c r="M1941" i="3"/>
  <c r="M2063" i="3"/>
  <c r="M995" i="3"/>
  <c r="Q995" i="3" a="1"/>
  <c r="Q995" i="3" s="1"/>
  <c r="Q1030" i="3" a="1"/>
  <c r="Q1030" i="3" s="1"/>
  <c r="M1030" i="3"/>
  <c r="Q1789" i="3" a="1"/>
  <c r="Q1789" i="3" s="1"/>
  <c r="M1789" i="3"/>
  <c r="M1953" i="3"/>
  <c r="Q1953" i="3" a="1"/>
  <c r="Q1953" i="3" s="1"/>
  <c r="M105" i="3"/>
  <c r="M277" i="3"/>
  <c r="M293" i="3"/>
  <c r="M309" i="3"/>
  <c r="M325" i="3"/>
  <c r="M341" i="3"/>
  <c r="Q350" i="3" a="1"/>
  <c r="Q350" i="3" s="1"/>
  <c r="M357" i="3"/>
  <c r="M526" i="3"/>
  <c r="M558" i="3"/>
  <c r="M577" i="3"/>
  <c r="Q597" i="3" a="1"/>
  <c r="Q597" i="3" s="1"/>
  <c r="M609" i="3"/>
  <c r="M631" i="3"/>
  <c r="Q681" i="3" a="1"/>
  <c r="Q681" i="3" s="1"/>
  <c r="M709" i="3"/>
  <c r="M717" i="3"/>
  <c r="Q797" i="3" a="1"/>
  <c r="Q797" i="3" s="1"/>
  <c r="Q805" i="3" a="1"/>
  <c r="Q805" i="3" s="1"/>
  <c r="M824" i="3"/>
  <c r="M920" i="3"/>
  <c r="Q941" i="3" a="1"/>
  <c r="Q941" i="3" s="1"/>
  <c r="Q1014" i="3" a="1"/>
  <c r="Q1014" i="3" s="1"/>
  <c r="M1014" i="3"/>
  <c r="Q1972" i="3" a="1"/>
  <c r="Q1972" i="3" s="1"/>
  <c r="M1972" i="3"/>
  <c r="M57" i="3"/>
  <c r="M89" i="3"/>
  <c r="M125" i="3"/>
  <c r="M267" i="3"/>
  <c r="M283" i="3"/>
  <c r="M299" i="3"/>
  <c r="M315" i="3"/>
  <c r="M331" i="3"/>
  <c r="M347" i="3"/>
  <c r="M363" i="3"/>
  <c r="M587" i="3"/>
  <c r="M601" i="3"/>
  <c r="M621" i="3"/>
  <c r="Q840" i="3" a="1"/>
  <c r="Q840" i="3" s="1"/>
  <c r="M848" i="3"/>
  <c r="Q877" i="3" a="1"/>
  <c r="Q877" i="3" s="1"/>
  <c r="M944" i="3"/>
  <c r="Q948" i="3" a="1"/>
  <c r="Q948" i="3" s="1"/>
  <c r="M1000" i="3"/>
  <c r="Q1000" i="3" a="1"/>
  <c r="Q1000" i="3" s="1"/>
  <c r="Q1047" i="3" a="1"/>
  <c r="Q1047" i="3" s="1"/>
  <c r="M1047" i="3"/>
  <c r="Q1702" i="3" a="1"/>
  <c r="Q1702" i="3" s="1"/>
  <c r="M1702" i="3"/>
  <c r="M77" i="3"/>
  <c r="M121" i="3"/>
  <c r="M265" i="3"/>
  <c r="M281" i="3"/>
  <c r="M297" i="3"/>
  <c r="M313" i="3"/>
  <c r="M329" i="3"/>
  <c r="Q338" i="3" a="1"/>
  <c r="Q338" i="3" s="1"/>
  <c r="M345" i="3"/>
  <c r="M361" i="3"/>
  <c r="M567" i="3"/>
  <c r="Q581" i="3" a="1"/>
  <c r="Q581" i="3" s="1"/>
  <c r="M647" i="3"/>
  <c r="M752" i="3"/>
  <c r="M768" i="3"/>
  <c r="M820" i="3"/>
  <c r="Q909" i="3" a="1"/>
  <c r="Q909" i="3" s="1"/>
  <c r="Q1031" i="3" a="1"/>
  <c r="Q1031" i="3" s="1"/>
  <c r="M1031" i="3"/>
  <c r="Q1116" i="3" a="1"/>
  <c r="Q1116" i="3" s="1"/>
  <c r="M1116" i="3"/>
  <c r="Q1760" i="3" a="1"/>
  <c r="Q1760" i="3" s="1"/>
  <c r="M1760" i="3"/>
  <c r="M538" i="3"/>
  <c r="Q617" i="3" a="1"/>
  <c r="Q617" i="3" s="1"/>
  <c r="M663" i="3"/>
  <c r="M740" i="3"/>
  <c r="M800" i="3"/>
  <c r="M808" i="3"/>
  <c r="Q829" i="3" a="1"/>
  <c r="Q829" i="3" s="1"/>
  <c r="Q833" i="3" a="1"/>
  <c r="Q833" i="3" s="1"/>
  <c r="Q845" i="3" a="1"/>
  <c r="Q845" i="3" s="1"/>
  <c r="M852" i="3"/>
  <c r="Q897" i="3" a="1"/>
  <c r="Q897" i="3" s="1"/>
  <c r="M903" i="3"/>
  <c r="M916" i="3"/>
  <c r="M983" i="3"/>
  <c r="Q983" i="3" a="1"/>
  <c r="Q983" i="3" s="1"/>
  <c r="Q1027" i="3" a="1"/>
  <c r="Q1027" i="3" s="1"/>
  <c r="M542" i="3"/>
  <c r="Q633" i="3" a="1"/>
  <c r="Q633" i="3" s="1"/>
  <c r="M645" i="3"/>
  <c r="M653" i="3"/>
  <c r="M784" i="3"/>
  <c r="M804" i="3"/>
  <c r="Q837" i="3" a="1"/>
  <c r="Q837" i="3" s="1"/>
  <c r="Q865" i="3" a="1"/>
  <c r="Q865" i="3" s="1"/>
  <c r="M872" i="3"/>
  <c r="Q913" i="3" a="1"/>
  <c r="Q913" i="3" s="1"/>
  <c r="M952" i="3"/>
  <c r="Q990" i="3" a="1"/>
  <c r="Q990" i="3" s="1"/>
  <c r="M990" i="3"/>
  <c r="Q1042" i="3" a="1"/>
  <c r="Q1042" i="3" s="1"/>
  <c r="M1042" i="3"/>
  <c r="M1098" i="3"/>
  <c r="Q1098" i="3" a="1"/>
  <c r="Q1098" i="3" s="1"/>
  <c r="Q1106" i="3" a="1"/>
  <c r="Q1106" i="3" s="1"/>
  <c r="M1106" i="3"/>
  <c r="Q1389" i="3" a="1"/>
  <c r="Q1389" i="3" s="1"/>
  <c r="M1389" i="3"/>
  <c r="M73" i="3"/>
  <c r="Q194" i="3" a="1"/>
  <c r="Q194" i="3" s="1"/>
  <c r="Q210" i="3" a="1"/>
  <c r="Q210" i="3" s="1"/>
  <c r="Q226" i="3" a="1"/>
  <c r="Q226" i="3" s="1"/>
  <c r="Q238" i="3" a="1"/>
  <c r="Q238" i="3" s="1"/>
  <c r="M725" i="3"/>
  <c r="M792" i="3"/>
  <c r="Q821" i="3" a="1"/>
  <c r="Q821" i="3" s="1"/>
  <c r="Q849" i="3" a="1"/>
  <c r="Q849" i="3" s="1"/>
  <c r="Q1086" i="3" a="1"/>
  <c r="Q1086" i="3" s="1"/>
  <c r="M1086" i="3"/>
  <c r="Q1362" i="3" a="1"/>
  <c r="Q1362" i="3" s="1"/>
  <c r="M1362" i="3"/>
  <c r="Q1949" i="3" a="1"/>
  <c r="Q1949" i="3" s="1"/>
  <c r="M1949" i="3"/>
  <c r="Q266" i="3" a="1"/>
  <c r="Q266" i="3" s="1"/>
  <c r="Q298" i="3" a="1"/>
  <c r="Q298" i="3" s="1"/>
  <c r="Q330" i="3" a="1"/>
  <c r="Q330" i="3" s="1"/>
  <c r="Q362" i="3" a="1"/>
  <c r="Q362" i="3" s="1"/>
  <c r="M406" i="3"/>
  <c r="M414" i="3"/>
  <c r="M422" i="3"/>
  <c r="M430" i="3"/>
  <c r="M438" i="3"/>
  <c r="Q1026" i="3" a="1"/>
  <c r="Q1026" i="3" s="1"/>
  <c r="M1026" i="3"/>
  <c r="M1070" i="3"/>
  <c r="M1406" i="3"/>
  <c r="Q1698" i="3" a="1"/>
  <c r="Q1698" i="3" s="1"/>
  <c r="Q1152" i="3" a="1"/>
  <c r="Q1152" i="3" s="1"/>
  <c r="Q1366" i="3" a="1"/>
  <c r="Q1366" i="3" s="1"/>
  <c r="M1384" i="3"/>
  <c r="M1706" i="3"/>
  <c r="M1840" i="3"/>
  <c r="M1952" i="3"/>
  <c r="Q1954" i="3" a="1"/>
  <c r="Q1954" i="3" s="1"/>
  <c r="Q1961" i="3" a="1"/>
  <c r="Q1961" i="3" s="1"/>
  <c r="Q1066" i="3" a="1"/>
  <c r="Q1066" i="3" s="1"/>
  <c r="M1120" i="3"/>
  <c r="M1124" i="3"/>
  <c r="M1329" i="3"/>
  <c r="M1810" i="3"/>
  <c r="M1826" i="3"/>
  <c r="M1900" i="3"/>
  <c r="M1911" i="3"/>
  <c r="M1995" i="3"/>
  <c r="Q1004" i="3" a="1"/>
  <c r="Q1004" i="3" s="1"/>
  <c r="M1090" i="3"/>
  <c r="Q1114" i="3" a="1"/>
  <c r="Q1114" i="3" s="1"/>
  <c r="M1136" i="3"/>
  <c r="M41" i="3"/>
  <c r="Q163" i="3" a="1"/>
  <c r="Q163" i="3" s="1"/>
  <c r="M163" i="3"/>
  <c r="M596" i="3"/>
  <c r="Q596" i="3" a="1"/>
  <c r="Q596" i="3" s="1"/>
  <c r="Q133" i="3" a="1"/>
  <c r="Q133" i="3" s="1"/>
  <c r="M133" i="3"/>
  <c r="Q149" i="3" a="1"/>
  <c r="Q149" i="3" s="1"/>
  <c r="M149" i="3"/>
  <c r="Q131" i="3" a="1"/>
  <c r="Q131" i="3" s="1"/>
  <c r="M131" i="3"/>
  <c r="Q147" i="3" a="1"/>
  <c r="Q147" i="3" s="1"/>
  <c r="M147" i="3"/>
  <c r="Q91" i="3" a="1"/>
  <c r="Q91" i="3" s="1"/>
  <c r="M91" i="3"/>
  <c r="Q115" i="3" a="1"/>
  <c r="Q115" i="3" s="1"/>
  <c r="M115" i="3"/>
  <c r="Q123" i="3" a="1"/>
  <c r="Q123" i="3" s="1"/>
  <c r="M123" i="3"/>
  <c r="Q143" i="3" a="1"/>
  <c r="Q143" i="3" s="1"/>
  <c r="M143" i="3"/>
  <c r="Q155" i="3" a="1"/>
  <c r="Q155" i="3" s="1"/>
  <c r="M155" i="3"/>
  <c r="Q405" i="3" a="1"/>
  <c r="Q405" i="3" s="1"/>
  <c r="M405" i="3"/>
  <c r="Q421" i="3" a="1"/>
  <c r="Q421" i="3" s="1"/>
  <c r="M421" i="3"/>
  <c r="Q429" i="3" a="1"/>
  <c r="Q429" i="3" s="1"/>
  <c r="M429" i="3"/>
  <c r="Q437" i="3" a="1"/>
  <c r="Q437" i="3" s="1"/>
  <c r="M437" i="3"/>
  <c r="Q445" i="3" a="1"/>
  <c r="Q445" i="3" s="1"/>
  <c r="M445" i="3"/>
  <c r="Q453" i="3" a="1"/>
  <c r="Q453" i="3" s="1"/>
  <c r="M453" i="3"/>
  <c r="Q461" i="3" a="1"/>
  <c r="Q461" i="3" s="1"/>
  <c r="M461" i="3"/>
  <c r="Q469" i="3" a="1"/>
  <c r="Q469" i="3" s="1"/>
  <c r="M469" i="3"/>
  <c r="Q485" i="3" a="1"/>
  <c r="Q485" i="3" s="1"/>
  <c r="M485" i="3"/>
  <c r="Q493" i="3" a="1"/>
  <c r="Q493" i="3" s="1"/>
  <c r="M493" i="3"/>
  <c r="Q501" i="3" a="1"/>
  <c r="Q501" i="3" s="1"/>
  <c r="M501" i="3"/>
  <c r="Q509" i="3" a="1"/>
  <c r="Q509" i="3" s="1"/>
  <c r="M509" i="3"/>
  <c r="Q517" i="3" a="1"/>
  <c r="Q517" i="3" s="1"/>
  <c r="M517" i="3"/>
  <c r="Q39" i="3" a="1"/>
  <c r="Q39" i="3" s="1"/>
  <c r="M39" i="3"/>
  <c r="Q139" i="3" a="1"/>
  <c r="Q139" i="3" s="1"/>
  <c r="M139" i="3"/>
  <c r="K412" i="3"/>
  <c r="J412" i="3"/>
  <c r="K428" i="3"/>
  <c r="J428" i="3"/>
  <c r="K444" i="3"/>
  <c r="J444" i="3"/>
  <c r="K460" i="3"/>
  <c r="J460" i="3"/>
  <c r="K476" i="3"/>
  <c r="J476" i="3"/>
  <c r="K492" i="3"/>
  <c r="J492" i="3"/>
  <c r="K508" i="3"/>
  <c r="J508" i="3"/>
  <c r="J619" i="3"/>
  <c r="K619" i="3"/>
  <c r="K632" i="3"/>
  <c r="J632" i="3"/>
  <c r="K696" i="3"/>
  <c r="J696" i="3"/>
  <c r="J367" i="3"/>
  <c r="J371" i="3"/>
  <c r="J375" i="3"/>
  <c r="J379" i="3"/>
  <c r="J383" i="3"/>
  <c r="J387" i="3"/>
  <c r="J391" i="3"/>
  <c r="J395" i="3"/>
  <c r="J399" i="3"/>
  <c r="J417" i="3"/>
  <c r="J433" i="3"/>
  <c r="J449" i="3"/>
  <c r="J465" i="3"/>
  <c r="J481" i="3"/>
  <c r="J497" i="3"/>
  <c r="J513" i="3"/>
  <c r="J575" i="3"/>
  <c r="K575" i="3"/>
  <c r="K584" i="3"/>
  <c r="J584" i="3"/>
  <c r="M612" i="3"/>
  <c r="Q612" i="3" a="1"/>
  <c r="Q612" i="3" s="1"/>
  <c r="J639" i="3"/>
  <c r="K639" i="3"/>
  <c r="J721" i="3"/>
  <c r="K721" i="3"/>
  <c r="Q972" i="3" a="1"/>
  <c r="Q972" i="3" s="1"/>
  <c r="M972" i="3"/>
  <c r="K408" i="3"/>
  <c r="J408" i="3"/>
  <c r="M410" i="3"/>
  <c r="K424" i="3"/>
  <c r="J424" i="3"/>
  <c r="M426" i="3"/>
  <c r="K440" i="3"/>
  <c r="J440" i="3"/>
  <c r="M442" i="3"/>
  <c r="K456" i="3"/>
  <c r="J456" i="3"/>
  <c r="M458" i="3"/>
  <c r="K472" i="3"/>
  <c r="J472" i="3"/>
  <c r="M474" i="3"/>
  <c r="K488" i="3"/>
  <c r="J488" i="3"/>
  <c r="M490" i="3"/>
  <c r="K504" i="3"/>
  <c r="J504" i="3"/>
  <c r="M506" i="3"/>
  <c r="K520" i="3"/>
  <c r="J520" i="3"/>
  <c r="K528" i="3"/>
  <c r="J528" i="3"/>
  <c r="K536" i="3"/>
  <c r="J536" i="3"/>
  <c r="K544" i="3"/>
  <c r="J544" i="3"/>
  <c r="K552" i="3"/>
  <c r="J552" i="3"/>
  <c r="K560" i="3"/>
  <c r="J560" i="3"/>
  <c r="M640" i="3"/>
  <c r="Q640" i="3" a="1"/>
  <c r="Q640" i="3" s="1"/>
  <c r="J651" i="3"/>
  <c r="K651" i="3"/>
  <c r="K664" i="3"/>
  <c r="J664" i="3"/>
  <c r="J685" i="3"/>
  <c r="K685" i="3"/>
  <c r="K711" i="3"/>
  <c r="J711" i="3"/>
  <c r="K839" i="3"/>
  <c r="J839" i="3"/>
  <c r="K189" i="3"/>
  <c r="K193" i="3"/>
  <c r="K197" i="3"/>
  <c r="K201" i="3"/>
  <c r="K205" i="3"/>
  <c r="K209" i="3"/>
  <c r="K213" i="3"/>
  <c r="K217" i="3"/>
  <c r="K221" i="3"/>
  <c r="K225" i="3"/>
  <c r="K229" i="3"/>
  <c r="K233" i="3"/>
  <c r="K237" i="3"/>
  <c r="K241" i="3"/>
  <c r="K245" i="3"/>
  <c r="K249" i="3"/>
  <c r="K253" i="3"/>
  <c r="K257" i="3"/>
  <c r="K261" i="3"/>
  <c r="K265" i="3"/>
  <c r="K269" i="3"/>
  <c r="K273" i="3"/>
  <c r="K277" i="3"/>
  <c r="K281" i="3"/>
  <c r="K285" i="3"/>
  <c r="K289" i="3"/>
  <c r="K293" i="3"/>
  <c r="K297" i="3"/>
  <c r="K301" i="3"/>
  <c r="K305" i="3"/>
  <c r="K309" i="3"/>
  <c r="K313" i="3"/>
  <c r="K317" i="3"/>
  <c r="K321" i="3"/>
  <c r="K325" i="3"/>
  <c r="K329" i="3"/>
  <c r="K333" i="3"/>
  <c r="K337" i="3"/>
  <c r="K341" i="3"/>
  <c r="K345" i="3"/>
  <c r="K349" i="3"/>
  <c r="K353" i="3"/>
  <c r="K357" i="3"/>
  <c r="K361" i="3"/>
  <c r="K365" i="3"/>
  <c r="K616" i="3"/>
  <c r="J616" i="3"/>
  <c r="J671" i="3"/>
  <c r="K671" i="3"/>
  <c r="M678" i="3"/>
  <c r="Q678" i="3" a="1"/>
  <c r="Q678" i="3" s="1"/>
  <c r="J18" i="3"/>
  <c r="J22" i="3"/>
  <c r="J26" i="3"/>
  <c r="J30" i="3"/>
  <c r="J34" i="3"/>
  <c r="J38" i="3"/>
  <c r="J42" i="3"/>
  <c r="J46" i="3"/>
  <c r="M171" i="3"/>
  <c r="M179" i="3"/>
  <c r="M187" i="3"/>
  <c r="M189" i="3"/>
  <c r="M193" i="3"/>
  <c r="M195" i="3"/>
  <c r="M197" i="3"/>
  <c r="M199" i="3"/>
  <c r="M201" i="3"/>
  <c r="M203" i="3"/>
  <c r="M205" i="3"/>
  <c r="M209" i="3"/>
  <c r="M211" i="3"/>
  <c r="M213" i="3"/>
  <c r="M215" i="3"/>
  <c r="M217" i="3"/>
  <c r="M219" i="3"/>
  <c r="M221" i="3"/>
  <c r="M225" i="3"/>
  <c r="M227" i="3"/>
  <c r="M229" i="3"/>
  <c r="M231" i="3"/>
  <c r="M233" i="3"/>
  <c r="M235" i="3"/>
  <c r="M237" i="3"/>
  <c r="M241" i="3"/>
  <c r="M243" i="3"/>
  <c r="M245" i="3"/>
  <c r="M249" i="3"/>
  <c r="M251" i="3"/>
  <c r="M253" i="3"/>
  <c r="M257" i="3"/>
  <c r="M259" i="3"/>
  <c r="M261" i="3"/>
  <c r="M263" i="3"/>
  <c r="K404" i="3"/>
  <c r="J404" i="3"/>
  <c r="K420" i="3"/>
  <c r="J420" i="3"/>
  <c r="K436" i="3"/>
  <c r="J436" i="3"/>
  <c r="K452" i="3"/>
  <c r="J452" i="3"/>
  <c r="K468" i="3"/>
  <c r="J468" i="3"/>
  <c r="K484" i="3"/>
  <c r="J484" i="3"/>
  <c r="K500" i="3"/>
  <c r="J500" i="3"/>
  <c r="K516" i="3"/>
  <c r="J516" i="3"/>
  <c r="Q573" i="3" a="1"/>
  <c r="Q573" i="3" s="1"/>
  <c r="M573" i="3"/>
  <c r="J591" i="3"/>
  <c r="K591" i="3"/>
  <c r="K600" i="3"/>
  <c r="J600" i="3"/>
  <c r="J623" i="3"/>
  <c r="K623" i="3"/>
  <c r="M672" i="3"/>
  <c r="Q672" i="3" a="1"/>
  <c r="Q672" i="3" s="1"/>
  <c r="M676" i="3"/>
  <c r="Q676" i="3" a="1"/>
  <c r="Q676" i="3" s="1"/>
  <c r="J683" i="3"/>
  <c r="K683" i="3"/>
  <c r="J705" i="3"/>
  <c r="K705" i="3"/>
  <c r="J912" i="3"/>
  <c r="K912" i="3"/>
  <c r="K368" i="3"/>
  <c r="K372" i="3"/>
  <c r="K376" i="3"/>
  <c r="K380" i="3"/>
  <c r="K384" i="3"/>
  <c r="K388" i="3"/>
  <c r="K392" i="3"/>
  <c r="K396" i="3"/>
  <c r="K400" i="3"/>
  <c r="J409" i="3"/>
  <c r="J425" i="3"/>
  <c r="J441" i="3"/>
  <c r="J457" i="3"/>
  <c r="J473" i="3"/>
  <c r="J489" i="3"/>
  <c r="J505" i="3"/>
  <c r="J564" i="3"/>
  <c r="K573" i="3"/>
  <c r="J582" i="3"/>
  <c r="K603" i="3"/>
  <c r="M628" i="3"/>
  <c r="Q628" i="3" a="1"/>
  <c r="Q628" i="3" s="1"/>
  <c r="J635" i="3"/>
  <c r="K635" i="3"/>
  <c r="K648" i="3"/>
  <c r="J648" i="3"/>
  <c r="K676" i="3"/>
  <c r="J694" i="3"/>
  <c r="K694" i="3"/>
  <c r="M368" i="3"/>
  <c r="M372" i="3"/>
  <c r="M374" i="3"/>
  <c r="M376" i="3"/>
  <c r="M380" i="3"/>
  <c r="M384" i="3"/>
  <c r="M388" i="3"/>
  <c r="M390" i="3"/>
  <c r="M392" i="3"/>
  <c r="M396" i="3"/>
  <c r="M400" i="3"/>
  <c r="M402" i="3"/>
  <c r="K416" i="3"/>
  <c r="J416" i="3"/>
  <c r="K432" i="3"/>
  <c r="J432" i="3"/>
  <c r="M434" i="3"/>
  <c r="K448" i="3"/>
  <c r="J448" i="3"/>
  <c r="M450" i="3"/>
  <c r="K464" i="3"/>
  <c r="J464" i="3"/>
  <c r="M466" i="3"/>
  <c r="K480" i="3"/>
  <c r="J480" i="3"/>
  <c r="K496" i="3"/>
  <c r="J496" i="3"/>
  <c r="M498" i="3"/>
  <c r="K512" i="3"/>
  <c r="J512" i="3"/>
  <c r="M514" i="3"/>
  <c r="K524" i="3"/>
  <c r="J524" i="3"/>
  <c r="K532" i="3"/>
  <c r="J532" i="3"/>
  <c r="K540" i="3"/>
  <c r="J540" i="3"/>
  <c r="K548" i="3"/>
  <c r="J548" i="3"/>
  <c r="K556" i="3"/>
  <c r="J556" i="3"/>
  <c r="K568" i="3"/>
  <c r="J568" i="3"/>
  <c r="M603" i="3"/>
  <c r="J607" i="3"/>
  <c r="K607" i="3"/>
  <c r="J655" i="3"/>
  <c r="K655" i="3"/>
  <c r="M662" i="3"/>
  <c r="Q662" i="3" a="1"/>
  <c r="Q662" i="3" s="1"/>
  <c r="J188" i="3"/>
  <c r="J192" i="3"/>
  <c r="J196" i="3"/>
  <c r="J200" i="3"/>
  <c r="J204" i="3"/>
  <c r="J208" i="3"/>
  <c r="J212" i="3"/>
  <c r="J216" i="3"/>
  <c r="J220" i="3"/>
  <c r="J224" i="3"/>
  <c r="J228" i="3"/>
  <c r="J232" i="3"/>
  <c r="J236" i="3"/>
  <c r="J240" i="3"/>
  <c r="J244" i="3"/>
  <c r="J248" i="3"/>
  <c r="J252" i="3"/>
  <c r="J256" i="3"/>
  <c r="J260" i="3"/>
  <c r="J264" i="3"/>
  <c r="J268" i="3"/>
  <c r="J272" i="3"/>
  <c r="J276" i="3"/>
  <c r="J280" i="3"/>
  <c r="J284" i="3"/>
  <c r="J288" i="3"/>
  <c r="J292" i="3"/>
  <c r="J296" i="3"/>
  <c r="J300" i="3"/>
  <c r="J304" i="3"/>
  <c r="J308" i="3"/>
  <c r="J312" i="3"/>
  <c r="J316" i="3"/>
  <c r="J320" i="3"/>
  <c r="J324" i="3"/>
  <c r="J328" i="3"/>
  <c r="J332" i="3"/>
  <c r="J336" i="3"/>
  <c r="J340" i="3"/>
  <c r="J344" i="3"/>
  <c r="J348" i="3"/>
  <c r="J352" i="3"/>
  <c r="J356" i="3"/>
  <c r="J360" i="3"/>
  <c r="J364" i="3"/>
  <c r="K571" i="3"/>
  <c r="Q589" i="3" a="1"/>
  <c r="Q589" i="3" s="1"/>
  <c r="M589" i="3"/>
  <c r="M608" i="3"/>
  <c r="Q608" i="3" a="1"/>
  <c r="Q608" i="3" s="1"/>
  <c r="M656" i="3"/>
  <c r="Q656" i="3" a="1"/>
  <c r="Q656" i="3" s="1"/>
  <c r="M660" i="3"/>
  <c r="Q660" i="3" a="1"/>
  <c r="Q660" i="3" s="1"/>
  <c r="J667" i="3"/>
  <c r="K667" i="3"/>
  <c r="K680" i="3"/>
  <c r="J680" i="3"/>
  <c r="K688" i="3"/>
  <c r="J688" i="3"/>
  <c r="J702" i="3"/>
  <c r="K702" i="3"/>
  <c r="Q691" i="3" a="1"/>
  <c r="Q691" i="3" s="1"/>
  <c r="J780" i="3"/>
  <c r="K780" i="3"/>
  <c r="Q847" i="3" a="1"/>
  <c r="Q847" i="3" s="1"/>
  <c r="M847" i="3"/>
  <c r="Q956" i="3" a="1"/>
  <c r="Q956" i="3" s="1"/>
  <c r="M956" i="3"/>
  <c r="J975" i="3"/>
  <c r="K975" i="3"/>
  <c r="M605" i="3"/>
  <c r="J729" i="3"/>
  <c r="K729" i="3"/>
  <c r="J733" i="3"/>
  <c r="K733" i="3"/>
  <c r="J859" i="3"/>
  <c r="K859" i="3"/>
  <c r="M953" i="3"/>
  <c r="Q953" i="3" a="1"/>
  <c r="Q953" i="3" s="1"/>
  <c r="K609" i="3"/>
  <c r="J618" i="3"/>
  <c r="K625" i="3"/>
  <c r="J634" i="3"/>
  <c r="K641" i="3"/>
  <c r="J650" i="3"/>
  <c r="K657" i="3"/>
  <c r="J666" i="3"/>
  <c r="K673" i="3"/>
  <c r="J682" i="3"/>
  <c r="M686" i="3"/>
  <c r="Q686" i="3" a="1"/>
  <c r="Q686" i="3" s="1"/>
  <c r="J697" i="3"/>
  <c r="K697" i="3"/>
  <c r="J703" i="3"/>
  <c r="J712" i="3"/>
  <c r="M726" i="3"/>
  <c r="Q726" i="3" a="1"/>
  <c r="Q726" i="3" s="1"/>
  <c r="J828" i="3"/>
  <c r="K828" i="3"/>
  <c r="J844" i="3"/>
  <c r="K844" i="3"/>
  <c r="Q855" i="3" a="1"/>
  <c r="Q855" i="3" s="1"/>
  <c r="M855" i="3"/>
  <c r="J620" i="3"/>
  <c r="M625" i="3"/>
  <c r="K627" i="3"/>
  <c r="J636" i="3"/>
  <c r="M641" i="3"/>
  <c r="K643" i="3"/>
  <c r="J652" i="3"/>
  <c r="M657" i="3"/>
  <c r="K659" i="3"/>
  <c r="J668" i="3"/>
  <c r="M673" i="3"/>
  <c r="K675" i="3"/>
  <c r="K686" i="3"/>
  <c r="M692" i="3"/>
  <c r="K701" i="3"/>
  <c r="Q707" i="3" a="1"/>
  <c r="Q707" i="3" s="1"/>
  <c r="J719" i="3"/>
  <c r="K726" i="3"/>
  <c r="J737" i="3"/>
  <c r="K737" i="3"/>
  <c r="J744" i="3"/>
  <c r="K744" i="3"/>
  <c r="M783" i="3"/>
  <c r="M563" i="3"/>
  <c r="K565" i="3"/>
  <c r="J574" i="3"/>
  <c r="M579" i="3"/>
  <c r="K581" i="3"/>
  <c r="Q586" i="3" a="1"/>
  <c r="Q586" i="3" s="1"/>
  <c r="J590" i="3"/>
  <c r="K597" i="3"/>
  <c r="Q602" i="3" a="1"/>
  <c r="Q602" i="3" s="1"/>
  <c r="J606" i="3"/>
  <c r="M611" i="3"/>
  <c r="M627" i="3"/>
  <c r="M643" i="3"/>
  <c r="M659" i="3"/>
  <c r="M675" i="3"/>
  <c r="J689" i="3"/>
  <c r="K689" i="3"/>
  <c r="M701" i="3"/>
  <c r="M710" i="3"/>
  <c r="Q710" i="3" a="1"/>
  <c r="Q710" i="3" s="1"/>
  <c r="J713" i="3"/>
  <c r="K713" i="3"/>
  <c r="Q731" i="3" a="1"/>
  <c r="Q731" i="3" s="1"/>
  <c r="J760" i="3"/>
  <c r="K760" i="3"/>
  <c r="J812" i="3"/>
  <c r="K812" i="3"/>
  <c r="K567" i="3"/>
  <c r="K583" i="3"/>
  <c r="K599" i="3"/>
  <c r="K615" i="3"/>
  <c r="K631" i="3"/>
  <c r="K647" i="3"/>
  <c r="K663" i="3"/>
  <c r="K679" i="3"/>
  <c r="K693" i="3"/>
  <c r="J704" i="3"/>
  <c r="K710" i="3"/>
  <c r="K717" i="3"/>
  <c r="J748" i="3"/>
  <c r="K748" i="3"/>
  <c r="J756" i="3"/>
  <c r="K756" i="3"/>
  <c r="J776" i="3"/>
  <c r="K776" i="3"/>
  <c r="K875" i="3"/>
  <c r="J875" i="3"/>
  <c r="J764" i="3"/>
  <c r="K764" i="3"/>
  <c r="J772" i="3"/>
  <c r="K772" i="3"/>
  <c r="J796" i="3"/>
  <c r="K796" i="3"/>
  <c r="K846" i="3"/>
  <c r="J846" i="3"/>
  <c r="J959" i="3"/>
  <c r="K959" i="3"/>
  <c r="Q753" i="3" a="1"/>
  <c r="Q753" i="3" s="1"/>
  <c r="Q769" i="3" a="1"/>
  <c r="Q769" i="3" s="1"/>
  <c r="Q785" i="3" a="1"/>
  <c r="Q785" i="3" s="1"/>
  <c r="Q801" i="3" a="1"/>
  <c r="Q801" i="3" s="1"/>
  <c r="Q817" i="3" a="1"/>
  <c r="Q817" i="3" s="1"/>
  <c r="K834" i="3"/>
  <c r="J834" i="3"/>
  <c r="J880" i="3"/>
  <c r="K880" i="3"/>
  <c r="M893" i="3"/>
  <c r="Q893" i="3" a="1"/>
  <c r="Q893" i="3" s="1"/>
  <c r="Q899" i="3" a="1"/>
  <c r="Q899" i="3" s="1"/>
  <c r="M899" i="3"/>
  <c r="Q915" i="3" a="1"/>
  <c r="Q915" i="3" s="1"/>
  <c r="M915" i="3"/>
  <c r="K922" i="3"/>
  <c r="J922" i="3"/>
  <c r="M945" i="3"/>
  <c r="Q945" i="3" a="1"/>
  <c r="Q945" i="3" s="1"/>
  <c r="K854" i="3"/>
  <c r="J854" i="3"/>
  <c r="K890" i="3"/>
  <c r="J890" i="3"/>
  <c r="K930" i="3"/>
  <c r="J930" i="3"/>
  <c r="K938" i="3"/>
  <c r="J938" i="3"/>
  <c r="Q960" i="3" a="1"/>
  <c r="Q960" i="3" s="1"/>
  <c r="M960" i="3"/>
  <c r="J963" i="3"/>
  <c r="K963" i="3"/>
  <c r="Q976" i="3" a="1"/>
  <c r="Q976" i="3" s="1"/>
  <c r="M976" i="3"/>
  <c r="J979" i="3"/>
  <c r="K979" i="3"/>
  <c r="K1049" i="3"/>
  <c r="J1049" i="3"/>
  <c r="K752" i="3"/>
  <c r="K768" i="3"/>
  <c r="K784" i="3"/>
  <c r="K800" i="3"/>
  <c r="K816" i="3"/>
  <c r="K842" i="3"/>
  <c r="J842" i="3"/>
  <c r="K852" i="3"/>
  <c r="J891" i="3"/>
  <c r="K891" i="3"/>
  <c r="Q900" i="3" a="1"/>
  <c r="Q900" i="3" s="1"/>
  <c r="M900" i="3"/>
  <c r="M905" i="3"/>
  <c r="Q905" i="3" a="1"/>
  <c r="Q905" i="3" s="1"/>
  <c r="J910" i="3"/>
  <c r="K946" i="3"/>
  <c r="J946" i="3"/>
  <c r="K954" i="3"/>
  <c r="J954" i="3"/>
  <c r="J1017" i="3"/>
  <c r="K1033" i="3"/>
  <c r="J1033" i="3"/>
  <c r="Q868" i="3" a="1"/>
  <c r="Q868" i="3" s="1"/>
  <c r="M868" i="3"/>
  <c r="Q964" i="3" a="1"/>
  <c r="Q964" i="3" s="1"/>
  <c r="M964" i="3"/>
  <c r="J967" i="3"/>
  <c r="K967" i="3"/>
  <c r="Q980" i="3" a="1"/>
  <c r="Q980" i="3" s="1"/>
  <c r="M980" i="3"/>
  <c r="Q994" i="3" a="1"/>
  <c r="Q994" i="3" s="1"/>
  <c r="M994" i="3"/>
  <c r="Q718" i="3" a="1"/>
  <c r="Q718" i="3" s="1"/>
  <c r="Q734" i="3" a="1"/>
  <c r="Q734" i="3" s="1"/>
  <c r="Q745" i="3" a="1"/>
  <c r="Q745" i="3" s="1"/>
  <c r="Q761" i="3" a="1"/>
  <c r="Q761" i="3" s="1"/>
  <c r="Q777" i="3" a="1"/>
  <c r="Q777" i="3" s="1"/>
  <c r="K788" i="3"/>
  <c r="Q793" i="3" a="1"/>
  <c r="Q793" i="3" s="1"/>
  <c r="K804" i="3"/>
  <c r="Q809" i="3" a="1"/>
  <c r="Q809" i="3" s="1"/>
  <c r="K820" i="3"/>
  <c r="Q825" i="3" a="1"/>
  <c r="Q825" i="3" s="1"/>
  <c r="K850" i="3"/>
  <c r="J850" i="3"/>
  <c r="Q857" i="3" a="1"/>
  <c r="Q857" i="3" s="1"/>
  <c r="J863" i="3"/>
  <c r="K868" i="3"/>
  <c r="K906" i="3"/>
  <c r="J906" i="3"/>
  <c r="Q911" i="3" a="1"/>
  <c r="Q911" i="3" s="1"/>
  <c r="M911" i="3"/>
  <c r="J947" i="3"/>
  <c r="Q955" i="3" a="1"/>
  <c r="Q955" i="3" s="1"/>
  <c r="M955" i="3"/>
  <c r="K994" i="3"/>
  <c r="K838" i="3"/>
  <c r="J838" i="3"/>
  <c r="Q843" i="3" a="1"/>
  <c r="Q843" i="3" s="1"/>
  <c r="M843" i="3"/>
  <c r="J864" i="3"/>
  <c r="K864" i="3"/>
  <c r="K874" i="3"/>
  <c r="J874" i="3"/>
  <c r="M921" i="3"/>
  <c r="Q921" i="3" a="1"/>
  <c r="Q921" i="3" s="1"/>
  <c r="J971" i="3"/>
  <c r="K971" i="3"/>
  <c r="K1013" i="3"/>
  <c r="J1013" i="3"/>
  <c r="J1054" i="3"/>
  <c r="K1054" i="3"/>
  <c r="M1097" i="3"/>
  <c r="Q1097" i="3" a="1"/>
  <c r="Q1097" i="3" s="1"/>
  <c r="K792" i="3"/>
  <c r="K808" i="3"/>
  <c r="K824" i="3"/>
  <c r="K836" i="3"/>
  <c r="K858" i="3"/>
  <c r="J858" i="3"/>
  <c r="J866" i="3"/>
  <c r="J896" i="3"/>
  <c r="K896" i="3"/>
  <c r="K907" i="3"/>
  <c r="J907" i="3"/>
  <c r="Q940" i="3" a="1"/>
  <c r="Q940" i="3" s="1"/>
  <c r="M940" i="3"/>
  <c r="K989" i="3"/>
  <c r="J989" i="3"/>
  <c r="M999" i="3"/>
  <c r="Q999" i="3" a="1"/>
  <c r="Q999" i="3" s="1"/>
  <c r="Q1022" i="3" a="1"/>
  <c r="Q1022" i="3" s="1"/>
  <c r="M1022" i="3"/>
  <c r="J1038" i="3"/>
  <c r="K1038" i="3"/>
  <c r="M998" i="3"/>
  <c r="Q1003" i="3" a="1"/>
  <c r="Q1003" i="3" s="1"/>
  <c r="J1108" i="3"/>
  <c r="K1108" i="3"/>
  <c r="K1117" i="3"/>
  <c r="J1117" i="3"/>
  <c r="Q1392" i="3" a="1"/>
  <c r="Q1392" i="3" s="1"/>
  <c r="M1392" i="3"/>
  <c r="K1472" i="3"/>
  <c r="J1472" i="3"/>
  <c r="M1065" i="3"/>
  <c r="Q1065" i="3" a="1"/>
  <c r="Q1065" i="3" s="1"/>
  <c r="M1081" i="3"/>
  <c r="Q1081" i="3" a="1"/>
  <c r="Q1081" i="3" s="1"/>
  <c r="M1140" i="3"/>
  <c r="Q1140" i="3" a="1"/>
  <c r="Q1140" i="3" s="1"/>
  <c r="K860" i="3"/>
  <c r="J870" i="3"/>
  <c r="J887" i="3"/>
  <c r="K892" i="3"/>
  <c r="J902" i="3"/>
  <c r="J919" i="3"/>
  <c r="J935" i="3"/>
  <c r="J951" i="3"/>
  <c r="J982" i="3"/>
  <c r="M982" i="3" s="1"/>
  <c r="K1002" i="3"/>
  <c r="J1009" i="3"/>
  <c r="K1018" i="3"/>
  <c r="J1029" i="3"/>
  <c r="K1034" i="3"/>
  <c r="J1045" i="3"/>
  <c r="K1050" i="3"/>
  <c r="Q1060" i="3" a="1"/>
  <c r="Q1060" i="3" s="1"/>
  <c r="M1060" i="3"/>
  <c r="K1065" i="3"/>
  <c r="J1072" i="3"/>
  <c r="K1072" i="3"/>
  <c r="J1092" i="3"/>
  <c r="K1092" i="3"/>
  <c r="K1101" i="3"/>
  <c r="J1101" i="3"/>
  <c r="M1115" i="3"/>
  <c r="Q1115" i="3" a="1"/>
  <c r="Q1115" i="3" s="1"/>
  <c r="K1178" i="3"/>
  <c r="J1178" i="3"/>
  <c r="K872" i="3"/>
  <c r="J882" i="3"/>
  <c r="K904" i="3"/>
  <c r="J914" i="3"/>
  <c r="J926" i="3"/>
  <c r="J942" i="3"/>
  <c r="J958" i="3"/>
  <c r="J962" i="3"/>
  <c r="J966" i="3"/>
  <c r="J970" i="3"/>
  <c r="J974" i="3"/>
  <c r="J978" i="3"/>
  <c r="K990" i="3"/>
  <c r="J997" i="3"/>
  <c r="M1002" i="3"/>
  <c r="Q1007" i="3" a="1"/>
  <c r="Q1007" i="3" s="1"/>
  <c r="K1014" i="3"/>
  <c r="M1018" i="3"/>
  <c r="M1034" i="3"/>
  <c r="M1050" i="3"/>
  <c r="K1060" i="3"/>
  <c r="K1069" i="3"/>
  <c r="J1069" i="3"/>
  <c r="J1076" i="3"/>
  <c r="K1076" i="3"/>
  <c r="K1085" i="3"/>
  <c r="J1085" i="3"/>
  <c r="K998" i="3"/>
  <c r="J1005" i="3"/>
  <c r="M1113" i="3"/>
  <c r="Q1113" i="3" a="1"/>
  <c r="Q1113" i="3" s="1"/>
  <c r="K1088" i="3"/>
  <c r="K1104" i="3"/>
  <c r="K1120" i="3"/>
  <c r="J1122" i="3"/>
  <c r="K1124" i="3"/>
  <c r="K1126" i="3"/>
  <c r="K1134" i="3"/>
  <c r="K1149" i="3"/>
  <c r="J1149" i="3"/>
  <c r="J1203" i="3"/>
  <c r="K1203" i="3"/>
  <c r="K1980" i="3"/>
  <c r="J1980" i="3"/>
  <c r="Q2062" i="3" a="1"/>
  <c r="Q2062" i="3" s="1"/>
  <c r="M2062" i="3"/>
  <c r="K1153" i="3"/>
  <c r="J1153" i="3"/>
  <c r="K1190" i="3"/>
  <c r="J1190" i="3"/>
  <c r="Q1223" i="3" a="1"/>
  <c r="Q1223" i="3" s="1"/>
  <c r="M1223" i="3"/>
  <c r="K1254" i="3"/>
  <c r="J1254" i="3"/>
  <c r="K1062" i="3"/>
  <c r="J1071" i="3"/>
  <c r="K1078" i="3"/>
  <c r="J1087" i="3"/>
  <c r="K1094" i="3"/>
  <c r="J1103" i="3"/>
  <c r="K1110" i="3"/>
  <c r="J1119" i="3"/>
  <c r="K1135" i="3"/>
  <c r="K1147" i="3"/>
  <c r="J1150" i="3"/>
  <c r="K1162" i="3"/>
  <c r="J1162" i="3"/>
  <c r="K1179" i="3"/>
  <c r="J1179" i="3"/>
  <c r="K1323" i="3"/>
  <c r="J1323" i="3"/>
  <c r="K1360" i="3"/>
  <c r="J1360" i="3"/>
  <c r="M1369" i="3"/>
  <c r="Q1369" i="3" a="1"/>
  <c r="Q1369" i="3" s="1"/>
  <c r="Q1405" i="3" a="1"/>
  <c r="Q1405" i="3" s="1"/>
  <c r="M1405" i="3"/>
  <c r="Q1420" i="3" a="1"/>
  <c r="Q1420" i="3" s="1"/>
  <c r="M1420" i="3"/>
  <c r="M1062" i="3"/>
  <c r="M1078" i="3"/>
  <c r="M1094" i="3"/>
  <c r="M1110" i="3"/>
  <c r="Q1135" i="3" a="1"/>
  <c r="Q1135" i="3" s="1"/>
  <c r="K1141" i="3"/>
  <c r="J1141" i="3"/>
  <c r="Q1147" i="3" a="1"/>
  <c r="Q1147" i="3" s="1"/>
  <c r="K1154" i="3"/>
  <c r="J1154" i="3"/>
  <c r="J1059" i="3"/>
  <c r="K1066" i="3"/>
  <c r="J1075" i="3"/>
  <c r="M1080" i="3"/>
  <c r="K1082" i="3"/>
  <c r="J1091" i="3"/>
  <c r="K1098" i="3"/>
  <c r="J1107" i="3"/>
  <c r="M1112" i="3"/>
  <c r="K1114" i="3"/>
  <c r="M1123" i="3"/>
  <c r="K1129" i="3"/>
  <c r="K1133" i="3"/>
  <c r="J1133" i="3"/>
  <c r="J1138" i="3"/>
  <c r="K1151" i="3"/>
  <c r="K1242" i="3"/>
  <c r="J1242" i="3"/>
  <c r="K1246" i="3"/>
  <c r="J1246" i="3"/>
  <c r="K1263" i="3"/>
  <c r="J1263" i="3"/>
  <c r="K1328" i="3"/>
  <c r="J1328" i="3"/>
  <c r="K1357" i="3"/>
  <c r="J1357" i="3"/>
  <c r="M1127" i="3"/>
  <c r="Q1129" i="3" a="1"/>
  <c r="Q1129" i="3" s="1"/>
  <c r="K1145" i="3"/>
  <c r="J1145" i="3"/>
  <c r="Q1151" i="3" a="1"/>
  <c r="Q1151" i="3" s="1"/>
  <c r="K1199" i="3"/>
  <c r="J1199" i="3"/>
  <c r="Q1227" i="3" a="1"/>
  <c r="Q1227" i="3" s="1"/>
  <c r="M1227" i="3"/>
  <c r="K1243" i="3"/>
  <c r="J1243" i="3"/>
  <c r="Q1287" i="3" a="1"/>
  <c r="Q1287" i="3" s="1"/>
  <c r="M1287" i="3"/>
  <c r="K1186" i="3"/>
  <c r="J1186" i="3"/>
  <c r="K1306" i="3"/>
  <c r="J1306" i="3"/>
  <c r="K1325" i="3"/>
  <c r="J1325" i="3"/>
  <c r="Q1400" i="3" a="1"/>
  <c r="Q1400" i="3" s="1"/>
  <c r="M1400" i="3"/>
  <c r="K1210" i="3"/>
  <c r="J1210" i="3"/>
  <c r="K1222" i="3"/>
  <c r="J1222" i="3"/>
  <c r="K1275" i="3"/>
  <c r="J1275" i="3"/>
  <c r="K1278" i="3"/>
  <c r="J1278" i="3"/>
  <c r="Q1299" i="3" a="1"/>
  <c r="Q1299" i="3" s="1"/>
  <c r="M1299" i="3"/>
  <c r="K1310" i="3"/>
  <c r="J1310" i="3"/>
  <c r="K1339" i="3"/>
  <c r="J1339" i="3"/>
  <c r="Q1452" i="3" a="1"/>
  <c r="Q1452" i="3" s="1"/>
  <c r="M1452" i="3"/>
  <c r="K1461" i="3"/>
  <c r="J1461" i="3"/>
  <c r="Q1267" i="3" a="1"/>
  <c r="Q1267" i="3" s="1"/>
  <c r="M1267" i="3"/>
  <c r="K1318" i="3"/>
  <c r="J1318" i="3"/>
  <c r="K1327" i="3"/>
  <c r="J1327" i="3"/>
  <c r="Q1352" i="3" a="1"/>
  <c r="Q1352" i="3" s="1"/>
  <c r="M1352" i="3"/>
  <c r="K1355" i="3"/>
  <c r="J1355" i="3"/>
  <c r="K1182" i="3"/>
  <c r="J1182" i="3"/>
  <c r="K1211" i="3"/>
  <c r="J1211" i="3"/>
  <c r="K1214" i="3"/>
  <c r="J1214" i="3"/>
  <c r="Q1235" i="3" a="1"/>
  <c r="Q1235" i="3" s="1"/>
  <c r="M1235" i="3"/>
  <c r="K1267" i="3"/>
  <c r="K1343" i="3"/>
  <c r="J1343" i="3"/>
  <c r="J1504" i="3"/>
  <c r="K1504" i="3"/>
  <c r="K1507" i="3"/>
  <c r="J1507" i="3"/>
  <c r="J1596" i="3"/>
  <c r="K1596" i="3"/>
  <c r="J1480" i="3"/>
  <c r="K1480" i="3"/>
  <c r="K1483" i="3"/>
  <c r="J1483" i="3"/>
  <c r="K1158" i="3"/>
  <c r="J1158" i="3"/>
  <c r="K1314" i="3"/>
  <c r="J1314" i="3"/>
  <c r="K1341" i="3"/>
  <c r="J1341" i="3"/>
  <c r="K1344" i="3"/>
  <c r="J1344" i="3"/>
  <c r="Q1413" i="3" a="1"/>
  <c r="Q1413" i="3" s="1"/>
  <c r="M1413" i="3"/>
  <c r="K1440" i="3"/>
  <c r="J1440" i="3"/>
  <c r="K1274" i="3"/>
  <c r="J1274" i="3"/>
  <c r="K1286" i="3"/>
  <c r="J1286" i="3"/>
  <c r="K1429" i="3"/>
  <c r="J1429" i="3"/>
  <c r="J1548" i="3"/>
  <c r="K1548" i="3"/>
  <c r="Q1554" i="3" a="1"/>
  <c r="Q1554" i="3" s="1"/>
  <c r="M1554" i="3"/>
  <c r="K1811" i="3"/>
  <c r="J1811" i="3"/>
  <c r="K1218" i="3"/>
  <c r="J1218" i="3"/>
  <c r="K1250" i="3"/>
  <c r="J1250" i="3"/>
  <c r="K1282" i="3"/>
  <c r="J1282" i="3"/>
  <c r="Q1348" i="3" a="1"/>
  <c r="Q1348" i="3" s="1"/>
  <c r="M1348" i="3"/>
  <c r="Q1372" i="3" a="1"/>
  <c r="Q1372" i="3" s="1"/>
  <c r="M1372" i="3"/>
  <c r="Q1385" i="3" a="1"/>
  <c r="Q1385" i="3" s="1"/>
  <c r="M1385" i="3"/>
  <c r="K1447" i="3"/>
  <c r="J1447" i="3"/>
  <c r="J1528" i="3"/>
  <c r="K1528" i="3"/>
  <c r="J1628" i="3"/>
  <c r="K1628" i="3"/>
  <c r="Q1380" i="3" a="1"/>
  <c r="Q1380" i="3" s="1"/>
  <c r="M1380" i="3"/>
  <c r="Q1393" i="3" a="1"/>
  <c r="Q1393" i="3" s="1"/>
  <c r="M1393" i="3"/>
  <c r="J1488" i="3"/>
  <c r="K1488" i="3"/>
  <c r="K1491" i="3"/>
  <c r="J1491" i="3"/>
  <c r="J1580" i="3"/>
  <c r="K1580" i="3"/>
  <c r="Q1586" i="3" a="1"/>
  <c r="Q1586" i="3" s="1"/>
  <c r="M1586" i="3"/>
  <c r="K1194" i="3"/>
  <c r="J1194" i="3"/>
  <c r="K1226" i="3"/>
  <c r="J1226" i="3"/>
  <c r="M1252" i="3"/>
  <c r="K1258" i="3"/>
  <c r="J1258" i="3"/>
  <c r="K1290" i="3"/>
  <c r="J1290" i="3"/>
  <c r="Q1388" i="3" a="1"/>
  <c r="Q1388" i="3" s="1"/>
  <c r="M1388" i="3"/>
  <c r="Q1401" i="3" a="1"/>
  <c r="Q1401" i="3" s="1"/>
  <c r="M1401" i="3"/>
  <c r="M1408" i="3"/>
  <c r="J1512" i="3"/>
  <c r="K1512" i="3"/>
  <c r="K1515" i="3"/>
  <c r="J1515" i="3"/>
  <c r="K1166" i="3"/>
  <c r="J1166" i="3"/>
  <c r="J1183" i="3"/>
  <c r="K1198" i="3"/>
  <c r="J1198" i="3"/>
  <c r="J1215" i="3"/>
  <c r="K1230" i="3"/>
  <c r="J1230" i="3"/>
  <c r="J1247" i="3"/>
  <c r="K1262" i="3"/>
  <c r="J1262" i="3"/>
  <c r="J1279" i="3"/>
  <c r="K1294" i="3"/>
  <c r="J1294" i="3"/>
  <c r="K1333" i="3"/>
  <c r="J1335" i="3"/>
  <c r="K1349" i="3"/>
  <c r="J1351" i="3"/>
  <c r="K1361" i="3"/>
  <c r="K1373" i="3"/>
  <c r="Q1396" i="3" a="1"/>
  <c r="Q1396" i="3" s="1"/>
  <c r="M1396" i="3"/>
  <c r="Q1409" i="3" a="1"/>
  <c r="Q1409" i="3" s="1"/>
  <c r="M1409" i="3"/>
  <c r="J1436" i="3"/>
  <c r="J1468" i="3"/>
  <c r="J1536" i="3"/>
  <c r="K1536" i="3"/>
  <c r="J1612" i="3"/>
  <c r="K1612" i="3"/>
  <c r="Q1618" i="3" a="1"/>
  <c r="Q1618" i="3" s="1"/>
  <c r="M1618" i="3"/>
  <c r="J1155" i="3"/>
  <c r="K1170" i="3"/>
  <c r="J1170" i="3"/>
  <c r="J1187" i="3"/>
  <c r="K1202" i="3"/>
  <c r="J1202" i="3"/>
  <c r="J1219" i="3"/>
  <c r="K1234" i="3"/>
  <c r="J1234" i="3"/>
  <c r="J1251" i="3"/>
  <c r="K1266" i="3"/>
  <c r="J1266" i="3"/>
  <c r="J1283" i="3"/>
  <c r="K1298" i="3"/>
  <c r="J1298" i="3"/>
  <c r="Q1321" i="3" a="1"/>
  <c r="Q1321" i="3" s="1"/>
  <c r="Q1333" i="3" a="1"/>
  <c r="Q1333" i="3" s="1"/>
  <c r="Q1337" i="3" a="1"/>
  <c r="Q1337" i="3" s="1"/>
  <c r="Q1349" i="3" a="1"/>
  <c r="Q1349" i="3" s="1"/>
  <c r="Q1353" i="3" a="1"/>
  <c r="Q1353" i="3" s="1"/>
  <c r="M1361" i="3"/>
  <c r="Q1404" i="3" a="1"/>
  <c r="Q1404" i="3" s="1"/>
  <c r="M1404" i="3"/>
  <c r="Q1417" i="3" a="1"/>
  <c r="Q1417" i="3" s="1"/>
  <c r="M1417" i="3"/>
  <c r="M1476" i="3"/>
  <c r="Q1476" i="3" a="1"/>
  <c r="Q1476" i="3" s="1"/>
  <c r="J1496" i="3"/>
  <c r="K1496" i="3"/>
  <c r="K1499" i="3"/>
  <c r="J1499" i="3"/>
  <c r="J1564" i="3"/>
  <c r="K1564" i="3"/>
  <c r="K1174" i="3"/>
  <c r="J1174" i="3"/>
  <c r="K1206" i="3"/>
  <c r="J1206" i="3"/>
  <c r="K1238" i="3"/>
  <c r="J1238" i="3"/>
  <c r="K1270" i="3"/>
  <c r="J1270" i="3"/>
  <c r="K1302" i="3"/>
  <c r="J1302" i="3"/>
  <c r="K1371" i="3"/>
  <c r="J1371" i="3"/>
  <c r="Q1412" i="3" a="1"/>
  <c r="Q1412" i="3" s="1"/>
  <c r="M1412" i="3"/>
  <c r="Q1428" i="3" a="1"/>
  <c r="Q1428" i="3" s="1"/>
  <c r="M1428" i="3"/>
  <c r="K1451" i="3"/>
  <c r="J1451" i="3"/>
  <c r="J1520" i="3"/>
  <c r="K1520" i="3"/>
  <c r="K1423" i="3"/>
  <c r="J1423" i="3"/>
  <c r="K1455" i="3"/>
  <c r="J1455" i="3"/>
  <c r="Q1486" i="3" a="1"/>
  <c r="Q1486" i="3" s="1"/>
  <c r="M1486" i="3"/>
  <c r="J1552" i="3"/>
  <c r="K1552" i="3"/>
  <c r="J1568" i="3"/>
  <c r="K1568" i="3"/>
  <c r="J1584" i="3"/>
  <c r="K1584" i="3"/>
  <c r="J1600" i="3"/>
  <c r="K1600" i="3"/>
  <c r="J1616" i="3"/>
  <c r="K1616" i="3"/>
  <c r="Q1658" i="3" a="1"/>
  <c r="Q1658" i="3" s="1"/>
  <c r="M1658" i="3"/>
  <c r="K1791" i="3"/>
  <c r="J1791" i="3"/>
  <c r="J1331" i="3"/>
  <c r="J1347" i="3"/>
  <c r="J1363" i="3"/>
  <c r="J1375" i="3"/>
  <c r="J1383" i="3"/>
  <c r="J1391" i="3"/>
  <c r="J1399" i="3"/>
  <c r="J1407" i="3"/>
  <c r="J1415" i="3"/>
  <c r="K1427" i="3"/>
  <c r="J1427" i="3"/>
  <c r="K1459" i="3"/>
  <c r="J1459" i="3"/>
  <c r="K1705" i="3"/>
  <c r="J1705" i="3"/>
  <c r="J1720" i="3"/>
  <c r="K1431" i="3"/>
  <c r="J1431" i="3"/>
  <c r="K1463" i="3"/>
  <c r="J1463" i="3"/>
  <c r="K1479" i="3"/>
  <c r="J1479" i="3"/>
  <c r="J1484" i="3"/>
  <c r="K1484" i="3"/>
  <c r="K1487" i="3"/>
  <c r="J1487" i="3"/>
  <c r="J1492" i="3"/>
  <c r="K1492" i="3"/>
  <c r="K1495" i="3"/>
  <c r="J1495" i="3"/>
  <c r="J1500" i="3"/>
  <c r="K1500" i="3"/>
  <c r="K1503" i="3"/>
  <c r="J1503" i="3"/>
  <c r="J1508" i="3"/>
  <c r="K1508" i="3"/>
  <c r="K1511" i="3"/>
  <c r="J1511" i="3"/>
  <c r="J1516" i="3"/>
  <c r="K1516" i="3"/>
  <c r="J1524" i="3"/>
  <c r="K1524" i="3"/>
  <c r="J1532" i="3"/>
  <c r="K1532" i="3"/>
  <c r="J1540" i="3"/>
  <c r="K1540" i="3"/>
  <c r="J1556" i="3"/>
  <c r="K1556" i="3"/>
  <c r="J1572" i="3"/>
  <c r="K1572" i="3"/>
  <c r="J1588" i="3"/>
  <c r="K1588" i="3"/>
  <c r="J1604" i="3"/>
  <c r="K1604" i="3"/>
  <c r="J1620" i="3"/>
  <c r="K1620" i="3"/>
  <c r="K1664" i="3"/>
  <c r="J1664" i="3"/>
  <c r="M1664" i="3" s="1"/>
  <c r="J1359" i="3"/>
  <c r="K1435" i="3"/>
  <c r="J1435" i="3"/>
  <c r="K1467" i="3"/>
  <c r="J1467" i="3"/>
  <c r="Q1630" i="3" a="1"/>
  <c r="Q1630" i="3" s="1"/>
  <c r="M1630" i="3"/>
  <c r="K1647" i="3"/>
  <c r="J1647" i="3"/>
  <c r="K1672" i="3"/>
  <c r="J1672" i="3"/>
  <c r="M1672" i="3" s="1"/>
  <c r="K1740" i="3"/>
  <c r="J1740" i="3"/>
  <c r="K1439" i="3"/>
  <c r="J1439" i="3"/>
  <c r="K1471" i="3"/>
  <c r="J1471" i="3"/>
  <c r="Q1490" i="3" a="1"/>
  <c r="Q1490" i="3" s="1"/>
  <c r="M1490" i="3"/>
  <c r="Q1522" i="3" a="1"/>
  <c r="Q1522" i="3" s="1"/>
  <c r="M1522" i="3"/>
  <c r="Q1530" i="3" a="1"/>
  <c r="Q1530" i="3" s="1"/>
  <c r="M1530" i="3"/>
  <c r="J1544" i="3"/>
  <c r="K1544" i="3"/>
  <c r="J1560" i="3"/>
  <c r="K1560" i="3"/>
  <c r="J1576" i="3"/>
  <c r="K1576" i="3"/>
  <c r="Q1582" i="3" a="1"/>
  <c r="Q1582" i="3" s="1"/>
  <c r="M1582" i="3"/>
  <c r="J1592" i="3"/>
  <c r="K1592" i="3"/>
  <c r="J1608" i="3"/>
  <c r="K1608" i="3"/>
  <c r="J1624" i="3"/>
  <c r="K1624" i="3"/>
  <c r="J1379" i="3"/>
  <c r="J1387" i="3"/>
  <c r="J1395" i="3"/>
  <c r="J1403" i="3"/>
  <c r="J1411" i="3"/>
  <c r="J1419" i="3"/>
  <c r="K1443" i="3"/>
  <c r="J1443" i="3"/>
  <c r="K1475" i="3"/>
  <c r="J1475" i="3"/>
  <c r="K1731" i="3"/>
  <c r="J1731" i="3"/>
  <c r="K1665" i="3"/>
  <c r="J1665" i="3"/>
  <c r="M1665" i="3" s="1"/>
  <c r="K1772" i="3"/>
  <c r="J1772" i="3"/>
  <c r="K1807" i="3"/>
  <c r="J1807" i="3"/>
  <c r="K1874" i="3"/>
  <c r="J1874" i="3"/>
  <c r="K1886" i="3"/>
  <c r="J1886" i="3"/>
  <c r="J1645" i="3"/>
  <c r="J1654" i="3"/>
  <c r="K1673" i="3"/>
  <c r="J1673" i="3"/>
  <c r="K1676" i="3"/>
  <c r="K1711" i="3"/>
  <c r="J1711" i="3"/>
  <c r="K1735" i="3"/>
  <c r="J1735" i="3"/>
  <c r="K1866" i="3"/>
  <c r="J1866" i="3"/>
  <c r="Q1631" i="3" a="1"/>
  <c r="Q1631" i="3" s="1"/>
  <c r="M1631" i="3"/>
  <c r="K1641" i="3"/>
  <c r="J1641" i="3"/>
  <c r="M1676" i="3"/>
  <c r="J1683" i="3"/>
  <c r="J1709" i="3"/>
  <c r="K1724" i="3"/>
  <c r="J1724" i="3"/>
  <c r="K1745" i="3"/>
  <c r="J1745" i="3"/>
  <c r="Q1757" i="3" a="1"/>
  <c r="Q1757" i="3" s="1"/>
  <c r="M1757" i="3"/>
  <c r="K1787" i="3"/>
  <c r="J1787" i="3"/>
  <c r="K1519" i="3"/>
  <c r="J1519" i="3"/>
  <c r="K1523" i="3"/>
  <c r="J1523" i="3"/>
  <c r="K1527" i="3"/>
  <c r="J1527" i="3"/>
  <c r="K1531" i="3"/>
  <c r="J1531" i="3"/>
  <c r="K1535" i="3"/>
  <c r="J1535" i="3"/>
  <c r="K1539" i="3"/>
  <c r="J1539" i="3"/>
  <c r="K1543" i="3"/>
  <c r="J1543" i="3"/>
  <c r="K1547" i="3"/>
  <c r="J1547" i="3"/>
  <c r="K1551" i="3"/>
  <c r="J1551" i="3"/>
  <c r="K1555" i="3"/>
  <c r="J1555" i="3"/>
  <c r="K1559" i="3"/>
  <c r="J1559" i="3"/>
  <c r="K1563" i="3"/>
  <c r="J1563" i="3"/>
  <c r="K1567" i="3"/>
  <c r="J1567" i="3"/>
  <c r="K1571" i="3"/>
  <c r="J1571" i="3"/>
  <c r="K1575" i="3"/>
  <c r="J1575" i="3"/>
  <c r="K1579" i="3"/>
  <c r="J1579" i="3"/>
  <c r="K1583" i="3"/>
  <c r="J1583" i="3"/>
  <c r="K1587" i="3"/>
  <c r="J1587" i="3"/>
  <c r="K1591" i="3"/>
  <c r="J1591" i="3"/>
  <c r="K1595" i="3"/>
  <c r="J1595" i="3"/>
  <c r="K1599" i="3"/>
  <c r="J1599" i="3"/>
  <c r="K1603" i="3"/>
  <c r="J1603" i="3"/>
  <c r="K1607" i="3"/>
  <c r="J1607" i="3"/>
  <c r="K1611" i="3"/>
  <c r="J1611" i="3"/>
  <c r="K1615" i="3"/>
  <c r="J1615" i="3"/>
  <c r="K1619" i="3"/>
  <c r="J1619" i="3"/>
  <c r="K1623" i="3"/>
  <c r="J1623" i="3"/>
  <c r="K1627" i="3"/>
  <c r="J1627" i="3"/>
  <c r="K1736" i="3"/>
  <c r="J1736" i="3"/>
  <c r="K1803" i="3"/>
  <c r="J1803" i="3"/>
  <c r="J1852" i="3"/>
  <c r="K1852" i="3"/>
  <c r="K1689" i="3"/>
  <c r="J1689" i="3"/>
  <c r="K1725" i="3"/>
  <c r="J1725" i="3"/>
  <c r="K1657" i="3"/>
  <c r="J1657" i="3"/>
  <c r="Q1660" i="3" a="1"/>
  <c r="Q1660" i="3" s="1"/>
  <c r="M1660" i="3"/>
  <c r="J1699" i="3"/>
  <c r="K1729" i="3"/>
  <c r="J1729" i="3"/>
  <c r="K1670" i="3"/>
  <c r="J1670" i="3"/>
  <c r="M1670" i="3" s="1"/>
  <c r="K1687" i="3"/>
  <c r="J1687" i="3"/>
  <c r="K1703" i="3"/>
  <c r="J1703" i="3"/>
  <c r="K1716" i="3"/>
  <c r="J1716" i="3"/>
  <c r="K1721" i="3"/>
  <c r="J1721" i="3"/>
  <c r="K1727" i="3"/>
  <c r="J1727" i="3"/>
  <c r="K1767" i="3"/>
  <c r="J1767" i="3"/>
  <c r="M1825" i="3"/>
  <c r="Q1825" i="3" a="1"/>
  <c r="Q1825" i="3" s="1"/>
  <c r="K1861" i="3"/>
  <c r="J1861" i="3"/>
  <c r="K1872" i="3"/>
  <c r="J1872" i="3"/>
  <c r="J1637" i="3"/>
  <c r="J1643" i="3"/>
  <c r="J1653" i="3"/>
  <c r="J1659" i="3"/>
  <c r="J1663" i="3"/>
  <c r="M1663" i="3" s="1"/>
  <c r="J1675" i="3"/>
  <c r="K1677" i="3"/>
  <c r="J1684" i="3"/>
  <c r="J1691" i="3"/>
  <c r="K1693" i="3"/>
  <c r="J1700" i="3"/>
  <c r="K1732" i="3"/>
  <c r="J1732" i="3"/>
  <c r="K1737" i="3"/>
  <c r="J1737" i="3"/>
  <c r="J1741" i="3"/>
  <c r="K1743" i="3"/>
  <c r="J1743" i="3"/>
  <c r="J1747" i="3"/>
  <c r="J1763" i="3"/>
  <c r="J1788" i="3"/>
  <c r="J1804" i="3"/>
  <c r="K1845" i="3"/>
  <c r="J1845" i="3"/>
  <c r="K1671" i="3"/>
  <c r="M1677" i="3"/>
  <c r="M1693" i="3"/>
  <c r="K1708" i="3"/>
  <c r="J1708" i="3"/>
  <c r="K1713" i="3"/>
  <c r="J1713" i="3"/>
  <c r="K1719" i="3"/>
  <c r="J1719" i="3"/>
  <c r="J1723" i="3"/>
  <c r="M1796" i="3"/>
  <c r="Q1823" i="3" a="1"/>
  <c r="Q1823" i="3" s="1"/>
  <c r="K1829" i="3"/>
  <c r="J1829" i="3"/>
  <c r="K1859" i="3"/>
  <c r="J1859" i="3"/>
  <c r="K1764" i="3"/>
  <c r="J1764" i="3"/>
  <c r="K1813" i="3"/>
  <c r="J1813" i="3"/>
  <c r="J1888" i="3"/>
  <c r="J1820" i="3"/>
  <c r="K1820" i="3"/>
  <c r="J1836" i="3"/>
  <c r="K1836" i="3"/>
  <c r="Q1850" i="3" a="1"/>
  <c r="Q1850" i="3" s="1"/>
  <c r="M1850" i="3"/>
  <c r="Q1876" i="3" a="1"/>
  <c r="Q1876" i="3" s="1"/>
  <c r="M1876" i="3"/>
  <c r="Q1884" i="3" a="1"/>
  <c r="Q1884" i="3" s="1"/>
  <c r="M1884" i="3"/>
  <c r="M1893" i="3"/>
  <c r="Q1893" i="3" a="1"/>
  <c r="Q1893" i="3" s="1"/>
  <c r="Q1818" i="3" a="1"/>
  <c r="Q1818" i="3" s="1"/>
  <c r="M1818" i="3"/>
  <c r="Q1834" i="3" a="1"/>
  <c r="Q1834" i="3" s="1"/>
  <c r="M1834" i="3"/>
  <c r="K1850" i="3"/>
  <c r="K1876" i="3"/>
  <c r="K1930" i="3"/>
  <c r="J1930" i="3"/>
  <c r="J1748" i="3"/>
  <c r="J1751" i="3"/>
  <c r="J1753" i="3"/>
  <c r="J1756" i="3"/>
  <c r="J1759" i="3"/>
  <c r="M1814" i="3"/>
  <c r="K1816" i="3"/>
  <c r="K1818" i="3"/>
  <c r="J1827" i="3"/>
  <c r="M1830" i="3"/>
  <c r="K1832" i="3"/>
  <c r="K1834" i="3"/>
  <c r="J1843" i="3"/>
  <c r="K1855" i="3"/>
  <c r="K1870" i="3"/>
  <c r="J1870" i="3"/>
  <c r="J1771" i="3"/>
  <c r="J1783" i="3"/>
  <c r="J1799" i="3"/>
  <c r="M1816" i="3"/>
  <c r="M1832" i="3"/>
  <c r="M1848" i="3"/>
  <c r="Q1855" i="3" a="1"/>
  <c r="Q1855" i="3" s="1"/>
  <c r="Q1868" i="3" a="1"/>
  <c r="Q1868" i="3" s="1"/>
  <c r="M1868" i="3"/>
  <c r="K1882" i="3"/>
  <c r="J1882" i="3"/>
  <c r="K1918" i="3"/>
  <c r="J1918" i="3"/>
  <c r="K1943" i="3"/>
  <c r="J1943" i="3"/>
  <c r="J1964" i="3"/>
  <c r="K1964" i="3"/>
  <c r="Q1982" i="3" a="1"/>
  <c r="Q1982" i="3" s="1"/>
  <c r="M1982" i="3"/>
  <c r="Q1998" i="3" a="1"/>
  <c r="Q1998" i="3" s="1"/>
  <c r="M1998" i="3"/>
  <c r="K1875" i="3"/>
  <c r="J1875" i="3"/>
  <c r="K1927" i="3"/>
  <c r="J1927" i="3"/>
  <c r="Q2014" i="3" a="1"/>
  <c r="Q2014" i="3" s="1"/>
  <c r="M2014" i="3"/>
  <c r="K1862" i="3"/>
  <c r="J1862" i="3"/>
  <c r="Q1892" i="3" a="1"/>
  <c r="Q1892" i="3" s="1"/>
  <c r="M1892" i="3"/>
  <c r="K1902" i="3"/>
  <c r="J1902" i="3"/>
  <c r="Q1920" i="3" a="1"/>
  <c r="Q1920" i="3" s="1"/>
  <c r="M1920" i="3"/>
  <c r="M1974" i="3"/>
  <c r="Q1974" i="3" a="1"/>
  <c r="Q1974" i="3" s="1"/>
  <c r="K1892" i="3"/>
  <c r="K1915" i="3"/>
  <c r="J1915" i="3"/>
  <c r="K1946" i="3"/>
  <c r="J1946" i="3"/>
  <c r="K2041" i="3"/>
  <c r="J2041" i="3"/>
  <c r="K1959" i="3"/>
  <c r="J1959" i="3"/>
  <c r="Q2018" i="3" a="1"/>
  <c r="Q2018" i="3" s="1"/>
  <c r="M2018" i="3"/>
  <c r="K2037" i="3"/>
  <c r="J2037" i="3"/>
  <c r="K1989" i="3"/>
  <c r="J1989" i="3"/>
  <c r="K1993" i="3"/>
  <c r="J1993" i="3"/>
  <c r="K2005" i="3"/>
  <c r="J2005" i="3"/>
  <c r="K2009" i="3"/>
  <c r="J2009" i="3"/>
  <c r="K2021" i="3"/>
  <c r="J2021" i="3"/>
  <c r="K2025" i="3"/>
  <c r="J2025" i="3"/>
  <c r="K2042" i="3"/>
  <c r="J2042" i="3"/>
  <c r="J1904" i="3"/>
  <c r="J1907" i="3"/>
  <c r="J1931" i="3"/>
  <c r="J1934" i="3"/>
  <c r="J1947" i="3"/>
  <c r="K1975" i="3"/>
  <c r="J1975" i="3"/>
  <c r="J1978" i="3"/>
  <c r="J1891" i="3"/>
  <c r="J1919" i="3"/>
  <c r="J1922" i="3"/>
  <c r="J1957" i="3"/>
  <c r="K1957" i="3"/>
  <c r="M1960" i="3"/>
  <c r="K1994" i="3"/>
  <c r="J1994" i="3"/>
  <c r="K2010" i="3"/>
  <c r="J2010" i="3"/>
  <c r="K2026" i="3"/>
  <c r="J2026" i="3"/>
  <c r="Q2035" i="3" a="1"/>
  <c r="Q2035" i="3" s="1"/>
  <c r="M2035" i="3"/>
  <c r="J1878" i="3"/>
  <c r="J1894" i="3"/>
  <c r="J1935" i="3"/>
  <c r="J1938" i="3"/>
  <c r="J1955" i="3"/>
  <c r="K2053" i="3"/>
  <c r="J2053" i="3"/>
  <c r="K1966" i="3"/>
  <c r="J1966" i="3"/>
  <c r="J1973" i="3"/>
  <c r="K1973" i="3"/>
  <c r="K2058" i="3"/>
  <c r="J2058" i="3"/>
  <c r="K1985" i="3"/>
  <c r="J1985" i="3"/>
  <c r="K2001" i="3"/>
  <c r="J2001" i="3"/>
  <c r="K2017" i="3"/>
  <c r="J2017" i="3"/>
  <c r="K2033" i="3"/>
  <c r="J2033" i="3"/>
  <c r="K2049" i="3"/>
  <c r="J2049" i="3"/>
  <c r="K1961" i="3"/>
  <c r="J1970" i="3"/>
  <c r="K1977" i="3"/>
  <c r="J1979" i="3"/>
  <c r="Q1981" i="3" a="1"/>
  <c r="Q1981" i="3" s="1"/>
  <c r="M1981" i="3"/>
  <c r="J1990" i="3"/>
  <c r="J2006" i="3"/>
  <c r="J2022" i="3"/>
  <c r="J2038" i="3"/>
  <c r="J2054" i="3"/>
  <c r="Q1977" i="3" a="1"/>
  <c r="Q1977" i="3" s="1"/>
  <c r="K1997" i="3"/>
  <c r="J1997" i="3"/>
  <c r="K2013" i="3"/>
  <c r="J2013" i="3"/>
  <c r="K2029" i="3"/>
  <c r="J2029" i="3"/>
  <c r="K2045" i="3"/>
  <c r="J2045" i="3"/>
  <c r="K2061" i="3"/>
  <c r="J2061" i="3"/>
  <c r="K2057" i="3"/>
  <c r="J2057" i="3"/>
  <c r="J2064" i="3"/>
  <c r="J1984" i="3"/>
  <c r="J1988" i="3"/>
  <c r="J1992" i="3"/>
  <c r="J1996" i="3"/>
  <c r="J2000" i="3"/>
  <c r="J2004" i="3"/>
  <c r="J2008" i="3"/>
  <c r="J2012" i="3"/>
  <c r="J2016" i="3"/>
  <c r="J2020" i="3"/>
  <c r="J2024" i="3"/>
  <c r="J2028" i="3"/>
  <c r="J2032" i="3"/>
  <c r="J2036" i="3"/>
  <c r="J2040" i="3"/>
  <c r="J2044" i="3"/>
  <c r="J2048" i="3"/>
  <c r="J2052" i="3"/>
  <c r="J2056" i="3"/>
  <c r="J2060" i="3"/>
  <c r="Q1052" i="3" l="1" a="1"/>
  <c r="Q1052" i="3" s="1"/>
  <c r="M1474" i="3"/>
  <c r="Q1835" i="3" a="1"/>
  <c r="Q1835" i="3" s="1"/>
  <c r="Q1489" i="3" a="1"/>
  <c r="Q1489" i="3" s="1"/>
  <c r="M927" i="3"/>
  <c r="M815" i="3"/>
  <c r="M1908" i="3"/>
  <c r="Q1537" i="3" a="1"/>
  <c r="Q1537" i="3" s="1"/>
  <c r="M23" i="3"/>
  <c r="Q1601" i="3" a="1"/>
  <c r="Q1601" i="3" s="1"/>
  <c r="M1578" i="3"/>
  <c r="Q222" i="3" a="1"/>
  <c r="Q222" i="3" s="1"/>
  <c r="M156" i="3"/>
  <c r="M1433" i="3"/>
  <c r="M1518" i="3"/>
  <c r="M1696" i="3"/>
  <c r="Q1971" i="3" a="1"/>
  <c r="Q1971" i="3" s="1"/>
  <c r="M1550" i="3"/>
  <c r="Q1610" i="3" a="1"/>
  <c r="Q1610" i="3" s="1"/>
  <c r="Q831" i="3" a="1"/>
  <c r="Q831" i="3" s="1"/>
  <c r="M355" i="3"/>
  <c r="M1195" i="3"/>
  <c r="M165" i="3"/>
  <c r="M1916" i="3"/>
  <c r="Q1562" i="3" a="1"/>
  <c r="Q1562" i="3" s="1"/>
  <c r="Q1067" i="3" a="1"/>
  <c r="Q1067" i="3" s="1"/>
  <c r="Q984" i="3" a="1"/>
  <c r="Q984" i="3" s="1"/>
  <c r="M1679" i="3"/>
  <c r="Q1111" i="3" a="1"/>
  <c r="Q1111" i="3" s="1"/>
  <c r="M1498" i="3"/>
  <c r="M32" i="3"/>
  <c r="M93" i="3"/>
  <c r="M1614" i="3"/>
  <c r="M169" i="3"/>
  <c r="M1324" i="3"/>
  <c r="Q435" i="3" a="1"/>
  <c r="Q435" i="3" s="1"/>
  <c r="Q1216" i="3" a="1"/>
  <c r="Q1216" i="3" s="1"/>
  <c r="M1844" i="3"/>
  <c r="Q661" i="3" a="1"/>
  <c r="Q661" i="3" s="1"/>
  <c r="M104" i="3"/>
  <c r="Q202" i="3" a="1"/>
  <c r="Q202" i="3" s="1"/>
  <c r="M1514" i="3"/>
  <c r="Q1189" i="3" a="1"/>
  <c r="Q1189" i="3" s="1"/>
  <c r="Q1501" i="3" a="1"/>
  <c r="Q1501" i="3" s="1"/>
  <c r="Q1594" i="3" a="1"/>
  <c r="Q1594" i="3" s="1"/>
  <c r="Q917" i="3" a="1"/>
  <c r="Q917" i="3" s="1"/>
  <c r="Q1083" i="3" a="1"/>
  <c r="Q1083" i="3" s="1"/>
  <c r="Q99" i="3" a="1"/>
  <c r="Q99" i="3" s="1"/>
  <c r="Q1374" i="3" a="1"/>
  <c r="Q1374" i="3" s="1"/>
  <c r="M1074" i="3"/>
  <c r="M1538" i="3"/>
  <c r="Q1681" i="3" a="1"/>
  <c r="Q1681" i="3" s="1"/>
  <c r="Q543" i="3" a="1"/>
  <c r="Q543" i="3" s="1"/>
  <c r="M71" i="3"/>
  <c r="M132" i="3"/>
  <c r="Q1521" i="3" a="1"/>
  <c r="Q1521" i="3" s="1"/>
  <c r="M1722" i="3"/>
  <c r="M1769" i="3"/>
  <c r="M895" i="3"/>
  <c r="M1887" i="3"/>
  <c r="M45" i="3"/>
  <c r="M90" i="3"/>
  <c r="Q503" i="3" a="1"/>
  <c r="Q503" i="3" s="1"/>
  <c r="M1776" i="3"/>
  <c r="Q1622" i="3" a="1"/>
  <c r="Q1622" i="3" s="1"/>
  <c r="M936" i="3"/>
  <c r="M184" i="3"/>
  <c r="Q415" i="3" a="1"/>
  <c r="Q415" i="3" s="1"/>
  <c r="Q931" i="3" a="1"/>
  <c r="Q931" i="3" s="1"/>
  <c r="Q1224" i="3" a="1"/>
  <c r="Q1224" i="3" s="1"/>
  <c r="M1181" i="3"/>
  <c r="Q369" i="3" a="1"/>
  <c r="Q369" i="3" s="1"/>
  <c r="M54" i="3"/>
  <c r="M525" i="3"/>
  <c r="Q1505" i="3" a="1"/>
  <c r="Q1505" i="3" s="1"/>
  <c r="Q1204" i="3" a="1"/>
  <c r="Q1204" i="3" s="1"/>
  <c r="Q559" i="3" a="1"/>
  <c r="Q559" i="3" s="1"/>
  <c r="M1800" i="3"/>
  <c r="Q1962" i="3" a="1"/>
  <c r="Q1962" i="3" s="1"/>
  <c r="Q137" i="3" a="1"/>
  <c r="Q137" i="3" s="1"/>
  <c r="Q1365" i="3" a="1"/>
  <c r="Q1365" i="3" s="1"/>
  <c r="M1781" i="3"/>
  <c r="M541" i="3"/>
  <c r="Q1304" i="3" a="1"/>
  <c r="Q1304" i="3" s="1"/>
  <c r="Q1481" i="3" a="1"/>
  <c r="Q1481" i="3" s="1"/>
  <c r="M1494" i="3"/>
  <c r="Q1125" i="3" a="1"/>
  <c r="Q1125" i="3" s="1"/>
  <c r="M44" i="3"/>
  <c r="Q167" i="3" a="1"/>
  <c r="Q167" i="3" s="1"/>
  <c r="Q594" i="3" a="1"/>
  <c r="Q594" i="3" s="1"/>
  <c r="Q1482" i="3" a="1"/>
  <c r="Q1482" i="3" s="1"/>
  <c r="M175" i="3"/>
  <c r="Q1585" i="3" a="1"/>
  <c r="Q1585" i="3" s="1"/>
  <c r="Q1313" i="3" a="1"/>
  <c r="Q1313" i="3" s="1"/>
  <c r="M549" i="3"/>
  <c r="M1381" i="3"/>
  <c r="M178" i="3"/>
  <c r="M1309" i="3"/>
  <c r="Q957" i="3" a="1"/>
  <c r="Q957" i="3" s="1"/>
  <c r="M126" i="3"/>
  <c r="M1176" i="3"/>
  <c r="M1446" i="3"/>
  <c r="Q230" i="3" a="1"/>
  <c r="Q230" i="3" s="1"/>
  <c r="M1513" i="3"/>
  <c r="M1012" i="3"/>
  <c r="M2046" i="3"/>
  <c r="M1196" i="3"/>
  <c r="Q1478" i="3" a="1"/>
  <c r="Q1478" i="3" s="1"/>
  <c r="M1534" i="3"/>
  <c r="Q1546" i="3" a="1"/>
  <c r="Q1546" i="3" s="1"/>
  <c r="Q1815" i="3" a="1"/>
  <c r="Q1815" i="3" s="1"/>
  <c r="M119" i="3"/>
  <c r="M771" i="3"/>
  <c r="M153" i="3"/>
  <c r="M1765" i="3"/>
  <c r="Q1688" i="3" a="1"/>
  <c r="Q1688" i="3" s="1"/>
  <c r="Q1613" i="3" a="1"/>
  <c r="Q1613" i="3" s="1"/>
  <c r="Q802" i="3" a="1"/>
  <c r="Q802" i="3" s="1"/>
  <c r="M879" i="3"/>
  <c r="Q31" i="3" a="1"/>
  <c r="Q31" i="3" s="1"/>
  <c r="M1165" i="3"/>
  <c r="Q1073" i="3" a="1"/>
  <c r="Q1073" i="3" s="1"/>
  <c r="Q1434" i="3" a="1"/>
  <c r="Q1434" i="3" s="1"/>
  <c r="M49" i="3"/>
  <c r="M113" i="3"/>
  <c r="Q750" i="3" a="1"/>
  <c r="Q750" i="3" s="1"/>
  <c r="Q270" i="3" a="1"/>
  <c r="Q270" i="3" s="1"/>
  <c r="M135" i="3"/>
  <c r="M743" i="3"/>
  <c r="Q1926" i="3" a="1"/>
  <c r="Q1926" i="3" s="1"/>
  <c r="M72" i="3"/>
  <c r="Q1626" i="3" a="1"/>
  <c r="Q1626" i="3" s="1"/>
  <c r="M1289" i="3"/>
  <c r="Q1605" i="3" a="1"/>
  <c r="Q1605" i="3" s="1"/>
  <c r="M2034" i="3"/>
  <c r="M1701" i="3"/>
  <c r="Q1694" i="3" a="1"/>
  <c r="Q1694" i="3" s="1"/>
  <c r="M1188" i="3"/>
  <c r="M1259" i="3"/>
  <c r="M1192" i="3"/>
  <c r="M1288" i="3"/>
  <c r="M141" i="3"/>
  <c r="M2011" i="3"/>
  <c r="Q1717" i="3" a="1"/>
  <c r="Q1717" i="3" s="1"/>
  <c r="Q258" i="3" a="1"/>
  <c r="Q258" i="3" s="1"/>
  <c r="M158" i="3"/>
  <c r="M924" i="3"/>
  <c r="Q1529" i="3" a="1"/>
  <c r="Q1529" i="3" s="1"/>
  <c r="Q881" i="3" a="1"/>
  <c r="Q881" i="3" s="1"/>
  <c r="M319" i="3"/>
  <c r="M1330" i="3"/>
  <c r="M60" i="3"/>
  <c r="Q547" i="3" a="1"/>
  <c r="Q547" i="3" s="1"/>
  <c r="Q358" i="3" a="1"/>
  <c r="Q358" i="3" s="1"/>
  <c r="Q1485" i="3" a="1"/>
  <c r="Q1485" i="3" s="1"/>
  <c r="M1424" i="3"/>
  <c r="Q873" i="3" a="1"/>
  <c r="Q873" i="3" s="1"/>
  <c r="M382" i="3"/>
  <c r="M55" i="3"/>
  <c r="M1342" i="3"/>
  <c r="M876" i="3"/>
  <c r="M74" i="3"/>
  <c r="Q1707" i="3" a="1"/>
  <c r="Q1707" i="3" s="1"/>
  <c r="M1685" i="3"/>
  <c r="M255" i="3"/>
  <c r="M111" i="3"/>
  <c r="M151" i="3"/>
  <c r="M1865" i="3"/>
  <c r="Q451" i="3" a="1"/>
  <c r="Q451" i="3" s="1"/>
  <c r="M1458" i="3"/>
  <c r="M1742" i="3"/>
  <c r="Q1906" i="3" a="1"/>
  <c r="Q1906" i="3" s="1"/>
  <c r="M1846" i="3"/>
  <c r="M1648" i="3"/>
  <c r="Q810" i="3" a="1"/>
  <c r="Q810" i="3" s="1"/>
  <c r="M47" i="3"/>
  <c r="Q1212" i="3" a="1"/>
  <c r="Q1212" i="3" s="1"/>
  <c r="M1945" i="3"/>
  <c r="M1023" i="3"/>
  <c r="M669" i="3"/>
  <c r="Q1734" i="3" a="1"/>
  <c r="Q1734" i="3" s="1"/>
  <c r="M271" i="3"/>
  <c r="Q925" i="3" a="1"/>
  <c r="Q925" i="3" s="1"/>
  <c r="Q535" i="3" a="1"/>
  <c r="Q535" i="3" s="1"/>
  <c r="M1901" i="3"/>
  <c r="M1895" i="3"/>
  <c r="M1606" i="3"/>
  <c r="M1292" i="3"/>
  <c r="Q1316" i="3" a="1"/>
  <c r="Q1316" i="3" s="1"/>
  <c r="M1142" i="3"/>
  <c r="M755" i="3"/>
  <c r="Q1281" i="3" a="1"/>
  <c r="Q1281" i="3" s="1"/>
  <c r="Q654" i="3" a="1"/>
  <c r="Q654" i="3" s="1"/>
  <c r="M1762" i="3"/>
  <c r="Q419" i="3" a="1"/>
  <c r="Q419" i="3" s="1"/>
  <c r="Q1386" i="3" a="1"/>
  <c r="Q1386" i="3" s="1"/>
  <c r="M157" i="3"/>
  <c r="M1253" i="3"/>
  <c r="M174" i="3"/>
  <c r="M1932" i="3"/>
  <c r="M118" i="3"/>
  <c r="M64" i="3"/>
  <c r="M1880" i="3"/>
  <c r="Q1590" i="3" a="1"/>
  <c r="Q1590" i="3" s="1"/>
  <c r="Q1293" i="3" a="1"/>
  <c r="Q1293" i="3" s="1"/>
  <c r="Q314" i="3" a="1"/>
  <c r="Q314" i="3" s="1"/>
  <c r="Q1168" i="3" a="1"/>
  <c r="Q1168" i="3" s="1"/>
  <c r="M1160" i="3"/>
  <c r="Q1477" i="3" a="1"/>
  <c r="Q1477" i="3" s="1"/>
  <c r="M1470" i="3"/>
  <c r="M1680" i="3"/>
  <c r="M1336" i="3"/>
  <c r="Q937" i="3" a="1"/>
  <c r="Q937" i="3" s="1"/>
  <c r="M1854" i="3"/>
  <c r="Q423" i="3" a="1"/>
  <c r="Q423" i="3" s="1"/>
  <c r="M1758" i="3"/>
  <c r="M1768" i="3"/>
  <c r="M1506" i="3"/>
  <c r="M1159" i="3"/>
  <c r="Q715" i="3" a="1"/>
  <c r="Q715" i="3" s="1"/>
  <c r="M28" i="3"/>
  <c r="M791" i="3"/>
  <c r="Q1831" i="3" a="1"/>
  <c r="Q1831" i="3" s="1"/>
  <c r="Q439" i="3" a="1"/>
  <c r="Q439" i="3" s="1"/>
  <c r="M1797" i="3"/>
  <c r="M708" i="3"/>
  <c r="Q499" i="3" a="1"/>
  <c r="Q499" i="3" s="1"/>
  <c r="Q318" i="3" a="1"/>
  <c r="Q318" i="3" s="1"/>
  <c r="Q1157" i="3" a="1"/>
  <c r="Q1157" i="3" s="1"/>
  <c r="M85" i="3"/>
  <c r="Q107" i="3" a="1"/>
  <c r="Q107" i="3" s="1"/>
  <c r="M51" i="3"/>
  <c r="M799" i="3"/>
  <c r="Q294" i="3" a="1"/>
  <c r="Q294" i="3" s="1"/>
  <c r="M62" i="3"/>
  <c r="Q1525" i="3" a="1"/>
  <c r="Q1525" i="3" s="1"/>
  <c r="Q1597" i="3" a="1"/>
  <c r="Q1597" i="3" s="1"/>
  <c r="M687" i="3"/>
  <c r="M1291" i="3"/>
  <c r="M98" i="3"/>
  <c r="M378" i="3"/>
  <c r="Q1132" i="3" a="1"/>
  <c r="Q1132" i="3" s="1"/>
  <c r="M827" i="3"/>
  <c r="M763" i="3"/>
  <c r="M100" i="3"/>
  <c r="Q1987" i="3" a="1"/>
  <c r="Q1987" i="3" s="1"/>
  <c r="M894" i="3"/>
  <c r="M1271" i="3"/>
  <c r="M1307" i="3"/>
  <c r="Q1207" i="3" a="1"/>
  <c r="Q1207" i="3" s="1"/>
  <c r="Q1144" i="3" a="1"/>
  <c r="Q1144" i="3" s="1"/>
  <c r="M48" i="3"/>
  <c r="Q806" i="3" a="1"/>
  <c r="Q806" i="3" s="1"/>
  <c r="M1171" i="3"/>
  <c r="M177" i="3"/>
  <c r="M36" i="3"/>
  <c r="M1010" i="3"/>
  <c r="M142" i="3"/>
  <c r="M1273" i="3"/>
  <c r="M1096" i="3"/>
  <c r="Q826" i="3" a="1"/>
  <c r="Q826" i="3" s="1"/>
  <c r="M25" i="3"/>
  <c r="M35" i="3"/>
  <c r="M1730" i="3"/>
  <c r="Q555" i="3" a="1"/>
  <c r="Q555" i="3" s="1"/>
  <c r="Q1093" i="3" a="1"/>
  <c r="Q1093" i="3" s="1"/>
  <c r="M279" i="3"/>
  <c r="M70" i="3"/>
  <c r="M1201" i="3"/>
  <c r="M1300" i="3"/>
  <c r="M180" i="3"/>
  <c r="M1940" i="3"/>
  <c r="M747" i="3"/>
  <c r="M418" i="3"/>
  <c r="M1438" i="3"/>
  <c r="M164" i="3"/>
  <c r="Q507" i="3" a="1"/>
  <c r="Q507" i="3" s="1"/>
  <c r="Q818" i="3" a="1"/>
  <c r="Q818" i="3" s="1"/>
  <c r="M1442" i="3"/>
  <c r="M1890" i="3"/>
  <c r="M1910" i="3"/>
  <c r="M1942" i="3"/>
  <c r="M1057" i="3"/>
  <c r="M1426" i="3"/>
  <c r="M1795" i="3"/>
  <c r="Q1099" i="3" a="1"/>
  <c r="Q1099" i="3" s="1"/>
  <c r="Q819" i="3" a="1"/>
  <c r="Q819" i="3" s="1"/>
  <c r="M735" i="3"/>
  <c r="Q533" i="3" a="1"/>
  <c r="Q533" i="3" s="1"/>
  <c r="Q988" i="3" a="1"/>
  <c r="Q988" i="3" s="1"/>
  <c r="M1629" i="3"/>
  <c r="M1398" i="3"/>
  <c r="M20" i="3"/>
  <c r="M1867" i="3"/>
  <c r="M78" i="3"/>
  <c r="Q933" i="3" a="1"/>
  <c r="Q933" i="3" s="1"/>
  <c r="M2055" i="3"/>
  <c r="M775" i="3"/>
  <c r="Q519" i="3" a="1"/>
  <c r="Q519" i="3" s="1"/>
  <c r="Q1755" i="3" a="1"/>
  <c r="Q1755" i="3" s="1"/>
  <c r="Q646" i="3" a="1"/>
  <c r="Q646" i="3" s="1"/>
  <c r="M1778" i="3"/>
  <c r="Q1509" i="3" a="1"/>
  <c r="Q1509" i="3" s="1"/>
  <c r="M1633" i="3"/>
  <c r="M759" i="3"/>
  <c r="Q1849" i="3" a="1"/>
  <c r="Q1849" i="3" s="1"/>
  <c r="Q346" i="3" a="1"/>
  <c r="Q346" i="3" s="1"/>
  <c r="Q250" i="3" a="1"/>
  <c r="Q250" i="3" s="1"/>
  <c r="Q1617" i="3" a="1"/>
  <c r="Q1617" i="3" s="1"/>
  <c r="M883" i="3"/>
  <c r="Q758" i="3" a="1"/>
  <c r="Q758" i="3" s="1"/>
  <c r="M103" i="3"/>
  <c r="Q1264" i="3" a="1"/>
  <c r="Q1264" i="3" s="1"/>
  <c r="Q1557" i="3" a="1"/>
  <c r="Q1557" i="3" s="1"/>
  <c r="Q749" i="3" a="1"/>
  <c r="Q749" i="3" s="1"/>
  <c r="Q411" i="3" a="1"/>
  <c r="Q411" i="3" s="1"/>
  <c r="Q969" i="3" a="1"/>
  <c r="Q969" i="3" s="1"/>
  <c r="M40" i="3"/>
  <c r="M1156" i="3"/>
  <c r="Q1839" i="3" a="1"/>
  <c r="Q1839" i="3" s="1"/>
  <c r="M557" i="3"/>
  <c r="Q1864" i="3" a="1"/>
  <c r="Q1864" i="3" s="1"/>
  <c r="M43" i="3"/>
  <c r="M1019" i="3"/>
  <c r="M1690" i="3"/>
  <c r="M2007" i="3"/>
  <c r="M1860" i="3"/>
  <c r="M1418" i="3"/>
  <c r="M1704" i="3"/>
  <c r="Q1370" i="3" a="1"/>
  <c r="Q1370" i="3" s="1"/>
  <c r="M1209" i="3"/>
  <c r="Q1256" i="3" a="1"/>
  <c r="Q1256" i="3" s="1"/>
  <c r="Q626" i="3" a="1"/>
  <c r="Q626" i="3" s="1"/>
  <c r="Q67" i="3" a="1"/>
  <c r="Q67" i="3" s="1"/>
  <c r="M124" i="3"/>
  <c r="M1220" i="3"/>
  <c r="M1542" i="3"/>
  <c r="Q588" i="3" a="1"/>
  <c r="Q588" i="3" s="1"/>
  <c r="Q218" i="3" a="1"/>
  <c r="Q218" i="3" s="1"/>
  <c r="M1577" i="3"/>
  <c r="Q334" i="3" a="1"/>
  <c r="Q334" i="3" s="1"/>
  <c r="M2030" i="3"/>
  <c r="Q1229" i="3" a="1"/>
  <c r="Q1229" i="3" s="1"/>
  <c r="M343" i="3"/>
  <c r="Q1036" i="3" a="1"/>
  <c r="Q1036" i="3" s="1"/>
  <c r="Q773" i="3" a="1"/>
  <c r="Q773" i="3" s="1"/>
  <c r="Q1625" i="3" a="1"/>
  <c r="Q1625" i="3" s="1"/>
  <c r="M24" i="3"/>
  <c r="Q145" i="3" a="1"/>
  <c r="Q145" i="3" s="1"/>
  <c r="Q1350" i="3" a="1"/>
  <c r="Q1350" i="3" s="1"/>
  <c r="M1714" i="3"/>
  <c r="Q644" i="3" a="1"/>
  <c r="Q644" i="3" s="1"/>
  <c r="M1682" i="3"/>
  <c r="M562" i="3"/>
  <c r="M166" i="3"/>
  <c r="M33" i="3"/>
  <c r="M1841" i="3"/>
  <c r="Q234" i="3" a="1"/>
  <c r="Q234" i="3" s="1"/>
  <c r="M1450" i="3"/>
  <c r="M1469" i="3"/>
  <c r="M1175" i="3"/>
  <c r="M27" i="3"/>
  <c r="Q2050" i="3" a="1"/>
  <c r="Q2050" i="3" s="1"/>
  <c r="Q1715" i="3" a="1"/>
  <c r="Q1715" i="3" s="1"/>
  <c r="Q1636" i="3" a="1"/>
  <c r="Q1636" i="3" s="1"/>
  <c r="Q1566" i="3" a="1"/>
  <c r="Q1566" i="3" s="1"/>
  <c r="M1416" i="3"/>
  <c r="M1421" i="3"/>
  <c r="Q1332" i="3" a="1"/>
  <c r="Q1332" i="3" s="1"/>
  <c r="M767" i="3"/>
  <c r="Q129" i="3" a="1"/>
  <c r="Q129" i="3" s="1"/>
  <c r="M1640" i="3"/>
  <c r="Q1079" i="3" a="1"/>
  <c r="Q1079" i="3" s="1"/>
  <c r="Q578" i="3" a="1"/>
  <c r="Q578" i="3" s="1"/>
  <c r="M94" i="3"/>
  <c r="Q262" i="3" a="1"/>
  <c r="Q262" i="3" s="1"/>
  <c r="Q1517" i="3" a="1"/>
  <c r="Q1517" i="3" s="1"/>
  <c r="M1792" i="3"/>
  <c r="Q1857" i="3" a="1"/>
  <c r="Q1857" i="3" s="1"/>
  <c r="M1775" i="3"/>
  <c r="Q1322" i="3" a="1"/>
  <c r="Q1322" i="3" s="1"/>
  <c r="M1806" i="3"/>
  <c r="M1914" i="3"/>
  <c r="M1779" i="3"/>
  <c r="M1784" i="3"/>
  <c r="M1635" i="3"/>
  <c r="M1510" i="3"/>
  <c r="M1295" i="3"/>
  <c r="M537" i="3"/>
  <c r="M75" i="3"/>
  <c r="Q1561" i="3" a="1"/>
  <c r="Q1561" i="3" s="1"/>
  <c r="M1184" i="3"/>
  <c r="Q443" i="3" a="1"/>
  <c r="Q443" i="3" s="1"/>
  <c r="M181" i="3"/>
  <c r="Q190" i="3" a="1"/>
  <c r="Q190" i="3" s="1"/>
  <c r="Q992" i="3" a="1"/>
  <c r="Q992" i="3" s="1"/>
  <c r="M1001" i="3"/>
  <c r="M207" i="3"/>
  <c r="M191" i="3"/>
  <c r="Q1028" i="3" a="1"/>
  <c r="Q1028" i="3" s="1"/>
  <c r="M950" i="3"/>
  <c r="M144" i="3"/>
  <c r="M136" i="3"/>
  <c r="M1634" i="3"/>
  <c r="Q2015" i="3" a="1"/>
  <c r="Q2015" i="3" s="1"/>
  <c r="M88" i="3"/>
  <c r="M1265" i="3"/>
  <c r="Q782" i="3" a="1"/>
  <c r="Q782" i="3" s="1"/>
  <c r="M1213" i="3"/>
  <c r="Q1319" i="3" a="1"/>
  <c r="Q1319" i="3" s="1"/>
  <c r="Q1249" i="3" a="1"/>
  <c r="Q1249" i="3" s="1"/>
  <c r="M1131" i="3"/>
  <c r="M1744" i="3"/>
  <c r="M1502" i="3"/>
  <c r="M835" i="3"/>
  <c r="M867" i="3"/>
  <c r="M787" i="3"/>
  <c r="M477" i="3"/>
  <c r="M413" i="3"/>
  <c r="M87" i="3"/>
  <c r="M29" i="3"/>
  <c r="M1785" i="3"/>
  <c r="M21" i="3"/>
  <c r="M1280" i="3"/>
  <c r="Q527" i="3" a="1"/>
  <c r="Q527" i="3" s="1"/>
  <c r="M1015" i="3"/>
  <c r="Q981" i="3" a="1"/>
  <c r="Q981" i="3" s="1"/>
  <c r="M1317" i="3"/>
  <c r="M779" i="3"/>
  <c r="Q1581" i="3" a="1"/>
  <c r="Q1581" i="3" s="1"/>
  <c r="M1277" i="3"/>
  <c r="M1320" i="3"/>
  <c r="Q889" i="3" a="1"/>
  <c r="Q889" i="3" s="1"/>
  <c r="Q2031" i="3" a="1"/>
  <c r="Q2031" i="3" s="1"/>
  <c r="Q1877" i="3" a="1"/>
  <c r="Q1877" i="3" s="1"/>
  <c r="M351" i="3"/>
  <c r="M807" i="3"/>
  <c r="Q1569" i="3" a="1"/>
  <c r="Q1569" i="3" s="1"/>
  <c r="Q431" i="3" a="1"/>
  <c r="Q431" i="3" s="1"/>
  <c r="M58" i="3"/>
  <c r="M2027" i="3"/>
  <c r="Q1950" i="3" a="1"/>
  <c r="Q1950" i="3" s="1"/>
  <c r="M1879" i="3"/>
  <c r="M1311" i="3"/>
  <c r="M1257" i="3"/>
  <c r="M878" i="3"/>
  <c r="M856" i="3"/>
  <c r="M370" i="3"/>
  <c r="M239" i="3"/>
  <c r="Q1821" i="3" a="1"/>
  <c r="Q1821" i="3" s="1"/>
  <c r="Q1497" i="3" a="1"/>
  <c r="Q1497" i="3" s="1"/>
  <c r="M186" i="3"/>
  <c r="M1574" i="3"/>
  <c r="M1177" i="3"/>
  <c r="M1432" i="3"/>
  <c r="M1237" i="3"/>
  <c r="M1191" i="3"/>
  <c r="M1464" i="3"/>
  <c r="M1231" i="3"/>
  <c r="M1933" i="3"/>
  <c r="M1208" i="3"/>
  <c r="Q286" i="3" a="1"/>
  <c r="Q286" i="3" s="1"/>
  <c r="M1692" i="3"/>
  <c r="M1462" i="3"/>
  <c r="M97" i="3"/>
  <c r="M2043" i="3"/>
  <c r="M1638" i="3"/>
  <c r="Q1678" i="3" a="1"/>
  <c r="Q1678" i="3" s="1"/>
  <c r="M1173" i="3"/>
  <c r="M968" i="3"/>
  <c r="Q393" i="3" a="1"/>
  <c r="Q393" i="3" s="1"/>
  <c r="M173" i="3"/>
  <c r="M95" i="3"/>
  <c r="Q214" i="3" a="1"/>
  <c r="Q214" i="3" s="1"/>
  <c r="Q1061" i="3" a="1"/>
  <c r="Q1061" i="3" s="1"/>
  <c r="M152" i="3"/>
  <c r="Q1553" i="3" a="1"/>
  <c r="Q1553" i="3" s="1"/>
  <c r="Q1354" i="3" a="1"/>
  <c r="Q1354" i="3" s="1"/>
  <c r="M1053" i="3"/>
  <c r="M529" i="3"/>
  <c r="Q385" i="3" a="1"/>
  <c r="Q385" i="3" s="1"/>
  <c r="M1646" i="3"/>
  <c r="M1390" i="3"/>
  <c r="M154" i="3"/>
  <c r="M69" i="3"/>
  <c r="M303" i="3"/>
  <c r="M170" i="3"/>
  <c r="Q407" i="3" a="1"/>
  <c r="Q407" i="3" s="1"/>
  <c r="Q487" i="3" a="1"/>
  <c r="Q487" i="3" s="1"/>
  <c r="Q1172" i="3" a="1"/>
  <c r="Q1172" i="3" s="1"/>
  <c r="M1649" i="3"/>
  <c r="Q695" i="3" a="1"/>
  <c r="Q695" i="3" s="1"/>
  <c r="M482" i="3"/>
  <c r="M56" i="3"/>
  <c r="Q1055" i="3" a="1"/>
  <c r="Q1055" i="3" s="1"/>
  <c r="M53" i="3"/>
  <c r="M120" i="3"/>
  <c r="Q1095" i="3" a="1"/>
  <c r="Q1095" i="3" s="1"/>
  <c r="M1161" i="3"/>
  <c r="M1456" i="3"/>
  <c r="Q1239" i="3" a="1"/>
  <c r="Q1239" i="3" s="1"/>
  <c r="Q1037" i="3" a="1"/>
  <c r="Q1037" i="3" s="1"/>
  <c r="M939" i="3"/>
  <c r="Q19" i="3" a="1"/>
  <c r="Q19" i="3" s="1"/>
  <c r="M1897" i="3"/>
  <c r="M160" i="3"/>
  <c r="Q1048" i="3" a="1"/>
  <c r="Q1048" i="3" s="1"/>
  <c r="M898" i="3"/>
  <c r="Q1549" i="3" a="1"/>
  <c r="Q1549" i="3" s="1"/>
  <c r="M398" i="3"/>
  <c r="M1710" i="3"/>
  <c r="Q1143" i="3" a="1"/>
  <c r="Q1143" i="3" s="1"/>
  <c r="Q699" i="3" a="1"/>
  <c r="Q699" i="3" s="1"/>
  <c r="M335" i="3"/>
  <c r="M684" i="3"/>
  <c r="M106" i="3"/>
  <c r="M823" i="3"/>
  <c r="M37" i="3"/>
  <c r="M1871" i="3"/>
  <c r="M1752" i="3"/>
  <c r="Q1137" i="3" a="1"/>
  <c r="Q1137" i="3" s="1"/>
  <c r="M595" i="3"/>
  <c r="M1340" i="3"/>
  <c r="M122" i="3"/>
  <c r="M394" i="3"/>
  <c r="Q1346" i="3" a="1"/>
  <c r="Q1346" i="3" s="1"/>
  <c r="Q1986" i="3" a="1"/>
  <c r="Q1986" i="3" s="1"/>
  <c r="M1284" i="3"/>
  <c r="M1425" i="3"/>
  <c r="Q1163" i="3" a="1"/>
  <c r="Q1163" i="3" s="1"/>
  <c r="Q1130" i="3" a="1"/>
  <c r="Q1130" i="3" s="1"/>
  <c r="Q770" i="3" a="1"/>
  <c r="Q770" i="3" s="1"/>
  <c r="Q929" i="3" a="1"/>
  <c r="Q929" i="3" s="1"/>
  <c r="Q794" i="3" a="1"/>
  <c r="Q794" i="3" s="1"/>
  <c r="Q79" i="3" a="1"/>
  <c r="Q79" i="3" s="1"/>
  <c r="M1394" i="3"/>
  <c r="Q1016" i="3" a="1"/>
  <c r="Q1016" i="3" s="1"/>
  <c r="Q814" i="3" a="1"/>
  <c r="Q814" i="3" s="1"/>
  <c r="Q610" i="3" a="1"/>
  <c r="Q610" i="3" s="1"/>
  <c r="Q765" i="3" a="1"/>
  <c r="Q765" i="3" s="1"/>
  <c r="Q822" i="3" a="1"/>
  <c r="Q822" i="3" s="1"/>
  <c r="Q1296" i="3" a="1"/>
  <c r="Q1296" i="3" s="1"/>
  <c r="M1881" i="3"/>
  <c r="M1356" i="3"/>
  <c r="Q326" i="3" a="1"/>
  <c r="Q326" i="3" s="1"/>
  <c r="Q455" i="3" a="1"/>
  <c r="Q455" i="3" s="1"/>
  <c r="Q1232" i="3" a="1"/>
  <c r="Q1232" i="3" s="1"/>
  <c r="Q1686" i="3" a="1"/>
  <c r="Q1686" i="3" s="1"/>
  <c r="Q642" i="3" a="1"/>
  <c r="Q642" i="3" s="1"/>
  <c r="M1650" i="3"/>
  <c r="Q1441" i="3" a="1"/>
  <c r="Q1441" i="3" s="1"/>
  <c r="M1205" i="3"/>
  <c r="M1457" i="3"/>
  <c r="Q1077" i="3" a="1"/>
  <c r="Q1077" i="3" s="1"/>
  <c r="M1968" i="3"/>
  <c r="Q1593" i="3" a="1"/>
  <c r="Q1593" i="3" s="1"/>
  <c r="M1726" i="3"/>
  <c r="M148" i="3"/>
  <c r="M1272" i="3"/>
  <c r="Q1885" i="3" a="1"/>
  <c r="Q1885" i="3" s="1"/>
  <c r="M162" i="3"/>
  <c r="Q1733" i="3" a="1"/>
  <c r="Q1733" i="3" s="1"/>
  <c r="M1598" i="3"/>
  <c r="Q1121" i="3" a="1"/>
  <c r="Q1121" i="3" s="1"/>
  <c r="M223" i="3"/>
  <c r="M751" i="3"/>
  <c r="Q1056" i="3" a="1"/>
  <c r="Q1056" i="3" s="1"/>
  <c r="M1794" i="3"/>
  <c r="M2039" i="3"/>
  <c r="M176" i="3"/>
  <c r="Q1837" i="3" a="1"/>
  <c r="Q1837" i="3" s="1"/>
  <c r="M128" i="3"/>
  <c r="M81" i="3"/>
  <c r="M1924" i="3"/>
  <c r="M161" i="3"/>
  <c r="M1746" i="3"/>
  <c r="M1236" i="3"/>
  <c r="M2023" i="3"/>
  <c r="M1913" i="3"/>
  <c r="M886" i="3"/>
  <c r="M101" i="3"/>
  <c r="Q1817" i="3" a="1"/>
  <c r="Q1817" i="3" s="1"/>
  <c r="Q1754" i="3" a="1"/>
  <c r="Q1754" i="3" s="1"/>
  <c r="M1454" i="3"/>
  <c r="M1410" i="3"/>
  <c r="Q342" i="3" a="1"/>
  <c r="Q342" i="3" s="1"/>
  <c r="Q1809" i="3" a="1"/>
  <c r="Q1809" i="3" s="1"/>
  <c r="Q1822" i="3" a="1"/>
  <c r="Q1822" i="3" s="1"/>
  <c r="Q523" i="3" a="1"/>
  <c r="Q523" i="3" s="1"/>
  <c r="Q1951" i="3" a="1"/>
  <c r="Q1951" i="3" s="1"/>
  <c r="Q1169" i="3" a="1"/>
  <c r="Q1169" i="3" s="1"/>
  <c r="M1644" i="3"/>
  <c r="M2051" i="3"/>
  <c r="M803" i="3"/>
  <c r="Q83" i="3" a="1"/>
  <c r="Q83" i="3" s="1"/>
  <c r="Q790" i="3" a="1"/>
  <c r="Q790" i="3" s="1"/>
  <c r="Q674" i="3" a="1"/>
  <c r="Q674" i="3" s="1"/>
  <c r="M1430" i="3"/>
  <c r="M1967" i="3"/>
  <c r="Q1558" i="3" a="1"/>
  <c r="Q1558" i="3" s="1"/>
  <c r="M1245" i="3"/>
  <c r="Q1609" i="3" a="1"/>
  <c r="Q1609" i="3" s="1"/>
  <c r="Q1044" i="3" a="1"/>
  <c r="Q1044" i="3" s="1"/>
  <c r="M884" i="3"/>
  <c r="M1936" i="3"/>
  <c r="M720" i="3"/>
  <c r="Q467" i="3" a="1"/>
  <c r="Q467" i="3" s="1"/>
  <c r="M1228" i="3"/>
  <c r="Q1545" i="3" a="1"/>
  <c r="Q1545" i="3" s="1"/>
  <c r="M1750" i="3"/>
  <c r="Q1937" i="3" a="1"/>
  <c r="Q1937" i="3" s="1"/>
  <c r="M1326" i="3"/>
  <c r="M1695" i="3"/>
  <c r="M59" i="3"/>
  <c r="M159" i="3"/>
  <c r="M811" i="3"/>
  <c r="Q246" i="3" a="1"/>
  <c r="Q246" i="3" s="1"/>
  <c r="Q1197" i="3" a="1"/>
  <c r="Q1197" i="3" s="1"/>
  <c r="M1164" i="3"/>
  <c r="M993" i="3"/>
  <c r="M1378" i="3"/>
  <c r="Q1573" i="3" a="1"/>
  <c r="Q1573" i="3" s="1"/>
  <c r="Q869" i="3" a="1"/>
  <c r="Q869" i="3" s="1"/>
  <c r="Q1655" i="3" a="1"/>
  <c r="Q1655" i="3" s="1"/>
  <c r="M716" i="3"/>
  <c r="M1035" i="3"/>
  <c r="M1898" i="3"/>
  <c r="M1448" i="3"/>
  <c r="Q1473" i="3" a="1"/>
  <c r="Q1473" i="3" s="1"/>
  <c r="Q778" i="3" a="1"/>
  <c r="Q778" i="3" s="1"/>
  <c r="Q1020" i="3" a="1"/>
  <c r="Q1020" i="3" s="1"/>
  <c r="Q830" i="3" a="1"/>
  <c r="Q830" i="3" s="1"/>
  <c r="M1889" i="3"/>
  <c r="M1602" i="3"/>
  <c r="M1301" i="3"/>
  <c r="M1255" i="3"/>
  <c r="M1146" i="3"/>
  <c r="Q1139" i="3" a="1"/>
  <c r="Q1139" i="3" s="1"/>
  <c r="Q1621" i="3" a="1"/>
  <c r="Q1621" i="3" s="1"/>
  <c r="M1285" i="3"/>
  <c r="M117" i="3"/>
  <c r="Q1565" i="3" a="1"/>
  <c r="Q1565" i="3" s="1"/>
  <c r="Q1063" i="3" a="1"/>
  <c r="Q1063" i="3" s="1"/>
  <c r="Q1958" i="3" a="1"/>
  <c r="Q1958" i="3" s="1"/>
  <c r="M1790" i="3"/>
  <c r="M1939" i="3"/>
  <c r="M1749" i="3"/>
  <c r="Q1632" i="3" a="1"/>
  <c r="Q1632" i="3" s="1"/>
  <c r="M1444" i="3"/>
  <c r="M1305" i="3"/>
  <c r="M1453" i="3"/>
  <c r="M1364" i="3"/>
  <c r="Q1105" i="3" a="1"/>
  <c r="Q1105" i="3" s="1"/>
  <c r="Q570" i="3" a="1"/>
  <c r="Q570" i="3" s="1"/>
  <c r="M247" i="3"/>
  <c r="M110" i="3"/>
  <c r="M150" i="3"/>
  <c r="M1041" i="3"/>
  <c r="M923" i="3"/>
  <c r="Q381" i="3" a="1"/>
  <c r="Q381" i="3" s="1"/>
  <c r="M1812" i="3"/>
  <c r="Q1833" i="3" a="1"/>
  <c r="Q1833" i="3" s="1"/>
  <c r="M1917" i="3"/>
  <c r="M17" i="3"/>
  <c r="Q483" i="3" a="1"/>
  <c r="Q483" i="3" s="1"/>
  <c r="Q403" i="3" a="1"/>
  <c r="Q403" i="3" s="1"/>
  <c r="Q302" i="3" a="1"/>
  <c r="Q302" i="3" s="1"/>
  <c r="Q322" i="3" a="1"/>
  <c r="Q322" i="3" s="1"/>
  <c r="Q862" i="3" a="1"/>
  <c r="Q862" i="3" s="1"/>
  <c r="M1801" i="3"/>
  <c r="Q1493" i="3" a="1"/>
  <c r="Q1493" i="3" s="1"/>
  <c r="Q1883" i="3" a="1"/>
  <c r="Q1883" i="3" s="1"/>
  <c r="Q475" i="3" a="1"/>
  <c r="Q475" i="3" s="1"/>
  <c r="Q1051" i="3" a="1"/>
  <c r="Q1051" i="3" s="1"/>
  <c r="M1991" i="3"/>
  <c r="M168" i="3"/>
  <c r="M1180" i="3"/>
  <c r="Q1377" i="3" a="1"/>
  <c r="Q1377" i="3" s="1"/>
  <c r="Q389" i="3" a="1"/>
  <c r="Q389" i="3" s="1"/>
  <c r="M1651" i="3"/>
  <c r="M1656" i="3"/>
  <c r="M138" i="3"/>
  <c r="M140" i="3"/>
  <c r="Q1221" i="3" a="1"/>
  <c r="Q1221" i="3" s="1"/>
  <c r="Q479" i="3" a="1"/>
  <c r="Q479" i="3" s="1"/>
  <c r="Q1100" i="3" a="1"/>
  <c r="Q1100" i="3" s="1"/>
  <c r="M1805" i="3"/>
  <c r="Q2019" i="3" a="1"/>
  <c r="Q2019" i="3" s="1"/>
  <c r="Q1308" i="3" a="1"/>
  <c r="Q1308" i="3" s="1"/>
  <c r="Q985" i="3" a="1"/>
  <c r="Q985" i="3" s="1"/>
  <c r="M561" i="3"/>
  <c r="Q1024" i="3" a="1"/>
  <c r="Q1024" i="3" s="1"/>
  <c r="Q670" i="3" a="1"/>
  <c r="Q670" i="3" s="1"/>
  <c r="M134" i="3"/>
  <c r="M1345" i="3"/>
  <c r="Q1422" i="3" a="1"/>
  <c r="Q1422" i="3" s="1"/>
  <c r="Q1738" i="3" a="1"/>
  <c r="Q1738" i="3" s="1"/>
  <c r="M1786" i="3"/>
  <c r="Q786" i="3" a="1"/>
  <c r="Q786" i="3" s="1"/>
  <c r="Q515" i="3" a="1"/>
  <c r="Q515" i="3" s="1"/>
  <c r="M84" i="3"/>
  <c r="M1248" i="3"/>
  <c r="M1402" i="3"/>
  <c r="M1011" i="3"/>
  <c r="M1039" i="3"/>
  <c r="M1780" i="3"/>
  <c r="M795" i="3"/>
  <c r="Q354" i="3" a="1"/>
  <c r="Q354" i="3" s="1"/>
  <c r="M1944" i="3"/>
  <c r="Q727" i="3" a="1"/>
  <c r="Q727" i="3" s="1"/>
  <c r="Q1244" i="3" a="1"/>
  <c r="Q1244" i="3" s="1"/>
  <c r="M108" i="3"/>
  <c r="Q1276" i="3" a="1"/>
  <c r="Q1276" i="3" s="1"/>
  <c r="M82" i="3"/>
  <c r="Q1217" i="3" a="1"/>
  <c r="Q1217" i="3" s="1"/>
  <c r="Q774" i="3" a="1"/>
  <c r="Q774" i="3" s="1"/>
  <c r="M1905" i="3"/>
  <c r="M629" i="3"/>
  <c r="M1460" i="3"/>
  <c r="M1912" i="3"/>
  <c r="Q1899" i="3" a="1"/>
  <c r="Q1899" i="3" s="1"/>
  <c r="M1923" i="3"/>
  <c r="Q1712" i="3" a="1"/>
  <c r="Q1712" i="3" s="1"/>
  <c r="Q1570" i="3" a="1"/>
  <c r="Q1570" i="3" s="1"/>
  <c r="Q1367" i="3" a="1"/>
  <c r="Q1367" i="3" s="1"/>
  <c r="Q1269" i="3" a="1"/>
  <c r="Q1269" i="3" s="1"/>
  <c r="M1303" i="3"/>
  <c r="M1025" i="3"/>
  <c r="Q885" i="3" a="1"/>
  <c r="Q885" i="3" s="1"/>
  <c r="M545" i="3"/>
  <c r="Q397" i="3" a="1"/>
  <c r="Q397" i="3" s="1"/>
  <c r="M580" i="3"/>
  <c r="Q282" i="3" a="1"/>
  <c r="Q282" i="3" s="1"/>
  <c r="Q757" i="3" a="1"/>
  <c r="Q757" i="3" s="1"/>
  <c r="M65" i="3"/>
  <c r="M888" i="3"/>
  <c r="Q1533" i="3" a="1"/>
  <c r="Q1533" i="3" s="1"/>
  <c r="Q310" i="3" a="1"/>
  <c r="Q310" i="3" s="1"/>
  <c r="M68" i="3"/>
  <c r="Q965" i="3" a="1"/>
  <c r="Q965" i="3" s="1"/>
  <c r="Q290" i="3" a="1"/>
  <c r="Q290" i="3" s="1"/>
  <c r="M86" i="3"/>
  <c r="M1233" i="3"/>
  <c r="Q1739" i="3" a="1"/>
  <c r="Q1739" i="3" s="1"/>
  <c r="M66" i="3"/>
  <c r="Q1983" i="3" a="1"/>
  <c r="Q1983" i="3" s="1"/>
  <c r="M1006" i="3"/>
  <c r="M1858" i="3"/>
  <c r="M1808" i="3"/>
  <c r="M386" i="3"/>
  <c r="Q459" i="3" a="1"/>
  <c r="Q459" i="3" s="1"/>
  <c r="M700" i="3"/>
  <c r="M1382" i="3"/>
  <c r="M1802" i="3"/>
  <c r="Q766" i="3" a="1"/>
  <c r="Q766" i="3" s="1"/>
  <c r="Q2047" i="3" a="1"/>
  <c r="Q2047" i="3" s="1"/>
  <c r="M1798" i="3"/>
  <c r="Q1589" i="3" a="1"/>
  <c r="Q1589" i="3" s="1"/>
  <c r="Q206" i="3" a="1"/>
  <c r="Q206" i="3" s="1"/>
  <c r="Q1639" i="3" a="1"/>
  <c r="Q1639" i="3" s="1"/>
  <c r="Q996" i="3" a="1"/>
  <c r="Q996" i="3" s="1"/>
  <c r="Q471" i="3" a="1"/>
  <c r="Q471" i="3" s="1"/>
  <c r="Q1315" i="3" a="1"/>
  <c r="Q1315" i="3" s="1"/>
  <c r="M1338" i="3"/>
  <c r="M1021" i="3"/>
  <c r="Q841" i="3" a="1"/>
  <c r="Q841" i="3" s="1"/>
  <c r="M762" i="3"/>
  <c r="Q566" i="3" a="1"/>
  <c r="Q566" i="3" s="1"/>
  <c r="M1921" i="3"/>
  <c r="M1297" i="3"/>
  <c r="Q1541" i="3" a="1"/>
  <c r="Q1541" i="3" s="1"/>
  <c r="M112" i="3"/>
  <c r="M1782" i="3"/>
  <c r="M1718" i="3"/>
  <c r="M1793" i="3"/>
  <c r="M1068" i="3"/>
  <c r="Q495" i="3" a="1"/>
  <c r="Q495" i="3" s="1"/>
  <c r="Q1851" i="3" a="1"/>
  <c r="Q1851" i="3" s="1"/>
  <c r="Q1873" i="3" a="1"/>
  <c r="Q1873" i="3" s="1"/>
  <c r="M1896" i="3"/>
  <c r="M2003" i="3"/>
  <c r="Q1853" i="3" a="1"/>
  <c r="Q1853" i="3" s="1"/>
  <c r="M1728" i="3"/>
  <c r="M1526" i="3"/>
  <c r="M1260" i="3"/>
  <c r="M1465" i="3"/>
  <c r="Q1312" i="3" a="1"/>
  <c r="Q1312" i="3" s="1"/>
  <c r="Q1089" i="3" a="1"/>
  <c r="Q1089" i="3" s="1"/>
  <c r="Q754" i="3" a="1"/>
  <c r="Q754" i="3" s="1"/>
  <c r="Q624" i="3" a="1"/>
  <c r="Q624" i="3" s="1"/>
  <c r="Q373" i="3" a="1"/>
  <c r="Q373" i="3" s="1"/>
  <c r="Q598" i="3" a="1"/>
  <c r="Q598" i="3" s="1"/>
  <c r="Q1032" i="3" a="1"/>
  <c r="Q1032" i="3" s="1"/>
  <c r="Q198" i="3" a="1"/>
  <c r="Q198" i="3" s="1"/>
  <c r="M146" i="3"/>
  <c r="M92" i="3"/>
  <c r="Q491" i="3" a="1"/>
  <c r="Q491" i="3" s="1"/>
  <c r="Q427" i="3" a="1"/>
  <c r="Q427" i="3" s="1"/>
  <c r="M182" i="3"/>
  <c r="M1225" i="3"/>
  <c r="Q1185" i="3" a="1"/>
  <c r="Q1185" i="3" s="1"/>
  <c r="M1766" i="3"/>
  <c r="Q463" i="3" a="1"/>
  <c r="Q463" i="3" s="1"/>
  <c r="M1925" i="3"/>
  <c r="Q551" i="3" a="1"/>
  <c r="Q551" i="3" s="1"/>
  <c r="M2002" i="3"/>
  <c r="M934" i="3"/>
  <c r="M736" i="3"/>
  <c r="Q658" i="3" a="1"/>
  <c r="Q658" i="3" s="1"/>
  <c r="M553" i="3"/>
  <c r="M127" i="3"/>
  <c r="M63" i="3"/>
  <c r="M1414" i="3"/>
  <c r="M1774" i="3"/>
  <c r="M1674" i="3"/>
  <c r="M1652" i="3"/>
  <c r="Q798" i="3" a="1"/>
  <c r="Q798" i="3" s="1"/>
  <c r="M918" i="3"/>
  <c r="M1437" i="3"/>
  <c r="Q1040" i="3" a="1"/>
  <c r="Q1040" i="3" s="1"/>
  <c r="Q973" i="3" a="1"/>
  <c r="Q973" i="3" s="1"/>
  <c r="M102" i="3"/>
  <c r="M311" i="3"/>
  <c r="Q539" i="3" a="1"/>
  <c r="Q539" i="3" s="1"/>
  <c r="Q572" i="3" a="1"/>
  <c r="Q572" i="3" s="1"/>
  <c r="Q604" i="3" a="1"/>
  <c r="Q604" i="3" s="1"/>
  <c r="Q401" i="3" a="1"/>
  <c r="Q401" i="3" s="1"/>
  <c r="M130" i="3"/>
  <c r="M530" i="3"/>
  <c r="M96" i="3"/>
  <c r="M287" i="3"/>
  <c r="M1445" i="3"/>
  <c r="M1929" i="3"/>
  <c r="Q1777" i="3" a="1"/>
  <c r="Q1777" i="3" s="1"/>
  <c r="Q1261" i="3" a="1"/>
  <c r="Q1261" i="3" s="1"/>
  <c r="M1863" i="3"/>
  <c r="M1241" i="3"/>
  <c r="M1167" i="3"/>
  <c r="Q746" i="3" a="1"/>
  <c r="Q746" i="3" s="1"/>
  <c r="M185" i="3"/>
  <c r="M50" i="3"/>
  <c r="M80" i="3"/>
  <c r="Q861" i="3" a="1"/>
  <c r="Q861" i="3" s="1"/>
  <c r="Q614" i="3" a="1"/>
  <c r="Q614" i="3" s="1"/>
  <c r="M728" i="3"/>
  <c r="M521" i="3"/>
  <c r="M172" i="3"/>
  <c r="Q987" i="3" a="1"/>
  <c r="Q987" i="3" s="1"/>
  <c r="M183" i="3"/>
  <c r="Q1148" i="3" a="1"/>
  <c r="Q1148" i="3" s="1"/>
  <c r="M116" i="3"/>
  <c r="M462" i="3"/>
  <c r="M851" i="3"/>
  <c r="Q377" i="3" a="1"/>
  <c r="Q377" i="3" s="1"/>
  <c r="Q1761" i="3" a="1"/>
  <c r="Q1761" i="3" s="1"/>
  <c r="M1466" i="3"/>
  <c r="Q2059" i="3" a="1"/>
  <c r="Q2059" i="3" s="1"/>
  <c r="Q278" i="3" a="1"/>
  <c r="Q278" i="3" s="1"/>
  <c r="Q1869" i="3" a="1"/>
  <c r="Q1869" i="3" s="1"/>
  <c r="Q1200" i="3" a="1"/>
  <c r="Q1200" i="3" s="1"/>
  <c r="M114" i="3"/>
  <c r="M52" i="3"/>
  <c r="Q511" i="3" a="1"/>
  <c r="Q511" i="3" s="1"/>
  <c r="M1193" i="3"/>
  <c r="Q630" i="3" a="1"/>
  <c r="Q630" i="3" s="1"/>
  <c r="M1948" i="3"/>
  <c r="Q1334" i="3" a="1"/>
  <c r="Q1334" i="3" s="1"/>
  <c r="Q531" i="3" a="1"/>
  <c r="Q531" i="3" s="1"/>
  <c r="Q447" i="3" a="1"/>
  <c r="Q447" i="3" s="1"/>
  <c r="M76" i="3"/>
  <c r="M1909" i="3"/>
  <c r="Q2040" i="3" a="1"/>
  <c r="Q2040" i="3" s="1"/>
  <c r="M2040" i="3"/>
  <c r="Q2008" i="3" a="1"/>
  <c r="Q2008" i="3" s="1"/>
  <c r="M2008" i="3"/>
  <c r="Q2057" i="3" a="1"/>
  <c r="Q2057" i="3" s="1"/>
  <c r="M2057" i="3"/>
  <c r="Q2045" i="3" a="1"/>
  <c r="Q2045" i="3" s="1"/>
  <c r="M2045" i="3"/>
  <c r="M1979" i="3"/>
  <c r="Q1979" i="3" a="1"/>
  <c r="Q1979" i="3" s="1"/>
  <c r="Q2017" i="3" a="1"/>
  <c r="Q2017" i="3" s="1"/>
  <c r="M2017" i="3"/>
  <c r="Q2053" i="3" a="1"/>
  <c r="Q2053" i="3" s="1"/>
  <c r="M2053" i="3"/>
  <c r="Q1878" i="3" a="1"/>
  <c r="Q1878" i="3" s="1"/>
  <c r="M1878" i="3"/>
  <c r="Q1934" i="3" a="1"/>
  <c r="Q1934" i="3" s="1"/>
  <c r="M1934" i="3"/>
  <c r="Q2025" i="3" a="1"/>
  <c r="Q2025" i="3" s="1"/>
  <c r="M2025" i="3"/>
  <c r="Q1993" i="3" a="1"/>
  <c r="Q1993" i="3" s="1"/>
  <c r="M1993" i="3"/>
  <c r="Q2041" i="3" a="1"/>
  <c r="Q2041" i="3" s="1"/>
  <c r="M2041" i="3"/>
  <c r="Q1783" i="3" a="1"/>
  <c r="Q1783" i="3" s="1"/>
  <c r="M1783" i="3"/>
  <c r="Q1756" i="3" a="1"/>
  <c r="Q1756" i="3" s="1"/>
  <c r="M1756" i="3"/>
  <c r="Q1804" i="3" a="1"/>
  <c r="Q1804" i="3" s="1"/>
  <c r="M1804" i="3"/>
  <c r="Q1657" i="3" a="1"/>
  <c r="Q1657" i="3" s="1"/>
  <c r="M1657" i="3"/>
  <c r="Q1689" i="3" a="1"/>
  <c r="Q1689" i="3" s="1"/>
  <c r="M1689" i="3"/>
  <c r="Q1654" i="3" a="1"/>
  <c r="Q1654" i="3" s="1"/>
  <c r="M1654" i="3"/>
  <c r="Q1772" i="3" a="1"/>
  <c r="Q1772" i="3" s="1"/>
  <c r="M1772" i="3"/>
  <c r="M1403" i="3"/>
  <c r="Q1403" i="3" a="1"/>
  <c r="Q1403" i="3" s="1"/>
  <c r="Q1516" i="3" a="1"/>
  <c r="Q1516" i="3" s="1"/>
  <c r="M1516" i="3"/>
  <c r="Q1500" i="3" a="1"/>
  <c r="Q1500" i="3" s="1"/>
  <c r="M1500" i="3"/>
  <c r="Q1484" i="3" a="1"/>
  <c r="Q1484" i="3" s="1"/>
  <c r="M1484" i="3"/>
  <c r="M1427" i="3"/>
  <c r="Q1427" i="3" a="1"/>
  <c r="Q1427" i="3" s="1"/>
  <c r="Q1363" i="3" a="1"/>
  <c r="Q1363" i="3" s="1"/>
  <c r="M1363" i="3"/>
  <c r="Q1520" i="3" a="1"/>
  <c r="Q1520" i="3" s="1"/>
  <c r="M1520" i="3"/>
  <c r="Q1564" i="3" a="1"/>
  <c r="Q1564" i="3" s="1"/>
  <c r="M1564" i="3"/>
  <c r="Q1170" i="3" a="1"/>
  <c r="Q1170" i="3" s="1"/>
  <c r="M1170" i="3"/>
  <c r="Q1536" i="3" a="1"/>
  <c r="Q1536" i="3" s="1"/>
  <c r="M1536" i="3"/>
  <c r="Q1290" i="3" a="1"/>
  <c r="Q1290" i="3" s="1"/>
  <c r="M1290" i="3"/>
  <c r="Q1491" i="3" a="1"/>
  <c r="Q1491" i="3" s="1"/>
  <c r="M1491" i="3"/>
  <c r="Q1250" i="3" a="1"/>
  <c r="Q1250" i="3" s="1"/>
  <c r="M1250" i="3"/>
  <c r="Q1344" i="3" a="1"/>
  <c r="Q1344" i="3" s="1"/>
  <c r="M1344" i="3"/>
  <c r="Q1182" i="3" a="1"/>
  <c r="Q1182" i="3" s="1"/>
  <c r="M1182" i="3"/>
  <c r="Q1339" i="3" a="1"/>
  <c r="Q1339" i="3" s="1"/>
  <c r="M1339" i="3"/>
  <c r="Q1328" i="3" a="1"/>
  <c r="Q1328" i="3" s="1"/>
  <c r="M1328" i="3"/>
  <c r="Q1138" i="3" a="1"/>
  <c r="Q1138" i="3" s="1"/>
  <c r="M1138" i="3"/>
  <c r="M1107" i="3"/>
  <c r="Q1107" i="3" a="1"/>
  <c r="Q1107" i="3" s="1"/>
  <c r="M1059" i="3"/>
  <c r="Q1059" i="3" a="1"/>
  <c r="Q1059" i="3" s="1"/>
  <c r="M1103" i="3"/>
  <c r="Q1103" i="3" a="1"/>
  <c r="Q1103" i="3" s="1"/>
  <c r="Q1254" i="3" a="1"/>
  <c r="Q1254" i="3" s="1"/>
  <c r="M1254" i="3"/>
  <c r="Q1980" i="3" a="1"/>
  <c r="Q1980" i="3" s="1"/>
  <c r="M1980" i="3"/>
  <c r="Q970" i="3" a="1"/>
  <c r="Q970" i="3" s="1"/>
  <c r="M970" i="3"/>
  <c r="M1101" i="3"/>
  <c r="Q1101" i="3" a="1"/>
  <c r="Q1101" i="3" s="1"/>
  <c r="Q866" i="3" a="1"/>
  <c r="Q866" i="3" s="1"/>
  <c r="M866" i="3"/>
  <c r="M864" i="3"/>
  <c r="Q864" i="3" a="1"/>
  <c r="Q864" i="3" s="1"/>
  <c r="Q863" i="3" a="1"/>
  <c r="Q863" i="3" s="1"/>
  <c r="M863" i="3"/>
  <c r="Q954" i="3" a="1"/>
  <c r="Q954" i="3" s="1"/>
  <c r="M954" i="3"/>
  <c r="Q938" i="3" a="1"/>
  <c r="Q938" i="3" s="1"/>
  <c r="M938" i="3"/>
  <c r="M854" i="3"/>
  <c r="Q854" i="3" a="1"/>
  <c r="Q854" i="3" s="1"/>
  <c r="M668" i="3"/>
  <c r="Q668" i="3" a="1"/>
  <c r="Q668" i="3" s="1"/>
  <c r="M682" i="3"/>
  <c r="Q682" i="3" a="1"/>
  <c r="Q682" i="3" s="1"/>
  <c r="M618" i="3"/>
  <c r="Q618" i="3" a="1"/>
  <c r="Q618" i="3" s="1"/>
  <c r="Q975" i="3" a="1"/>
  <c r="Q975" i="3" s="1"/>
  <c r="M975" i="3"/>
  <c r="M364" i="3"/>
  <c r="Q364" i="3" a="1"/>
  <c r="Q364" i="3" s="1"/>
  <c r="M332" i="3"/>
  <c r="Q332" i="3" a="1"/>
  <c r="Q332" i="3" s="1"/>
  <c r="M300" i="3"/>
  <c r="Q300" i="3" a="1"/>
  <c r="Q300" i="3" s="1"/>
  <c r="M268" i="3"/>
  <c r="Q268" i="3" a="1"/>
  <c r="Q268" i="3" s="1"/>
  <c r="M236" i="3"/>
  <c r="Q236" i="3" a="1"/>
  <c r="Q236" i="3" s="1"/>
  <c r="M204" i="3"/>
  <c r="Q204" i="3" a="1"/>
  <c r="Q204" i="3" s="1"/>
  <c r="Q556" i="3" a="1"/>
  <c r="Q556" i="3" s="1"/>
  <c r="M556" i="3"/>
  <c r="Q524" i="3" a="1"/>
  <c r="Q524" i="3" s="1"/>
  <c r="M524" i="3"/>
  <c r="M582" i="3"/>
  <c r="Q582" i="3" a="1"/>
  <c r="Q582" i="3" s="1"/>
  <c r="Q425" i="3" a="1"/>
  <c r="Q425" i="3" s="1"/>
  <c r="M425" i="3"/>
  <c r="M683" i="3"/>
  <c r="Q683" i="3" a="1"/>
  <c r="Q683" i="3" s="1"/>
  <c r="Q623" i="3" a="1"/>
  <c r="Q623" i="3" s="1"/>
  <c r="M623" i="3"/>
  <c r="Q38" i="3" a="1"/>
  <c r="Q38" i="3" s="1"/>
  <c r="M38" i="3"/>
  <c r="Q544" i="3" a="1"/>
  <c r="Q544" i="3" s="1"/>
  <c r="M544" i="3"/>
  <c r="Q424" i="3" a="1"/>
  <c r="Q424" i="3" s="1"/>
  <c r="M424" i="3"/>
  <c r="Q481" i="3" a="1"/>
  <c r="Q481" i="3" s="1"/>
  <c r="M481" i="3"/>
  <c r="M387" i="3"/>
  <c r="Q387" i="3" a="1"/>
  <c r="Q387" i="3" s="1"/>
  <c r="M632" i="3"/>
  <c r="Q632" i="3" a="1"/>
  <c r="Q632" i="3" s="1"/>
  <c r="Q460" i="3" a="1"/>
  <c r="Q460" i="3" s="1"/>
  <c r="M460" i="3"/>
  <c r="M2036" i="3"/>
  <c r="Q2036" i="3" a="1"/>
  <c r="Q2036" i="3" s="1"/>
  <c r="Q2004" i="3" a="1"/>
  <c r="Q2004" i="3" s="1"/>
  <c r="M2004" i="3"/>
  <c r="Q2054" i="3" a="1"/>
  <c r="Q2054" i="3" s="1"/>
  <c r="M2054" i="3"/>
  <c r="M1957" i="3"/>
  <c r="Q1957" i="3" a="1"/>
  <c r="Q1957" i="3" s="1"/>
  <c r="Q1931" i="3" a="1"/>
  <c r="Q1931" i="3" s="1"/>
  <c r="M1931" i="3"/>
  <c r="Q1927" i="3" a="1"/>
  <c r="Q1927" i="3" s="1"/>
  <c r="M1927" i="3"/>
  <c r="Q1753" i="3" a="1"/>
  <c r="Q1753" i="3" s="1"/>
  <c r="M1753" i="3"/>
  <c r="Q1820" i="3" a="1"/>
  <c r="Q1820" i="3" s="1"/>
  <c r="M1820" i="3"/>
  <c r="M1829" i="3"/>
  <c r="Q1829" i="3" a="1"/>
  <c r="Q1829" i="3" s="1"/>
  <c r="M1723" i="3"/>
  <c r="Q1723" i="3" a="1"/>
  <c r="Q1723" i="3" s="1"/>
  <c r="Q1788" i="3" a="1"/>
  <c r="Q1788" i="3" s="1"/>
  <c r="M1788" i="3"/>
  <c r="Q1732" i="3" a="1"/>
  <c r="Q1732" i="3" s="1"/>
  <c r="M1732" i="3"/>
  <c r="Q1675" i="3" a="1"/>
  <c r="Q1675" i="3" s="1"/>
  <c r="M1675" i="3"/>
  <c r="Q1767" i="3" a="1"/>
  <c r="Q1767" i="3" s="1"/>
  <c r="M1767" i="3"/>
  <c r="Q1703" i="3" a="1"/>
  <c r="Q1703" i="3" s="1"/>
  <c r="M1703" i="3"/>
  <c r="Q1619" i="3" a="1"/>
  <c r="Q1619" i="3" s="1"/>
  <c r="M1619" i="3"/>
  <c r="Q1603" i="3" a="1"/>
  <c r="Q1603" i="3" s="1"/>
  <c r="M1603" i="3"/>
  <c r="Q1587" i="3" a="1"/>
  <c r="Q1587" i="3" s="1"/>
  <c r="M1587" i="3"/>
  <c r="Q1571" i="3" a="1"/>
  <c r="Q1571" i="3" s="1"/>
  <c r="M1571" i="3"/>
  <c r="Q1555" i="3" a="1"/>
  <c r="Q1555" i="3" s="1"/>
  <c r="M1555" i="3"/>
  <c r="Q1539" i="3" a="1"/>
  <c r="Q1539" i="3" s="1"/>
  <c r="M1539" i="3"/>
  <c r="Q1523" i="3" a="1"/>
  <c r="Q1523" i="3" s="1"/>
  <c r="M1523" i="3"/>
  <c r="Q1641" i="3" a="1"/>
  <c r="Q1641" i="3" s="1"/>
  <c r="M1641" i="3"/>
  <c r="M1711" i="3"/>
  <c r="Q1711" i="3" a="1"/>
  <c r="Q1711" i="3" s="1"/>
  <c r="Q1645" i="3" a="1"/>
  <c r="Q1645" i="3" s="1"/>
  <c r="M1645" i="3"/>
  <c r="M1395" i="3"/>
  <c r="Q1395" i="3" a="1"/>
  <c r="Q1395" i="3" s="1"/>
  <c r="Q1608" i="3" a="1"/>
  <c r="Q1608" i="3" s="1"/>
  <c r="M1608" i="3"/>
  <c r="Q1576" i="3" a="1"/>
  <c r="Q1576" i="3" s="1"/>
  <c r="M1576" i="3"/>
  <c r="Q1544" i="3" a="1"/>
  <c r="Q1544" i="3" s="1"/>
  <c r="M1544" i="3"/>
  <c r="Q1511" i="3" a="1"/>
  <c r="Q1511" i="3" s="1"/>
  <c r="M1511" i="3"/>
  <c r="Q1495" i="3" a="1"/>
  <c r="Q1495" i="3" s="1"/>
  <c r="M1495" i="3"/>
  <c r="Q1479" i="3" a="1"/>
  <c r="Q1479" i="3" s="1"/>
  <c r="M1479" i="3"/>
  <c r="Q1720" i="3" a="1"/>
  <c r="Q1720" i="3" s="1"/>
  <c r="M1720" i="3"/>
  <c r="Q1347" i="3" a="1"/>
  <c r="Q1347" i="3" s="1"/>
  <c r="M1347" i="3"/>
  <c r="M1455" i="3"/>
  <c r="Q1455" i="3" a="1"/>
  <c r="Q1455" i="3" s="1"/>
  <c r="M1371" i="3"/>
  <c r="Q1371" i="3" a="1"/>
  <c r="Q1371" i="3" s="1"/>
  <c r="Q1206" i="3" a="1"/>
  <c r="Q1206" i="3" s="1"/>
  <c r="M1206" i="3"/>
  <c r="Q1499" i="3" a="1"/>
  <c r="Q1499" i="3" s="1"/>
  <c r="M1499" i="3"/>
  <c r="Q1266" i="3" a="1"/>
  <c r="Q1266" i="3" s="1"/>
  <c r="M1266" i="3"/>
  <c r="Q1219" i="3" a="1"/>
  <c r="Q1219" i="3" s="1"/>
  <c r="M1219" i="3"/>
  <c r="Q1468" i="3" a="1"/>
  <c r="Q1468" i="3" s="1"/>
  <c r="M1468" i="3"/>
  <c r="Q1294" i="3" a="1"/>
  <c r="Q1294" i="3" s="1"/>
  <c r="M1294" i="3"/>
  <c r="Q1230" i="3" a="1"/>
  <c r="Q1230" i="3" s="1"/>
  <c r="M1230" i="3"/>
  <c r="Q1166" i="3" a="1"/>
  <c r="Q1166" i="3" s="1"/>
  <c r="M1166" i="3"/>
  <c r="Q1194" i="3" a="1"/>
  <c r="Q1194" i="3" s="1"/>
  <c r="M1194" i="3"/>
  <c r="Q1628" i="3" a="1"/>
  <c r="Q1628" i="3" s="1"/>
  <c r="M1628" i="3"/>
  <c r="Q1480" i="3" a="1"/>
  <c r="Q1480" i="3" s="1"/>
  <c r="M1480" i="3"/>
  <c r="Q1222" i="3" a="1"/>
  <c r="Q1222" i="3" s="1"/>
  <c r="M1222" i="3"/>
  <c r="M1133" i="3"/>
  <c r="Q1133" i="3" a="1"/>
  <c r="Q1133" i="3" s="1"/>
  <c r="Q1154" i="3" a="1"/>
  <c r="Q1154" i="3" s="1"/>
  <c r="M1154" i="3"/>
  <c r="Q1162" i="3" a="1"/>
  <c r="Q1162" i="3" s="1"/>
  <c r="M1162" i="3"/>
  <c r="Q1005" i="3" a="1"/>
  <c r="Q1005" i="3" s="1"/>
  <c r="M1005" i="3"/>
  <c r="Q966" i="3" a="1"/>
  <c r="Q966" i="3" s="1"/>
  <c r="M966" i="3"/>
  <c r="Q951" i="3" a="1"/>
  <c r="Q951" i="3" s="1"/>
  <c r="M951" i="3"/>
  <c r="M1117" i="3"/>
  <c r="Q1117" i="3" a="1"/>
  <c r="Q1117" i="3" s="1"/>
  <c r="Q979" i="3" a="1"/>
  <c r="Q979" i="3" s="1"/>
  <c r="M979" i="3"/>
  <c r="Q756" i="3" a="1"/>
  <c r="Q756" i="3" s="1"/>
  <c r="M756" i="3"/>
  <c r="M689" i="3"/>
  <c r="Q689" i="3" a="1"/>
  <c r="Q689" i="3" s="1"/>
  <c r="M719" i="3"/>
  <c r="Q719" i="3" a="1"/>
  <c r="Q719" i="3" s="1"/>
  <c r="M620" i="3"/>
  <c r="Q620" i="3" a="1"/>
  <c r="Q620" i="3" s="1"/>
  <c r="Q828" i="3" a="1"/>
  <c r="Q828" i="3" s="1"/>
  <c r="M828" i="3"/>
  <c r="M680" i="3"/>
  <c r="Q680" i="3" a="1"/>
  <c r="Q680" i="3" s="1"/>
  <c r="M360" i="3"/>
  <c r="Q360" i="3" a="1"/>
  <c r="Q360" i="3" s="1"/>
  <c r="M328" i="3"/>
  <c r="Q328" i="3" a="1"/>
  <c r="Q328" i="3" s="1"/>
  <c r="M296" i="3"/>
  <c r="Q296" i="3" a="1"/>
  <c r="Q296" i="3" s="1"/>
  <c r="M264" i="3"/>
  <c r="Q264" i="3" a="1"/>
  <c r="Q264" i="3" s="1"/>
  <c r="M232" i="3"/>
  <c r="Q232" i="3" a="1"/>
  <c r="Q232" i="3" s="1"/>
  <c r="M200" i="3"/>
  <c r="Q200" i="3" a="1"/>
  <c r="Q200" i="3" s="1"/>
  <c r="Q480" i="3" a="1"/>
  <c r="Q480" i="3" s="1"/>
  <c r="M480" i="3"/>
  <c r="Q409" i="3" a="1"/>
  <c r="Q409" i="3" s="1"/>
  <c r="M409" i="3"/>
  <c r="M600" i="3"/>
  <c r="Q600" i="3" a="1"/>
  <c r="Q600" i="3" s="1"/>
  <c r="Q468" i="3" a="1"/>
  <c r="Q468" i="3" s="1"/>
  <c r="M468" i="3"/>
  <c r="Q404" i="3" a="1"/>
  <c r="Q404" i="3" s="1"/>
  <c r="M404" i="3"/>
  <c r="Q34" i="3" a="1"/>
  <c r="Q34" i="3" s="1"/>
  <c r="M34" i="3"/>
  <c r="Q685" i="3" a="1"/>
  <c r="Q685" i="3" s="1"/>
  <c r="M685" i="3"/>
  <c r="Q504" i="3" a="1"/>
  <c r="Q504" i="3" s="1"/>
  <c r="M504" i="3"/>
  <c r="Q465" i="3" a="1"/>
  <c r="Q465" i="3" s="1"/>
  <c r="M465" i="3"/>
  <c r="M383" i="3"/>
  <c r="Q383" i="3" a="1"/>
  <c r="Q383" i="3" s="1"/>
  <c r="Q2032" i="3" a="1"/>
  <c r="Q2032" i="3" s="1"/>
  <c r="M2032" i="3"/>
  <c r="Q2000" i="3" a="1"/>
  <c r="Q2000" i="3" s="1"/>
  <c r="M2000" i="3"/>
  <c r="Q2029" i="3" a="1"/>
  <c r="Q2029" i="3" s="1"/>
  <c r="M2029" i="3"/>
  <c r="Q2038" i="3" a="1"/>
  <c r="Q2038" i="3" s="1"/>
  <c r="M2038" i="3"/>
  <c r="M1970" i="3"/>
  <c r="Q1970" i="3" a="1"/>
  <c r="Q1970" i="3" s="1"/>
  <c r="Q2001" i="3" a="1"/>
  <c r="Q2001" i="3" s="1"/>
  <c r="M2001" i="3"/>
  <c r="Q1955" i="3" a="1"/>
  <c r="Q1955" i="3" s="1"/>
  <c r="M1955" i="3"/>
  <c r="Q1922" i="3" a="1"/>
  <c r="Q1922" i="3" s="1"/>
  <c r="M1922" i="3"/>
  <c r="M1978" i="3"/>
  <c r="Q1978" i="3" a="1"/>
  <c r="Q1978" i="3" s="1"/>
  <c r="Q2021" i="3" a="1"/>
  <c r="Q2021" i="3" s="1"/>
  <c r="M2021" i="3"/>
  <c r="Q1989" i="3" a="1"/>
  <c r="Q1989" i="3" s="1"/>
  <c r="M1989" i="3"/>
  <c r="Q1946" i="3" a="1"/>
  <c r="Q1946" i="3" s="1"/>
  <c r="M1946" i="3"/>
  <c r="Q1771" i="3" a="1"/>
  <c r="Q1771" i="3" s="1"/>
  <c r="M1771" i="3"/>
  <c r="M1751" i="3"/>
  <c r="Q1751" i="3" a="1"/>
  <c r="Q1751" i="3" s="1"/>
  <c r="Q1888" i="3" a="1"/>
  <c r="Q1888" i="3" s="1"/>
  <c r="M1888" i="3"/>
  <c r="M1719" i="3"/>
  <c r="Q1719" i="3" a="1"/>
  <c r="Q1719" i="3" s="1"/>
  <c r="Q1763" i="3" a="1"/>
  <c r="Q1763" i="3" s="1"/>
  <c r="M1763" i="3"/>
  <c r="M1709" i="3"/>
  <c r="Q1709" i="3" a="1"/>
  <c r="Q1709" i="3" s="1"/>
  <c r="Q1886" i="3" a="1"/>
  <c r="Q1886" i="3" s="1"/>
  <c r="M1886" i="3"/>
  <c r="M1475" i="3"/>
  <c r="Q1475" i="3" a="1"/>
  <c r="Q1475" i="3" s="1"/>
  <c r="M1387" i="3"/>
  <c r="Q1387" i="3" a="1"/>
  <c r="Q1387" i="3" s="1"/>
  <c r="M1471" i="3"/>
  <c r="Q1471" i="3" a="1"/>
  <c r="Q1471" i="3" s="1"/>
  <c r="Q1740" i="3" a="1"/>
  <c r="Q1740" i="3" s="1"/>
  <c r="M1740" i="3"/>
  <c r="M1467" i="3"/>
  <c r="Q1467" i="3" a="1"/>
  <c r="Q1467" i="3" s="1"/>
  <c r="Q1604" i="3" a="1"/>
  <c r="Q1604" i="3" s="1"/>
  <c r="M1604" i="3"/>
  <c r="Q1572" i="3" a="1"/>
  <c r="Q1572" i="3" s="1"/>
  <c r="M1572" i="3"/>
  <c r="Q1540" i="3" a="1"/>
  <c r="Q1540" i="3" s="1"/>
  <c r="M1540" i="3"/>
  <c r="Q1705" i="3" a="1"/>
  <c r="Q1705" i="3" s="1"/>
  <c r="M1705" i="3"/>
  <c r="M1415" i="3"/>
  <c r="Q1415" i="3" a="1"/>
  <c r="Q1415" i="3" s="1"/>
  <c r="Q1331" i="3" a="1"/>
  <c r="Q1331" i="3" s="1"/>
  <c r="M1331" i="3"/>
  <c r="Q1600" i="3" a="1"/>
  <c r="Q1600" i="3" s="1"/>
  <c r="M1600" i="3"/>
  <c r="Q1568" i="3" a="1"/>
  <c r="Q1568" i="3" s="1"/>
  <c r="M1568" i="3"/>
  <c r="Q1155" i="3" a="1"/>
  <c r="Q1155" i="3" s="1"/>
  <c r="M1155" i="3"/>
  <c r="Q1436" i="3" a="1"/>
  <c r="Q1436" i="3" s="1"/>
  <c r="M1436" i="3"/>
  <c r="Q1218" i="3" a="1"/>
  <c r="Q1218" i="3" s="1"/>
  <c r="M1218" i="3"/>
  <c r="Q1440" i="3" a="1"/>
  <c r="Q1440" i="3" s="1"/>
  <c r="M1440" i="3"/>
  <c r="M1341" i="3"/>
  <c r="Q1341" i="3" a="1"/>
  <c r="Q1341" i="3" s="1"/>
  <c r="Q1343" i="3" a="1"/>
  <c r="Q1343" i="3" s="1"/>
  <c r="M1343" i="3"/>
  <c r="Q1214" i="3" a="1"/>
  <c r="Q1214" i="3" s="1"/>
  <c r="M1214" i="3"/>
  <c r="Q1327" i="3" a="1"/>
  <c r="Q1327" i="3" s="1"/>
  <c r="M1327" i="3"/>
  <c r="Q1199" i="3" a="1"/>
  <c r="Q1199" i="3" s="1"/>
  <c r="M1199" i="3"/>
  <c r="Q1263" i="3" a="1"/>
  <c r="Q1263" i="3" s="1"/>
  <c r="M1263" i="3"/>
  <c r="M1087" i="3"/>
  <c r="Q1087" i="3" a="1"/>
  <c r="Q1087" i="3" s="1"/>
  <c r="M1153" i="3"/>
  <c r="Q1153" i="3" a="1"/>
  <c r="Q1153" i="3" s="1"/>
  <c r="M1149" i="3"/>
  <c r="Q1149" i="3" a="1"/>
  <c r="Q1149" i="3" s="1"/>
  <c r="Q1076" i="3" a="1"/>
  <c r="Q1076" i="3" s="1"/>
  <c r="M1076" i="3"/>
  <c r="Q962" i="3" a="1"/>
  <c r="Q962" i="3" s="1"/>
  <c r="M962" i="3"/>
  <c r="Q882" i="3" a="1"/>
  <c r="Q882" i="3" s="1"/>
  <c r="M882" i="3"/>
  <c r="Q1045" i="3" a="1"/>
  <c r="Q1045" i="3" s="1"/>
  <c r="M1045" i="3"/>
  <c r="Q935" i="3" a="1"/>
  <c r="Q935" i="3" s="1"/>
  <c r="M935" i="3"/>
  <c r="Q907" i="3" a="1"/>
  <c r="Q907" i="3" s="1"/>
  <c r="M907" i="3"/>
  <c r="Q971" i="3" a="1"/>
  <c r="Q971" i="3" s="1"/>
  <c r="M971" i="3"/>
  <c r="Q947" i="3" a="1"/>
  <c r="Q947" i="3" s="1"/>
  <c r="M947" i="3"/>
  <c r="M850" i="3"/>
  <c r="Q850" i="3" a="1"/>
  <c r="Q850" i="3" s="1"/>
  <c r="Q946" i="3" a="1"/>
  <c r="Q946" i="3" s="1"/>
  <c r="M946" i="3"/>
  <c r="Q930" i="3" a="1"/>
  <c r="Q930" i="3" s="1"/>
  <c r="M930" i="3"/>
  <c r="Q796" i="3" a="1"/>
  <c r="Q796" i="3" s="1"/>
  <c r="M796" i="3"/>
  <c r="M712" i="3"/>
  <c r="Q712" i="3" a="1"/>
  <c r="Q712" i="3" s="1"/>
  <c r="M666" i="3"/>
  <c r="Q666" i="3" a="1"/>
  <c r="Q666" i="3" s="1"/>
  <c r="M356" i="3"/>
  <c r="Q356" i="3" a="1"/>
  <c r="Q356" i="3" s="1"/>
  <c r="M324" i="3"/>
  <c r="Q324" i="3" a="1"/>
  <c r="Q324" i="3" s="1"/>
  <c r="M292" i="3"/>
  <c r="Q292" i="3" a="1"/>
  <c r="Q292" i="3" s="1"/>
  <c r="M260" i="3"/>
  <c r="Q260" i="3" a="1"/>
  <c r="Q260" i="3" s="1"/>
  <c r="M228" i="3"/>
  <c r="Q228" i="3" a="1"/>
  <c r="Q228" i="3" s="1"/>
  <c r="M196" i="3"/>
  <c r="Q196" i="3" a="1"/>
  <c r="Q196" i="3" s="1"/>
  <c r="Q655" i="3" a="1"/>
  <c r="Q655" i="3" s="1"/>
  <c r="M655" i="3"/>
  <c r="Q548" i="3" a="1"/>
  <c r="Q548" i="3" s="1"/>
  <c r="M548" i="3"/>
  <c r="Q432" i="3" a="1"/>
  <c r="Q432" i="3" s="1"/>
  <c r="M432" i="3"/>
  <c r="Q635" i="3" a="1"/>
  <c r="Q635" i="3" s="1"/>
  <c r="M635" i="3"/>
  <c r="M564" i="3"/>
  <c r="Q564" i="3" a="1"/>
  <c r="Q564" i="3" s="1"/>
  <c r="Q30" i="3" a="1"/>
  <c r="Q30" i="3" s="1"/>
  <c r="M30" i="3"/>
  <c r="M664" i="3"/>
  <c r="Q664" i="3" a="1"/>
  <c r="Q664" i="3" s="1"/>
  <c r="Q536" i="3" a="1"/>
  <c r="Q536" i="3" s="1"/>
  <c r="M536" i="3"/>
  <c r="Q456" i="3" a="1"/>
  <c r="Q456" i="3" s="1"/>
  <c r="M456" i="3"/>
  <c r="M584" i="3"/>
  <c r="Q584" i="3" a="1"/>
  <c r="Q584" i="3" s="1"/>
  <c r="Q449" i="3" a="1"/>
  <c r="Q449" i="3" s="1"/>
  <c r="M449" i="3"/>
  <c r="M379" i="3"/>
  <c r="Q379" i="3" a="1"/>
  <c r="Q379" i="3" s="1"/>
  <c r="Q508" i="3" a="1"/>
  <c r="Q508" i="3" s="1"/>
  <c r="M508" i="3"/>
  <c r="Q444" i="3" a="1"/>
  <c r="Q444" i="3" s="1"/>
  <c r="M444" i="3"/>
  <c r="Q2060" i="3" a="1"/>
  <c r="Q2060" i="3" s="1"/>
  <c r="M2060" i="3"/>
  <c r="Q2028" i="3" a="1"/>
  <c r="Q2028" i="3" s="1"/>
  <c r="M2028" i="3"/>
  <c r="Q1996" i="3" a="1"/>
  <c r="Q1996" i="3" s="1"/>
  <c r="M1996" i="3"/>
  <c r="Q2022" i="3" a="1"/>
  <c r="Q2022" i="3" s="1"/>
  <c r="M2022" i="3"/>
  <c r="M1973" i="3"/>
  <c r="Q1973" i="3" a="1"/>
  <c r="Q1973" i="3" s="1"/>
  <c r="Q1938" i="3" a="1"/>
  <c r="Q1938" i="3" s="1"/>
  <c r="M1938" i="3"/>
  <c r="Q2026" i="3" a="1"/>
  <c r="Q2026" i="3" s="1"/>
  <c r="M2026" i="3"/>
  <c r="Q1994" i="3" a="1"/>
  <c r="Q1994" i="3" s="1"/>
  <c r="M1994" i="3"/>
  <c r="Q1919" i="3" a="1"/>
  <c r="Q1919" i="3" s="1"/>
  <c r="M1919" i="3"/>
  <c r="Q1975" i="3" a="1"/>
  <c r="Q1975" i="3" s="1"/>
  <c r="M1975" i="3"/>
  <c r="M1862" i="3"/>
  <c r="Q1862" i="3" a="1"/>
  <c r="Q1862" i="3" s="1"/>
  <c r="Q1964" i="3" a="1"/>
  <c r="Q1964" i="3" s="1"/>
  <c r="M1964" i="3"/>
  <c r="Q1870" i="3" a="1"/>
  <c r="Q1870" i="3" s="1"/>
  <c r="M1870" i="3"/>
  <c r="M1827" i="3"/>
  <c r="Q1827" i="3" a="1"/>
  <c r="Q1827" i="3" s="1"/>
  <c r="Q1748" i="3" a="1"/>
  <c r="Q1748" i="3" s="1"/>
  <c r="M1748" i="3"/>
  <c r="M1813" i="3"/>
  <c r="Q1813" i="3" a="1"/>
  <c r="Q1813" i="3" s="1"/>
  <c r="M1747" i="3"/>
  <c r="Q1747" i="3" a="1"/>
  <c r="Q1747" i="3" s="1"/>
  <c r="M1659" i="3"/>
  <c r="Q1659" i="3" a="1"/>
  <c r="Q1659" i="3" s="1"/>
  <c r="M1727" i="3"/>
  <c r="Q1727" i="3" a="1"/>
  <c r="Q1727" i="3" s="1"/>
  <c r="M1729" i="3"/>
  <c r="Q1729" i="3" a="1"/>
  <c r="Q1729" i="3" s="1"/>
  <c r="Q1852" i="3" a="1"/>
  <c r="Q1852" i="3" s="1"/>
  <c r="M1852" i="3"/>
  <c r="Q1615" i="3" a="1"/>
  <c r="Q1615" i="3" s="1"/>
  <c r="M1615" i="3"/>
  <c r="Q1599" i="3" a="1"/>
  <c r="Q1599" i="3" s="1"/>
  <c r="M1599" i="3"/>
  <c r="Q1583" i="3" a="1"/>
  <c r="Q1583" i="3" s="1"/>
  <c r="M1583" i="3"/>
  <c r="Q1567" i="3" a="1"/>
  <c r="Q1567" i="3" s="1"/>
  <c r="M1567" i="3"/>
  <c r="Q1551" i="3" a="1"/>
  <c r="Q1551" i="3" s="1"/>
  <c r="M1551" i="3"/>
  <c r="Q1535" i="3" a="1"/>
  <c r="Q1535" i="3" s="1"/>
  <c r="M1535" i="3"/>
  <c r="Q1519" i="3" a="1"/>
  <c r="Q1519" i="3" s="1"/>
  <c r="M1519" i="3"/>
  <c r="M1379" i="3"/>
  <c r="Q1379" i="3" a="1"/>
  <c r="Q1379" i="3" s="1"/>
  <c r="M1463" i="3"/>
  <c r="Q1463" i="3" a="1"/>
  <c r="Q1463" i="3" s="1"/>
  <c r="M1407" i="3"/>
  <c r="Q1407" i="3" a="1"/>
  <c r="Q1407" i="3" s="1"/>
  <c r="Q1791" i="3" a="1"/>
  <c r="Q1791" i="3" s="1"/>
  <c r="M1791" i="3"/>
  <c r="M1423" i="3"/>
  <c r="Q1423" i="3" a="1"/>
  <c r="Q1423" i="3" s="1"/>
  <c r="M1451" i="3"/>
  <c r="Q1451" i="3" a="1"/>
  <c r="Q1451" i="3" s="1"/>
  <c r="Q1302" i="3" a="1"/>
  <c r="Q1302" i="3" s="1"/>
  <c r="M1302" i="3"/>
  <c r="Q1174" i="3" a="1"/>
  <c r="Q1174" i="3" s="1"/>
  <c r="M1174" i="3"/>
  <c r="Q1202" i="3" a="1"/>
  <c r="Q1202" i="3" s="1"/>
  <c r="M1202" i="3"/>
  <c r="Q1279" i="3" a="1"/>
  <c r="Q1279" i="3" s="1"/>
  <c r="M1279" i="3"/>
  <c r="Q1215" i="3" a="1"/>
  <c r="Q1215" i="3" s="1"/>
  <c r="M1215" i="3"/>
  <c r="Q1515" i="3" a="1"/>
  <c r="Q1515" i="3" s="1"/>
  <c r="M1515" i="3"/>
  <c r="Q1258" i="3" a="1"/>
  <c r="Q1258" i="3" s="1"/>
  <c r="M1258" i="3"/>
  <c r="Q1488" i="3" a="1"/>
  <c r="Q1488" i="3" s="1"/>
  <c r="M1488" i="3"/>
  <c r="Q1528" i="3" a="1"/>
  <c r="Q1528" i="3" s="1"/>
  <c r="M1528" i="3"/>
  <c r="Q1548" i="3" a="1"/>
  <c r="Q1548" i="3" s="1"/>
  <c r="M1548" i="3"/>
  <c r="Q1596" i="3" a="1"/>
  <c r="Q1596" i="3" s="1"/>
  <c r="M1596" i="3"/>
  <c r="Q1278" i="3" a="1"/>
  <c r="Q1278" i="3" s="1"/>
  <c r="M1278" i="3"/>
  <c r="Q1210" i="3" a="1"/>
  <c r="Q1210" i="3" s="1"/>
  <c r="M1210" i="3"/>
  <c r="M1325" i="3"/>
  <c r="Q1325" i="3" a="1"/>
  <c r="Q1325" i="3" s="1"/>
  <c r="M1091" i="3"/>
  <c r="Q1091" i="3" a="1"/>
  <c r="Q1091" i="3" s="1"/>
  <c r="Q1360" i="3" a="1"/>
  <c r="Q1360" i="3" s="1"/>
  <c r="M1360" i="3"/>
  <c r="Q1150" i="3" a="1"/>
  <c r="Q1150" i="3" s="1"/>
  <c r="M1150" i="3"/>
  <c r="M1069" i="3"/>
  <c r="Q1069" i="3" a="1"/>
  <c r="Q1069" i="3" s="1"/>
  <c r="Q958" i="3" a="1"/>
  <c r="Q958" i="3" s="1"/>
  <c r="M958" i="3"/>
  <c r="Q1092" i="3" a="1"/>
  <c r="Q1092" i="3" s="1"/>
  <c r="M1092" i="3"/>
  <c r="Q919" i="3" a="1"/>
  <c r="Q919" i="3" s="1"/>
  <c r="M919" i="3"/>
  <c r="Q989" i="3" a="1"/>
  <c r="Q989" i="3" s="1"/>
  <c r="M989" i="3"/>
  <c r="Q858" i="3" a="1"/>
  <c r="Q858" i="3" s="1"/>
  <c r="M858" i="3"/>
  <c r="M838" i="3"/>
  <c r="Q838" i="3" a="1"/>
  <c r="Q838" i="3" s="1"/>
  <c r="Q748" i="3" a="1"/>
  <c r="Q748" i="3" s="1"/>
  <c r="M748" i="3"/>
  <c r="M590" i="3"/>
  <c r="Q590" i="3" a="1"/>
  <c r="Q590" i="3" s="1"/>
  <c r="M652" i="3"/>
  <c r="Q652" i="3" a="1"/>
  <c r="Q652" i="3" s="1"/>
  <c r="M703" i="3"/>
  <c r="Q703" i="3" a="1"/>
  <c r="Q703" i="3" s="1"/>
  <c r="Q733" i="3" a="1"/>
  <c r="Q733" i="3" s="1"/>
  <c r="M733" i="3"/>
  <c r="M352" i="3"/>
  <c r="Q352" i="3" a="1"/>
  <c r="Q352" i="3" s="1"/>
  <c r="M320" i="3"/>
  <c r="Q320" i="3" a="1"/>
  <c r="Q320" i="3" s="1"/>
  <c r="M288" i="3"/>
  <c r="Q288" i="3" a="1"/>
  <c r="Q288" i="3" s="1"/>
  <c r="M256" i="3"/>
  <c r="Q256" i="3" a="1"/>
  <c r="Q256" i="3" s="1"/>
  <c r="M224" i="3"/>
  <c r="Q224" i="3" a="1"/>
  <c r="Q224" i="3" s="1"/>
  <c r="M192" i="3"/>
  <c r="Q192" i="3" a="1"/>
  <c r="Q192" i="3" s="1"/>
  <c r="Q512" i="3" a="1"/>
  <c r="Q512" i="3" s="1"/>
  <c r="M512" i="3"/>
  <c r="Q505" i="3" a="1"/>
  <c r="Q505" i="3" s="1"/>
  <c r="M505" i="3"/>
  <c r="Q516" i="3" a="1"/>
  <c r="Q516" i="3" s="1"/>
  <c r="M516" i="3"/>
  <c r="Q452" i="3" a="1"/>
  <c r="Q452" i="3" s="1"/>
  <c r="M452" i="3"/>
  <c r="Q26" i="3" a="1"/>
  <c r="Q26" i="3" s="1"/>
  <c r="M26" i="3"/>
  <c r="Q671" i="3" a="1"/>
  <c r="Q671" i="3" s="1"/>
  <c r="M671" i="3"/>
  <c r="Q408" i="3" a="1"/>
  <c r="Q408" i="3" s="1"/>
  <c r="M408" i="3"/>
  <c r="Q721" i="3" a="1"/>
  <c r="Q721" i="3" s="1"/>
  <c r="M721" i="3"/>
  <c r="Q433" i="3" a="1"/>
  <c r="Q433" i="3" s="1"/>
  <c r="M433" i="3"/>
  <c r="M375" i="3"/>
  <c r="Q375" i="3" a="1"/>
  <c r="Q375" i="3" s="1"/>
  <c r="Q619" i="3" a="1"/>
  <c r="Q619" i="3" s="1"/>
  <c r="M619" i="3"/>
  <c r="Q2056" i="3" a="1"/>
  <c r="Q2056" i="3" s="1"/>
  <c r="M2056" i="3"/>
  <c r="Q2024" i="3" a="1"/>
  <c r="Q2024" i="3" s="1"/>
  <c r="M2024" i="3"/>
  <c r="Q1992" i="3" a="1"/>
  <c r="Q1992" i="3" s="1"/>
  <c r="M1992" i="3"/>
  <c r="Q2013" i="3" a="1"/>
  <c r="Q2013" i="3" s="1"/>
  <c r="M2013" i="3"/>
  <c r="Q2006" i="3" a="1"/>
  <c r="Q2006" i="3" s="1"/>
  <c r="M2006" i="3"/>
  <c r="Q2049" i="3" a="1"/>
  <c r="Q2049" i="3" s="1"/>
  <c r="M2049" i="3"/>
  <c r="Q1985" i="3" a="1"/>
  <c r="Q1985" i="3" s="1"/>
  <c r="M1985" i="3"/>
  <c r="M1966" i="3"/>
  <c r="Q1966" i="3" a="1"/>
  <c r="Q1966" i="3" s="1"/>
  <c r="Q1935" i="3" a="1"/>
  <c r="Q1935" i="3" s="1"/>
  <c r="M1935" i="3"/>
  <c r="Q1907" i="3" a="1"/>
  <c r="Q1907" i="3" s="1"/>
  <c r="M1907" i="3"/>
  <c r="Q2009" i="3" a="1"/>
  <c r="Q2009" i="3" s="1"/>
  <c r="M2009" i="3"/>
  <c r="Q1915" i="3" a="1"/>
  <c r="Q1915" i="3" s="1"/>
  <c r="M1915" i="3"/>
  <c r="Q1943" i="3" a="1"/>
  <c r="Q1943" i="3" s="1"/>
  <c r="M1943" i="3"/>
  <c r="Q1882" i="3" a="1"/>
  <c r="Q1882" i="3" s="1"/>
  <c r="M1882" i="3"/>
  <c r="Q1930" i="3" a="1"/>
  <c r="Q1930" i="3" s="1"/>
  <c r="M1930" i="3"/>
  <c r="Q1713" i="3" a="1"/>
  <c r="Q1713" i="3" s="1"/>
  <c r="M1713" i="3"/>
  <c r="M1743" i="3"/>
  <c r="Q1743" i="3" a="1"/>
  <c r="Q1743" i="3" s="1"/>
  <c r="Q1700" i="3" a="1"/>
  <c r="Q1700" i="3" s="1"/>
  <c r="M1700" i="3"/>
  <c r="M1653" i="3"/>
  <c r="Q1653" i="3" a="1"/>
  <c r="Q1653" i="3" s="1"/>
  <c r="Q1803" i="3" a="1"/>
  <c r="Q1803" i="3" s="1"/>
  <c r="M1803" i="3"/>
  <c r="Q1874" i="3" a="1"/>
  <c r="Q1874" i="3" s="1"/>
  <c r="M1874" i="3"/>
  <c r="M1731" i="3"/>
  <c r="Q1731" i="3" a="1"/>
  <c r="Q1731" i="3" s="1"/>
  <c r="M1443" i="3"/>
  <c r="Q1443" i="3" a="1"/>
  <c r="Q1443" i="3" s="1"/>
  <c r="M1435" i="3"/>
  <c r="Q1435" i="3" a="1"/>
  <c r="Q1435" i="3" s="1"/>
  <c r="Q1532" i="3" a="1"/>
  <c r="Q1532" i="3" s="1"/>
  <c r="M1532" i="3"/>
  <c r="Q1508" i="3" a="1"/>
  <c r="Q1508" i="3" s="1"/>
  <c r="M1508" i="3"/>
  <c r="Q1492" i="3" a="1"/>
  <c r="Q1492" i="3" s="1"/>
  <c r="M1492" i="3"/>
  <c r="M1399" i="3"/>
  <c r="Q1399" i="3" a="1"/>
  <c r="Q1399" i="3" s="1"/>
  <c r="Q1496" i="3" a="1"/>
  <c r="Q1496" i="3" s="1"/>
  <c r="M1496" i="3"/>
  <c r="Q1298" i="3" a="1"/>
  <c r="Q1298" i="3" s="1"/>
  <c r="M1298" i="3"/>
  <c r="Q1251" i="3" a="1"/>
  <c r="Q1251" i="3" s="1"/>
  <c r="M1251" i="3"/>
  <c r="Q1351" i="3" a="1"/>
  <c r="Q1351" i="3" s="1"/>
  <c r="M1351" i="3"/>
  <c r="M1447" i="3"/>
  <c r="Q1447" i="3" a="1"/>
  <c r="Q1447" i="3" s="1"/>
  <c r="M1811" i="3"/>
  <c r="Q1811" i="3" a="1"/>
  <c r="Q1811" i="3" s="1"/>
  <c r="Q1286" i="3" a="1"/>
  <c r="Q1286" i="3" s="1"/>
  <c r="M1286" i="3"/>
  <c r="Q1158" i="3" a="1"/>
  <c r="Q1158" i="3" s="1"/>
  <c r="M1158" i="3"/>
  <c r="Q1507" i="3" a="1"/>
  <c r="Q1507" i="3" s="1"/>
  <c r="M1507" i="3"/>
  <c r="Q1211" i="3" a="1"/>
  <c r="Q1211" i="3" s="1"/>
  <c r="M1211" i="3"/>
  <c r="Q1318" i="3" a="1"/>
  <c r="Q1318" i="3" s="1"/>
  <c r="M1318" i="3"/>
  <c r="Q1461" i="3" a="1"/>
  <c r="Q1461" i="3" s="1"/>
  <c r="M1461" i="3"/>
  <c r="Q1243" i="3" a="1"/>
  <c r="Q1243" i="3" s="1"/>
  <c r="M1243" i="3"/>
  <c r="Q1246" i="3" a="1"/>
  <c r="Q1246" i="3" s="1"/>
  <c r="M1246" i="3"/>
  <c r="M1141" i="3"/>
  <c r="Q1141" i="3" a="1"/>
  <c r="Q1141" i="3" s="1"/>
  <c r="M1071" i="3"/>
  <c r="Q1071" i="3" a="1"/>
  <c r="Q1071" i="3" s="1"/>
  <c r="Q997" i="3" a="1"/>
  <c r="Q997" i="3" s="1"/>
  <c r="M997" i="3"/>
  <c r="Q942" i="3" a="1"/>
  <c r="Q942" i="3" s="1"/>
  <c r="M942" i="3"/>
  <c r="Q1178" i="3" a="1"/>
  <c r="Q1178" i="3" s="1"/>
  <c r="M1178" i="3"/>
  <c r="Q1029" i="3" a="1"/>
  <c r="Q1029" i="3" s="1"/>
  <c r="M1029" i="3"/>
  <c r="M902" i="3"/>
  <c r="Q902" i="3" a="1"/>
  <c r="Q902" i="3" s="1"/>
  <c r="Q1108" i="3" a="1"/>
  <c r="Q1108" i="3" s="1"/>
  <c r="M1108" i="3"/>
  <c r="Q1054" i="3" a="1"/>
  <c r="Q1054" i="3" s="1"/>
  <c r="M1054" i="3"/>
  <c r="Q967" i="3" a="1"/>
  <c r="Q967" i="3" s="1"/>
  <c r="M967" i="3"/>
  <c r="Q891" i="3" a="1"/>
  <c r="Q891" i="3" s="1"/>
  <c r="M891" i="3"/>
  <c r="Q890" i="3" a="1"/>
  <c r="Q890" i="3" s="1"/>
  <c r="M890" i="3"/>
  <c r="M834" i="3"/>
  <c r="Q834" i="3" a="1"/>
  <c r="Q834" i="3" s="1"/>
  <c r="Q959" i="3" a="1"/>
  <c r="Q959" i="3" s="1"/>
  <c r="M959" i="3"/>
  <c r="Q772" i="3" a="1"/>
  <c r="Q772" i="3" s="1"/>
  <c r="M772" i="3"/>
  <c r="Q776" i="3" a="1"/>
  <c r="Q776" i="3" s="1"/>
  <c r="M776" i="3"/>
  <c r="M713" i="3"/>
  <c r="Q713" i="3" a="1"/>
  <c r="Q713" i="3" s="1"/>
  <c r="M650" i="3"/>
  <c r="Q650" i="3" a="1"/>
  <c r="Q650" i="3" s="1"/>
  <c r="Q667" i="3" a="1"/>
  <c r="Q667" i="3" s="1"/>
  <c r="M667" i="3"/>
  <c r="M348" i="3"/>
  <c r="Q348" i="3" a="1"/>
  <c r="Q348" i="3" s="1"/>
  <c r="M316" i="3"/>
  <c r="Q316" i="3" a="1"/>
  <c r="Q316" i="3" s="1"/>
  <c r="M284" i="3"/>
  <c r="Q284" i="3" a="1"/>
  <c r="Q284" i="3" s="1"/>
  <c r="M252" i="3"/>
  <c r="Q252" i="3" a="1"/>
  <c r="Q252" i="3" s="1"/>
  <c r="M220" i="3"/>
  <c r="Q220" i="3" a="1"/>
  <c r="Q220" i="3" s="1"/>
  <c r="M188" i="3"/>
  <c r="Q188" i="3" a="1"/>
  <c r="Q188" i="3" s="1"/>
  <c r="Q607" i="3" a="1"/>
  <c r="Q607" i="3" s="1"/>
  <c r="M607" i="3"/>
  <c r="Q540" i="3" a="1"/>
  <c r="Q540" i="3" s="1"/>
  <c r="M540" i="3"/>
  <c r="Q464" i="3" a="1"/>
  <c r="Q464" i="3" s="1"/>
  <c r="M464" i="3"/>
  <c r="M694" i="3"/>
  <c r="Q694" i="3" a="1"/>
  <c r="Q694" i="3" s="1"/>
  <c r="Q489" i="3" a="1"/>
  <c r="Q489" i="3" s="1"/>
  <c r="M489" i="3"/>
  <c r="Q912" i="3" a="1"/>
  <c r="Q912" i="3" s="1"/>
  <c r="M912" i="3"/>
  <c r="Q591" i="3" a="1"/>
  <c r="Q591" i="3" s="1"/>
  <c r="M591" i="3"/>
  <c r="Q22" i="3" a="1"/>
  <c r="Q22" i="3" s="1"/>
  <c r="M22" i="3"/>
  <c r="Q839" i="3" a="1"/>
  <c r="Q839" i="3" s="1"/>
  <c r="M839" i="3"/>
  <c r="Q560" i="3" a="1"/>
  <c r="Q560" i="3" s="1"/>
  <c r="M560" i="3"/>
  <c r="Q528" i="3" a="1"/>
  <c r="Q528" i="3" s="1"/>
  <c r="M528" i="3"/>
  <c r="Q488" i="3" a="1"/>
  <c r="Q488" i="3" s="1"/>
  <c r="M488" i="3"/>
  <c r="Q417" i="3" a="1"/>
  <c r="Q417" i="3" s="1"/>
  <c r="M417" i="3"/>
  <c r="M371" i="3"/>
  <c r="Q371" i="3" a="1"/>
  <c r="Q371" i="3" s="1"/>
  <c r="Q492" i="3" a="1"/>
  <c r="Q492" i="3" s="1"/>
  <c r="M492" i="3"/>
  <c r="Q428" i="3" a="1"/>
  <c r="Q428" i="3" s="1"/>
  <c r="M428" i="3"/>
  <c r="Q2052" i="3" a="1"/>
  <c r="Q2052" i="3" s="1"/>
  <c r="M2052" i="3"/>
  <c r="Q2020" i="3" a="1"/>
  <c r="Q2020" i="3" s="1"/>
  <c r="M2020" i="3"/>
  <c r="Q1988" i="3" a="1"/>
  <c r="Q1988" i="3" s="1"/>
  <c r="M1988" i="3"/>
  <c r="Q1990" i="3" a="1"/>
  <c r="Q1990" i="3" s="1"/>
  <c r="M1990" i="3"/>
  <c r="Q1904" i="3" a="1"/>
  <c r="Q1904" i="3" s="1"/>
  <c r="M1904" i="3"/>
  <c r="Q1764" i="3" a="1"/>
  <c r="Q1764" i="3" s="1"/>
  <c r="M1764" i="3"/>
  <c r="M1845" i="3"/>
  <c r="Q1845" i="3" a="1"/>
  <c r="Q1845" i="3" s="1"/>
  <c r="Q1643" i="3" a="1"/>
  <c r="Q1643" i="3" s="1"/>
  <c r="M1643" i="3"/>
  <c r="M1861" i="3"/>
  <c r="Q1861" i="3" a="1"/>
  <c r="Q1861" i="3" s="1"/>
  <c r="Q1721" i="3" a="1"/>
  <c r="Q1721" i="3" s="1"/>
  <c r="M1721" i="3"/>
  <c r="Q1687" i="3" a="1"/>
  <c r="Q1687" i="3" s="1"/>
  <c r="M1687" i="3"/>
  <c r="M1699" i="3"/>
  <c r="Q1699" i="3" a="1"/>
  <c r="Q1699" i="3" s="1"/>
  <c r="Q1627" i="3" a="1"/>
  <c r="Q1627" i="3" s="1"/>
  <c r="M1627" i="3"/>
  <c r="Q1611" i="3" a="1"/>
  <c r="Q1611" i="3" s="1"/>
  <c r="M1611" i="3"/>
  <c r="Q1595" i="3" a="1"/>
  <c r="Q1595" i="3" s="1"/>
  <c r="M1595" i="3"/>
  <c r="Q1579" i="3" a="1"/>
  <c r="Q1579" i="3" s="1"/>
  <c r="M1579" i="3"/>
  <c r="Q1563" i="3" a="1"/>
  <c r="Q1563" i="3" s="1"/>
  <c r="M1563" i="3"/>
  <c r="Q1547" i="3" a="1"/>
  <c r="Q1547" i="3" s="1"/>
  <c r="M1547" i="3"/>
  <c r="Q1531" i="3" a="1"/>
  <c r="Q1531" i="3" s="1"/>
  <c r="M1531" i="3"/>
  <c r="Q1745" i="3" a="1"/>
  <c r="Q1745" i="3" s="1"/>
  <c r="M1745" i="3"/>
  <c r="M1683" i="3"/>
  <c r="Q1683" i="3" a="1"/>
  <c r="Q1683" i="3" s="1"/>
  <c r="Q1866" i="3" a="1"/>
  <c r="Q1866" i="3" s="1"/>
  <c r="M1866" i="3"/>
  <c r="Q1624" i="3" a="1"/>
  <c r="Q1624" i="3" s="1"/>
  <c r="M1624" i="3"/>
  <c r="Q1592" i="3" a="1"/>
  <c r="Q1592" i="3" s="1"/>
  <c r="M1592" i="3"/>
  <c r="Q1560" i="3" a="1"/>
  <c r="Q1560" i="3" s="1"/>
  <c r="M1560" i="3"/>
  <c r="Q1503" i="3" a="1"/>
  <c r="Q1503" i="3" s="1"/>
  <c r="M1503" i="3"/>
  <c r="Q1487" i="3" a="1"/>
  <c r="Q1487" i="3" s="1"/>
  <c r="M1487" i="3"/>
  <c r="M1391" i="3"/>
  <c r="Q1391" i="3" a="1"/>
  <c r="Q1391" i="3" s="1"/>
  <c r="Q1270" i="3" a="1"/>
  <c r="Q1270" i="3" s="1"/>
  <c r="M1270" i="3"/>
  <c r="Q1262" i="3" a="1"/>
  <c r="Q1262" i="3" s="1"/>
  <c r="M1262" i="3"/>
  <c r="Q1198" i="3" a="1"/>
  <c r="Q1198" i="3" s="1"/>
  <c r="M1198" i="3"/>
  <c r="Q1314" i="3" a="1"/>
  <c r="Q1314" i="3" s="1"/>
  <c r="M1314" i="3"/>
  <c r="Q1310" i="3" a="1"/>
  <c r="Q1310" i="3" s="1"/>
  <c r="M1310" i="3"/>
  <c r="Q1275" i="3" a="1"/>
  <c r="Q1275" i="3" s="1"/>
  <c r="M1275" i="3"/>
  <c r="Q1306" i="3" a="1"/>
  <c r="Q1306" i="3" s="1"/>
  <c r="M1306" i="3"/>
  <c r="Q1186" i="3" a="1"/>
  <c r="Q1186" i="3" s="1"/>
  <c r="M1186" i="3"/>
  <c r="Q1323" i="3" a="1"/>
  <c r="Q1323" i="3" s="1"/>
  <c r="M1323" i="3"/>
  <c r="Q1203" i="3" a="1"/>
  <c r="Q1203" i="3" s="1"/>
  <c r="M1203" i="3"/>
  <c r="Q926" i="3" a="1"/>
  <c r="Q926" i="3" s="1"/>
  <c r="M926" i="3"/>
  <c r="Q1072" i="3" a="1"/>
  <c r="Q1072" i="3" s="1"/>
  <c r="M1072" i="3"/>
  <c r="M896" i="3"/>
  <c r="Q896" i="3" a="1"/>
  <c r="Q896" i="3" s="1"/>
  <c r="Q1013" i="3" a="1"/>
  <c r="Q1013" i="3" s="1"/>
  <c r="M1013" i="3"/>
  <c r="M874" i="3"/>
  <c r="Q874" i="3" a="1"/>
  <c r="Q874" i="3" s="1"/>
  <c r="M906" i="3"/>
  <c r="Q906" i="3" a="1"/>
  <c r="Q906" i="3" s="1"/>
  <c r="Q1033" i="3" a="1"/>
  <c r="Q1033" i="3" s="1"/>
  <c r="M1033" i="3"/>
  <c r="Q963" i="3" a="1"/>
  <c r="Q963" i="3" s="1"/>
  <c r="M963" i="3"/>
  <c r="M846" i="3"/>
  <c r="Q846" i="3" a="1"/>
  <c r="Q846" i="3" s="1"/>
  <c r="Q812" i="3" a="1"/>
  <c r="Q812" i="3" s="1"/>
  <c r="M812" i="3"/>
  <c r="Q744" i="3" a="1"/>
  <c r="Q744" i="3" s="1"/>
  <c r="M744" i="3"/>
  <c r="Q697" i="3" a="1"/>
  <c r="Q697" i="3" s="1"/>
  <c r="M697" i="3"/>
  <c r="Q859" i="3" a="1"/>
  <c r="Q859" i="3" s="1"/>
  <c r="M859" i="3"/>
  <c r="Q729" i="3" a="1"/>
  <c r="Q729" i="3" s="1"/>
  <c r="M729" i="3"/>
  <c r="M344" i="3"/>
  <c r="Q344" i="3" a="1"/>
  <c r="Q344" i="3" s="1"/>
  <c r="M312" i="3"/>
  <c r="Q312" i="3" a="1"/>
  <c r="Q312" i="3" s="1"/>
  <c r="M280" i="3"/>
  <c r="Q280" i="3" a="1"/>
  <c r="Q280" i="3" s="1"/>
  <c r="M248" i="3"/>
  <c r="Q248" i="3" a="1"/>
  <c r="Q248" i="3" s="1"/>
  <c r="M216" i="3"/>
  <c r="Q216" i="3" a="1"/>
  <c r="Q216" i="3" s="1"/>
  <c r="Q416" i="3" a="1"/>
  <c r="Q416" i="3" s="1"/>
  <c r="M416" i="3"/>
  <c r="Q473" i="3" a="1"/>
  <c r="Q473" i="3" s="1"/>
  <c r="M473" i="3"/>
  <c r="Q500" i="3" a="1"/>
  <c r="Q500" i="3" s="1"/>
  <c r="M500" i="3"/>
  <c r="Q436" i="3" a="1"/>
  <c r="Q436" i="3" s="1"/>
  <c r="M436" i="3"/>
  <c r="Q18" i="3" a="1"/>
  <c r="Q18" i="3" s="1"/>
  <c r="B5" i="3"/>
  <c r="M18" i="3"/>
  <c r="B6" i="3"/>
  <c r="M616" i="3"/>
  <c r="Q616" i="3" a="1"/>
  <c r="Q616" i="3" s="1"/>
  <c r="Q651" i="3" a="1"/>
  <c r="Q651" i="3" s="1"/>
  <c r="M651" i="3"/>
  <c r="Q440" i="3" a="1"/>
  <c r="Q440" i="3" s="1"/>
  <c r="M440" i="3"/>
  <c r="Q575" i="3" a="1"/>
  <c r="Q575" i="3" s="1"/>
  <c r="M575" i="3"/>
  <c r="M399" i="3"/>
  <c r="Q399" i="3" a="1"/>
  <c r="Q399" i="3" s="1"/>
  <c r="M367" i="3"/>
  <c r="Q367" i="3" a="1"/>
  <c r="Q367" i="3" s="1"/>
  <c r="Q2048" i="3" a="1"/>
  <c r="Q2048" i="3" s="1"/>
  <c r="M2048" i="3"/>
  <c r="Q2016" i="3" a="1"/>
  <c r="Q2016" i="3" s="1"/>
  <c r="M2016" i="3"/>
  <c r="Q1984" i="3" a="1"/>
  <c r="Q1984" i="3" s="1"/>
  <c r="M1984" i="3"/>
  <c r="Q2061" i="3" a="1"/>
  <c r="Q2061" i="3" s="1"/>
  <c r="M2061" i="3"/>
  <c r="Q1997" i="3" a="1"/>
  <c r="Q1997" i="3" s="1"/>
  <c r="M1997" i="3"/>
  <c r="Q2033" i="3" a="1"/>
  <c r="Q2033" i="3" s="1"/>
  <c r="M2033" i="3"/>
  <c r="Q2058" i="3" a="1"/>
  <c r="Q2058" i="3" s="1"/>
  <c r="M2058" i="3"/>
  <c r="Q2042" i="3" a="1"/>
  <c r="Q2042" i="3" s="1"/>
  <c r="M2042" i="3"/>
  <c r="Q2005" i="3" a="1"/>
  <c r="Q2005" i="3" s="1"/>
  <c r="M2005" i="3"/>
  <c r="Q2037" i="3" a="1"/>
  <c r="Q2037" i="3" s="1"/>
  <c r="M2037" i="3"/>
  <c r="Q1959" i="3" a="1"/>
  <c r="Q1959" i="3" s="1"/>
  <c r="M1959" i="3"/>
  <c r="Q1918" i="3" a="1"/>
  <c r="Q1918" i="3" s="1"/>
  <c r="M1918" i="3"/>
  <c r="Q1799" i="3" a="1"/>
  <c r="Q1799" i="3" s="1"/>
  <c r="M1799" i="3"/>
  <c r="Q1708" i="3" a="1"/>
  <c r="Q1708" i="3" s="1"/>
  <c r="M1708" i="3"/>
  <c r="M1741" i="3"/>
  <c r="Q1741" i="3" a="1"/>
  <c r="Q1741" i="3" s="1"/>
  <c r="Q1691" i="3" a="1"/>
  <c r="Q1691" i="3" s="1"/>
  <c r="M1691" i="3"/>
  <c r="M1637" i="3"/>
  <c r="Q1637" i="3" a="1"/>
  <c r="Q1637" i="3" s="1"/>
  <c r="M1725" i="3"/>
  <c r="Q1725" i="3" a="1"/>
  <c r="Q1725" i="3" s="1"/>
  <c r="Q1736" i="3" a="1"/>
  <c r="Q1736" i="3" s="1"/>
  <c r="M1736" i="3"/>
  <c r="Q1673" i="3" a="1"/>
  <c r="Q1673" i="3" s="1"/>
  <c r="M1673" i="3"/>
  <c r="Q1807" i="3" a="1"/>
  <c r="Q1807" i="3" s="1"/>
  <c r="M1807" i="3"/>
  <c r="M1419" i="3"/>
  <c r="Q1419" i="3" a="1"/>
  <c r="Q1419" i="3" s="1"/>
  <c r="M1439" i="3"/>
  <c r="Q1439" i="3" a="1"/>
  <c r="Q1439" i="3" s="1"/>
  <c r="Q1647" i="3" a="1"/>
  <c r="Q1647" i="3" s="1"/>
  <c r="M1647" i="3"/>
  <c r="Q1359" i="3" a="1"/>
  <c r="Q1359" i="3" s="1"/>
  <c r="M1359" i="3"/>
  <c r="Q1620" i="3" a="1"/>
  <c r="Q1620" i="3" s="1"/>
  <c r="M1620" i="3"/>
  <c r="Q1588" i="3" a="1"/>
  <c r="Q1588" i="3" s="1"/>
  <c r="M1588" i="3"/>
  <c r="Q1556" i="3" a="1"/>
  <c r="Q1556" i="3" s="1"/>
  <c r="M1556" i="3"/>
  <c r="Q1524" i="3" a="1"/>
  <c r="Q1524" i="3" s="1"/>
  <c r="M1524" i="3"/>
  <c r="M1459" i="3"/>
  <c r="Q1459" i="3" a="1"/>
  <c r="Q1459" i="3" s="1"/>
  <c r="M1383" i="3"/>
  <c r="Q1383" i="3" a="1"/>
  <c r="Q1383" i="3" s="1"/>
  <c r="Q1616" i="3" a="1"/>
  <c r="Q1616" i="3" s="1"/>
  <c r="M1616" i="3"/>
  <c r="Q1584" i="3" a="1"/>
  <c r="Q1584" i="3" s="1"/>
  <c r="M1584" i="3"/>
  <c r="Q1552" i="3" a="1"/>
  <c r="Q1552" i="3" s="1"/>
  <c r="M1552" i="3"/>
  <c r="Q1234" i="3" a="1"/>
  <c r="Q1234" i="3" s="1"/>
  <c r="M1234" i="3"/>
  <c r="Q1187" i="3" a="1"/>
  <c r="Q1187" i="3" s="1"/>
  <c r="M1187" i="3"/>
  <c r="Q1612" i="3" a="1"/>
  <c r="Q1612" i="3" s="1"/>
  <c r="M1612" i="3"/>
  <c r="Q1335" i="3" a="1"/>
  <c r="Q1335" i="3" s="1"/>
  <c r="M1335" i="3"/>
  <c r="Q1512" i="3" a="1"/>
  <c r="Q1512" i="3" s="1"/>
  <c r="M1512" i="3"/>
  <c r="Q1226" i="3" a="1"/>
  <c r="Q1226" i="3" s="1"/>
  <c r="M1226" i="3"/>
  <c r="Q1282" i="3" a="1"/>
  <c r="Q1282" i="3" s="1"/>
  <c r="M1282" i="3"/>
  <c r="Q1429" i="3" a="1"/>
  <c r="Q1429" i="3" s="1"/>
  <c r="M1429" i="3"/>
  <c r="Q1274" i="3" a="1"/>
  <c r="Q1274" i="3" s="1"/>
  <c r="M1274" i="3"/>
  <c r="Q1483" i="3" a="1"/>
  <c r="Q1483" i="3" s="1"/>
  <c r="M1483" i="3"/>
  <c r="Q1355" i="3" a="1"/>
  <c r="Q1355" i="3" s="1"/>
  <c r="M1355" i="3"/>
  <c r="M1357" i="3"/>
  <c r="Q1357" i="3" a="1"/>
  <c r="Q1357" i="3" s="1"/>
  <c r="Q1242" i="3" a="1"/>
  <c r="Q1242" i="3" s="1"/>
  <c r="M1242" i="3"/>
  <c r="M1075" i="3"/>
  <c r="Q1075" i="3" a="1"/>
  <c r="Q1075" i="3" s="1"/>
  <c r="M1119" i="3"/>
  <c r="Q1119" i="3" a="1"/>
  <c r="Q1119" i="3" s="1"/>
  <c r="Q1190" i="3" a="1"/>
  <c r="Q1190" i="3" s="1"/>
  <c r="M1190" i="3"/>
  <c r="Q978" i="3" a="1"/>
  <c r="Q978" i="3" s="1"/>
  <c r="M978" i="3"/>
  <c r="Q1009" i="3" a="1"/>
  <c r="Q1009" i="3" s="1"/>
  <c r="M1009" i="3"/>
  <c r="Q887" i="3" a="1"/>
  <c r="Q887" i="3" s="1"/>
  <c r="M887" i="3"/>
  <c r="Q1038" i="3" a="1"/>
  <c r="Q1038" i="3" s="1"/>
  <c r="M1038" i="3"/>
  <c r="Q910" i="3" a="1"/>
  <c r="Q910" i="3" s="1"/>
  <c r="M910" i="3"/>
  <c r="Q1049" i="3" a="1"/>
  <c r="Q1049" i="3" s="1"/>
  <c r="M1049" i="3"/>
  <c r="Q922" i="3" a="1"/>
  <c r="Q922" i="3" s="1"/>
  <c r="M922" i="3"/>
  <c r="Q764" i="3" a="1"/>
  <c r="Q764" i="3" s="1"/>
  <c r="M764" i="3"/>
  <c r="Q704" i="3" a="1"/>
  <c r="Q704" i="3" s="1"/>
  <c r="M704" i="3"/>
  <c r="M636" i="3"/>
  <c r="Q636" i="3" a="1"/>
  <c r="Q636" i="3" s="1"/>
  <c r="M634" i="3"/>
  <c r="Q634" i="3" a="1"/>
  <c r="Q634" i="3" s="1"/>
  <c r="Q780" i="3" a="1"/>
  <c r="Q780" i="3" s="1"/>
  <c r="M780" i="3"/>
  <c r="M702" i="3"/>
  <c r="Q702" i="3" a="1"/>
  <c r="Q702" i="3" s="1"/>
  <c r="M340" i="3"/>
  <c r="Q340" i="3" a="1"/>
  <c r="Q340" i="3" s="1"/>
  <c r="M308" i="3"/>
  <c r="Q308" i="3" a="1"/>
  <c r="Q308" i="3" s="1"/>
  <c r="M276" i="3"/>
  <c r="Q276" i="3" a="1"/>
  <c r="Q276" i="3" s="1"/>
  <c r="M244" i="3"/>
  <c r="Q244" i="3" a="1"/>
  <c r="Q244" i="3" s="1"/>
  <c r="M212" i="3"/>
  <c r="Q212" i="3" a="1"/>
  <c r="Q212" i="3" s="1"/>
  <c r="M568" i="3"/>
  <c r="Q568" i="3" a="1"/>
  <c r="Q568" i="3" s="1"/>
  <c r="Q532" i="3" a="1"/>
  <c r="Q532" i="3" s="1"/>
  <c r="M532" i="3"/>
  <c r="Q496" i="3" a="1"/>
  <c r="Q496" i="3" s="1"/>
  <c r="M496" i="3"/>
  <c r="Q457" i="3" a="1"/>
  <c r="Q457" i="3" s="1"/>
  <c r="M457" i="3"/>
  <c r="Q705" i="3" a="1"/>
  <c r="Q705" i="3" s="1"/>
  <c r="M705" i="3"/>
  <c r="Q46" i="3" a="1"/>
  <c r="Q46" i="3" s="1"/>
  <c r="M46" i="3"/>
  <c r="B7" i="3"/>
  <c r="M711" i="3"/>
  <c r="Q711" i="3" a="1"/>
  <c r="Q711" i="3" s="1"/>
  <c r="Q552" i="3" a="1"/>
  <c r="Q552" i="3" s="1"/>
  <c r="M552" i="3"/>
  <c r="Q520" i="3" a="1"/>
  <c r="Q520" i="3" s="1"/>
  <c r="M520" i="3"/>
  <c r="Q513" i="3" a="1"/>
  <c r="Q513" i="3" s="1"/>
  <c r="M513" i="3"/>
  <c r="M395" i="3"/>
  <c r="Q395" i="3" a="1"/>
  <c r="Q395" i="3" s="1"/>
  <c r="Q696" i="3" a="1"/>
  <c r="Q696" i="3" s="1"/>
  <c r="M696" i="3"/>
  <c r="Q476" i="3" a="1"/>
  <c r="Q476" i="3" s="1"/>
  <c r="M476" i="3"/>
  <c r="Q412" i="3" a="1"/>
  <c r="Q412" i="3" s="1"/>
  <c r="M412" i="3"/>
  <c r="Q2044" i="3" a="1"/>
  <c r="Q2044" i="3" s="1"/>
  <c r="M2044" i="3"/>
  <c r="Q2012" i="3" a="1"/>
  <c r="Q2012" i="3" s="1"/>
  <c r="M2012" i="3"/>
  <c r="Q2064" i="3" a="1"/>
  <c r="Q2064" i="3" s="1"/>
  <c r="M2064" i="3"/>
  <c r="M1894" i="3"/>
  <c r="Q1894" i="3" a="1"/>
  <c r="Q1894" i="3" s="1"/>
  <c r="Q2010" i="3" a="1"/>
  <c r="Q2010" i="3" s="1"/>
  <c r="M2010" i="3"/>
  <c r="Q1891" i="3" a="1"/>
  <c r="Q1891" i="3" s="1"/>
  <c r="M1891" i="3"/>
  <c r="Q1947" i="3" a="1"/>
  <c r="Q1947" i="3" s="1"/>
  <c r="M1947" i="3"/>
  <c r="Q1902" i="3" a="1"/>
  <c r="Q1902" i="3" s="1"/>
  <c r="M1902" i="3"/>
  <c r="Q1875" i="3" a="1"/>
  <c r="Q1875" i="3" s="1"/>
  <c r="M1875" i="3"/>
  <c r="M1843" i="3"/>
  <c r="Q1843" i="3" a="1"/>
  <c r="Q1843" i="3" s="1"/>
  <c r="Q1759" i="3" a="1"/>
  <c r="Q1759" i="3" s="1"/>
  <c r="M1759" i="3"/>
  <c r="Q1836" i="3" a="1"/>
  <c r="Q1836" i="3" s="1"/>
  <c r="M1836" i="3"/>
  <c r="M1859" i="3"/>
  <c r="Q1859" i="3" a="1"/>
  <c r="Q1859" i="3" s="1"/>
  <c r="Q1737" i="3" a="1"/>
  <c r="Q1737" i="3" s="1"/>
  <c r="M1737" i="3"/>
  <c r="Q1684" i="3" a="1"/>
  <c r="Q1684" i="3" s="1"/>
  <c r="M1684" i="3"/>
  <c r="M1872" i="3"/>
  <c r="Q1872" i="3" a="1"/>
  <c r="Q1872" i="3" s="1"/>
  <c r="Q1716" i="3" a="1"/>
  <c r="Q1716" i="3" s="1"/>
  <c r="M1716" i="3"/>
  <c r="Q1623" i="3" a="1"/>
  <c r="Q1623" i="3" s="1"/>
  <c r="M1623" i="3"/>
  <c r="Q1607" i="3" a="1"/>
  <c r="Q1607" i="3" s="1"/>
  <c r="M1607" i="3"/>
  <c r="Q1591" i="3" a="1"/>
  <c r="Q1591" i="3" s="1"/>
  <c r="M1591" i="3"/>
  <c r="Q1575" i="3" a="1"/>
  <c r="Q1575" i="3" s="1"/>
  <c r="M1575" i="3"/>
  <c r="Q1559" i="3" a="1"/>
  <c r="Q1559" i="3" s="1"/>
  <c r="M1559" i="3"/>
  <c r="Q1543" i="3" a="1"/>
  <c r="Q1543" i="3" s="1"/>
  <c r="M1543" i="3"/>
  <c r="Q1527" i="3" a="1"/>
  <c r="Q1527" i="3" s="1"/>
  <c r="M1527" i="3"/>
  <c r="Q1787" i="3" a="1"/>
  <c r="Q1787" i="3" s="1"/>
  <c r="M1787" i="3"/>
  <c r="Q1724" i="3" a="1"/>
  <c r="Q1724" i="3" s="1"/>
  <c r="M1724" i="3"/>
  <c r="M1735" i="3"/>
  <c r="Q1735" i="3" a="1"/>
  <c r="Q1735" i="3" s="1"/>
  <c r="M1411" i="3"/>
  <c r="Q1411" i="3" a="1"/>
  <c r="Q1411" i="3" s="1"/>
  <c r="M1431" i="3"/>
  <c r="Q1431" i="3" a="1"/>
  <c r="Q1431" i="3" s="1"/>
  <c r="M1375" i="3"/>
  <c r="Q1375" i="3" a="1"/>
  <c r="Q1375" i="3" s="1"/>
  <c r="Q1238" i="3" a="1"/>
  <c r="Q1238" i="3" s="1"/>
  <c r="M1238" i="3"/>
  <c r="Q1283" i="3" a="1"/>
  <c r="Q1283" i="3" s="1"/>
  <c r="M1283" i="3"/>
  <c r="Q1247" i="3" a="1"/>
  <c r="Q1247" i="3" s="1"/>
  <c r="M1247" i="3"/>
  <c r="Q1183" i="3" a="1"/>
  <c r="Q1183" i="3" s="1"/>
  <c r="M1183" i="3"/>
  <c r="Q1580" i="3" a="1"/>
  <c r="Q1580" i="3" s="1"/>
  <c r="M1580" i="3"/>
  <c r="Q1504" i="3" a="1"/>
  <c r="Q1504" i="3" s="1"/>
  <c r="M1504" i="3"/>
  <c r="M1145" i="3"/>
  <c r="Q1145" i="3" a="1"/>
  <c r="Q1145" i="3" s="1"/>
  <c r="Q1179" i="3" a="1"/>
  <c r="Q1179" i="3" s="1"/>
  <c r="M1179" i="3"/>
  <c r="Q1122" i="3" a="1"/>
  <c r="Q1122" i="3" s="1"/>
  <c r="M1122" i="3"/>
  <c r="M1085" i="3"/>
  <c r="Q1085" i="3" a="1"/>
  <c r="Q1085" i="3" s="1"/>
  <c r="Q974" i="3" a="1"/>
  <c r="Q974" i="3" s="1"/>
  <c r="M974" i="3"/>
  <c r="Q914" i="3" a="1"/>
  <c r="Q914" i="3" s="1"/>
  <c r="M914" i="3"/>
  <c r="M870" i="3"/>
  <c r="Q870" i="3" a="1"/>
  <c r="Q870" i="3" s="1"/>
  <c r="Q1472" i="3" a="1"/>
  <c r="Q1472" i="3" s="1"/>
  <c r="M1472" i="3"/>
  <c r="Q1017" i="3" a="1"/>
  <c r="Q1017" i="3" s="1"/>
  <c r="M1017" i="3"/>
  <c r="M842" i="3"/>
  <c r="Q842" i="3" a="1"/>
  <c r="Q842" i="3" s="1"/>
  <c r="Q880" i="3" a="1"/>
  <c r="Q880" i="3" s="1"/>
  <c r="M880" i="3"/>
  <c r="Q875" i="3" a="1"/>
  <c r="Q875" i="3" s="1"/>
  <c r="M875" i="3"/>
  <c r="Q760" i="3" a="1"/>
  <c r="Q760" i="3" s="1"/>
  <c r="M760" i="3"/>
  <c r="M606" i="3"/>
  <c r="Q606" i="3" a="1"/>
  <c r="Q606" i="3" s="1"/>
  <c r="M574" i="3"/>
  <c r="Q574" i="3" a="1"/>
  <c r="Q574" i="3" s="1"/>
  <c r="Q737" i="3" a="1"/>
  <c r="Q737" i="3" s="1"/>
  <c r="M737" i="3"/>
  <c r="Q844" i="3" a="1"/>
  <c r="Q844" i="3" s="1"/>
  <c r="M844" i="3"/>
  <c r="Q688" i="3" a="1"/>
  <c r="Q688" i="3" s="1"/>
  <c r="M688" i="3"/>
  <c r="M336" i="3"/>
  <c r="Q336" i="3" a="1"/>
  <c r="Q336" i="3" s="1"/>
  <c r="M304" i="3"/>
  <c r="Q304" i="3" a="1"/>
  <c r="Q304" i="3" s="1"/>
  <c r="M272" i="3"/>
  <c r="Q272" i="3" a="1"/>
  <c r="Q272" i="3" s="1"/>
  <c r="M240" i="3"/>
  <c r="Q240" i="3" a="1"/>
  <c r="Q240" i="3" s="1"/>
  <c r="M208" i="3"/>
  <c r="Q208" i="3" a="1"/>
  <c r="Q208" i="3" s="1"/>
  <c r="Q448" i="3" a="1"/>
  <c r="Q448" i="3" s="1"/>
  <c r="M448" i="3"/>
  <c r="M648" i="3"/>
  <c r="Q648" i="3" a="1"/>
  <c r="Q648" i="3" s="1"/>
  <c r="Q441" i="3" a="1"/>
  <c r="Q441" i="3" s="1"/>
  <c r="M441" i="3"/>
  <c r="Q484" i="3" a="1"/>
  <c r="Q484" i="3" s="1"/>
  <c r="M484" i="3"/>
  <c r="Q420" i="3" a="1"/>
  <c r="Q420" i="3" s="1"/>
  <c r="M420" i="3"/>
  <c r="Q42" i="3" a="1"/>
  <c r="Q42" i="3" s="1"/>
  <c r="M42" i="3"/>
  <c r="Q472" i="3" a="1"/>
  <c r="Q472" i="3" s="1"/>
  <c r="M472" i="3"/>
  <c r="Q639" i="3" a="1"/>
  <c r="Q639" i="3" s="1"/>
  <c r="M639" i="3"/>
  <c r="Q497" i="3" a="1"/>
  <c r="Q497" i="3" s="1"/>
  <c r="M497" i="3"/>
  <c r="M391" i="3"/>
  <c r="Q391" i="3" a="1"/>
  <c r="Q391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<sst xmlns="http://schemas.openxmlformats.org/spreadsheetml/2006/main" count="44252" uniqueCount="10323">
  <si>
    <t>Programa de Política Pública Energética</t>
  </si>
  <si>
    <t>Cantidad Instaladores Activos</t>
  </si>
  <si>
    <t>Certificados Emitidos 2023</t>
  </si>
  <si>
    <t>Ingenieros Activos</t>
  </si>
  <si>
    <t>Enero</t>
  </si>
  <si>
    <t>Febrero</t>
  </si>
  <si>
    <t>Marzo</t>
  </si>
  <si>
    <t>Abril</t>
  </si>
  <si>
    <t>Mayo</t>
  </si>
  <si>
    <t>Junio</t>
  </si>
  <si>
    <t>Peritos Activos</t>
  </si>
  <si>
    <t>Total</t>
  </si>
  <si>
    <t>Ingenieros</t>
  </si>
  <si>
    <t>Identificar Próximas Renovaciones (días)</t>
  </si>
  <si>
    <t>Peritos</t>
  </si>
  <si>
    <t>Identificar Certificados Vencidos</t>
  </si>
  <si>
    <t>si</t>
  </si>
  <si>
    <t>Julio</t>
  </si>
  <si>
    <t>Agosto</t>
  </si>
  <si>
    <t>Septiembre</t>
  </si>
  <si>
    <t>Octubre</t>
  </si>
  <si>
    <t>Noviembre</t>
  </si>
  <si>
    <t>Diciembre</t>
  </si>
  <si>
    <t>Totales Certificados Emitidos 2023</t>
  </si>
  <si>
    <t>Número de Instalador</t>
  </si>
  <si>
    <t>Nombre de Instalador</t>
  </si>
  <si>
    <t>Clasificación</t>
  </si>
  <si>
    <t>Número</t>
  </si>
  <si>
    <t>Profesión</t>
  </si>
  <si>
    <t>Correo Electrónico de Instalador</t>
  </si>
  <si>
    <t>Pueblo</t>
  </si>
  <si>
    <t>Teléfonos</t>
  </si>
  <si>
    <t>Fecha 
de 
expedición</t>
  </si>
  <si>
    <t>Fecha
 de
 expiración</t>
  </si>
  <si>
    <t>Activo</t>
  </si>
  <si>
    <t>Column2</t>
  </si>
  <si>
    <t>Column1</t>
  </si>
  <si>
    <t>Column4</t>
  </si>
  <si>
    <t>Column5</t>
  </si>
  <si>
    <t>Column6</t>
  </si>
  <si>
    <t>Column7</t>
  </si>
  <si>
    <t>Column3</t>
  </si>
  <si>
    <t>Column32</t>
  </si>
  <si>
    <t>Acosta Martín, Roberto D.</t>
  </si>
  <si>
    <t>PPPE-PV-</t>
  </si>
  <si>
    <t>0001</t>
  </si>
  <si>
    <t>I</t>
  </si>
  <si>
    <t>racosta@accurate.works</t>
  </si>
  <si>
    <t>Cabo Rojo</t>
  </si>
  <si>
    <t>787-646-1869</t>
  </si>
  <si>
    <t>Colón Negrón, Albith</t>
  </si>
  <si>
    <t>0002</t>
  </si>
  <si>
    <t>acolon@energtech.com</t>
  </si>
  <si>
    <t>Bayamón</t>
  </si>
  <si>
    <t>787-930-1962</t>
  </si>
  <si>
    <t xml:space="preserve">Méndez Méndez,  Iván </t>
  </si>
  <si>
    <t>0003</t>
  </si>
  <si>
    <t>P</t>
  </si>
  <si>
    <t>iandielectrical@yahoo.com</t>
  </si>
  <si>
    <t>MO, E.U.</t>
  </si>
  <si>
    <t>787-384-3540</t>
  </si>
  <si>
    <t>Tobaja López, Eduardo</t>
  </si>
  <si>
    <t>OEPPE-PV-</t>
  </si>
  <si>
    <t>0004</t>
  </si>
  <si>
    <t>etobaja2004@yahoo.com</t>
  </si>
  <si>
    <t>(787)597-8570</t>
  </si>
  <si>
    <t>Cosme Núñez, Gerardo</t>
  </si>
  <si>
    <t>0005</t>
  </si>
  <si>
    <t>gerardo_cosme@solartekpr.net</t>
  </si>
  <si>
    <t>Dorado</t>
  </si>
  <si>
    <t>787-633-8947</t>
  </si>
  <si>
    <t>Torres Arzola, Homar</t>
  </si>
  <si>
    <t>0007</t>
  </si>
  <si>
    <t>h-torres@msn.com</t>
  </si>
  <si>
    <t>San Juan</t>
  </si>
  <si>
    <t>(787)403-7814</t>
  </si>
  <si>
    <t>Rivera Collazo, Julio A.</t>
  </si>
  <si>
    <t>0008</t>
  </si>
  <si>
    <t xml:space="preserve"> P</t>
  </si>
  <si>
    <t>codigo690@gmail.com</t>
  </si>
  <si>
    <t>(787)459-6963</t>
  </si>
  <si>
    <t>Morales Malpica, Luis A.</t>
  </si>
  <si>
    <t>0009</t>
  </si>
  <si>
    <t>emerglmorales@hotmail.com</t>
  </si>
  <si>
    <t>Vega Alta</t>
  </si>
  <si>
    <t>(787)632-9716</t>
  </si>
  <si>
    <t>Zayas Duchesne, Angel R.</t>
  </si>
  <si>
    <t>0011</t>
  </si>
  <si>
    <t>azayas@azeng.net</t>
  </si>
  <si>
    <t>Carolina</t>
  </si>
  <si>
    <t>(787)768-3851</t>
  </si>
  <si>
    <t>Lozada Ramírez, Jéramfel</t>
  </si>
  <si>
    <t>0012</t>
  </si>
  <si>
    <t>jeramfellozada@gmail.com</t>
  </si>
  <si>
    <t>Las Piedras</t>
  </si>
  <si>
    <t>(787)224-1337</t>
  </si>
  <si>
    <t>Ramos Seda, Quintin</t>
  </si>
  <si>
    <t>0014</t>
  </si>
  <si>
    <t>qramos@pci247.com</t>
  </si>
  <si>
    <t>Hatillo</t>
  </si>
  <si>
    <t>(939)630-3698</t>
  </si>
  <si>
    <t>Quiñones Camacho, Edgardo</t>
  </si>
  <si>
    <t>0015</t>
  </si>
  <si>
    <t>eqcgreen@gmail.com</t>
  </si>
  <si>
    <t>Yauco</t>
  </si>
  <si>
    <t>787-717-4505</t>
  </si>
  <si>
    <t>Molina Meléndez, Francisco</t>
  </si>
  <si>
    <t>0017</t>
  </si>
  <si>
    <t>fmolina34@gmail.com</t>
  </si>
  <si>
    <t>Manatí</t>
  </si>
  <si>
    <t>(787)306-9236</t>
  </si>
  <si>
    <t>Rivera Serrano, Frank N.</t>
  </si>
  <si>
    <t>0018</t>
  </si>
  <si>
    <t>fnrivera@yahoo.com</t>
  </si>
  <si>
    <t>Gurabo</t>
  </si>
  <si>
    <t>(939)332-1160</t>
  </si>
  <si>
    <t>Cubero López, Jesús A.</t>
  </si>
  <si>
    <t>0019</t>
  </si>
  <si>
    <t>jesuscubero@hotmail.com</t>
  </si>
  <si>
    <t>Arecibo</t>
  </si>
  <si>
    <t>939-397-2234</t>
  </si>
  <si>
    <t>Pares Atiles, Edison</t>
  </si>
  <si>
    <t>0020</t>
  </si>
  <si>
    <t>adm.edisonee@gmail.com</t>
  </si>
  <si>
    <t>Guaynabo</t>
  </si>
  <si>
    <t>787-903-7321</t>
  </si>
  <si>
    <t>Remus Muñoz, Rafael A.</t>
  </si>
  <si>
    <t>0023</t>
  </si>
  <si>
    <t>alremus58@gmail.com</t>
  </si>
  <si>
    <t>Aguadilla</t>
  </si>
  <si>
    <t>(939)630-5762</t>
  </si>
  <si>
    <t>Previdí Dávila, Edward J.</t>
  </si>
  <si>
    <t>0024</t>
  </si>
  <si>
    <t>epenergypr@gmail.com</t>
  </si>
  <si>
    <t>(787)505-2404</t>
  </si>
  <si>
    <t>Mangual Rodríguez, José C.</t>
  </si>
  <si>
    <t>0027</t>
  </si>
  <si>
    <t>jmangual@uniproaep.net</t>
  </si>
  <si>
    <t>787-793-3950</t>
  </si>
  <si>
    <t>De Choudens Rovira, Ricardo</t>
  </si>
  <si>
    <t>0028</t>
  </si>
  <si>
    <t>rchoudens@uniproaep.net</t>
  </si>
  <si>
    <t>(787)649-1776</t>
  </si>
  <si>
    <t>San Miguel Torres, Miguel A.</t>
  </si>
  <si>
    <t>0030</t>
  </si>
  <si>
    <t>msanmiguel@cemidg.com</t>
  </si>
  <si>
    <t>(787)663-3611</t>
  </si>
  <si>
    <t>Miranda González, José M.</t>
  </si>
  <si>
    <t>0034</t>
  </si>
  <si>
    <t>josemiranda@borintek.com</t>
  </si>
  <si>
    <t>Jayuya</t>
  </si>
  <si>
    <t>787-374-7539</t>
  </si>
  <si>
    <t>Colón Méndez, Rafael A.</t>
  </si>
  <si>
    <t>0035</t>
  </si>
  <si>
    <t>rcolon@bldmpr.com</t>
  </si>
  <si>
    <t>Caguas</t>
  </si>
  <si>
    <t>787-479-1572</t>
  </si>
  <si>
    <t>Beauchamp Ramos, Benjamín</t>
  </si>
  <si>
    <t>0040</t>
  </si>
  <si>
    <t>bbeauchamppr@gmail.com</t>
  </si>
  <si>
    <t>(787)428-5069</t>
  </si>
  <si>
    <t>Gerena Rivera, Isaías</t>
  </si>
  <si>
    <t>0043</t>
  </si>
  <si>
    <t>isaiasgerena@yahoo.com</t>
  </si>
  <si>
    <t>787-356-6023</t>
  </si>
  <si>
    <t>Sepúlveda Pérez, Luis A.</t>
  </si>
  <si>
    <t>0044</t>
  </si>
  <si>
    <t>lsepulveda@gmail.com</t>
  </si>
  <si>
    <t>Ponce</t>
  </si>
  <si>
    <t>(787)487-6615</t>
  </si>
  <si>
    <t>Izquierdo Mejías, Antoine F.</t>
  </si>
  <si>
    <t>0046</t>
  </si>
  <si>
    <t>elementzec@gmail.com</t>
  </si>
  <si>
    <t>787-604-3662</t>
  </si>
  <si>
    <t>Villegas Cuevas, Jesús E.</t>
  </si>
  <si>
    <t>0049</t>
  </si>
  <si>
    <t>jevillegas-59@hotmail.com</t>
  </si>
  <si>
    <t>(787)594-1242</t>
  </si>
  <si>
    <t>Alemán Bermúdez, José O.</t>
  </si>
  <si>
    <t>0052</t>
  </si>
  <si>
    <t>jose.o.aleman.pe.pr@gmail.com</t>
  </si>
  <si>
    <t>787-590-2056</t>
  </si>
  <si>
    <t>López Rivera, Miguel</t>
  </si>
  <si>
    <t>0056</t>
  </si>
  <si>
    <t>malopez1959@hotmail.com</t>
  </si>
  <si>
    <t>Barranquitas</t>
  </si>
  <si>
    <t>(787)613-3523</t>
  </si>
  <si>
    <t>Perales Ruiz, Ricardo</t>
  </si>
  <si>
    <t>0058</t>
  </si>
  <si>
    <t>rperalesruiz@gmail.com</t>
  </si>
  <si>
    <t>787-384-2649</t>
  </si>
  <si>
    <t>Castillo Gúzman, Héctor M.</t>
  </si>
  <si>
    <t>0059</t>
  </si>
  <si>
    <t>hector@e-onllc.com</t>
  </si>
  <si>
    <t>Canóvanas</t>
  </si>
  <si>
    <t>787-593-3406</t>
  </si>
  <si>
    <t>Barreto Rosado, Luis G.</t>
  </si>
  <si>
    <t>0060</t>
  </si>
  <si>
    <t>lbingeniero@gmail.com</t>
  </si>
  <si>
    <t>Florida E.U.</t>
  </si>
  <si>
    <t>321-444-2866</t>
  </si>
  <si>
    <t>Piñeiro Gómez, Carmen M.</t>
  </si>
  <si>
    <t>0061</t>
  </si>
  <si>
    <t>carmen_pineiro@hotmail.com</t>
  </si>
  <si>
    <t>Cidra</t>
  </si>
  <si>
    <t>(787)608-1930</t>
  </si>
  <si>
    <t>González Rios, Alvin</t>
  </si>
  <si>
    <t>0064</t>
  </si>
  <si>
    <t>alvingonzalezrios@gmail.com</t>
  </si>
  <si>
    <t>(787)454-9120</t>
  </si>
  <si>
    <t>Cruz Cabán, Jesús D.</t>
  </si>
  <si>
    <t>0071</t>
  </si>
  <si>
    <t>e-pagan@hotmail.com</t>
  </si>
  <si>
    <t>787-501-0668</t>
  </si>
  <si>
    <t>Sánchez Nieves, Rafael</t>
  </si>
  <si>
    <t>0072</t>
  </si>
  <si>
    <t>rafaelsn@yahoo.com</t>
  </si>
  <si>
    <t>(787)642-2673</t>
  </si>
  <si>
    <t>Sánchez Domínguez, Sergio R.</t>
  </si>
  <si>
    <t>0073</t>
  </si>
  <si>
    <t>s.sanchez@greenlinkventures.net</t>
  </si>
  <si>
    <t>787-360-3731</t>
  </si>
  <si>
    <t>Súarez Vázquez,  Angel G.</t>
  </si>
  <si>
    <t>0076</t>
  </si>
  <si>
    <t>contractor@neoeraconstruction.com</t>
  </si>
  <si>
    <t>787-604-7887</t>
  </si>
  <si>
    <t>Torres Vélez, Wilfredo</t>
  </si>
  <si>
    <t>0079</t>
  </si>
  <si>
    <t>wtorres@pupr.edu</t>
  </si>
  <si>
    <t>787-504-7821</t>
  </si>
  <si>
    <t>García Santiago, José E.</t>
  </si>
  <si>
    <t>0080</t>
  </si>
  <si>
    <t>jgarcia@puraenergiapr.com</t>
  </si>
  <si>
    <t>787-399-4590</t>
  </si>
  <si>
    <t>García Orona, Angel T.</t>
  </si>
  <si>
    <t>0083</t>
  </si>
  <si>
    <t>angeltgarcia@yahoo.com</t>
  </si>
  <si>
    <t>Utuado</t>
  </si>
  <si>
    <t>787-452-1203</t>
  </si>
  <si>
    <t>González Sánchez, Héctor L.</t>
  </si>
  <si>
    <t>0085</t>
  </si>
  <si>
    <t>hlgonzalez58@gmail.com</t>
  </si>
  <si>
    <t>(787) 414-2096</t>
  </si>
  <si>
    <t>Olmeda Rivera, José A.</t>
  </si>
  <si>
    <t>0086</t>
  </si>
  <si>
    <t>jose.olmeda@hp.com</t>
  </si>
  <si>
    <t>(787)431-1230</t>
  </si>
  <si>
    <t>García González, Francisco J.</t>
  </si>
  <si>
    <t>0092</t>
  </si>
  <si>
    <t>f.garcia@juanfgarcia.net</t>
  </si>
  <si>
    <t>(787)720-1500</t>
  </si>
  <si>
    <t>Vázquez Silva, Roberto</t>
  </si>
  <si>
    <t>0095</t>
  </si>
  <si>
    <t>roberto@standardpr.com</t>
  </si>
  <si>
    <t>(787)380-5021</t>
  </si>
  <si>
    <t xml:space="preserve">León Vélez, Rafael </t>
  </si>
  <si>
    <t>0096</t>
  </si>
  <si>
    <t>rlv2000@gmail.com</t>
  </si>
  <si>
    <t>(787)644-7325</t>
  </si>
  <si>
    <t xml:space="preserve">Cruz Martínez, Humberto J. </t>
  </si>
  <si>
    <t>0098</t>
  </si>
  <si>
    <t>hjcruz@hotmail.com</t>
  </si>
  <si>
    <t>Camuy</t>
  </si>
  <si>
    <t>(787)317-1010</t>
  </si>
  <si>
    <t>González Cruz, Luis E.</t>
  </si>
  <si>
    <t>0100</t>
  </si>
  <si>
    <t>legprepa@yahoo.com</t>
  </si>
  <si>
    <t>Trujillo Alto</t>
  </si>
  <si>
    <t>787-614-1319</t>
  </si>
  <si>
    <t>Pagán Sanabria, José L.</t>
  </si>
  <si>
    <t>0102</t>
  </si>
  <si>
    <t>westpagan@icloud.com</t>
  </si>
  <si>
    <t>787-224-2323</t>
  </si>
  <si>
    <t>Rivera Reyes, Octavio</t>
  </si>
  <si>
    <t>0105</t>
  </si>
  <si>
    <t>octavio.atlas@yahoo.com</t>
  </si>
  <si>
    <t>Juana Diaz</t>
  </si>
  <si>
    <t>(787)640-9337</t>
  </si>
  <si>
    <t>Sánchez Vélez, Alex R.</t>
  </si>
  <si>
    <t>0108</t>
  </si>
  <si>
    <t>alex@arsanchez.com</t>
  </si>
  <si>
    <t>787-602-3805</t>
  </si>
  <si>
    <t>Avilés Acevedo, Eliezer M.</t>
  </si>
  <si>
    <t>0109</t>
  </si>
  <si>
    <t>eliezer_aviles@yahoo.com</t>
  </si>
  <si>
    <t>Aguada</t>
  </si>
  <si>
    <t>787-431-7208</t>
  </si>
  <si>
    <t>Cruz García, José L.</t>
  </si>
  <si>
    <t>0110</t>
  </si>
  <si>
    <t>cruzolar@gmail.com</t>
  </si>
  <si>
    <t>(787)364-5590</t>
  </si>
  <si>
    <t>Morales Rodríguez, José L.</t>
  </si>
  <si>
    <t>0111</t>
  </si>
  <si>
    <t>bebe828@hotmail.com</t>
  </si>
  <si>
    <t>Rincón</t>
  </si>
  <si>
    <t>787-310-8967</t>
  </si>
  <si>
    <t>Cuevas Otero, Pedro</t>
  </si>
  <si>
    <t>0112</t>
  </si>
  <si>
    <t>pedrocuevaspr@gmail.com</t>
  </si>
  <si>
    <t>Naranjito</t>
  </si>
  <si>
    <t>787-402-0191</t>
  </si>
  <si>
    <t>Cruz Vadi, Irving</t>
  </si>
  <si>
    <t>0114</t>
  </si>
  <si>
    <t>irving.cruz@gmail.com</t>
  </si>
  <si>
    <t>(787)241-0411</t>
  </si>
  <si>
    <t>Guzmán Jiménez, José A.</t>
  </si>
  <si>
    <t>0115</t>
  </si>
  <si>
    <t>gengcopsc@gmail.com</t>
  </si>
  <si>
    <t>(787)579-3424</t>
  </si>
  <si>
    <t>De León Díaz, Jesús M.</t>
  </si>
  <si>
    <t>0116</t>
  </si>
  <si>
    <t>jmdeleon@ieee.org</t>
  </si>
  <si>
    <t>(787)203-2370</t>
  </si>
  <si>
    <t>Malpica Crespo,  Ivette</t>
  </si>
  <si>
    <t>0117</t>
  </si>
  <si>
    <t>ivette.malpica@gmail.com</t>
  </si>
  <si>
    <t>(787)951-1773</t>
  </si>
  <si>
    <t>Salas Quintana, Catalino</t>
  </si>
  <si>
    <t>0119</t>
  </si>
  <si>
    <t>catalino.salas@gmail.com</t>
  </si>
  <si>
    <t>Hormigueros</t>
  </si>
  <si>
    <t>(787)538-9288</t>
  </si>
  <si>
    <t>Mártir Negrón, Pablo</t>
  </si>
  <si>
    <t>0123</t>
  </si>
  <si>
    <t>info@martirelectric.com</t>
  </si>
  <si>
    <t>Mayaguez</t>
  </si>
  <si>
    <t>(787)832-6191</t>
  </si>
  <si>
    <t>Vega Ramos, Orlando</t>
  </si>
  <si>
    <t>0126</t>
  </si>
  <si>
    <t>orlan2399@yahoo.com</t>
  </si>
  <si>
    <t>787-399-7797</t>
  </si>
  <si>
    <t>Ocaña Pagán, Ricardo</t>
  </si>
  <si>
    <t>0128</t>
  </si>
  <si>
    <t>electricocana@gmail.com</t>
  </si>
  <si>
    <t>(787)614-0675</t>
  </si>
  <si>
    <t>Narváez Morales, Francisco</t>
  </si>
  <si>
    <t>0131</t>
  </si>
  <si>
    <t>fnarvaez52@gmail.com</t>
  </si>
  <si>
    <t>Baymón</t>
  </si>
  <si>
    <t>(787)403-5190</t>
  </si>
  <si>
    <t>Santori Tristani, Jorge J.</t>
  </si>
  <si>
    <t>0132</t>
  </si>
  <si>
    <t>santori.jorge@gmail.com</t>
  </si>
  <si>
    <t>787-462-0977</t>
  </si>
  <si>
    <t>Montes Robledo Luis R.</t>
  </si>
  <si>
    <t>0133</t>
  </si>
  <si>
    <t>montes_luis_r_@hotmail.com</t>
  </si>
  <si>
    <t>Orocovis</t>
  </si>
  <si>
    <t>(787)315-2079</t>
  </si>
  <si>
    <t>Muñoz Jiménez, Pascual</t>
  </si>
  <si>
    <t>0134</t>
  </si>
  <si>
    <t>pascualmunoz@aol.com</t>
  </si>
  <si>
    <t>(787)461-1163</t>
  </si>
  <si>
    <t>Canales Reyes, Pedro</t>
  </si>
  <si>
    <t>0136</t>
  </si>
  <si>
    <t>pedrocan@gmail.com</t>
  </si>
  <si>
    <t>787-486-8812</t>
  </si>
  <si>
    <t>Toro Montalvo, Waldemar E.</t>
  </si>
  <si>
    <t>0138</t>
  </si>
  <si>
    <t>wtoro@aireko.com</t>
  </si>
  <si>
    <t xml:space="preserve"> Guaynabo</t>
  </si>
  <si>
    <t>(787)487-0588</t>
  </si>
  <si>
    <t>Muñoz Mendoza., Edgar O.</t>
  </si>
  <si>
    <t>0145</t>
  </si>
  <si>
    <t>e.munoz.mendoza@gmail.com</t>
  </si>
  <si>
    <t>787-930-3395</t>
  </si>
  <si>
    <t>Agosto Betancourt, Carlos J.</t>
  </si>
  <si>
    <t>0146</t>
  </si>
  <si>
    <t>carlosagosto@yahoo.com</t>
  </si>
  <si>
    <t>787-375-7186</t>
  </si>
  <si>
    <t>González Cabán, Hilianet</t>
  </si>
  <si>
    <t>0147</t>
  </si>
  <si>
    <t>hilianet@gmail.com</t>
  </si>
  <si>
    <t>(939)202-1595</t>
  </si>
  <si>
    <t>Rodríguez González, Ricardo</t>
  </si>
  <si>
    <t>0148</t>
  </si>
  <si>
    <t>rodengineering@gmail.com</t>
  </si>
  <si>
    <t>(787)396-9692</t>
  </si>
  <si>
    <t>Vélez Pagán, Mario M.</t>
  </si>
  <si>
    <t>0152</t>
  </si>
  <si>
    <t>marvel.mce@gmail.com</t>
  </si>
  <si>
    <t>787-306-8176</t>
  </si>
  <si>
    <t>Carrasquillo Ríos, Reinaldo</t>
  </si>
  <si>
    <t>0153</t>
  </si>
  <si>
    <t>rcrpowser@gmail.com</t>
  </si>
  <si>
    <t>(787)376-0452</t>
  </si>
  <si>
    <t>González García, Frank S.</t>
  </si>
  <si>
    <t>0154</t>
  </si>
  <si>
    <t>tinglarpr@yahoo.com</t>
  </si>
  <si>
    <t>(787)674-5422</t>
  </si>
  <si>
    <t>Rodríguez Ortiz, Alfredo</t>
  </si>
  <si>
    <t>0158</t>
  </si>
  <si>
    <t>alfrodriguez1954@gmail.com</t>
  </si>
  <si>
    <t>(939)243-8585</t>
  </si>
  <si>
    <t>Pérez Hernández, Pedro E.</t>
  </si>
  <si>
    <t>PPPPE-PV-</t>
  </si>
  <si>
    <t>0160</t>
  </si>
  <si>
    <t>pedroamp2@yahoo.com</t>
  </si>
  <si>
    <t>(787)636-5052</t>
  </si>
  <si>
    <t>Arcelay Ruiz, Ricardo</t>
  </si>
  <si>
    <t>0163</t>
  </si>
  <si>
    <t>ricardoarcelay@hotmail.com</t>
  </si>
  <si>
    <t>Isabela</t>
  </si>
  <si>
    <t>(787)872-0703</t>
  </si>
  <si>
    <t>Rivera Vidal, Federico</t>
  </si>
  <si>
    <t>0168</t>
  </si>
  <si>
    <t>federico.aei@gmail.com</t>
  </si>
  <si>
    <t>787-444-8080</t>
  </si>
  <si>
    <t>Acevedo Rivera, Eladio</t>
  </si>
  <si>
    <t>0169</t>
  </si>
  <si>
    <t>eladio.acevedorivera@yahoo.es</t>
  </si>
  <si>
    <t>Luquillo</t>
  </si>
  <si>
    <t>(787)435-0624</t>
  </si>
  <si>
    <t>Calzada Rosa, Abner N.</t>
  </si>
  <si>
    <t>0172</t>
  </si>
  <si>
    <t>abnercalzada@gmail.com</t>
  </si>
  <si>
    <t>Ceiba</t>
  </si>
  <si>
    <t>787-647-9395</t>
  </si>
  <si>
    <t>Cotto Villegas,  José R.</t>
  </si>
  <si>
    <t>0173</t>
  </si>
  <si>
    <t>jcotto0916@gmail.com</t>
  </si>
  <si>
    <t>(787)649--7821</t>
  </si>
  <si>
    <t>Ramos Mercado,  José J.</t>
  </si>
  <si>
    <t>0174</t>
  </si>
  <si>
    <t>ddrsensei3@hotmail.com</t>
  </si>
  <si>
    <t>Rio Grande</t>
  </si>
  <si>
    <t>(787)941-8817</t>
  </si>
  <si>
    <t xml:space="preserve">Méndez García, Héctor G. </t>
  </si>
  <si>
    <t>0176</t>
  </si>
  <si>
    <t>hgmgmendez@gmail.com</t>
  </si>
  <si>
    <t>Añasco</t>
  </si>
  <si>
    <t>(787) 299-6673</t>
  </si>
  <si>
    <t>Mundo López, Pedro A.</t>
  </si>
  <si>
    <t>0177</t>
  </si>
  <si>
    <t>pedro.mundo@hotmail.com</t>
  </si>
  <si>
    <t>(787)319-2165</t>
  </si>
  <si>
    <t>Velázquez Vidal, Edwin</t>
  </si>
  <si>
    <t>0178</t>
  </si>
  <si>
    <t>edwinvelazquez801@hotmail.com</t>
  </si>
  <si>
    <t>(787)457-5414</t>
  </si>
  <si>
    <t>Pantojas Vélez, Miguel A.</t>
  </si>
  <si>
    <t>0179</t>
  </si>
  <si>
    <t>pantojamiguel@hotmail.com</t>
  </si>
  <si>
    <t>Vega Baja</t>
  </si>
  <si>
    <t>(787)402-9188</t>
  </si>
  <si>
    <t>Calder Ramos, Abdias</t>
  </si>
  <si>
    <t>0180</t>
  </si>
  <si>
    <t>abdiascalderamos@gmail.com</t>
  </si>
  <si>
    <t>Lajas</t>
  </si>
  <si>
    <t>(787)607-5978</t>
  </si>
  <si>
    <t>Vázquez Torres, Tomás</t>
  </si>
  <si>
    <t>0181</t>
  </si>
  <si>
    <t>tomasvazquez27@gmail.com</t>
  </si>
  <si>
    <t>Cayey</t>
  </si>
  <si>
    <t>(787)529-6233</t>
  </si>
  <si>
    <t>Coca Soto, Francisco R.</t>
  </si>
  <si>
    <t>0182</t>
  </si>
  <si>
    <t>cs.francisco227@gmail.com</t>
  </si>
  <si>
    <t>(939)642-4060</t>
  </si>
  <si>
    <t>Castillo Vélez, Adolfo</t>
  </si>
  <si>
    <t>0184</t>
  </si>
  <si>
    <t>adolfo.castillo@yahoo.com</t>
  </si>
  <si>
    <t>787-313-9153</t>
  </si>
  <si>
    <t>Traverso Rivera, Joaquín</t>
  </si>
  <si>
    <t>0185</t>
  </si>
  <si>
    <t>jtraverso23@gmail.com</t>
  </si>
  <si>
    <t>Coamo</t>
  </si>
  <si>
    <t>(787)675-5294</t>
  </si>
  <si>
    <t>Franco Ortiz, Benjamín</t>
  </si>
  <si>
    <t>0187</t>
  </si>
  <si>
    <t>francopowerelectric9@gmail.com</t>
  </si>
  <si>
    <t>(787)557-1900</t>
  </si>
  <si>
    <t>Cedeño Rosado, Carlos R.</t>
  </si>
  <si>
    <t>0188</t>
  </si>
  <si>
    <t>carlos rubenpr@yahoo.com</t>
  </si>
  <si>
    <t>(787)368-6727</t>
  </si>
  <si>
    <t>Rivera Pérez, Carlos N.</t>
  </si>
  <si>
    <t>0192</t>
  </si>
  <si>
    <t>renovaprgroup@gmail.com</t>
  </si>
  <si>
    <t>787-321-2167</t>
  </si>
  <si>
    <t>Toro Dávila, Waldemar E.</t>
  </si>
  <si>
    <t>0199</t>
  </si>
  <si>
    <t>787-487-0588</t>
  </si>
  <si>
    <t>Irizarry Silvestrini, Miguel F.</t>
  </si>
  <si>
    <t>0200</t>
  </si>
  <si>
    <t>mig_irizarry@hotmail.com</t>
  </si>
  <si>
    <t>(787)608-6435</t>
  </si>
  <si>
    <t>Hernández Menéndez, Samuel E.</t>
  </si>
  <si>
    <t>0202</t>
  </si>
  <si>
    <t>samuel.hernandez@samhern.com</t>
  </si>
  <si>
    <t>Barceloneta</t>
  </si>
  <si>
    <t>(787)637-8768</t>
  </si>
  <si>
    <t>Martínez Muñoz,  Carlos E.</t>
  </si>
  <si>
    <t>0204</t>
  </si>
  <si>
    <t>carlosmtzmnz@gmail.com</t>
  </si>
  <si>
    <t>(787)423-7039</t>
  </si>
  <si>
    <t>Morales Torres, Henry</t>
  </si>
  <si>
    <t>0206</t>
  </si>
  <si>
    <t>henryaffordablepower@gmail.com</t>
  </si>
  <si>
    <t>Culebra</t>
  </si>
  <si>
    <t>787-395-5614</t>
  </si>
  <si>
    <t xml:space="preserve">Valentín Cabán, Ernesto </t>
  </si>
  <si>
    <t>0209</t>
  </si>
  <si>
    <t>ernestovalentin6@gmail.com</t>
  </si>
  <si>
    <t>(787)503-1554</t>
  </si>
  <si>
    <t>Ayala Salgado, Angel M.</t>
  </si>
  <si>
    <t>0210</t>
  </si>
  <si>
    <t>aayalasalgado@gmail.com</t>
  </si>
  <si>
    <t>Toa Baja</t>
  </si>
  <si>
    <t>(787)689-7893</t>
  </si>
  <si>
    <t>Cruz Román, Jesús M.</t>
  </si>
  <si>
    <t>0211</t>
  </si>
  <si>
    <t>jcruz_eng@yahoo.com</t>
  </si>
  <si>
    <t>(787)312-9885</t>
  </si>
  <si>
    <t>Pérez Santiago, Orison M.</t>
  </si>
  <si>
    <t>0212</t>
  </si>
  <si>
    <t>omp@caribe.net</t>
  </si>
  <si>
    <t>(787)599-4549</t>
  </si>
  <si>
    <t>Menéndez-Conde Escobar, Beatriz</t>
  </si>
  <si>
    <t>0213</t>
  </si>
  <si>
    <t>conde_beatriz@yahoo.com</t>
  </si>
  <si>
    <t>(787)587-4985</t>
  </si>
  <si>
    <t>Picón Mercado, Elías A.</t>
  </si>
  <si>
    <t>0214</t>
  </si>
  <si>
    <t>eliaspicon@gmail.com</t>
  </si>
  <si>
    <t>787-639-8699</t>
  </si>
  <si>
    <t>Rodríguez Meléndez, Armando</t>
  </si>
  <si>
    <t>0216</t>
  </si>
  <si>
    <t>armandorodz30@gmail.com</t>
  </si>
  <si>
    <t>787-381-0551</t>
  </si>
  <si>
    <t>Ortiz Martínez, José L.</t>
  </si>
  <si>
    <t>0217</t>
  </si>
  <si>
    <t>joselortiz_ee@yahoo.com</t>
  </si>
  <si>
    <t>IL EU</t>
  </si>
  <si>
    <t>787-318-6497</t>
  </si>
  <si>
    <t>Crespo Marichal, Rafael E.</t>
  </si>
  <si>
    <t>0220</t>
  </si>
  <si>
    <t>engcrespo@gmail.com</t>
  </si>
  <si>
    <t>787-486-7839</t>
  </si>
  <si>
    <t>Casanova Vega, Jafet</t>
  </si>
  <si>
    <t>0222</t>
  </si>
  <si>
    <t>jcasanovavega@gmail.com</t>
  </si>
  <si>
    <t>Miami, Fl</t>
  </si>
  <si>
    <t xml:space="preserve"> (787)322-7686</t>
  </si>
  <si>
    <t>Pérez Avilés, Manuel A.</t>
  </si>
  <si>
    <t>0226</t>
  </si>
  <si>
    <t>toningo17@gmail.com</t>
  </si>
  <si>
    <t>787-546-3187</t>
  </si>
  <si>
    <t>Vélez Sánchez, Juan A.</t>
  </si>
  <si>
    <t>0229</t>
  </si>
  <si>
    <t>juanvelez1954@gmail.com</t>
  </si>
  <si>
    <t>(787)308-6492</t>
  </si>
  <si>
    <t>Robles Nieves, Ricardo E.</t>
  </si>
  <si>
    <t>0230</t>
  </si>
  <si>
    <t>roblestoa@aol.com</t>
  </si>
  <si>
    <t>Toa Alta</t>
  </si>
  <si>
    <t>(787)409-9050</t>
  </si>
  <si>
    <t>García Rivera, Damián</t>
  </si>
  <si>
    <t>0233</t>
  </si>
  <si>
    <t>garciadamian77@gmail.com</t>
  </si>
  <si>
    <t>Río Grande</t>
  </si>
  <si>
    <t>551-232-1596</t>
  </si>
  <si>
    <t xml:space="preserve">Goméz Rivera, Luis A. </t>
  </si>
  <si>
    <t>0235</t>
  </si>
  <si>
    <t>gomezelectrical@gmail.com</t>
  </si>
  <si>
    <t>787-390-4926</t>
  </si>
  <si>
    <t>Ortiz, José</t>
  </si>
  <si>
    <t>0242</t>
  </si>
  <si>
    <t>ortizj902@gmail.com</t>
  </si>
  <si>
    <t>787-319-3957</t>
  </si>
  <si>
    <t>Durand Schettini, Hugo R.</t>
  </si>
  <si>
    <t>0244</t>
  </si>
  <si>
    <t>hdurand@hdgrouppr.com</t>
  </si>
  <si>
    <t>(787)462-8040</t>
  </si>
  <si>
    <t>Santana Santana, Carlos R.</t>
  </si>
  <si>
    <t>0245</t>
  </si>
  <si>
    <t>services@crosolutiongroup.com</t>
  </si>
  <si>
    <t>787-221-4775</t>
  </si>
  <si>
    <t>Crespo Figueroa, Luis A.</t>
  </si>
  <si>
    <t>0249</t>
  </si>
  <si>
    <t>electricalenergysources@gmail.com</t>
  </si>
  <si>
    <t>(787)405-1725</t>
  </si>
  <si>
    <t>Rodríguez Ruiz, Edwin J.</t>
  </si>
  <si>
    <t>0250</t>
  </si>
  <si>
    <t>ejrr30@gmail.com</t>
  </si>
  <si>
    <t>(787)399-7000</t>
  </si>
  <si>
    <t>García Suárez, José A.</t>
  </si>
  <si>
    <t>0251</t>
  </si>
  <si>
    <t>josegarcia@inelpro.com</t>
  </si>
  <si>
    <t>Guayanilla</t>
  </si>
  <si>
    <t>787-637-7599</t>
  </si>
  <si>
    <t>Crespo Lebrón, René</t>
  </si>
  <si>
    <t>0252</t>
  </si>
  <si>
    <t>renecrespo2@gmail.com</t>
  </si>
  <si>
    <t>787-923-6207</t>
  </si>
  <si>
    <t>Woods Hernández, Gerald</t>
  </si>
  <si>
    <t>0255</t>
  </si>
  <si>
    <t>rompeolasapt@yahoo.com</t>
  </si>
  <si>
    <t>787-614-6083</t>
  </si>
  <si>
    <t>Cortés Broco, Waldo A.</t>
  </si>
  <si>
    <t>0256</t>
  </si>
  <si>
    <t>waldocortes28@gmail.com</t>
  </si>
  <si>
    <t>(787)380-5061</t>
  </si>
  <si>
    <t>Rodríguez Curbelo, Juan C.</t>
  </si>
  <si>
    <t>0258</t>
  </si>
  <si>
    <t>juanrodriguezcurbelo@yahoo.com</t>
  </si>
  <si>
    <t>Quebradillas</t>
  </si>
  <si>
    <t>787-930-9598</t>
  </si>
  <si>
    <t>Corchado Quiñones, Gilberto</t>
  </si>
  <si>
    <t>0259</t>
  </si>
  <si>
    <t>gcorchado_pr@hotmail.com</t>
  </si>
  <si>
    <t>(787)231-6401</t>
  </si>
  <si>
    <t>Acosta Lugo, Nelson D.</t>
  </si>
  <si>
    <t>0260</t>
  </si>
  <si>
    <t>nacosta6063@gmail.com</t>
  </si>
  <si>
    <t>787-384-1203</t>
  </si>
  <si>
    <t>Arroyo Rosado, José J.</t>
  </si>
  <si>
    <t>0262</t>
  </si>
  <si>
    <t>josearroyorosado@gmail.com</t>
  </si>
  <si>
    <t>San Germán</t>
  </si>
  <si>
    <t>787-630-3626</t>
  </si>
  <si>
    <t>Santiago Cosme, Reinaldo</t>
  </si>
  <si>
    <t>0263</t>
  </si>
  <si>
    <t>rey.santiago2009@gmail.com</t>
  </si>
  <si>
    <t>787-448-6576</t>
  </si>
  <si>
    <t>Manzano Meléndez, Roberto</t>
  </si>
  <si>
    <t>0264</t>
  </si>
  <si>
    <t>787-989-9260</t>
  </si>
  <si>
    <t>Duclerc Santana, Heriberto</t>
  </si>
  <si>
    <t>0269</t>
  </si>
  <si>
    <t>duclercelectricalsupport@gmail.com</t>
  </si>
  <si>
    <t>787-376-0127</t>
  </si>
  <si>
    <t>Crespo Rosario, Jorge L.</t>
  </si>
  <si>
    <t>0271</t>
  </si>
  <si>
    <t>j.crespo@jcrelectricalcontractor.com</t>
  </si>
  <si>
    <t>(787)399-6007</t>
  </si>
  <si>
    <t xml:space="preserve">Padró Montalvo, José I. </t>
  </si>
  <si>
    <t>0273</t>
  </si>
  <si>
    <t>josepadromontalvo@gmail.com</t>
  </si>
  <si>
    <t>(787)630-5502</t>
  </si>
  <si>
    <t>Vega Ruiz, Víctor A.</t>
  </si>
  <si>
    <t>0275</t>
  </si>
  <si>
    <t>victorvegaeng@yahoo.com</t>
  </si>
  <si>
    <t>(787)647-4388</t>
  </si>
  <si>
    <t>Durand Rodríguez, José J.</t>
  </si>
  <si>
    <t>0279</t>
  </si>
  <si>
    <t>jose.durand@jdrengineers.com</t>
  </si>
  <si>
    <t>787-306-3664</t>
  </si>
  <si>
    <t xml:space="preserve">López Malavé, Roberto </t>
  </si>
  <si>
    <t>0280</t>
  </si>
  <si>
    <t>rlopezmalave@hotmail.com</t>
  </si>
  <si>
    <t>(939)644-8851</t>
  </si>
  <si>
    <t>López Rosario, Emmanuel</t>
  </si>
  <si>
    <t>0281</t>
  </si>
  <si>
    <t>emlopezro@yahoo.com</t>
  </si>
  <si>
    <t>Moca</t>
  </si>
  <si>
    <t>(787)505-9180</t>
  </si>
  <si>
    <t>Torres Torres, Jorge L</t>
  </si>
  <si>
    <t>0285</t>
  </si>
  <si>
    <t>jtelectrical2002@yahoo.com</t>
  </si>
  <si>
    <t>787-484-1027</t>
  </si>
  <si>
    <t>Sosa Rodríguez, Benjamín</t>
  </si>
  <si>
    <t>0287</t>
  </si>
  <si>
    <t>sosa401@yahoo.com</t>
  </si>
  <si>
    <t>Fajardo</t>
  </si>
  <si>
    <t>787-462-4795</t>
  </si>
  <si>
    <t>Quiñones Quiñones, Aníbal</t>
  </si>
  <si>
    <t>0288</t>
  </si>
  <si>
    <t>anibalqq@hotmail.com</t>
  </si>
  <si>
    <t>FL, EU</t>
  </si>
  <si>
    <t>787-530-7178</t>
  </si>
  <si>
    <t>Pizarro Boria, José A.</t>
  </si>
  <si>
    <t>0289</t>
  </si>
  <si>
    <t>pizarrojosa@yahoo.com</t>
  </si>
  <si>
    <t>(787)346-1361</t>
  </si>
  <si>
    <t>Rivera González, Luis A.</t>
  </si>
  <si>
    <t>0295</t>
  </si>
  <si>
    <t>lar_electrical@hotmail.com</t>
  </si>
  <si>
    <t>San Lorenzo</t>
  </si>
  <si>
    <t>787-638-1956</t>
  </si>
  <si>
    <t>Vázquez Torres, Enrique</t>
  </si>
  <si>
    <t>0299</t>
  </si>
  <si>
    <t>enriquevazqquez24@gmail.com</t>
  </si>
  <si>
    <t>Peñuelas</t>
  </si>
  <si>
    <t>787-504-5846</t>
  </si>
  <si>
    <t>Vázquez Préstamo, Enrique</t>
  </si>
  <si>
    <t>0300</t>
  </si>
  <si>
    <t>787-841--5469</t>
  </si>
  <si>
    <t>Areizaga Alonso, Víctor M.</t>
  </si>
  <si>
    <t>0301</t>
  </si>
  <si>
    <t>areizagatec@yahoo.com</t>
  </si>
  <si>
    <t>787-629-4034</t>
  </si>
  <si>
    <t>Cintrón Lebrón, Angel E.</t>
  </si>
  <si>
    <t>0302</t>
  </si>
  <si>
    <t>acintron13@gmail.com</t>
  </si>
  <si>
    <t>Sabana Grande</t>
  </si>
  <si>
    <t>(787)486-2484</t>
  </si>
  <si>
    <t>González Loperena, Luis O.</t>
  </si>
  <si>
    <t>0303</t>
  </si>
  <si>
    <t>loglezloperena@gmail.com</t>
  </si>
  <si>
    <t>407-634-9938</t>
  </si>
  <si>
    <t>Vargas Rodríguez, Reinaldo</t>
  </si>
  <si>
    <t>0307</t>
  </si>
  <si>
    <t>reyvargas2012@hotmail.com</t>
  </si>
  <si>
    <t>Humacao</t>
  </si>
  <si>
    <t>787-637-6247</t>
  </si>
  <si>
    <t>Calderón Rivera, José C.</t>
  </si>
  <si>
    <t>0310</t>
  </si>
  <si>
    <t>josecelectricinc@gmail.com</t>
  </si>
  <si>
    <t>Juncos</t>
  </si>
  <si>
    <t>(787)640-1919</t>
  </si>
  <si>
    <t>Meléndez Roque, Edgardo</t>
  </si>
  <si>
    <t>0311</t>
  </si>
  <si>
    <t>emr.jdrs@gmail.com</t>
  </si>
  <si>
    <t>(787)529-1512</t>
  </si>
  <si>
    <t>López Cuadrado, Eugenio</t>
  </si>
  <si>
    <t>0312</t>
  </si>
  <si>
    <t>eugenio_lopez@hotmail.com</t>
  </si>
  <si>
    <t>(787)412-8860</t>
  </si>
  <si>
    <t>Rinaldi Pierluissi, Carlos A.</t>
  </si>
  <si>
    <t>0313</t>
  </si>
  <si>
    <t>rinaldi.mei@gmail.com</t>
  </si>
  <si>
    <t>787-645-8481</t>
  </si>
  <si>
    <t>Oquendo Rodríguez, Pedro A.</t>
  </si>
  <si>
    <t>0314</t>
  </si>
  <si>
    <t>cuco.oquendo@yahoo.com</t>
  </si>
  <si>
    <t>787-390-1772</t>
  </si>
  <si>
    <t>Jiménez Baéz, José J.</t>
  </si>
  <si>
    <t>0316</t>
  </si>
  <si>
    <t>jimenezjjjb@gmail.com</t>
  </si>
  <si>
    <t>787-610-4597</t>
  </si>
  <si>
    <t>Rodríguez Rordríguez, Aníbal</t>
  </si>
  <si>
    <t>0317</t>
  </si>
  <si>
    <t>anibalpr1961@gmail.com</t>
  </si>
  <si>
    <t>(787)370-3394</t>
  </si>
  <si>
    <t>Caro Morales, Rolando</t>
  </si>
  <si>
    <t>0319</t>
  </si>
  <si>
    <t>rolando_caro@yahoo.com</t>
  </si>
  <si>
    <t>787-226-4276</t>
  </si>
  <si>
    <t>Galloza González, Asdrubal</t>
  </si>
  <si>
    <t>0322</t>
  </si>
  <si>
    <t>agalloza@me.com</t>
  </si>
  <si>
    <t>(787)587-4772</t>
  </si>
  <si>
    <t>Pérez Colón, Jesús M.</t>
  </si>
  <si>
    <t>0323</t>
  </si>
  <si>
    <t>jesusp57@gmail.com</t>
  </si>
  <si>
    <t>939-642-5023</t>
  </si>
  <si>
    <t>Zapata Colón, Ricardo G.</t>
  </si>
  <si>
    <t>0324</t>
  </si>
  <si>
    <t>ricardogzapata@hotmail.com</t>
  </si>
  <si>
    <t>787-210-3410</t>
  </si>
  <si>
    <t>Ruiz Martínez, John David</t>
  </si>
  <si>
    <t>0325</t>
  </si>
  <si>
    <t>jruiz@jrelecllc.com</t>
  </si>
  <si>
    <t>787-360-6651</t>
  </si>
  <si>
    <t>Andreu Segui, Armando A.</t>
  </si>
  <si>
    <t>0327</t>
  </si>
  <si>
    <t>aandreusegui@gmail.com</t>
  </si>
  <si>
    <t>(787)526-2372</t>
  </si>
  <si>
    <t>Marcano Velázquez, Angel Luis</t>
  </si>
  <si>
    <t>0330</t>
  </si>
  <si>
    <t>amarcano7714@gmail.com</t>
  </si>
  <si>
    <t>(787)624-4436</t>
  </si>
  <si>
    <t>Pérez Sepúlveda, Roberto L.</t>
  </si>
  <si>
    <t>0335</t>
  </si>
  <si>
    <t>jimenez.carmen61@gmail.com</t>
  </si>
  <si>
    <t>(787)398-9337</t>
  </si>
  <si>
    <t>Acevedo Villanueva, Othoniel</t>
  </si>
  <si>
    <t>0336</t>
  </si>
  <si>
    <t>oacevedo94@gmail.com</t>
  </si>
  <si>
    <t>787-487-4732</t>
  </si>
  <si>
    <t>Nevárez Matos, Eduardo L.</t>
  </si>
  <si>
    <t>0339</t>
  </si>
  <si>
    <t>kednev@gmail.com</t>
  </si>
  <si>
    <t>(787)516-2344</t>
  </si>
  <si>
    <t>Saldaña Pérez, Héctor S.</t>
  </si>
  <si>
    <t>0340</t>
  </si>
  <si>
    <t>hectorssaldana@gmail.com</t>
  </si>
  <si>
    <t>(787)244-3530</t>
  </si>
  <si>
    <t>Kuilán Collazo, Angel</t>
  </si>
  <si>
    <t>0343</t>
  </si>
  <si>
    <t>arkuilan@hotmail.es</t>
  </si>
  <si>
    <t>787-292-9286</t>
  </si>
  <si>
    <t xml:space="preserve">De Jesús Cartagena, Angel M. </t>
  </si>
  <si>
    <t>0344</t>
  </si>
  <si>
    <t>angeldjesus@hotmail.com</t>
  </si>
  <si>
    <t>(787)634-0887</t>
  </si>
  <si>
    <t xml:space="preserve">Morales Avilés, Julio E. </t>
  </si>
  <si>
    <t>0349</t>
  </si>
  <si>
    <t>julio.moralesaviles@yahoo.com</t>
  </si>
  <si>
    <t xml:space="preserve">       Carolina</t>
  </si>
  <si>
    <t>(787)217-1151</t>
  </si>
  <si>
    <t>Ramos Pérez, Moisés</t>
  </si>
  <si>
    <t>0350</t>
  </si>
  <si>
    <t>moy.ramosp@gmail.com</t>
  </si>
  <si>
    <t>787-396-6718</t>
  </si>
  <si>
    <t>Piñeiro Piñeiro, David</t>
  </si>
  <si>
    <t>0357</t>
  </si>
  <si>
    <t>davidpineiro9011@gmail.com</t>
  </si>
  <si>
    <t>787-647-9011</t>
  </si>
  <si>
    <t xml:space="preserve">Martínez-Raga Hernández, Jesús R.      </t>
  </si>
  <si>
    <t>0358</t>
  </si>
  <si>
    <t>jm_1130@hotmail.com</t>
  </si>
  <si>
    <t>(787)234-8734</t>
  </si>
  <si>
    <t xml:space="preserve">Vera Rodríguez, José A. </t>
  </si>
  <si>
    <t>0359</t>
  </si>
  <si>
    <t>veralopezpr@gmail.com</t>
  </si>
  <si>
    <t>(787)354-5033</t>
  </si>
  <si>
    <t>Riera Ayala, Guillermo M.</t>
  </si>
  <si>
    <t>0360</t>
  </si>
  <si>
    <t>griera@rieraingenieria.com</t>
  </si>
  <si>
    <t>(787)467-2864</t>
  </si>
  <si>
    <t>Marengo Rullán, José C.</t>
  </si>
  <si>
    <t>0361</t>
  </si>
  <si>
    <t>jcmelectriccorp@gmail.com</t>
  </si>
  <si>
    <t>787-405-8075</t>
  </si>
  <si>
    <t>Colón Torres, Jorge</t>
  </si>
  <si>
    <t>0363</t>
  </si>
  <si>
    <t>jorgecolonelec@gmail.com</t>
  </si>
  <si>
    <t>787-385-6377</t>
  </si>
  <si>
    <t>González Rivera, Fernando</t>
  </si>
  <si>
    <t>0364</t>
  </si>
  <si>
    <t>fernando.martirelectric@gmail.com</t>
  </si>
  <si>
    <t>787-608-2200</t>
  </si>
  <si>
    <t>Alvarado Negrón, Algeo</t>
  </si>
  <si>
    <t>0365</t>
  </si>
  <si>
    <t>alvaradonegron@hotmail.com</t>
  </si>
  <si>
    <t>(787)446-8181</t>
  </si>
  <si>
    <t>Velázquez Rodríguez, Germán</t>
  </si>
  <si>
    <t>0366</t>
  </si>
  <si>
    <t>gvengineering@gmail.com</t>
  </si>
  <si>
    <t>(787)530-3721</t>
  </si>
  <si>
    <t>Montañez Bonilla, Manuel</t>
  </si>
  <si>
    <t>0367</t>
  </si>
  <si>
    <t>montanez.bonilla@gmail.com</t>
  </si>
  <si>
    <t>Guayama</t>
  </si>
  <si>
    <t>(787)414-0078</t>
  </si>
  <si>
    <t>Morales Morales, Leandro</t>
  </si>
  <si>
    <t>0370</t>
  </si>
  <si>
    <t>lmorales@pupr.edu</t>
  </si>
  <si>
    <t>787-810-0708</t>
  </si>
  <si>
    <t>Medina Ortiz, Pedro L.</t>
  </si>
  <si>
    <t>0371</t>
  </si>
  <si>
    <t>pedro.medinaservice@gmail.com</t>
  </si>
  <si>
    <t>Yabucoa</t>
  </si>
  <si>
    <t>939-207-5929</t>
  </si>
  <si>
    <t>Yordán Frau, Luis A.</t>
  </si>
  <si>
    <t>0374</t>
  </si>
  <si>
    <t>luisyordan11@gmail.com</t>
  </si>
  <si>
    <t>Coto Laurel</t>
  </si>
  <si>
    <t>(939)217-1477</t>
  </si>
  <si>
    <t>Villanueva Pagán, Héctor N.</t>
  </si>
  <si>
    <t>0378</t>
  </si>
  <si>
    <t>hecvilla78@gmail.com</t>
  </si>
  <si>
    <t>(787)232-2694</t>
  </si>
  <si>
    <t>Romero Torres, José A.</t>
  </si>
  <si>
    <t>0379</t>
  </si>
  <si>
    <t>romerillo33@gmail.com</t>
  </si>
  <si>
    <t>Aguirre</t>
  </si>
  <si>
    <t>(939)246-0423</t>
  </si>
  <si>
    <t>Rivera Vélez, Robin</t>
  </si>
  <si>
    <t>0380</t>
  </si>
  <si>
    <t>robin6476@aol.com</t>
  </si>
  <si>
    <t>787-238-3933</t>
  </si>
  <si>
    <t>Burgos González, José E.</t>
  </si>
  <si>
    <t>0383</t>
  </si>
  <si>
    <t>eburgos.soleair@gmail.com</t>
  </si>
  <si>
    <t>787-929-4779</t>
  </si>
  <si>
    <t>Roque Pérez, Israel</t>
  </si>
  <si>
    <t>0388</t>
  </si>
  <si>
    <t>roquei76@yahoo.com</t>
  </si>
  <si>
    <t>787-557-5858</t>
  </si>
  <si>
    <t>Fabiani Flores, Noel</t>
  </si>
  <si>
    <t>0390</t>
  </si>
  <si>
    <t>electrico07@yahoo.com</t>
  </si>
  <si>
    <t>787-396-0751</t>
  </si>
  <si>
    <t>García Pérez, José A.</t>
  </si>
  <si>
    <t>0391</t>
  </si>
  <si>
    <t>josegarciaperez@gmail.com</t>
  </si>
  <si>
    <t>(787)360-3152</t>
  </si>
  <si>
    <t>Rodríguez Vélez, Antonio</t>
  </si>
  <si>
    <t>0401</t>
  </si>
  <si>
    <t>arodz27@gmail.com</t>
  </si>
  <si>
    <t>939-226-3263</t>
  </si>
  <si>
    <t>Acevedo Ortiz, Andrés</t>
  </si>
  <si>
    <t>0402</t>
  </si>
  <si>
    <t>sito.acevedo@gmail.com</t>
  </si>
  <si>
    <t>San Sebastián</t>
  </si>
  <si>
    <t>787-450--4178</t>
  </si>
  <si>
    <t>Pérez Cotto, Rafael</t>
  </si>
  <si>
    <t>0404</t>
  </si>
  <si>
    <t>rperezcotto@gmail.com</t>
  </si>
  <si>
    <t>Aguas Buenas</t>
  </si>
  <si>
    <t>787-371-9626</t>
  </si>
  <si>
    <t>Sánchez Meléndez, Pascual</t>
  </si>
  <si>
    <t>0406</t>
  </si>
  <si>
    <t>pselectrical_sece@yahoo.com</t>
  </si>
  <si>
    <t>787-473-5554</t>
  </si>
  <si>
    <t>Rodríguez Carrasquillo, Orlando</t>
  </si>
  <si>
    <t>0407</t>
  </si>
  <si>
    <t>(787)750-7166</t>
  </si>
  <si>
    <t>Carrero Arzón, Alexis</t>
  </si>
  <si>
    <t>0408</t>
  </si>
  <si>
    <t>carrero8333@gmail.com</t>
  </si>
  <si>
    <t>787-423-7048</t>
  </si>
  <si>
    <t xml:space="preserve">Lugo Vázquez, José A. </t>
  </si>
  <si>
    <t>0409</t>
  </si>
  <si>
    <t>chitolugo58@gmail.com</t>
  </si>
  <si>
    <t>(787)517-8290</t>
  </si>
  <si>
    <t>Acosta Martin, Javier</t>
  </si>
  <si>
    <t>0410</t>
  </si>
  <si>
    <t>jacosta@amelectricpr.com</t>
  </si>
  <si>
    <t>787-646-1998</t>
  </si>
  <si>
    <t>Vargas Méndez, Víctor M.</t>
  </si>
  <si>
    <t>0412</t>
  </si>
  <si>
    <t>victorvargasmendez@gmail.com</t>
  </si>
  <si>
    <t>787-381-0657</t>
  </si>
  <si>
    <t>Rivera Delbrey, Josué</t>
  </si>
  <si>
    <t>0415</t>
  </si>
  <si>
    <t>jrdelbrey@gmail.com</t>
  </si>
  <si>
    <t>787-633-3803</t>
  </si>
  <si>
    <t>Rivera Colón, José L.</t>
  </si>
  <si>
    <t>0419</t>
  </si>
  <si>
    <t>jcr350@yahoo.com</t>
  </si>
  <si>
    <t>Comerio</t>
  </si>
  <si>
    <t>787-366-9650</t>
  </si>
  <si>
    <t>Lozada Caldero, Raúl</t>
  </si>
  <si>
    <t>0420</t>
  </si>
  <si>
    <t>raullozada5@yahoo.com</t>
  </si>
  <si>
    <t>Corozal</t>
  </si>
  <si>
    <t>(787)225-3614</t>
  </si>
  <si>
    <t>Pérez Román, Ovidio R.</t>
  </si>
  <si>
    <t>0425</t>
  </si>
  <si>
    <t>rafy3173@gmail.com</t>
  </si>
  <si>
    <t>787-901-5056</t>
  </si>
  <si>
    <t>Pagán Cáceres, Rafael</t>
  </si>
  <si>
    <t>0426</t>
  </si>
  <si>
    <t>rafael.pagan@napspsc.com</t>
  </si>
  <si>
    <t>939-218-6811</t>
  </si>
  <si>
    <t>Bernacet Maldonado, Carlos O.</t>
  </si>
  <si>
    <t>0427</t>
  </si>
  <si>
    <t>bernacetelectric@gmail.com</t>
  </si>
  <si>
    <t>(787)615-5193</t>
  </si>
  <si>
    <t>Santiago Babilonia, Efraín</t>
  </si>
  <si>
    <t>0429</t>
  </si>
  <si>
    <t>efrainsantiago@prtc.net</t>
  </si>
  <si>
    <t>(787)877-1818</t>
  </si>
  <si>
    <t>Sánchez Colón, Ramón A.</t>
  </si>
  <si>
    <t>0431</t>
  </si>
  <si>
    <t>ramonscnyr@gmail.com</t>
  </si>
  <si>
    <t>787-391-2525</t>
  </si>
  <si>
    <t>García Rodríguez, Carlos E.</t>
  </si>
  <si>
    <t>0432</t>
  </si>
  <si>
    <t>carlosenio@gmail.com</t>
  </si>
  <si>
    <t>787-602-6352</t>
  </si>
  <si>
    <t>Carrión Corsino, Gadiel</t>
  </si>
  <si>
    <t>0433</t>
  </si>
  <si>
    <t>glcaraballo@yahoo.com</t>
  </si>
  <si>
    <t>(787)409-0177</t>
  </si>
  <si>
    <t>Cabrera Mercado, Michael</t>
  </si>
  <si>
    <t>0435</t>
  </si>
  <si>
    <t>taino1011@yahoo.com</t>
  </si>
  <si>
    <t>787-312-9921</t>
  </si>
  <si>
    <t>Pérez Ortega, Efraín</t>
  </si>
  <si>
    <t>0438</t>
  </si>
  <si>
    <t>efrain@pesincpr.com</t>
  </si>
  <si>
    <t>787-378-3656</t>
  </si>
  <si>
    <t>Pérez Méndez, Otniel</t>
  </si>
  <si>
    <t>0439</t>
  </si>
  <si>
    <t>otniel@pesincpr.com</t>
  </si>
  <si>
    <t>787-378-3657</t>
  </si>
  <si>
    <t>González Alvarez, Wilfredo</t>
  </si>
  <si>
    <t>0442</t>
  </si>
  <si>
    <t>freddy.gonzalez@gmail.com</t>
  </si>
  <si>
    <t>(787)832-6809</t>
  </si>
  <si>
    <t>Rivera Vélez, Ricardo</t>
  </si>
  <si>
    <t>0443</t>
  </si>
  <si>
    <t>rrelectrova@gmail.com</t>
  </si>
  <si>
    <t>(787)972-0074</t>
  </si>
  <si>
    <t>De Jesús Márquez, Javier</t>
  </si>
  <si>
    <t>0444</t>
  </si>
  <si>
    <t>jmfp1344@gmail.com</t>
  </si>
  <si>
    <t>(787)244-7443</t>
  </si>
  <si>
    <t>Figueroa Rosario, Walter</t>
  </si>
  <si>
    <t>0445</t>
  </si>
  <si>
    <t>walt-007@hotmail.com</t>
  </si>
  <si>
    <t>787-383-0450</t>
  </si>
  <si>
    <t>Rivera García, Franklin</t>
  </si>
  <si>
    <t>0447</t>
  </si>
  <si>
    <t>rivera.franklin25@yahoo.com</t>
  </si>
  <si>
    <t>813-345-7934</t>
  </si>
  <si>
    <t>Toro Detrés, Angel M.</t>
  </si>
  <si>
    <t>0448</t>
  </si>
  <si>
    <t>angeltoro753@gmail.com</t>
  </si>
  <si>
    <t>Guánica</t>
  </si>
  <si>
    <t>(787)487-7952</t>
  </si>
  <si>
    <t>Rodríguez Ortiz, Roberto</t>
  </si>
  <si>
    <t>0449</t>
  </si>
  <si>
    <t>rroberto7941@gmail.com</t>
  </si>
  <si>
    <t>(787)671-8631</t>
  </si>
  <si>
    <t>Justiniano Pérez, Walter Jamil</t>
  </si>
  <si>
    <t>0450</t>
  </si>
  <si>
    <t>justinianowalter@gmail.com</t>
  </si>
  <si>
    <t>(787)408-6230</t>
  </si>
  <si>
    <t>Morales Centeno, Jesús</t>
  </si>
  <si>
    <t>0451</t>
  </si>
  <si>
    <t>jesusmc146@gmail.com</t>
  </si>
  <si>
    <t>787-368-8542</t>
  </si>
  <si>
    <t>Martínez González, Pedro J.</t>
  </si>
  <si>
    <t>0452</t>
  </si>
  <si>
    <t>gmapedro@hotmail.com</t>
  </si>
  <si>
    <t>Lares</t>
  </si>
  <si>
    <t>(787)646-9492</t>
  </si>
  <si>
    <t>Ruiz González, Miguel A.</t>
  </si>
  <si>
    <t>0454</t>
  </si>
  <si>
    <t>margonzalez1423@gmail.com</t>
  </si>
  <si>
    <t>(787)252-2256</t>
  </si>
  <si>
    <t>Ortiz Pérez, Juan P.</t>
  </si>
  <si>
    <t>0455</t>
  </si>
  <si>
    <t>juanortiz.pe@gmail.com</t>
  </si>
  <si>
    <t>939-452-4772</t>
  </si>
  <si>
    <t xml:space="preserve">Rivera Rodríguez, Rafael A. </t>
  </si>
  <si>
    <t>0457</t>
  </si>
  <si>
    <t>rtcpr@yahoo.com</t>
  </si>
  <si>
    <t>787-595-1728</t>
  </si>
  <si>
    <t>Tirado Toledo, Aniceto</t>
  </si>
  <si>
    <t>0464</t>
  </si>
  <si>
    <t>(787)403-4496</t>
  </si>
  <si>
    <t>León Torres, Axel J.</t>
  </si>
  <si>
    <t>0465</t>
  </si>
  <si>
    <t>aescorp68@yahoo.com</t>
  </si>
  <si>
    <t>787-475-2254</t>
  </si>
  <si>
    <t>Arbelo Medina, José O.</t>
  </si>
  <si>
    <t>0468</t>
  </si>
  <si>
    <t>j.arbelo@yahoo.com</t>
  </si>
  <si>
    <t>San Sebastian</t>
  </si>
  <si>
    <t>(939)265-8230</t>
  </si>
  <si>
    <t>Creso Nieves, Joel</t>
  </si>
  <si>
    <t>0470</t>
  </si>
  <si>
    <t>jo3lcrespo@gmail.com</t>
  </si>
  <si>
    <t>(787)934-9011</t>
  </si>
  <si>
    <t>Reyes Mendoza, Ramón E.</t>
  </si>
  <si>
    <t>0471</t>
  </si>
  <si>
    <t>rreyes777@hotmail.com</t>
  </si>
  <si>
    <t>(787)398-2925</t>
  </si>
  <si>
    <t>Sánchez Aponte, Víctor M.</t>
  </si>
  <si>
    <t>0473</t>
  </si>
  <si>
    <t>vmanuelsanchez43@gmail.com</t>
  </si>
  <si>
    <t>Naguabo</t>
  </si>
  <si>
    <t>(787)914-7023</t>
  </si>
  <si>
    <t>González Martínez, Israel A.</t>
  </si>
  <si>
    <t>0474</t>
  </si>
  <si>
    <t>calebantonio9@gmail.com</t>
  </si>
  <si>
    <t>Florida</t>
  </si>
  <si>
    <t>(787)316-0120</t>
  </si>
  <si>
    <t>Pagán Morales, José E.</t>
  </si>
  <si>
    <t>0475</t>
  </si>
  <si>
    <t>cuartobate69@gmail.com</t>
  </si>
  <si>
    <t>(787)479-1574</t>
  </si>
  <si>
    <t>Morales Portalatín, Félix M.</t>
  </si>
  <si>
    <t>0476</t>
  </si>
  <si>
    <t>felix.mmorales70@gmail.com</t>
  </si>
  <si>
    <t>787-431-3345</t>
  </si>
  <si>
    <t>Domínguez Tubens, Eduardo</t>
  </si>
  <si>
    <t>0478</t>
  </si>
  <si>
    <t>eddomingueztuben@gmail.com</t>
  </si>
  <si>
    <t>787-209-2838</t>
  </si>
  <si>
    <t>Franqui Zayas, Angel A.</t>
  </si>
  <si>
    <t>0480</t>
  </si>
  <si>
    <t>afzelectricservice@gmail.com</t>
  </si>
  <si>
    <t>787-615-8087</t>
  </si>
  <si>
    <t>González Arroyo, Juan A.</t>
  </si>
  <si>
    <t>0482</t>
  </si>
  <si>
    <t>j.cele@live.com</t>
  </si>
  <si>
    <t>787-934-3812</t>
  </si>
  <si>
    <t>Cabán Jiménez, José L.</t>
  </si>
  <si>
    <t>0483</t>
  </si>
  <si>
    <t>jnabacelectric@yahoo.com</t>
  </si>
  <si>
    <t>(787)376-6186</t>
  </si>
  <si>
    <t>Decamps Soto, Alexis B.</t>
  </si>
  <si>
    <t>0484</t>
  </si>
  <si>
    <t>alexisdecamps@gmail.com</t>
  </si>
  <si>
    <t>(787)448-6644</t>
  </si>
  <si>
    <t>Millán Arturet, José L.</t>
  </si>
  <si>
    <t>0485</t>
  </si>
  <si>
    <t>donchecoelectric@hotmail.com</t>
  </si>
  <si>
    <t>787-315-3437</t>
  </si>
  <si>
    <t>Panbón López, Michael</t>
  </si>
  <si>
    <t>0487</t>
  </si>
  <si>
    <t>mpl0214@gmail.com</t>
  </si>
  <si>
    <t>(787)598-0537</t>
  </si>
  <si>
    <t>Colón Rivera , Luis R.</t>
  </si>
  <si>
    <t>0489</t>
  </si>
  <si>
    <t>ccc.electrical@gmail.com</t>
  </si>
  <si>
    <t>787-717-0868</t>
  </si>
  <si>
    <t>Hernández Medina, José</t>
  </si>
  <si>
    <t>0491</t>
  </si>
  <si>
    <t>joeelectricservices1@gmail.com</t>
  </si>
  <si>
    <t>787-370-6281</t>
  </si>
  <si>
    <t>Lorenzo Nieves, Josué</t>
  </si>
  <si>
    <t>0492</t>
  </si>
  <si>
    <t>josuelorenzo@yahoo.com</t>
  </si>
  <si>
    <t>787-597-7795</t>
  </si>
  <si>
    <t>Ortiz Delgado, Jorge L.</t>
  </si>
  <si>
    <t>0493</t>
  </si>
  <si>
    <t>jorgeortizdelgado60@gmail.com</t>
  </si>
  <si>
    <t>(787)559-1232</t>
  </si>
  <si>
    <t>Rodríguez Trinidad, Cayetano</t>
  </si>
  <si>
    <t>0494</t>
  </si>
  <si>
    <t>cayetano1469@gmail.com</t>
  </si>
  <si>
    <t>787-314-4644</t>
  </si>
  <si>
    <t xml:space="preserve">Marrero Córdova, Samuel </t>
  </si>
  <si>
    <t>0495</t>
  </si>
  <si>
    <t>samuel.marrero5@gmail.com</t>
  </si>
  <si>
    <t>(787)691-9444</t>
  </si>
  <si>
    <t>Luna De Jesús, Daniel</t>
  </si>
  <si>
    <t>0497</t>
  </si>
  <si>
    <t>daniellunadejesus@gmail.com</t>
  </si>
  <si>
    <t>787-295-3914</t>
  </si>
  <si>
    <t xml:space="preserve">Bacenet Aponte, Luis </t>
  </si>
  <si>
    <t>0499</t>
  </si>
  <si>
    <t>lbacenet@hotmail.com</t>
  </si>
  <si>
    <t>(787)638-0950</t>
  </si>
  <si>
    <t>García Cruz, Eduardo</t>
  </si>
  <si>
    <t>0500</t>
  </si>
  <si>
    <t>e.garciacruz@yahoo.com</t>
  </si>
  <si>
    <t>787-509-8831</t>
  </si>
  <si>
    <t>Rosado Salgado, José M.</t>
  </si>
  <si>
    <t>0504</t>
  </si>
  <si>
    <t>6028194@gmail.com</t>
  </si>
  <si>
    <t>(787)602-8194</t>
  </si>
  <si>
    <t>Candelaria Valentín, Antonio</t>
  </si>
  <si>
    <t>0507</t>
  </si>
  <si>
    <t>acandelaria11@yahoo.com</t>
  </si>
  <si>
    <t>(787)420-8923</t>
  </si>
  <si>
    <t>Lozano López, Eddie J.</t>
  </si>
  <si>
    <t>0508</t>
  </si>
  <si>
    <t>eddie.lozano@gmail.com</t>
  </si>
  <si>
    <t>787-240-2387</t>
  </si>
  <si>
    <t>Mathews López, Francisco</t>
  </si>
  <si>
    <t>0509</t>
  </si>
  <si>
    <t>franciscomathews28@gmail.com</t>
  </si>
  <si>
    <t>787-462-2565</t>
  </si>
  <si>
    <t>Rivera Santiago, José M.</t>
  </si>
  <si>
    <t>0515</t>
  </si>
  <si>
    <t>jmrs.email@gmail.com</t>
  </si>
  <si>
    <t>(787)632-3180</t>
  </si>
  <si>
    <t>Alamo Vadi, David Z.</t>
  </si>
  <si>
    <t>0518</t>
  </si>
  <si>
    <t>ing.david.alamo@gmail.com</t>
  </si>
  <si>
    <t>787-595-7778</t>
  </si>
  <si>
    <t>Rirvera Soto, Julio</t>
  </si>
  <si>
    <t>0522</t>
  </si>
  <si>
    <t>julitorivera0777@gmail.com</t>
  </si>
  <si>
    <t>787-214-0444</t>
  </si>
  <si>
    <t>Ortiz Figueroa, Angel R.</t>
  </si>
  <si>
    <t>0523</t>
  </si>
  <si>
    <t>addictforelectric@gmail.com</t>
  </si>
  <si>
    <t>787-528-1240</t>
  </si>
  <si>
    <t>Cruz Cruz, Juan</t>
  </si>
  <si>
    <t>0524</t>
  </si>
  <si>
    <t>jcruzyatejas905@gmail.com</t>
  </si>
  <si>
    <t>787-600-1309</t>
  </si>
  <si>
    <t>Latimer Rivera, Ariel M.</t>
  </si>
  <si>
    <t>0525</t>
  </si>
  <si>
    <t>amlatimer@gmail.com</t>
  </si>
  <si>
    <t>MD</t>
  </si>
  <si>
    <t>(240)416-8938</t>
  </si>
  <si>
    <t xml:space="preserve">Dorta Mowery, Marco A. </t>
  </si>
  <si>
    <t>0526</t>
  </si>
  <si>
    <t>mad659@gmail.com</t>
  </si>
  <si>
    <t>(787) 454-2802</t>
  </si>
  <si>
    <t>Mercado Casiano, Oscar</t>
  </si>
  <si>
    <t>0531</t>
  </si>
  <si>
    <t>mercadoelectric@yahoo.com</t>
  </si>
  <si>
    <t>(787)449-7243</t>
  </si>
  <si>
    <t>Palou Morales, José J.</t>
  </si>
  <si>
    <t>0533</t>
  </si>
  <si>
    <t>josepalou@gmail.com</t>
  </si>
  <si>
    <t>(787)504-1920</t>
  </si>
  <si>
    <t>Guilfuchi Ramos, Felipe</t>
  </si>
  <si>
    <t>0534</t>
  </si>
  <si>
    <t>guilfuchiramos@gmail.com</t>
  </si>
  <si>
    <t>(787) 310-1275</t>
  </si>
  <si>
    <t>De Jesús Laboy, José M.</t>
  </si>
  <si>
    <t>0535</t>
  </si>
  <si>
    <t>jdejesu0@gmail.com</t>
  </si>
  <si>
    <t>Yabocoa</t>
  </si>
  <si>
    <t>787-397-7213</t>
  </si>
  <si>
    <t>Ortiz Conesa, Erasto</t>
  </si>
  <si>
    <t>0536</t>
  </si>
  <si>
    <t>erasto.ortiz@mac.com</t>
  </si>
  <si>
    <t>(787)528-6094</t>
  </si>
  <si>
    <t>Trullenque Martínez, Juan C.</t>
  </si>
  <si>
    <t>0537</t>
  </si>
  <si>
    <t>jtrullenque@gmail.com</t>
  </si>
  <si>
    <t>(787)568-6803</t>
  </si>
  <si>
    <t>Vázquez Lozada, Ramón</t>
  </si>
  <si>
    <t>0542</t>
  </si>
  <si>
    <t>chafymaria@live.com</t>
  </si>
  <si>
    <t>787-562-5752</t>
  </si>
  <si>
    <t>Saldaña Jusino, Wilfredo</t>
  </si>
  <si>
    <t>0545</t>
  </si>
  <si>
    <t>wilfredosaldana99@gmail.com</t>
  </si>
  <si>
    <t>Juana Díaz</t>
  </si>
  <si>
    <t>(787)646-7402</t>
  </si>
  <si>
    <t>Concepción Olivo, Dámaso</t>
  </si>
  <si>
    <t>0547</t>
  </si>
  <si>
    <t xml:space="preserve"> concepciondamaso@yahoo.com</t>
  </si>
  <si>
    <t>(787)616-6477</t>
  </si>
  <si>
    <t>Quiles Lastra, José G.</t>
  </si>
  <si>
    <t>0549</t>
  </si>
  <si>
    <t>joseg@joesallservices.com</t>
  </si>
  <si>
    <t>(787)594-7664</t>
  </si>
  <si>
    <t>Dávila Estrada, José L.</t>
  </si>
  <si>
    <t>0550</t>
  </si>
  <si>
    <t>davila.joseluis41@gmail.com</t>
  </si>
  <si>
    <t>787-371-7280</t>
  </si>
  <si>
    <t>Rivera Caraballo, Jaime E.</t>
  </si>
  <si>
    <t>0551</t>
  </si>
  <si>
    <t>jaimrv@gmail.com</t>
  </si>
  <si>
    <t>787-635-0845</t>
  </si>
  <si>
    <t>Santiago Rocap, José</t>
  </si>
  <si>
    <t>0555</t>
  </si>
  <si>
    <t>jsr_2011@live.com</t>
  </si>
  <si>
    <t>787-435-6256</t>
  </si>
  <si>
    <t>Saavedra Cuebas, Rafael A.</t>
  </si>
  <si>
    <t>0559</t>
  </si>
  <si>
    <t>fellosaavedra@gmail.com</t>
  </si>
  <si>
    <t>(787)410-0643</t>
  </si>
  <si>
    <t>Marín Cordero, Luis</t>
  </si>
  <si>
    <t>0560</t>
  </si>
  <si>
    <t>luismarincordero@gmail.com</t>
  </si>
  <si>
    <t>(787)410-7746</t>
  </si>
  <si>
    <t>Ruiz Hernández, Angel L.</t>
  </si>
  <si>
    <t>0561</t>
  </si>
  <si>
    <t>juan_2050@gmail.com</t>
  </si>
  <si>
    <t>939-238-4433</t>
  </si>
  <si>
    <t>Carrasquillo Resto, José M.</t>
  </si>
  <si>
    <t>0562</t>
  </si>
  <si>
    <t>josecarrasquillo@live.com</t>
  </si>
  <si>
    <t>(787)383-3619</t>
  </si>
  <si>
    <t>Rodríguez Hernández, Gerardo</t>
  </si>
  <si>
    <t>0563</t>
  </si>
  <si>
    <t>tr6mgb@gmail.com</t>
  </si>
  <si>
    <t>(787)484-6775</t>
  </si>
  <si>
    <t>Rosario Vega, Abnel</t>
  </si>
  <si>
    <t>0565</t>
  </si>
  <si>
    <t>wanelro.ar@gmail.com</t>
  </si>
  <si>
    <t>787-450-6185</t>
  </si>
  <si>
    <t>Torres Reyes, David</t>
  </si>
  <si>
    <t>0567</t>
  </si>
  <si>
    <t>dtrelectricserviceinc@gmail.com</t>
  </si>
  <si>
    <t>787-344-7060</t>
  </si>
  <si>
    <t>Rivera García, Ramón L.</t>
  </si>
  <si>
    <t>0574</t>
  </si>
  <si>
    <t>ramoncitoelbarbero@hotmail.com</t>
  </si>
  <si>
    <t>Villalba</t>
  </si>
  <si>
    <t>787-219-4129</t>
  </si>
  <si>
    <t>Chaparro Echevarría, Javier</t>
  </si>
  <si>
    <t>0575</t>
  </si>
  <si>
    <t>(787)431-4172</t>
  </si>
  <si>
    <t>Borges Hernández, Angel M.</t>
  </si>
  <si>
    <t>0578</t>
  </si>
  <si>
    <t>angelborgeshernandez@gmail.com</t>
  </si>
  <si>
    <t>(787)240-2888</t>
  </si>
  <si>
    <t xml:space="preserve">López López, William </t>
  </si>
  <si>
    <t>0580</t>
  </si>
  <si>
    <t>(787)378-2930</t>
  </si>
  <si>
    <t>Torres Torres, Héctor M.</t>
  </si>
  <si>
    <t>0584</t>
  </si>
  <si>
    <t>(787)837-2534</t>
  </si>
  <si>
    <t xml:space="preserve">Clausell Rivera, Roberto </t>
  </si>
  <si>
    <t>0588</t>
  </si>
  <si>
    <t>rclausell@gmail.com</t>
  </si>
  <si>
    <t>(787)317-3691</t>
  </si>
  <si>
    <t>Laracuente Díaz, Jaime J.</t>
  </si>
  <si>
    <t>0590</t>
  </si>
  <si>
    <t>jjlaracuente7@hotmail.com</t>
  </si>
  <si>
    <t>(787)309-8316</t>
  </si>
  <si>
    <t>Rodríguez Rodríguez, Frank</t>
  </si>
  <si>
    <t>0592</t>
  </si>
  <si>
    <t>frodriguez@frankelectric.com</t>
  </si>
  <si>
    <t>787-485-0200</t>
  </si>
  <si>
    <t>Crespo Román, José J.</t>
  </si>
  <si>
    <t>0596</t>
  </si>
  <si>
    <t>joe.cresoto@msn.com</t>
  </si>
  <si>
    <t>787-344-1643</t>
  </si>
  <si>
    <t>Matos Fontánez, Osvaldo</t>
  </si>
  <si>
    <t>0597</t>
  </si>
  <si>
    <t>ovalmatos@hotmail.com</t>
  </si>
  <si>
    <t>Comerío</t>
  </si>
  <si>
    <t>(215)452-8737</t>
  </si>
  <si>
    <t>Santana De Jesús, Dennis</t>
  </si>
  <si>
    <t>0599</t>
  </si>
  <si>
    <t>rvdo.dsantana@hotmail.com</t>
  </si>
  <si>
    <t>787-473-1319</t>
  </si>
  <si>
    <t>Cruz Vázquez, Baltazar</t>
  </si>
  <si>
    <t>0600</t>
  </si>
  <si>
    <t>baltazar2664@gmail.com</t>
  </si>
  <si>
    <t>787-382-2664</t>
  </si>
  <si>
    <t>Garrastazú Fernández, Edgardo</t>
  </si>
  <si>
    <t>0603</t>
  </si>
  <si>
    <t>edgazu@yahoo.com</t>
  </si>
  <si>
    <t>(787)637-7906</t>
  </si>
  <si>
    <t>Centeno Martínez, Edgar J.</t>
  </si>
  <si>
    <t>0604</t>
  </si>
  <si>
    <t>ejcm0230@gmail.com</t>
  </si>
  <si>
    <t>787-406-9764</t>
  </si>
  <si>
    <t>Medina Figueroa, Pierre</t>
  </si>
  <si>
    <t>0607</t>
  </si>
  <si>
    <t>pierodactilo@hotmail.com</t>
  </si>
  <si>
    <t>(787)233-9758</t>
  </si>
  <si>
    <t>Cruz Asencio, Rolando</t>
  </si>
  <si>
    <t>0609</t>
  </si>
  <si>
    <t>rolando.cruz60@gmail.com</t>
  </si>
  <si>
    <t>(787)644-6036</t>
  </si>
  <si>
    <t>Rodríguez Colón, Oscar M.</t>
  </si>
  <si>
    <t>0610</t>
  </si>
  <si>
    <t>tecnico7788@yahoo.com</t>
  </si>
  <si>
    <t>(939)286-4091</t>
  </si>
  <si>
    <t>Pérez Vázquez, Cándido</t>
  </si>
  <si>
    <t>0612</t>
  </si>
  <si>
    <t>ccoper870@gmail.com</t>
  </si>
  <si>
    <t>(787)375-9061</t>
  </si>
  <si>
    <t>Ramos Cedeño, Juan C.</t>
  </si>
  <si>
    <t>0615</t>
  </si>
  <si>
    <t>jramos2821@hotmail.com</t>
  </si>
  <si>
    <t>(787)347-5968</t>
  </si>
  <si>
    <t>Rivera González, Salvador</t>
  </si>
  <si>
    <t>0616</t>
  </si>
  <si>
    <t>salvo_rivera@yahoo.com</t>
  </si>
  <si>
    <t>Adjuntas</t>
  </si>
  <si>
    <t>787-218-7849</t>
  </si>
  <si>
    <t>Anavitate Santiago, Wilfredo</t>
  </si>
  <si>
    <t>0617</t>
  </si>
  <si>
    <t>wilfredo.anavitate58@gmail.com</t>
  </si>
  <si>
    <t>939-222-6044</t>
  </si>
  <si>
    <t xml:space="preserve">Morales Colón, Asdrúbal </t>
  </si>
  <si>
    <t>0618</t>
  </si>
  <si>
    <t>betaelectriccorp@gmail.com</t>
  </si>
  <si>
    <t>(787)509-4820</t>
  </si>
  <si>
    <t>Canepa Minaya, Víctor A.</t>
  </si>
  <si>
    <t>0620</t>
  </si>
  <si>
    <t>vcanepa@outlook.com</t>
  </si>
  <si>
    <t>(787)465-0534</t>
  </si>
  <si>
    <t>Calderón Rosario, Arnaldo</t>
  </si>
  <si>
    <t>0621</t>
  </si>
  <si>
    <t>arnaldocalderon75@gmail.com</t>
  </si>
  <si>
    <t>Morovis</t>
  </si>
  <si>
    <t>(787)632-7179</t>
  </si>
  <si>
    <t>Principe Díaz, Carlos A.</t>
  </si>
  <si>
    <t>0622</t>
  </si>
  <si>
    <t>empresasprincipe@yahoo.com</t>
  </si>
  <si>
    <t>(787)734-6879</t>
  </si>
  <si>
    <t>Feliciano Pérez, Félix E.</t>
  </si>
  <si>
    <t>0627</t>
  </si>
  <si>
    <t>f_e_feliciano@yahoo.com</t>
  </si>
  <si>
    <t>787-640-3505</t>
  </si>
  <si>
    <t>Calderón Olivero, Luis R.</t>
  </si>
  <si>
    <t>0629</t>
  </si>
  <si>
    <t>lrcaldero_pr@hotmail.com</t>
  </si>
  <si>
    <t>787-598-6084</t>
  </si>
  <si>
    <t>González Santiago, Alejandrino</t>
  </si>
  <si>
    <t>0630</t>
  </si>
  <si>
    <t>alejandrino_gonzalez@yahoo.es</t>
  </si>
  <si>
    <t>787-384-1667</t>
  </si>
  <si>
    <t>Hopgood Santaella Ronald A.</t>
  </si>
  <si>
    <t>0631</t>
  </si>
  <si>
    <t>romnald@rahpr.com</t>
  </si>
  <si>
    <t>(787)378-0124</t>
  </si>
  <si>
    <t>Cajiga Cajiga, José M.</t>
  </si>
  <si>
    <t>0633</t>
  </si>
  <si>
    <t>jmcajiga14@gmail.com</t>
  </si>
  <si>
    <t>787-312-0751</t>
  </si>
  <si>
    <t>García García, Cesar J.</t>
  </si>
  <si>
    <t>0635</t>
  </si>
  <si>
    <t>cesarjgarcia258@gmail.com</t>
  </si>
  <si>
    <t>787-646-8474</t>
  </si>
  <si>
    <t>Fournier León, Roberto E.</t>
  </si>
  <si>
    <t>0638</t>
  </si>
  <si>
    <t>roberto-fournier@hotmail.com</t>
  </si>
  <si>
    <t>(787)313-6406</t>
  </si>
  <si>
    <t>Goire Jorge, Josué</t>
  </si>
  <si>
    <t>0641</t>
  </si>
  <si>
    <t>3jelectriservices@gmail.com</t>
  </si>
  <si>
    <t>(787)399-7766</t>
  </si>
  <si>
    <t>García González, Edwin</t>
  </si>
  <si>
    <t>0642</t>
  </si>
  <si>
    <t>(787)469-5890</t>
  </si>
  <si>
    <t>Díaz Díaz, Juan R.</t>
  </si>
  <si>
    <t>0643</t>
  </si>
  <si>
    <t>j69dd@yahoo.com</t>
  </si>
  <si>
    <t>Santa Isabel</t>
  </si>
  <si>
    <t>(787)552-3378</t>
  </si>
  <si>
    <t>Ortiz García, David</t>
  </si>
  <si>
    <t>0645</t>
  </si>
  <si>
    <t>delectric33@yahoo.com</t>
  </si>
  <si>
    <t>(787)688-9657</t>
  </si>
  <si>
    <t>Pedrosa Padilla, Antonio</t>
  </si>
  <si>
    <t>0646</t>
  </si>
  <si>
    <t>apedrosatech@gmail.com</t>
  </si>
  <si>
    <t>787-360-2474</t>
  </si>
  <si>
    <t>Acevedo Cruz, Franklin</t>
  </si>
  <si>
    <t>0649</t>
  </si>
  <si>
    <t>franklin8341@gmail.com</t>
  </si>
  <si>
    <t>787-316-6526</t>
  </si>
  <si>
    <t>Ruiz Rivera, Orlando</t>
  </si>
  <si>
    <t>0650</t>
  </si>
  <si>
    <t>o_ruiz_rivera@hotmail.com</t>
  </si>
  <si>
    <t>(787)455-3158</t>
  </si>
  <si>
    <t>Caraballo Seda, Johnny W.</t>
  </si>
  <si>
    <t>0652</t>
  </si>
  <si>
    <t>jwcaraballo@hotmail.com</t>
  </si>
  <si>
    <t>(939)717-8154</t>
  </si>
  <si>
    <t>Santiago Cabrera, Francisco</t>
  </si>
  <si>
    <t>0655</t>
  </si>
  <si>
    <t>franciscostgo220@gmail.com</t>
  </si>
  <si>
    <t>787-402-5374</t>
  </si>
  <si>
    <t>Rodríguez Rivera, Jorge H.</t>
  </si>
  <si>
    <t>0656</t>
  </si>
  <si>
    <t>jornellelectric@gmail.com</t>
  </si>
  <si>
    <t>787-391-1776</t>
  </si>
  <si>
    <t>Sánchez García, Didiel J.</t>
  </si>
  <si>
    <t>0657</t>
  </si>
  <si>
    <t>didieljavier2857@gmail.com</t>
  </si>
  <si>
    <t>787-672-7263</t>
  </si>
  <si>
    <t>Rico Ramírez, Diego</t>
  </si>
  <si>
    <t>0658</t>
  </si>
  <si>
    <t>dricorico@gmail.com</t>
  </si>
  <si>
    <t>787-637-5377</t>
  </si>
  <si>
    <t>Valdes Rodríguez, Antonio R.</t>
  </si>
  <si>
    <t>0661</t>
  </si>
  <si>
    <t>lesturck@gmail.com</t>
  </si>
  <si>
    <t>787-596-4801</t>
  </si>
  <si>
    <t>Rojas Pastrana, Edgar M.</t>
  </si>
  <si>
    <t>0662</t>
  </si>
  <si>
    <t>erojas1961@gmail.com</t>
  </si>
  <si>
    <t>(787)295-0187</t>
  </si>
  <si>
    <t>Medina Cruz, Reinaldo</t>
  </si>
  <si>
    <t>0664</t>
  </si>
  <si>
    <t>rmedina@ibancapr.com</t>
  </si>
  <si>
    <t>787-299-8090</t>
  </si>
  <si>
    <t xml:space="preserve">Moyet de León, Javier </t>
  </si>
  <si>
    <t>0665</t>
  </si>
  <si>
    <t>javier.moyet@gmail.com</t>
  </si>
  <si>
    <t>(787)922-6346</t>
  </si>
  <si>
    <t>Albino Ramírez, Eduardo</t>
  </si>
  <si>
    <t>0666</t>
  </si>
  <si>
    <t>ealbino34@gmail.com</t>
  </si>
  <si>
    <t>787-239-9142</t>
  </si>
  <si>
    <t>Calo Velázquez, Billy</t>
  </si>
  <si>
    <t>0668</t>
  </si>
  <si>
    <t>billycalo62@gmail.com</t>
  </si>
  <si>
    <t>787-390-1685</t>
  </si>
  <si>
    <t>Caraballo Fernández, Jesús E.</t>
  </si>
  <si>
    <t>0674</t>
  </si>
  <si>
    <t>jec0713@yahoo.com</t>
  </si>
  <si>
    <t>787-642-6789</t>
  </si>
  <si>
    <t>Díaz Travieso, Benjamín</t>
  </si>
  <si>
    <t>0676</t>
  </si>
  <si>
    <t>benjamin_dt@hotmail.com</t>
  </si>
  <si>
    <t>787-310-8329</t>
  </si>
  <si>
    <t>Colón Trinidad, Félix J.</t>
  </si>
  <si>
    <t>0679</t>
  </si>
  <si>
    <t>felix.j.colon.civ@army.mil</t>
  </si>
  <si>
    <t>787-406-4105</t>
  </si>
  <si>
    <t>Taveras Galarza, Víctor M.</t>
  </si>
  <si>
    <t>0680</t>
  </si>
  <si>
    <t>taverasv@gmail.com</t>
  </si>
  <si>
    <t>787-502-87562</t>
  </si>
  <si>
    <t>Colón Martínez, José A.</t>
  </si>
  <si>
    <t>0681</t>
  </si>
  <si>
    <t>colonjosea@gmail.com</t>
  </si>
  <si>
    <t>787-226-7900</t>
  </si>
  <si>
    <t>Hernández Delgado, Ramón L.</t>
  </si>
  <si>
    <t>0685</t>
  </si>
  <si>
    <t>ramonhernandezdelgado@gmail.com</t>
  </si>
  <si>
    <t>(939)642-6387</t>
  </si>
  <si>
    <t>Colón Varela, William</t>
  </si>
  <si>
    <t>0686</t>
  </si>
  <si>
    <t>w_colon@hotmail.com</t>
  </si>
  <si>
    <t>(787)525-8343</t>
  </si>
  <si>
    <t>Santiago Rivera, Jesús E.</t>
  </si>
  <si>
    <t>0687</t>
  </si>
  <si>
    <t>je_santiago@yahoo.com</t>
  </si>
  <si>
    <t>Florida Sta.</t>
  </si>
  <si>
    <t>(407)267-1516</t>
  </si>
  <si>
    <t>Girau Girau, Jaime E.</t>
  </si>
  <si>
    <t>0688</t>
  </si>
  <si>
    <t>jaimegirau1@gmail.com</t>
  </si>
  <si>
    <t>939-319-5517</t>
  </si>
  <si>
    <t>Jorge Castro, Juan L.</t>
  </si>
  <si>
    <t>0689</t>
  </si>
  <si>
    <t>jorge10257@yahoo.com</t>
  </si>
  <si>
    <t>787-666-8111</t>
  </si>
  <si>
    <t>Sánchez Pica, José E.</t>
  </si>
  <si>
    <t>0694</t>
  </si>
  <si>
    <t>josesanpica@yahoo.com</t>
  </si>
  <si>
    <t>(787)760-1196</t>
  </si>
  <si>
    <t>García Morales, Luis A.</t>
  </si>
  <si>
    <t>0697</t>
  </si>
  <si>
    <t>luis19432002@yahoo.com</t>
  </si>
  <si>
    <t>(787)220-3002</t>
  </si>
  <si>
    <t>Arocho Rodríguez, Diego</t>
  </si>
  <si>
    <t>0700</t>
  </si>
  <si>
    <t>diegoarocho@gmail.com</t>
  </si>
  <si>
    <t>787-531-8196</t>
  </si>
  <si>
    <t>González Borrero, Edgardo A.</t>
  </si>
  <si>
    <t>0701</t>
  </si>
  <si>
    <t>e.gonzalez9036@gmail.com</t>
  </si>
  <si>
    <t>(787)509-3569</t>
  </si>
  <si>
    <t>Ramos Negrón, Benjamín</t>
  </si>
  <si>
    <t>0706</t>
  </si>
  <si>
    <t>benjamin.ramos480@gmail.com</t>
  </si>
  <si>
    <t>(787)249-3996</t>
  </si>
  <si>
    <t>Figueroa Cay, Javier H.</t>
  </si>
  <si>
    <t>0707</t>
  </si>
  <si>
    <t>jha.figueroa@gmail.com</t>
  </si>
  <si>
    <t>787-605-5070</t>
  </si>
  <si>
    <t>Rivera Fernández, Néstor</t>
  </si>
  <si>
    <t>0708</t>
  </si>
  <si>
    <t>nestor_j_f@yahoo.com</t>
  </si>
  <si>
    <t>(787)717-5709</t>
  </si>
  <si>
    <t>Torres Garcia, Angel L.</t>
  </si>
  <si>
    <t>0709</t>
  </si>
  <si>
    <t>angeltorrespr@gmail.com</t>
  </si>
  <si>
    <t>787-379-4039</t>
  </si>
  <si>
    <t>Rodríguez Báez, Guillermo</t>
  </si>
  <si>
    <t>0711</t>
  </si>
  <si>
    <t>grodríguezb123@gmal.com</t>
  </si>
  <si>
    <t>787-232-2194</t>
  </si>
  <si>
    <t>Rios López, Jimmy</t>
  </si>
  <si>
    <t>0714</t>
  </si>
  <si>
    <t>jimmy.riosl@telemundo.com</t>
  </si>
  <si>
    <t>939-644-9639</t>
  </si>
  <si>
    <t>Díaz Amador, Wilfredo</t>
  </si>
  <si>
    <t>0716</t>
  </si>
  <si>
    <t>wdiaz@prw.net</t>
  </si>
  <si>
    <t>787-504-9679</t>
  </si>
  <si>
    <t>Pellot Roldán, Efraín</t>
  </si>
  <si>
    <t>0717</t>
  </si>
  <si>
    <t>epellot@gmail.com</t>
  </si>
  <si>
    <t>(787)431-8038</t>
  </si>
  <si>
    <t>Trabal Villalobos, Juan A.</t>
  </si>
  <si>
    <t>0718</t>
  </si>
  <si>
    <t>juantrabal@hotmail.com</t>
  </si>
  <si>
    <t>787-529-4171</t>
  </si>
  <si>
    <t xml:space="preserve">Cortés Acevedo, Angel L. </t>
  </si>
  <si>
    <t>0720</t>
  </si>
  <si>
    <t>facorsan3@gmail.com</t>
  </si>
  <si>
    <t>(787)240-7087</t>
  </si>
  <si>
    <t>Rodríguez Trinidad, Raúl</t>
  </si>
  <si>
    <t>0721</t>
  </si>
  <si>
    <t>(787)501-1054</t>
  </si>
  <si>
    <t>Cruz Agosto, Iván</t>
  </si>
  <si>
    <t>0722</t>
  </si>
  <si>
    <t>cruzelect@yahoo.com</t>
  </si>
  <si>
    <t>(787)316-9927</t>
  </si>
  <si>
    <t>Méndez Figueroa, Carmelo</t>
  </si>
  <si>
    <t>0724</t>
  </si>
  <si>
    <t>carmelomendezelec@gmail.com</t>
  </si>
  <si>
    <t>787-645-2883</t>
  </si>
  <si>
    <t>Vargas Vázquez, Javier</t>
  </si>
  <si>
    <t>0725</t>
  </si>
  <si>
    <t>javiervv1972@gmail.com</t>
  </si>
  <si>
    <t>787-640-4330</t>
  </si>
  <si>
    <t>Espinosa Hernández, Oswald</t>
  </si>
  <si>
    <t>0726</t>
  </si>
  <si>
    <t>oswesp831@gmail.com</t>
  </si>
  <si>
    <t>787-599-5763</t>
  </si>
  <si>
    <t>Martínez González, Agapito N.</t>
  </si>
  <si>
    <t>0728</t>
  </si>
  <si>
    <t>agapitomtz75@gmail.com</t>
  </si>
  <si>
    <t>(787)632-7846</t>
  </si>
  <si>
    <t>Prats Mendoza, José I.</t>
  </si>
  <si>
    <t>0731</t>
  </si>
  <si>
    <t>jiprats@csagroup.com</t>
  </si>
  <si>
    <t>(787)313-1302</t>
  </si>
  <si>
    <t>Nieves López, Daniel</t>
  </si>
  <si>
    <t>0732</t>
  </si>
  <si>
    <t>d_nieveslopez@yahoo.com</t>
  </si>
  <si>
    <t>(787)567-6699</t>
  </si>
  <si>
    <t>Pagán De Jesús, Miguel A.</t>
  </si>
  <si>
    <t>0733</t>
  </si>
  <si>
    <t>miguela4044@gmail.com</t>
  </si>
  <si>
    <t>Vieques</t>
  </si>
  <si>
    <t>787-633-2104</t>
  </si>
  <si>
    <t>Boada Ramírez, José A.</t>
  </si>
  <si>
    <t>0734</t>
  </si>
  <si>
    <t>jboada680@gmail.com</t>
  </si>
  <si>
    <t>787-460-5594</t>
  </si>
  <si>
    <t>López Capeles, José R.</t>
  </si>
  <si>
    <t>0736</t>
  </si>
  <si>
    <t>jose.r.lopez@cespr.com</t>
  </si>
  <si>
    <t>787-568-1984</t>
  </si>
  <si>
    <t>Pérez Santiago, Juan D.</t>
  </si>
  <si>
    <t>0739</t>
  </si>
  <si>
    <t>jperez134@yahoo.com</t>
  </si>
  <si>
    <t>(787)376-5065</t>
  </si>
  <si>
    <t>Font Ramírez, Abraham</t>
  </si>
  <si>
    <t>0743</t>
  </si>
  <si>
    <t>machotime61@gmail.com</t>
  </si>
  <si>
    <t>787-390-3256</t>
  </si>
  <si>
    <t>Franqui Irizarry, Carlos J.</t>
  </si>
  <si>
    <t>0744</t>
  </si>
  <si>
    <t>cjfranqui@yahoo.com</t>
  </si>
  <si>
    <t>787-403-0670</t>
  </si>
  <si>
    <t>Lugo Román, Erielson</t>
  </si>
  <si>
    <t>0746</t>
  </si>
  <si>
    <t>erielsonlugo@yahoo.com</t>
  </si>
  <si>
    <t>787-949-4699</t>
  </si>
  <si>
    <t>Fuster Quintana, Rafael</t>
  </si>
  <si>
    <t>0748</t>
  </si>
  <si>
    <t>fuster.rafael@gmail.com</t>
  </si>
  <si>
    <t>(787)360-0676</t>
  </si>
  <si>
    <t>Lopéz Calderón, Rafael</t>
  </si>
  <si>
    <t>0749</t>
  </si>
  <si>
    <t>rlelectric1@hotmail.com</t>
  </si>
  <si>
    <t>787-475-7639</t>
  </si>
  <si>
    <t>Cruz Santiago, Israel</t>
  </si>
  <si>
    <t>0752</t>
  </si>
  <si>
    <t>israelcruz0870@gmail.com</t>
  </si>
  <si>
    <t>(787)354-5725</t>
  </si>
  <si>
    <t>Rodríguez López, Miguel G.</t>
  </si>
  <si>
    <t>0755</t>
  </si>
  <si>
    <t>miguel2t0@gmail.com</t>
  </si>
  <si>
    <t>(787)381-5679</t>
  </si>
  <si>
    <t>Amaro Vázquez, José M.</t>
  </si>
  <si>
    <t>0757</t>
  </si>
  <si>
    <t>joseamarovazquez@gmail.com</t>
  </si>
  <si>
    <t>(787)309-6009</t>
  </si>
  <si>
    <t>Colón Novoa, José L.</t>
  </si>
  <si>
    <t>0758</t>
  </si>
  <si>
    <t>josecolon728@hotmail.com</t>
  </si>
  <si>
    <t>(787)370-7514</t>
  </si>
  <si>
    <t>Rodríguez Rodríguez, Alex J.</t>
  </si>
  <si>
    <t>0760</t>
  </si>
  <si>
    <t>ing.alexrodriguez@live.com</t>
  </si>
  <si>
    <t>787-400-5957</t>
  </si>
  <si>
    <t>Cabán Cabán, Juanito</t>
  </si>
  <si>
    <t>0761</t>
  </si>
  <si>
    <t>juanitocaban@yahoo.com</t>
  </si>
  <si>
    <t>787-406-6480</t>
  </si>
  <si>
    <t>Anglada Serrano, Steven</t>
  </si>
  <si>
    <t>0764</t>
  </si>
  <si>
    <t>steven@qecpr.com</t>
  </si>
  <si>
    <t>Mayagüez</t>
  </si>
  <si>
    <t>787-608-1700</t>
  </si>
  <si>
    <t>Ramírez Sánchez, Efraín</t>
  </si>
  <si>
    <t>0765</t>
  </si>
  <si>
    <t>efrainramirezpr@gmail.com</t>
  </si>
  <si>
    <t>787-646-4490</t>
  </si>
  <si>
    <t>López Maisonave, Carlos A.</t>
  </si>
  <si>
    <t>0766</t>
  </si>
  <si>
    <t>clopez@engineer.com</t>
  </si>
  <si>
    <t>787-501-2077</t>
  </si>
  <si>
    <t xml:space="preserve">Cruz Quintana, Ramón </t>
  </si>
  <si>
    <t>0768</t>
  </si>
  <si>
    <t>cruzramon774@gmail.com</t>
  </si>
  <si>
    <t>(737)306-1975</t>
  </si>
  <si>
    <t xml:space="preserve">Cardona Alicea, William       </t>
  </si>
  <si>
    <t>0770</t>
  </si>
  <si>
    <t xml:space="preserve">cardona william.com </t>
  </si>
  <si>
    <t>(787)517-2191</t>
  </si>
  <si>
    <t>Pérez Pimentel, Sergio</t>
  </si>
  <si>
    <t>0772</t>
  </si>
  <si>
    <t>sergiodj@gmail.com</t>
  </si>
  <si>
    <t>(787)390-5986</t>
  </si>
  <si>
    <t>Rodríguez Serrano, Efraín</t>
  </si>
  <si>
    <t>0775</t>
  </si>
  <si>
    <t>(787)791-5321</t>
  </si>
  <si>
    <t>Rivera Avilés, José R.</t>
  </si>
  <si>
    <t>0777</t>
  </si>
  <si>
    <t>riverajos282@yahoo.com</t>
  </si>
  <si>
    <t>787-406-1676</t>
  </si>
  <si>
    <t>Delgado Rodríguez, Carlos J.</t>
  </si>
  <si>
    <t>0778</t>
  </si>
  <si>
    <t>carlosjdr@yahoo.com</t>
  </si>
  <si>
    <t>(939)642-0720</t>
  </si>
  <si>
    <t>García Villega, José  R.</t>
  </si>
  <si>
    <t>0780</t>
  </si>
  <si>
    <t>josevillega07@hotmail.com</t>
  </si>
  <si>
    <t>787-420-8940</t>
  </si>
  <si>
    <t>Tomassini Rosario, Luis</t>
  </si>
  <si>
    <t>0781</t>
  </si>
  <si>
    <t>tomassiniluis@hotmail.com</t>
  </si>
  <si>
    <t>787-342-6778</t>
  </si>
  <si>
    <t>Rivera Rivera, Rolando</t>
  </si>
  <si>
    <t>0784</t>
  </si>
  <si>
    <t>rolando19659@gmail.com</t>
  </si>
  <si>
    <t>787-646-5361</t>
  </si>
  <si>
    <t>Figueroa Aponte, Jose L.</t>
  </si>
  <si>
    <t>0788</t>
  </si>
  <si>
    <t>josel.fa@yahoo.com</t>
  </si>
  <si>
    <t>787-430-0865</t>
  </si>
  <si>
    <t>Castillo Román, Misael</t>
  </si>
  <si>
    <t>0789</t>
  </si>
  <si>
    <t>castillomisael@yahoo.com</t>
  </si>
  <si>
    <t>(787)435-0920</t>
  </si>
  <si>
    <t>López López, Iván</t>
  </si>
  <si>
    <t>0790</t>
  </si>
  <si>
    <t>ilopez5345@gmail.com</t>
  </si>
  <si>
    <t>(787)245-2251</t>
  </si>
  <si>
    <t>Márquez Yiorro, Carlos A.</t>
  </si>
  <si>
    <t>0791</t>
  </si>
  <si>
    <t>carlos.amarquez1960@gmail.com</t>
  </si>
  <si>
    <t>(787)347-4764</t>
  </si>
  <si>
    <t>Carrasco Díaz, José L.</t>
  </si>
  <si>
    <t>0792</t>
  </si>
  <si>
    <t>voltio4160@gmail.com</t>
  </si>
  <si>
    <t>787-666-0480</t>
  </si>
  <si>
    <t>Rodríguez  Santiago, Alexander</t>
  </si>
  <si>
    <t>0793</t>
  </si>
  <si>
    <t>alexrodgz@gmail.com</t>
  </si>
  <si>
    <t>939-274-9636</t>
  </si>
  <si>
    <t>Delgado Vega, David</t>
  </si>
  <si>
    <t>0794</t>
  </si>
  <si>
    <t>daviddelgadovega@gmail.com</t>
  </si>
  <si>
    <t>787-410-4716</t>
  </si>
  <si>
    <t>Pons Rodríguez, Alberto</t>
  </si>
  <si>
    <t>0795</t>
  </si>
  <si>
    <t>albertopons64@gmail.com</t>
  </si>
  <si>
    <t>787-448-9978</t>
  </si>
  <si>
    <t>Delgado San Miguel, Angel D.</t>
  </si>
  <si>
    <t>0796</t>
  </si>
  <si>
    <t>verdeluzenergy@hotmail.com</t>
  </si>
  <si>
    <t>(787)313-1826</t>
  </si>
  <si>
    <t>Montijo González, Ildefonso</t>
  </si>
  <si>
    <t>0797</t>
  </si>
  <si>
    <t>i.montijo@cimetricpr.com</t>
  </si>
  <si>
    <t>test</t>
  </si>
  <si>
    <t>(787)930-5796</t>
  </si>
  <si>
    <t>Diaz Castillo, Andrés J.</t>
  </si>
  <si>
    <t>0798</t>
  </si>
  <si>
    <t>adiazc@gmail.com</t>
  </si>
  <si>
    <t>(787)560-9044</t>
  </si>
  <si>
    <t xml:space="preserve">Sánchez Figueroa, Juan B. </t>
  </si>
  <si>
    <t>0800</t>
  </si>
  <si>
    <t>qcc2012@yahoo.com</t>
  </si>
  <si>
    <t>787-374-2194</t>
  </si>
  <si>
    <t>Rivera Fernández, Ricardo A.</t>
  </si>
  <si>
    <t>0804</t>
  </si>
  <si>
    <t>ricardorf@icloud.com</t>
  </si>
  <si>
    <t>787-373-9092</t>
  </si>
  <si>
    <t>Ramos Vázquez, Ramón</t>
  </si>
  <si>
    <t>0806</t>
  </si>
  <si>
    <t>rrelectric18@gmail.com</t>
  </si>
  <si>
    <t>(787)307-4426</t>
  </si>
  <si>
    <t>Ortiz Serrano, Jorge L.</t>
  </si>
  <si>
    <t>0807</t>
  </si>
  <si>
    <t>jorge@dbllc.net</t>
  </si>
  <si>
    <t>787-597-0851</t>
  </si>
  <si>
    <t>Tavárez Carvajal, Luis D.</t>
  </si>
  <si>
    <t>0808</t>
  </si>
  <si>
    <t>luisdennistavarez@yahoo.com</t>
  </si>
  <si>
    <t>(787)633-0077</t>
  </si>
  <si>
    <t>Núñez Rojo, José F.</t>
  </si>
  <si>
    <t>0809</t>
  </si>
  <si>
    <t>spvtnik@gmail.com</t>
  </si>
  <si>
    <t>787-307-0005</t>
  </si>
  <si>
    <t>Alicea Cotto, David</t>
  </si>
  <si>
    <t>0810</t>
  </si>
  <si>
    <t>dalicea54@gmail.com</t>
  </si>
  <si>
    <t>(787)413-1045</t>
  </si>
  <si>
    <t>Lausell Carrión, Enrique</t>
  </si>
  <si>
    <t>0811</t>
  </si>
  <si>
    <t>enlaca2000@yahoo.com</t>
  </si>
  <si>
    <t>787-509-4794</t>
  </si>
  <si>
    <t>García De Jesús, Harry</t>
  </si>
  <si>
    <t>0813</t>
  </si>
  <si>
    <t>harry.garcia2353@yahoo.com</t>
  </si>
  <si>
    <t>(787)425-3650</t>
  </si>
  <si>
    <t>Maldonado Villarini, Orlando A.</t>
  </si>
  <si>
    <t>0816</t>
  </si>
  <si>
    <t>orlandomaldonadov@gmail.com</t>
  </si>
  <si>
    <t>787-930-4613</t>
  </si>
  <si>
    <t>Pagán Irizarry, Gerardo</t>
  </si>
  <si>
    <t>0817</t>
  </si>
  <si>
    <t>pagangerardo@hotmail.com</t>
  </si>
  <si>
    <t>(939)238-0725</t>
  </si>
  <si>
    <t>Aquino Morales,  Luis</t>
  </si>
  <si>
    <t>0818</t>
  </si>
  <si>
    <t>aquinoelectric@yahoo.com</t>
  </si>
  <si>
    <t>(787)450-4424</t>
  </si>
  <si>
    <t>Chaparro González, Baldomero A.</t>
  </si>
  <si>
    <t>0823</t>
  </si>
  <si>
    <t>bchaparro@enertek.solar</t>
  </si>
  <si>
    <t>(787)398-2888</t>
  </si>
  <si>
    <t>López Otero,  José F.</t>
  </si>
  <si>
    <t>0824</t>
  </si>
  <si>
    <t>cindy.arias@ais-engineering.com</t>
  </si>
  <si>
    <t>787-466-4476</t>
  </si>
  <si>
    <t>Rivera Pérez, José Javier</t>
  </si>
  <si>
    <t>0826</t>
  </si>
  <si>
    <t>jj_electric1@yahoo.com</t>
  </si>
  <si>
    <t>787-402-1998</t>
  </si>
  <si>
    <t>Rivera Pérez, José Antonio</t>
  </si>
  <si>
    <t>0827</t>
  </si>
  <si>
    <t>jun_electric@live.com</t>
  </si>
  <si>
    <t>787-370-2653</t>
  </si>
  <si>
    <t>Méndez González, Osvaldo</t>
  </si>
  <si>
    <t>0830</t>
  </si>
  <si>
    <t>omayram@gmail.com</t>
  </si>
  <si>
    <t>(787)643-4296</t>
  </si>
  <si>
    <t>Rullán Caparrós, Francisco J.</t>
  </si>
  <si>
    <t>0831</t>
  </si>
  <si>
    <t>franciscojrullan@yahoo.com</t>
  </si>
  <si>
    <t>(787)383-3816</t>
  </si>
  <si>
    <t>Méndez Pérez, Osavaldo</t>
  </si>
  <si>
    <t>0832</t>
  </si>
  <si>
    <t>osvaldo.mendez84@gmail.com</t>
  </si>
  <si>
    <t>787-989-3335</t>
  </si>
  <si>
    <t>Cordero Meléndez, Eric Ed.</t>
  </si>
  <si>
    <t>0833</t>
  </si>
  <si>
    <t>corderic@gmail.com</t>
  </si>
  <si>
    <t>787-233-4982</t>
  </si>
  <si>
    <t>Vega Muñiz, David</t>
  </si>
  <si>
    <t>0834</t>
  </si>
  <si>
    <t>dvmpr@yahoo.com</t>
  </si>
  <si>
    <t>(787)548-3759</t>
  </si>
  <si>
    <t>Claudio De Jesús, Saturnino</t>
  </si>
  <si>
    <t>0837</t>
  </si>
  <si>
    <t>sclaudioelectric@yahoo.com</t>
  </si>
  <si>
    <t>Cataño</t>
  </si>
  <si>
    <t>(787)602-6172</t>
  </si>
  <si>
    <t>Rodríguez Cabán, Fundador</t>
  </si>
  <si>
    <t>0840</t>
  </si>
  <si>
    <t>fundy_1@yahoo.com</t>
  </si>
  <si>
    <t>(787)438-1891</t>
  </si>
  <si>
    <t>Rieckehoff Pérez, Gustavo</t>
  </si>
  <si>
    <t>0841</t>
  </si>
  <si>
    <t>gustavo.rieckehoff@stantec.com</t>
  </si>
  <si>
    <t>(787)568-4000</t>
  </si>
  <si>
    <t>González Rivera, Gabriel</t>
  </si>
  <si>
    <t>0844</t>
  </si>
  <si>
    <t>gabrielelectrice6@gmail.com</t>
  </si>
  <si>
    <t>(787)512-0340</t>
  </si>
  <si>
    <t>Fuentes Ortiz, Santiago</t>
  </si>
  <si>
    <t>0845</t>
  </si>
  <si>
    <t>santiago.fuentes8402@gmail.com</t>
  </si>
  <si>
    <t>(787)358-7397</t>
  </si>
  <si>
    <t>Bonilla Vega, Julio A.</t>
  </si>
  <si>
    <t>0848</t>
  </si>
  <si>
    <t>jbcontrol05@gmail.com</t>
  </si>
  <si>
    <t>(787)531-9619</t>
  </si>
  <si>
    <t>Gómez Rivera, Saúl</t>
  </si>
  <si>
    <t>0849</t>
  </si>
  <si>
    <t>saulgomezelectric@hotmail.com</t>
  </si>
  <si>
    <t>787-633-1173</t>
  </si>
  <si>
    <t>Cotto Santos, Wilfredo</t>
  </si>
  <si>
    <t>0850</t>
  </si>
  <si>
    <t>wcotto@bldmpr.com</t>
  </si>
  <si>
    <t>787-640-2890</t>
  </si>
  <si>
    <t>Rodríguez Sánchez, Edwin D.-SE LLAMO</t>
  </si>
  <si>
    <t>0856</t>
  </si>
  <si>
    <t>ed.rod50@yahoo.com</t>
  </si>
  <si>
    <t>(787)604-4221</t>
  </si>
  <si>
    <t>De Jesús, Méndez, Enoc</t>
  </si>
  <si>
    <t>0857</t>
  </si>
  <si>
    <t>enocdejesus@hotmail.com</t>
  </si>
  <si>
    <t>(787)403-8737</t>
  </si>
  <si>
    <t>Montañez López, Rafael A.</t>
  </si>
  <si>
    <t>0858</t>
  </si>
  <si>
    <t>rafymonti@gmail.com</t>
  </si>
  <si>
    <t>787-955-9366</t>
  </si>
  <si>
    <t>Mulero Báez, Germán</t>
  </si>
  <si>
    <t>0859</t>
  </si>
  <si>
    <t>germanmulerobaez@gmail.com</t>
  </si>
  <si>
    <t>(787)396-5229</t>
  </si>
  <si>
    <t>Cardona Román, Felipe</t>
  </si>
  <si>
    <t>0860</t>
  </si>
  <si>
    <t>fc_cardona@hotmail.com</t>
  </si>
  <si>
    <t>(787)370-2460</t>
  </si>
  <si>
    <t>Velez Rivera, Isaac</t>
  </si>
  <si>
    <t>0861</t>
  </si>
  <si>
    <t>787-346-4945</t>
  </si>
  <si>
    <t>Cruz Flores, José A.</t>
  </si>
  <si>
    <t>0863</t>
  </si>
  <si>
    <t>jacf.electric@gmail.com</t>
  </si>
  <si>
    <t>(787)930-4552</t>
  </si>
  <si>
    <t>Feliciano Rivera, Héctor M.</t>
  </si>
  <si>
    <t>0866</t>
  </si>
  <si>
    <t>hector.feliciano5@upr.edu</t>
  </si>
  <si>
    <t>(787)646-9570</t>
  </si>
  <si>
    <t>Torres Sierra, Ervin L.</t>
  </si>
  <si>
    <t>0867</t>
  </si>
  <si>
    <t>etorres@pecprinc.com</t>
  </si>
  <si>
    <t>787-598-2025</t>
  </si>
  <si>
    <t>Maldonado Rodríguez, Pablo A.</t>
  </si>
  <si>
    <t>0868</t>
  </si>
  <si>
    <t>pamr10@yahoo.com</t>
  </si>
  <si>
    <t>787-406-9462</t>
  </si>
  <si>
    <t>Negrón Lebrón, Richard W.</t>
  </si>
  <si>
    <t>0870</t>
  </si>
  <si>
    <t>richardne1212@gmail.com</t>
  </si>
  <si>
    <t>(787)463-5208</t>
  </si>
  <si>
    <t>Pérez Sanfeliz, Javier R.</t>
  </si>
  <si>
    <t>0871</t>
  </si>
  <si>
    <t>jperez@lordcg.com</t>
  </si>
  <si>
    <t>787-505-3556</t>
  </si>
  <si>
    <t>Martínez Cartagena, Edwin A.</t>
  </si>
  <si>
    <t>0873</t>
  </si>
  <si>
    <t>edwinmartinez.pr@gmail.com</t>
  </si>
  <si>
    <t>787-516-1916</t>
  </si>
  <si>
    <t>Lorenzana Soto, Arturo</t>
  </si>
  <si>
    <t>0874</t>
  </si>
  <si>
    <t>arturolorenzanapr@gmail.com</t>
  </si>
  <si>
    <t>(787)318-3550</t>
  </si>
  <si>
    <t>Vélez Collazo, Angel E.</t>
  </si>
  <si>
    <t>0876</t>
  </si>
  <si>
    <t>ingenieroangelvelez@hotmail.com</t>
  </si>
  <si>
    <t>(787)375-9900</t>
  </si>
  <si>
    <t>Rosado Soto, William</t>
  </si>
  <si>
    <t>0879</t>
  </si>
  <si>
    <t>wrosa2soto@gmail.com</t>
  </si>
  <si>
    <t>787-552-4293</t>
  </si>
  <si>
    <t>Ayuso Rosado, Jaime O.</t>
  </si>
  <si>
    <t>0880</t>
  </si>
  <si>
    <t>joayusor@hotmail.com</t>
  </si>
  <si>
    <t>(787)438-0282</t>
  </si>
  <si>
    <t>Rivera Cortes, Luis Angel</t>
  </si>
  <si>
    <t>0882</t>
  </si>
  <si>
    <t>luis.rivera@aspensurgical.com</t>
  </si>
  <si>
    <t>(787)517-8844</t>
  </si>
  <si>
    <t>Rivera Ortiz, Abraham</t>
  </si>
  <si>
    <t>0885</t>
  </si>
  <si>
    <t>rivera2oa@yahoo.com</t>
  </si>
  <si>
    <t>(787)504-6149</t>
  </si>
  <si>
    <t>Padilla Colón, Miguel J.-TEL NO SERVICIO</t>
  </si>
  <si>
    <t>0886</t>
  </si>
  <si>
    <t>miguel power connection@yahoo.com</t>
  </si>
  <si>
    <t>(787)412-8952</t>
  </si>
  <si>
    <t>Barreto Colón, José Luis</t>
  </si>
  <si>
    <t>0888</t>
  </si>
  <si>
    <t>jlbelectrical@gmail.com</t>
  </si>
  <si>
    <t>(787)423-9536</t>
  </si>
  <si>
    <t>Perales Rosario, Josue</t>
  </si>
  <si>
    <t>0889</t>
  </si>
  <si>
    <t>josueperales440@gmail.com</t>
  </si>
  <si>
    <t>Patillas</t>
  </si>
  <si>
    <t>787-929-3209</t>
  </si>
  <si>
    <t>Torres Viera, José I.</t>
  </si>
  <si>
    <t>0891</t>
  </si>
  <si>
    <t>jtorresviera@gmail.com</t>
  </si>
  <si>
    <t>(787)219-9176</t>
  </si>
  <si>
    <t>González Muñoz, Miguel E.</t>
  </si>
  <si>
    <t>0892</t>
  </si>
  <si>
    <t>mgm7017@yahoo.com</t>
  </si>
  <si>
    <t>Hato Rey</t>
  </si>
  <si>
    <t>(787)617-5674</t>
  </si>
  <si>
    <t>González Rodríguez, David</t>
  </si>
  <si>
    <t>0893</t>
  </si>
  <si>
    <t>dgonzalez@djelectricalcontractor.com</t>
  </si>
  <si>
    <t>787-505-2512</t>
  </si>
  <si>
    <t>Sánchez Betancourt, Héctor L.</t>
  </si>
  <si>
    <t>0897</t>
  </si>
  <si>
    <t>hector8362@hotmail.com</t>
  </si>
  <si>
    <t>939-428-4971</t>
  </si>
  <si>
    <t>Vázquez Díaz, Esteban</t>
  </si>
  <si>
    <t>0899</t>
  </si>
  <si>
    <t>vazquezes@hotmail.com</t>
  </si>
  <si>
    <t>939-259-5600</t>
  </si>
  <si>
    <t>Sánchez Cardona, Juan E.</t>
  </si>
  <si>
    <t>0901</t>
  </si>
  <si>
    <t>juansanchez1975.js@gmail.com</t>
  </si>
  <si>
    <t>787-233-3179</t>
  </si>
  <si>
    <t>Burgos Rivera, José A.</t>
  </si>
  <si>
    <t>0902</t>
  </si>
  <si>
    <t>burgosriveraj@gmail.com</t>
  </si>
  <si>
    <t>(787)613-8840</t>
  </si>
  <si>
    <t>Torres Serrano, Héctor M.</t>
  </si>
  <si>
    <t>0905</t>
  </si>
  <si>
    <t>tshector.10@gmail.com</t>
  </si>
  <si>
    <t>(787)319-5988</t>
  </si>
  <si>
    <t>Rivera Burgos, Pedro</t>
  </si>
  <si>
    <t>0907</t>
  </si>
  <si>
    <t>rip31374@gmail.com</t>
  </si>
  <si>
    <t>(787)602-1792</t>
  </si>
  <si>
    <t>Altreche Quiñones, Jorge J.</t>
  </si>
  <si>
    <t>0912</t>
  </si>
  <si>
    <t>jorgejavieraltreche@gmail.com</t>
  </si>
  <si>
    <t>(787)517-2434</t>
  </si>
  <si>
    <t>Marrero Vega, Juan M.</t>
  </si>
  <si>
    <t>0913</t>
  </si>
  <si>
    <t>allvend1452@gmail.com</t>
  </si>
  <si>
    <t>787-855-5323</t>
  </si>
  <si>
    <t>Barbarossa Baccaro, Andrea</t>
  </si>
  <si>
    <t>0914</t>
  </si>
  <si>
    <t>info@peritoelectricista.info</t>
  </si>
  <si>
    <t>787-530-7620</t>
  </si>
  <si>
    <t>Rivera Vázquez, Omar</t>
  </si>
  <si>
    <t>0915</t>
  </si>
  <si>
    <t>omrivera1975@hotmail.com</t>
  </si>
  <si>
    <t>787-212-6392</t>
  </si>
  <si>
    <t>Díaz Sotomayor, Ray O.</t>
  </si>
  <si>
    <t>0917</t>
  </si>
  <si>
    <t>rayval46@gmail.com</t>
  </si>
  <si>
    <t>(787)710-6011</t>
  </si>
  <si>
    <t>Aponte Pacheco, Luis A.</t>
  </si>
  <si>
    <t>0918</t>
  </si>
  <si>
    <t>aponte2930@hotmail.com</t>
  </si>
  <si>
    <t>(787)645-5179</t>
  </si>
  <si>
    <t>González Rivera, René</t>
  </si>
  <si>
    <t>0919</t>
  </si>
  <si>
    <t>rgpvsolar@gmail.com</t>
  </si>
  <si>
    <t>Maunabo</t>
  </si>
  <si>
    <t>(787)380-7009</t>
  </si>
  <si>
    <t>Cordero Mojica, Dmitrii J.</t>
  </si>
  <si>
    <t>0922</t>
  </si>
  <si>
    <t>dcordero@group-em.com</t>
  </si>
  <si>
    <t>(787)605-7824</t>
  </si>
  <si>
    <t>Arizmendi Franco, Héctor M.</t>
  </si>
  <si>
    <t>0923</t>
  </si>
  <si>
    <t>hector.arizmendi@astrazeneca.com</t>
  </si>
  <si>
    <t>787-214-2655</t>
  </si>
  <si>
    <t>Hernández Hernández, Gamaliel</t>
  </si>
  <si>
    <t>0924</t>
  </si>
  <si>
    <t>gamhdz@gmail.com</t>
  </si>
  <si>
    <t>(939)644-4887</t>
  </si>
  <si>
    <t>Medina Morales, José O.</t>
  </si>
  <si>
    <t>0925</t>
  </si>
  <si>
    <t>joshmar46@gmail.com</t>
  </si>
  <si>
    <t>(787)299-6959</t>
  </si>
  <si>
    <t>Morales Rivera, Vladimir</t>
  </si>
  <si>
    <t>0926</t>
  </si>
  <si>
    <t>vladi0071@yahoo.com</t>
  </si>
  <si>
    <t>(787)642-0949</t>
  </si>
  <si>
    <t>Contreras Rodríguez, Carlos M.</t>
  </si>
  <si>
    <t>0927</t>
  </si>
  <si>
    <t>carlitoscontreras@msn.com</t>
  </si>
  <si>
    <t>(787)644-7078</t>
  </si>
  <si>
    <t>Torres Franqui, Idelfonso</t>
  </si>
  <si>
    <t>0928</t>
  </si>
  <si>
    <t>itfranqui@gmail.com</t>
  </si>
  <si>
    <t>787-315-3450</t>
  </si>
  <si>
    <t>Vélez Córtes, Alfonso</t>
  </si>
  <si>
    <t>0929</t>
  </si>
  <si>
    <t>velezalfonso@outlook.com</t>
  </si>
  <si>
    <t>(939)216-3936</t>
  </si>
  <si>
    <t>Colón Rivera, Teodoro</t>
  </si>
  <si>
    <t>0935</t>
  </si>
  <si>
    <t>proftcolon1a@gmail.com</t>
  </si>
  <si>
    <t>787-310-4449</t>
  </si>
  <si>
    <t>Vega De Jesús, Alex O.</t>
  </si>
  <si>
    <t>0936</t>
  </si>
  <si>
    <t>mtbbikerpr@gmail.com</t>
  </si>
  <si>
    <t>787-360-1005</t>
  </si>
  <si>
    <t>Ramos Muñiz, Luis</t>
  </si>
  <si>
    <t>0939</t>
  </si>
  <si>
    <t>ramosmunizluis@yahoo.com</t>
  </si>
  <si>
    <t>787-439-1739</t>
  </si>
  <si>
    <t>Díaz Mercado, José R.</t>
  </si>
  <si>
    <t>0940</t>
  </si>
  <si>
    <t>diazfam305@hotmail.com</t>
  </si>
  <si>
    <t>(787)315-7265</t>
  </si>
  <si>
    <t>Pabón López, Alexander</t>
  </si>
  <si>
    <t>0941</t>
  </si>
  <si>
    <t>superpabon@gmail.com</t>
  </si>
  <si>
    <t>(787)368-0840</t>
  </si>
  <si>
    <t>Cruz Escobar, Nery</t>
  </si>
  <si>
    <t>0942</t>
  </si>
  <si>
    <t>ncruz@plazalasamericas.com</t>
  </si>
  <si>
    <t>787-447-6446</t>
  </si>
  <si>
    <t>Acevedo Montes, José D.</t>
  </si>
  <si>
    <t>0943</t>
  </si>
  <si>
    <t>joacemontes@yahoo.com</t>
  </si>
  <si>
    <t>(787)532-5467</t>
  </si>
  <si>
    <t>González Hernández, Claudio</t>
  </si>
  <si>
    <t>0944</t>
  </si>
  <si>
    <t>claudiogonzalezhernandez@yahoo.com</t>
  </si>
  <si>
    <t>787-379-4347</t>
  </si>
  <si>
    <t>Ortega Carrillo, Jesús M.</t>
  </si>
  <si>
    <t>0947</t>
  </si>
  <si>
    <t>naysus1989@yahoo.com</t>
  </si>
  <si>
    <t>787-362-3785</t>
  </si>
  <si>
    <t>Lugo Quintana, Edgar L.</t>
  </si>
  <si>
    <t>0948</t>
  </si>
  <si>
    <t>elugo1721@gmail.com</t>
  </si>
  <si>
    <t>(787)354-2723</t>
  </si>
  <si>
    <t>Pizarro Nieves, Josué</t>
  </si>
  <si>
    <t>0950</t>
  </si>
  <si>
    <t>josuepizarro@rocketmail.com</t>
  </si>
  <si>
    <t>787-642-9653</t>
  </si>
  <si>
    <t xml:space="preserve">López Jiménez, Abimael </t>
  </si>
  <si>
    <t>0951</t>
  </si>
  <si>
    <t>aljelectrical@yahoo.com</t>
  </si>
  <si>
    <t>(787)607-6430</t>
  </si>
  <si>
    <t>Algorri Navarro, Adalberto</t>
  </si>
  <si>
    <t>0953</t>
  </si>
  <si>
    <t>adalbertoalgorri@yahoo.com</t>
  </si>
  <si>
    <t>787-410-1813</t>
  </si>
  <si>
    <t>Medina González, Kelvin J.</t>
  </si>
  <si>
    <t>0957</t>
  </si>
  <si>
    <t>ktutano25@gmail.com</t>
  </si>
  <si>
    <t>(787)449-1746</t>
  </si>
  <si>
    <t>Lugo Vélez, Samuel</t>
  </si>
  <si>
    <t>0960</t>
  </si>
  <si>
    <t>slugo60@hotmail.com</t>
  </si>
  <si>
    <t>787-360-5682</t>
  </si>
  <si>
    <t>Vélez Torres, Ignacio</t>
  </si>
  <si>
    <t>0961</t>
  </si>
  <si>
    <t>inakienergiasolar@gmail.com</t>
  </si>
  <si>
    <t>939-239-8529</t>
  </si>
  <si>
    <t>Román Burgos, Daniel A.</t>
  </si>
  <si>
    <t>0962</t>
  </si>
  <si>
    <t>droman@solartechpr.com</t>
  </si>
  <si>
    <t>(787)430-0454</t>
  </si>
  <si>
    <t>Rivera Ortiz, Diego L.</t>
  </si>
  <si>
    <t>0963</t>
  </si>
  <si>
    <t>diegorivort@yahoo.com</t>
  </si>
  <si>
    <t>787-637-8289</t>
  </si>
  <si>
    <t xml:space="preserve">Clemente Millán, Pedro R. </t>
  </si>
  <si>
    <t>0964</t>
  </si>
  <si>
    <t>clemillan57@gmail.com</t>
  </si>
  <si>
    <t>787-949-7506</t>
  </si>
  <si>
    <t>López Rosado, Wilton</t>
  </si>
  <si>
    <t>0965</t>
  </si>
  <si>
    <t>wlcuco60@gmail.com</t>
  </si>
  <si>
    <t>(787)312-1924</t>
  </si>
  <si>
    <t>Muñiz Caro, Luis C.</t>
  </si>
  <si>
    <t>0966</t>
  </si>
  <si>
    <t>ingmunizcaro@gmail.com</t>
  </si>
  <si>
    <t>(787)402-6859</t>
  </si>
  <si>
    <t>López Echevarría, Samuel</t>
  </si>
  <si>
    <t>0969</t>
  </si>
  <si>
    <t>samuellopez1270@gmail.com</t>
  </si>
  <si>
    <t>787-314-6418</t>
  </si>
  <si>
    <t>Gómez Colón, David A.</t>
  </si>
  <si>
    <t>0972</t>
  </si>
  <si>
    <t>dg.colon@gmail.com</t>
  </si>
  <si>
    <t>787-366-7083</t>
  </si>
  <si>
    <t>Cortés Soto, José R.</t>
  </si>
  <si>
    <t>0976</t>
  </si>
  <si>
    <t>jrcortes.soto@gmail.com</t>
  </si>
  <si>
    <t>(787) 438-8115</t>
  </si>
  <si>
    <t>Rivera Torres, Ezequiel</t>
  </si>
  <si>
    <t>0977</t>
  </si>
  <si>
    <t>limitededitioner@gmail.com</t>
  </si>
  <si>
    <t>(787)647-0751</t>
  </si>
  <si>
    <t>Rodríguez Vega, Luis A.</t>
  </si>
  <si>
    <t>0980</t>
  </si>
  <si>
    <t>kbmelectrical@gmail.com</t>
  </si>
  <si>
    <t>(787)414-7889</t>
  </si>
  <si>
    <t>Carrasquillo Correa, Angel L.</t>
  </si>
  <si>
    <t>0981</t>
  </si>
  <si>
    <t>acarrasquilloperito@gmail.com</t>
  </si>
  <si>
    <t>(787)398-3796</t>
  </si>
  <si>
    <t>Colón Rivera, Luis A.</t>
  </si>
  <si>
    <t>0982</t>
  </si>
  <si>
    <t>luiscolon240@gmail.com</t>
  </si>
  <si>
    <t>(787)365-9605</t>
  </si>
  <si>
    <t>Martínez Hernández, Dante</t>
  </si>
  <si>
    <t>0983</t>
  </si>
  <si>
    <t>d-electric@hotmail.com</t>
  </si>
  <si>
    <t>787-453-0156</t>
  </si>
  <si>
    <t>Alexandre Santos, Bernard G.</t>
  </si>
  <si>
    <t>0984</t>
  </si>
  <si>
    <t>bgalexandre@hotmail.com</t>
  </si>
  <si>
    <t>787-637-8127</t>
  </si>
  <si>
    <t>Ríos Rodríguez, Juan L.</t>
  </si>
  <si>
    <t>0987</t>
  </si>
  <si>
    <t>juanriosrodriguez@yahoo.com</t>
  </si>
  <si>
    <t>787-662-6643</t>
  </si>
  <si>
    <t>Marcano López, Lourdes M.</t>
  </si>
  <si>
    <t>0992</t>
  </si>
  <si>
    <t>eng.l.marcano@gmail.com</t>
  </si>
  <si>
    <t>(787)608-5915</t>
  </si>
  <si>
    <t>Miranda Ramírez, Alexis J.</t>
  </si>
  <si>
    <t>0993</t>
  </si>
  <si>
    <t>amr@gvelop.com</t>
  </si>
  <si>
    <t>787-332-1779</t>
  </si>
  <si>
    <t>Quiñones De Jesús, Abelardo</t>
  </si>
  <si>
    <t>0994</t>
  </si>
  <si>
    <t>abelardoquinones@gmail.com</t>
  </si>
  <si>
    <t>Salinas</t>
  </si>
  <si>
    <t>787-247-0599</t>
  </si>
  <si>
    <t>García Rosario, Justiniano</t>
  </si>
  <si>
    <t>0995</t>
  </si>
  <si>
    <t>togar.jg@gmail.com</t>
  </si>
  <si>
    <t>787-485-0551</t>
  </si>
  <si>
    <t>Vázquez Torres, Angel O.</t>
  </si>
  <si>
    <t>0996</t>
  </si>
  <si>
    <t>ing_avazquez@hotmail.com</t>
  </si>
  <si>
    <t>(787)409-3489</t>
  </si>
  <si>
    <t>Acosta Acosta, Roberto</t>
  </si>
  <si>
    <t>0997</t>
  </si>
  <si>
    <t>rocost79@gmail.com</t>
  </si>
  <si>
    <t>(787)548-6170</t>
  </si>
  <si>
    <t>Vázquez Fuertes, Roberto  J.</t>
  </si>
  <si>
    <t>0998</t>
  </si>
  <si>
    <t>fuertes22@gmail.com</t>
  </si>
  <si>
    <t>(787)616-0800</t>
  </si>
  <si>
    <t>Pabón Pérez, Alfredo G.</t>
  </si>
  <si>
    <t>0999</t>
  </si>
  <si>
    <t>apecontrator@gmail.com</t>
  </si>
  <si>
    <t>787-564-2020</t>
  </si>
  <si>
    <t>Maldonado Concepción, Julio C.</t>
  </si>
  <si>
    <t>1000</t>
  </si>
  <si>
    <t>jcesarmaldonado90@hotmail.com</t>
  </si>
  <si>
    <t>(787)312-9572</t>
  </si>
  <si>
    <t>Avilés Vázquez, Néstor</t>
  </si>
  <si>
    <t>1001</t>
  </si>
  <si>
    <t>naviles16@gmail.com</t>
  </si>
  <si>
    <t>(787)293-7111</t>
  </si>
  <si>
    <t>Aviles Merced, Xavier</t>
  </si>
  <si>
    <t>1002</t>
  </si>
  <si>
    <t>xaviles1991@hotmail.com</t>
  </si>
  <si>
    <t>787-341-9917</t>
  </si>
  <si>
    <t>De Jesus Cruz, Juan C.</t>
  </si>
  <si>
    <t>1004</t>
  </si>
  <si>
    <t>ohms.contractor@gmail.com</t>
  </si>
  <si>
    <t>787-383-7423</t>
  </si>
  <si>
    <t>Colón Rivas, Gilberto</t>
  </si>
  <si>
    <t>1005</t>
  </si>
  <si>
    <t>9182416@gmail.com</t>
  </si>
  <si>
    <t>(787)918-2416</t>
  </si>
  <si>
    <t>Sierra Santiago, José A.</t>
  </si>
  <si>
    <t>1008</t>
  </si>
  <si>
    <t>sierraelectrical@hotmail.com</t>
  </si>
  <si>
    <t>787-645-8539</t>
  </si>
  <si>
    <t>González Resto, Rafael</t>
  </si>
  <si>
    <t>1009</t>
  </si>
  <si>
    <t>rgonzalezresto@icloud.com</t>
  </si>
  <si>
    <t>787-414-2573</t>
  </si>
  <si>
    <t>Hernández López, Eduardo L.</t>
  </si>
  <si>
    <t>1014</t>
  </si>
  <si>
    <t>eduardo.hernandez@dmcginc.com</t>
  </si>
  <si>
    <t>(787)356-0994</t>
  </si>
  <si>
    <t>Hernández González,  Xavier</t>
  </si>
  <si>
    <t>1016</t>
  </si>
  <si>
    <t>xavier.xhg@gmail.com</t>
  </si>
  <si>
    <t>(787)409-5348</t>
  </si>
  <si>
    <t>Castillo Pichardo,  Arturo</t>
  </si>
  <si>
    <t>1018</t>
  </si>
  <si>
    <t>acpichardo@hotmail.com</t>
  </si>
  <si>
    <t>(787)512-1047</t>
  </si>
  <si>
    <t xml:space="preserve">Narváez García,  Andrés J.  </t>
  </si>
  <si>
    <t>1021</t>
  </si>
  <si>
    <t>a-narv-garc@yahoo.com</t>
  </si>
  <si>
    <t>(787)312-7356</t>
  </si>
  <si>
    <t>González Roldán, Alex G.</t>
  </si>
  <si>
    <t>1022</t>
  </si>
  <si>
    <t>alexggr@aol.com</t>
  </si>
  <si>
    <t>787-504-3933</t>
  </si>
  <si>
    <t>Torres Rivera, Maximino</t>
  </si>
  <si>
    <t>1023</t>
  </si>
  <si>
    <t>maximinotorres5@gmail.com</t>
  </si>
  <si>
    <t>(787)486-2435</t>
  </si>
  <si>
    <t>Rosa Camacho, Miguel</t>
  </si>
  <si>
    <t>1025</t>
  </si>
  <si>
    <t>melissarosavqs@gmail.com</t>
  </si>
  <si>
    <t>787-376-7149</t>
  </si>
  <si>
    <t>Maldonado  Bermúdez, José E.</t>
  </si>
  <si>
    <t>1026</t>
  </si>
  <si>
    <t>jmald1956@gmail.com</t>
  </si>
  <si>
    <t>787-206-2967</t>
  </si>
  <si>
    <t>Torres Ruiz,  Pablo</t>
  </si>
  <si>
    <t>1027</t>
  </si>
  <si>
    <t>pabtorres14@gmail.com</t>
  </si>
  <si>
    <t>(787)616-1768</t>
  </si>
  <si>
    <t>Sánchez Cristóbal, Jesús M.</t>
  </si>
  <si>
    <t>1028</t>
  </si>
  <si>
    <t>jesus.sanchez122543@gmail.com</t>
  </si>
  <si>
    <t>787-486-8392</t>
  </si>
  <si>
    <t>Calderón Rojas, Orlando</t>
  </si>
  <si>
    <t>1029</t>
  </si>
  <si>
    <t>ocalderonelectrico@gmail.com</t>
  </si>
  <si>
    <t>(787)446-0423</t>
  </si>
  <si>
    <t>Galarza Vélez, Jayson M.</t>
  </si>
  <si>
    <t>1030</t>
  </si>
  <si>
    <t>jayelectc22@hotmail.com</t>
  </si>
  <si>
    <t>787-310-8342</t>
  </si>
  <si>
    <t>Díaz Rivera,  Eduardo</t>
  </si>
  <si>
    <t>1032</t>
  </si>
  <si>
    <t>eduardodiazrivera@gmail.com</t>
  </si>
  <si>
    <t>(787)381-8224</t>
  </si>
  <si>
    <t>Martínez Morales, Edwin</t>
  </si>
  <si>
    <t>1034</t>
  </si>
  <si>
    <t>martinezelectrical.em@gmail.com</t>
  </si>
  <si>
    <t>Las Marias</t>
  </si>
  <si>
    <t>(939)640-3156</t>
  </si>
  <si>
    <t>Casellas Bond, Elwood M.</t>
  </si>
  <si>
    <t>1035</t>
  </si>
  <si>
    <t>elwoodcasellas@aol.com</t>
  </si>
  <si>
    <t>787-617-7709</t>
  </si>
  <si>
    <t>Soligo Ortiz, Piero G.</t>
  </si>
  <si>
    <t>1036</t>
  </si>
  <si>
    <t>iam_data@hotmail.com</t>
  </si>
  <si>
    <t>787-930-5102</t>
  </si>
  <si>
    <t>Nieves Rosado, José R.</t>
  </si>
  <si>
    <t>1038</t>
  </si>
  <si>
    <t>nievesjose@gmail.com</t>
  </si>
  <si>
    <t>(787)717-0174</t>
  </si>
  <si>
    <t>Muñiz Rodríguez, Félix</t>
  </si>
  <si>
    <t>1039</t>
  </si>
  <si>
    <t>f-muniz@live.com</t>
  </si>
  <si>
    <t>(787)560-8108</t>
  </si>
  <si>
    <t>Muñoz  Otero, Luis A.</t>
  </si>
  <si>
    <t>1040</t>
  </si>
  <si>
    <t>luis6357@yahoo.com</t>
  </si>
  <si>
    <t>787-249-3982</t>
  </si>
  <si>
    <t>Rosa Jiménez, Rafael</t>
  </si>
  <si>
    <t>1041</t>
  </si>
  <si>
    <t>rrosaji@yahoo.com</t>
  </si>
  <si>
    <t>787-374-3993</t>
  </si>
  <si>
    <t>Pérez Ruiz, Jorge E.</t>
  </si>
  <si>
    <t>1043</t>
  </si>
  <si>
    <t>jperez.ruiz@gmail.com</t>
  </si>
  <si>
    <t>787-364-6258</t>
  </si>
  <si>
    <t>Rivera Martínez, Mariano</t>
  </si>
  <si>
    <t>1044</t>
  </si>
  <si>
    <t>mario.warr@yahoo.com</t>
  </si>
  <si>
    <t>787-360-1264</t>
  </si>
  <si>
    <t>Vázquez López,  José A.</t>
  </si>
  <si>
    <t>1047</t>
  </si>
  <si>
    <t>vazquezjosea47@gmail.com</t>
  </si>
  <si>
    <t>787-412-0818</t>
  </si>
  <si>
    <t>Dávila Santigo, Víctor R.</t>
  </si>
  <si>
    <t>1049</t>
  </si>
  <si>
    <t>victorrdavila@yahoo.com</t>
  </si>
  <si>
    <t>787-717-1217</t>
  </si>
  <si>
    <t>Rodríguez Correa, Carlos A.</t>
  </si>
  <si>
    <t>1052</t>
  </si>
  <si>
    <t>carcoelectric@gmail.com</t>
  </si>
  <si>
    <t>(787)460-1300</t>
  </si>
  <si>
    <t>Alamo Rivera, Elker J.</t>
  </si>
  <si>
    <t>1053</t>
  </si>
  <si>
    <t>elkeralamo@gmail.com</t>
  </si>
  <si>
    <t>787-410-7096</t>
  </si>
  <si>
    <t>Rodríguez Rodríguez, José M.</t>
  </si>
  <si>
    <t>1055</t>
  </si>
  <si>
    <t>ing.jmrr@gmail.com</t>
  </si>
  <si>
    <t>(787)380-4518</t>
  </si>
  <si>
    <t>Rosario Torres, Jorge</t>
  </si>
  <si>
    <t>1057</t>
  </si>
  <si>
    <t>jrosario23@aol.com</t>
  </si>
  <si>
    <t>(787)398-6240</t>
  </si>
  <si>
    <t>Mercado Vega, Faustino</t>
  </si>
  <si>
    <t>1058</t>
  </si>
  <si>
    <t>fmercado5316@gmail.com</t>
  </si>
  <si>
    <t>787-242-2488</t>
  </si>
  <si>
    <t>López Vega, Augusto</t>
  </si>
  <si>
    <t>1059</t>
  </si>
  <si>
    <t>augusto.lopez.vega@gmail.com</t>
  </si>
  <si>
    <t>787-409-2677</t>
  </si>
  <si>
    <t>Martínez Vázquez, José Antonio</t>
  </si>
  <si>
    <t>1061</t>
  </si>
  <si>
    <t>electricalgt@yahoo.com</t>
  </si>
  <si>
    <t>(787)678-2570</t>
  </si>
  <si>
    <t>Neris Claudio, Javier</t>
  </si>
  <si>
    <t>1062</t>
  </si>
  <si>
    <t>jneris2118@gmail.com</t>
  </si>
  <si>
    <t>787-450-6343</t>
  </si>
  <si>
    <t>Sánchez Sánchez, Miguel A.</t>
  </si>
  <si>
    <t>1063</t>
  </si>
  <si>
    <t>miguelangelsanchez513@gmail.com</t>
  </si>
  <si>
    <t>(787)396-3493</t>
  </si>
  <si>
    <t>Méndez Robles, Orlando</t>
  </si>
  <si>
    <t>1064</t>
  </si>
  <si>
    <t>(787)643-4473</t>
  </si>
  <si>
    <t>Ocasio Marrero, Julio R.</t>
  </si>
  <si>
    <t>1065</t>
  </si>
  <si>
    <t>ocasio0385@gmail.com</t>
  </si>
  <si>
    <t>(787)376-1645</t>
  </si>
  <si>
    <t>Amaro Fischbach, Shadrak Y.</t>
  </si>
  <si>
    <t>1066</t>
  </si>
  <si>
    <t>shadrakamaro@gmail.com</t>
  </si>
  <si>
    <t>Santana Ríos, Rubén</t>
  </si>
  <si>
    <t>1069</t>
  </si>
  <si>
    <t>rsantana76@gmail.com</t>
  </si>
  <si>
    <t>(787)451-9000</t>
  </si>
  <si>
    <t>De Jesús Troche, Víctor</t>
  </si>
  <si>
    <t>1071</t>
  </si>
  <si>
    <t>jungopr@8027@gmail.com</t>
  </si>
  <si>
    <t>787-744-1882</t>
  </si>
  <si>
    <t>Alejandrino De Jesús, Jaime</t>
  </si>
  <si>
    <t>1073</t>
  </si>
  <si>
    <t>Alj1440@gmail.com</t>
  </si>
  <si>
    <t>(787)391-7468</t>
  </si>
  <si>
    <t>Ramos Hernández, Rafael</t>
  </si>
  <si>
    <t>1076</t>
  </si>
  <si>
    <t>rafael.ramos1976@gmail.com</t>
  </si>
  <si>
    <t>787-484-4502</t>
  </si>
  <si>
    <t>Nieves Pagán, Wilfredo</t>
  </si>
  <si>
    <t>1077</t>
  </si>
  <si>
    <t>weselectric@yahoo.com</t>
  </si>
  <si>
    <t>787-402-8791</t>
  </si>
  <si>
    <t>Cordero Boneta, Fabián</t>
  </si>
  <si>
    <t>1078</t>
  </si>
  <si>
    <t>cordero_48@yahoo.com</t>
  </si>
  <si>
    <t>(787)704-9351</t>
  </si>
  <si>
    <t>Ruiz Colón, Edgardo</t>
  </si>
  <si>
    <t>1079</t>
  </si>
  <si>
    <t>edgardoruizcolon@hotmail.com</t>
  </si>
  <si>
    <t>939-233-3302</t>
  </si>
  <si>
    <t>Santana Guzmán, Norberto</t>
  </si>
  <si>
    <t>1082</t>
  </si>
  <si>
    <t>morovis220@yahoo.com</t>
  </si>
  <si>
    <t>787-391-5363</t>
  </si>
  <si>
    <t>Martínez Ortiz, José C.</t>
  </si>
  <si>
    <t>1083</t>
  </si>
  <si>
    <t>jmartinezperito@aol.com</t>
  </si>
  <si>
    <t>787-326-5407</t>
  </si>
  <si>
    <t>Martínez Méndez, Juan F.</t>
  </si>
  <si>
    <t>1084</t>
  </si>
  <si>
    <t>jfmmendez@gmail.com</t>
  </si>
  <si>
    <t>(787)450-3802</t>
  </si>
  <si>
    <t>Rivera Feliciano, Edgar</t>
  </si>
  <si>
    <t>1085</t>
  </si>
  <si>
    <t>erf2069@gmail.com</t>
  </si>
  <si>
    <t>787-3647532</t>
  </si>
  <si>
    <t xml:space="preserve">Gómez Ocasio, José R. </t>
  </si>
  <si>
    <t>1086</t>
  </si>
  <si>
    <t>joey1170@hotmail.com</t>
  </si>
  <si>
    <t>(787)237-7767</t>
  </si>
  <si>
    <t>Ocasio Lorenzana, Israel</t>
  </si>
  <si>
    <t>1087</t>
  </si>
  <si>
    <t>Israelocasioelectric@hotmail.com</t>
  </si>
  <si>
    <t>787-944-1954</t>
  </si>
  <si>
    <t>Maldonado López, Marvin</t>
  </si>
  <si>
    <t>1089</t>
  </si>
  <si>
    <t>mmelectrical_7@hotmail.com</t>
  </si>
  <si>
    <t>(939)389-0469</t>
  </si>
  <si>
    <t>Lauriano Vázquez, Mariano</t>
  </si>
  <si>
    <t>1090</t>
  </si>
  <si>
    <t>mariano.laureano@yahoo.com</t>
  </si>
  <si>
    <t>787-800-1561</t>
  </si>
  <si>
    <t>Torres Hernández, Orlando</t>
  </si>
  <si>
    <t>1091</t>
  </si>
  <si>
    <t>oth49@yahoo.com</t>
  </si>
  <si>
    <t>(787)983-1429</t>
  </si>
  <si>
    <t>Capella Ríos, Heriberto</t>
  </si>
  <si>
    <t>1097</t>
  </si>
  <si>
    <t>heriberto.capella95@gmail.com</t>
  </si>
  <si>
    <t>787-295-9380</t>
  </si>
  <si>
    <t>Rivera Resto, Angel L.</t>
  </si>
  <si>
    <t>1099</t>
  </si>
  <si>
    <t>riverarestoangel@gmail.com</t>
  </si>
  <si>
    <t>787-391-5747</t>
  </si>
  <si>
    <t>García Reyes, Nestor J.</t>
  </si>
  <si>
    <t>1100</t>
  </si>
  <si>
    <t>nestorjose.garcia@gmail.com</t>
  </si>
  <si>
    <t>(787)635-8685</t>
  </si>
  <si>
    <t>Ovando Pacheco, Andrés F.</t>
  </si>
  <si>
    <t>1101</t>
  </si>
  <si>
    <t>ovandoperito10493@gmail.com</t>
  </si>
  <si>
    <t>(787)220-5866</t>
  </si>
  <si>
    <t>Asencio González, George L.</t>
  </si>
  <si>
    <t>1102</t>
  </si>
  <si>
    <t>webersons@hotmail.com</t>
  </si>
  <si>
    <t>(787)645-4585</t>
  </si>
  <si>
    <t>Solá Marti, Antonio</t>
  </si>
  <si>
    <t>1103</t>
  </si>
  <si>
    <t>aselectricprllc@gmail.com</t>
  </si>
  <si>
    <t>787-988-8983</t>
  </si>
  <si>
    <t>Vega Rodríguez, Ismael</t>
  </si>
  <si>
    <t>1104</t>
  </si>
  <si>
    <t>ivrelectrico@gmail.com</t>
  </si>
  <si>
    <t>(787)397-8504</t>
  </si>
  <si>
    <t>Rosabal Rivera, Manuel A.</t>
  </si>
  <si>
    <t>1105</t>
  </si>
  <si>
    <t>mrosabal@rosendin.com</t>
  </si>
  <si>
    <t>(787)509-0189</t>
  </si>
  <si>
    <t>Aboukheir Atrach, Alaaeldin</t>
  </si>
  <si>
    <t>1107</t>
  </si>
  <si>
    <t>electroaldua@gmail.com</t>
  </si>
  <si>
    <t>787-484-4193</t>
  </si>
  <si>
    <t>Rodríguez Díaz, Rubén G.</t>
  </si>
  <si>
    <t>1108</t>
  </si>
  <si>
    <t>rrperito@gmail.com</t>
  </si>
  <si>
    <t>Trujillo  Alto</t>
  </si>
  <si>
    <t>(787)486-2277</t>
  </si>
  <si>
    <t>Rodríguez Torres, José O.</t>
  </si>
  <si>
    <t>1109</t>
  </si>
  <si>
    <t>rdzjo.08@gmail.com</t>
  </si>
  <si>
    <t>787-908-2972</t>
  </si>
  <si>
    <t>Agosto Castro, Gilberto</t>
  </si>
  <si>
    <t>1110</t>
  </si>
  <si>
    <t>gilberto.ago72@gmail.com</t>
  </si>
  <si>
    <t>(787)399-3435</t>
  </si>
  <si>
    <t>Rivera Romeu, José A.</t>
  </si>
  <si>
    <t>1111</t>
  </si>
  <si>
    <t>romeuelectrical@yahoo.com</t>
  </si>
  <si>
    <t>787-505-4701</t>
  </si>
  <si>
    <t>Carson Gautier, John D.</t>
  </si>
  <si>
    <t>1112</t>
  </si>
  <si>
    <t>j_dewey3@yahoo.com</t>
  </si>
  <si>
    <t>787-466-6466</t>
  </si>
  <si>
    <t>Soto Pérez, Waldemar</t>
  </si>
  <si>
    <t>1113</t>
  </si>
  <si>
    <t>wsoto13416@gmail.com</t>
  </si>
  <si>
    <t>(787)479-7883</t>
  </si>
  <si>
    <t>Morales Tellado, Daniel</t>
  </si>
  <si>
    <t>1114</t>
  </si>
  <si>
    <t>danielmorales96@yahoo.com</t>
  </si>
  <si>
    <t>(787)376-4114</t>
  </si>
  <si>
    <t>Soto Terrón, Rubén E.</t>
  </si>
  <si>
    <t>1116</t>
  </si>
  <si>
    <t>rsototerron@gmail.com</t>
  </si>
  <si>
    <t>(787)405-2180</t>
  </si>
  <si>
    <t>Pérez Ortiz, Reynaldo</t>
  </si>
  <si>
    <t>1119</t>
  </si>
  <si>
    <t>puru1997@yahoo.com</t>
  </si>
  <si>
    <t>(787)604-3540</t>
  </si>
  <si>
    <t xml:space="preserve">Pérez Pérez, José A. </t>
  </si>
  <si>
    <t>1120</t>
  </si>
  <si>
    <t>jose.perez0052@gmail.com</t>
  </si>
  <si>
    <t>(787)633-4461</t>
  </si>
  <si>
    <t>Rodríguez González, José R.</t>
  </si>
  <si>
    <t>1121</t>
  </si>
  <si>
    <t>joserrodrigue@gmail.com</t>
  </si>
  <si>
    <t>787-370-3610</t>
  </si>
  <si>
    <t>Morales Rivera, José O.</t>
  </si>
  <si>
    <t>1123</t>
  </si>
  <si>
    <t>moralesrepair@hotmail.com</t>
  </si>
  <si>
    <t>787-310-1711</t>
  </si>
  <si>
    <t>Escalera Olivo, Miguel A.</t>
  </si>
  <si>
    <t>1124</t>
  </si>
  <si>
    <t>miguel.escalera@ymail.com</t>
  </si>
  <si>
    <t>787-399-9485</t>
  </si>
  <si>
    <t>Caro Cardona, Héctor L.</t>
  </si>
  <si>
    <t>1126</t>
  </si>
  <si>
    <t>hectorcaro240@gmail.com</t>
  </si>
  <si>
    <t>(787)383-6689</t>
  </si>
  <si>
    <t>Ortiz Rivera, Esteban</t>
  </si>
  <si>
    <t>1127</t>
  </si>
  <si>
    <t>p</t>
  </si>
  <si>
    <t>esteban.ortiz.rivera@gmail.com</t>
  </si>
  <si>
    <t>939-280-9968</t>
  </si>
  <si>
    <t>Ocaña Pagán, Ferdinand</t>
  </si>
  <si>
    <t>1130</t>
  </si>
  <si>
    <t>globalelec25@gmail.com</t>
  </si>
  <si>
    <t>(787)407-2790</t>
  </si>
  <si>
    <t>Vélez Pérez, Héctor R.</t>
  </si>
  <si>
    <t>1131</t>
  </si>
  <si>
    <t>ing.hector.velez328@gmail.com</t>
  </si>
  <si>
    <t>787-604-9304</t>
  </si>
  <si>
    <t>Rivera Rouss, Omar</t>
  </si>
  <si>
    <t>1132</t>
  </si>
  <si>
    <t>eljefepr70@gmail.com</t>
  </si>
  <si>
    <t>787-934-3571</t>
  </si>
  <si>
    <t>Torres Díaz, Saturnino</t>
  </si>
  <si>
    <t>1134</t>
  </si>
  <si>
    <t>sanstorres2@gmail.com</t>
  </si>
  <si>
    <t>(939)269-6151</t>
  </si>
  <si>
    <t xml:space="preserve">Martínez Rivera, Efraín </t>
  </si>
  <si>
    <t>1137</t>
  </si>
  <si>
    <t>mrelectrics@yahoo.com</t>
  </si>
  <si>
    <t>787-608-8918</t>
  </si>
  <si>
    <t>Jiménez Rodríguez, Luis R.</t>
  </si>
  <si>
    <t>1142</t>
  </si>
  <si>
    <t>ljimenez13451@gmail.com</t>
  </si>
  <si>
    <t>787-608-5488</t>
  </si>
  <si>
    <t>Fernández Salgado, Angel F.</t>
  </si>
  <si>
    <t>1143</t>
  </si>
  <si>
    <t>f.electricalservice@gmail.com</t>
  </si>
  <si>
    <t>(787)547-4399</t>
  </si>
  <si>
    <t>Ortiz Rivera, Roberto</t>
  </si>
  <si>
    <t>1144</t>
  </si>
  <si>
    <t>rortiz671963@gmail.com</t>
  </si>
  <si>
    <t>(787)595-3157</t>
  </si>
  <si>
    <t>Díaz Rivera, Bonifacio</t>
  </si>
  <si>
    <t>1145</t>
  </si>
  <si>
    <t>bdiazrivera@live.com</t>
  </si>
  <si>
    <t>(787)922-1737</t>
  </si>
  <si>
    <t>Torres Irizarry, Joel</t>
  </si>
  <si>
    <t>1146</t>
  </si>
  <si>
    <t>ing.jti@gmail.com</t>
  </si>
  <si>
    <t>(787)365-6628</t>
  </si>
  <si>
    <t>Flores López, Edgardo</t>
  </si>
  <si>
    <t>1147</t>
  </si>
  <si>
    <t>eflores123@gmail.com</t>
  </si>
  <si>
    <t>787-368-8015</t>
  </si>
  <si>
    <t>Sánchez Sorrentini, Wilbert</t>
  </si>
  <si>
    <t>1148</t>
  </si>
  <si>
    <t>willsan1212@tgmail.com</t>
  </si>
  <si>
    <t>787-378-6073</t>
  </si>
  <si>
    <t>Marina Cruz, José R.</t>
  </si>
  <si>
    <t>1150</t>
  </si>
  <si>
    <t>jose_r_marina@hotmail.com</t>
  </si>
  <si>
    <t>(787)692-4650</t>
  </si>
  <si>
    <t>Díaz González, Gil</t>
  </si>
  <si>
    <t>1151</t>
  </si>
  <si>
    <t>gildiaz777@yahoo.com</t>
  </si>
  <si>
    <t>MS</t>
  </si>
  <si>
    <t>228-627-2967</t>
  </si>
  <si>
    <t>Santana Delgado, Geraldo</t>
  </si>
  <si>
    <t>1152</t>
  </si>
  <si>
    <t>geraldosantanaelectric@gmail.com</t>
  </si>
  <si>
    <t>787-616-8421</t>
  </si>
  <si>
    <t>Sánchez Ramírez, José L.</t>
  </si>
  <si>
    <t>1153</t>
  </si>
  <si>
    <t>sanchezlj20@gmail.com</t>
  </si>
  <si>
    <t>939-273-7195</t>
  </si>
  <si>
    <t>Estrella Rivera, Rubén D.</t>
  </si>
  <si>
    <t>1154</t>
  </si>
  <si>
    <t>(787)691-2617</t>
  </si>
  <si>
    <t>Rivera Quiles, Angel L.</t>
  </si>
  <si>
    <t>1155</t>
  </si>
  <si>
    <t>angelyoyorivera@yahoo.com</t>
  </si>
  <si>
    <t>(787)374-3878</t>
  </si>
  <si>
    <t>Schultz Cruz, Daniel</t>
  </si>
  <si>
    <t>1156</t>
  </si>
  <si>
    <t>dscruz3@gmail.com</t>
  </si>
  <si>
    <t>787-312-0820</t>
  </si>
  <si>
    <t>Barreto Pérez, Benjamín</t>
  </si>
  <si>
    <t>1158</t>
  </si>
  <si>
    <t>ambarnicole23@yahoo.com</t>
  </si>
  <si>
    <t>(939)630-7195</t>
  </si>
  <si>
    <t>Ayala Román, Efraín</t>
  </si>
  <si>
    <t>1160</t>
  </si>
  <si>
    <t>efra_pr@hotmail.com</t>
  </si>
  <si>
    <t>787-246-1207</t>
  </si>
  <si>
    <t xml:space="preserve">Ramírez Silva, Franko E. </t>
  </si>
  <si>
    <t>1161</t>
  </si>
  <si>
    <t>frankoefrain71@gmail.com</t>
  </si>
  <si>
    <t>(787)439-1305</t>
  </si>
  <si>
    <t>León Vélez, Ramón</t>
  </si>
  <si>
    <t>1162</t>
  </si>
  <si>
    <t>leonuec@gmail.com</t>
  </si>
  <si>
    <t>(787)644-7326</t>
  </si>
  <si>
    <t>Santos Rivera, Nelson</t>
  </si>
  <si>
    <t>1166</t>
  </si>
  <si>
    <t>nelson_pr39@yahoo.com</t>
  </si>
  <si>
    <t>787-379-3157</t>
  </si>
  <si>
    <t>Segarra García, Efraín</t>
  </si>
  <si>
    <t>1167</t>
  </si>
  <si>
    <t>efrasegarra@gmail.com</t>
  </si>
  <si>
    <t>787-450-3223</t>
  </si>
  <si>
    <t>Vélez De León, Rene A.</t>
  </si>
  <si>
    <t>1171</t>
  </si>
  <si>
    <t>renevelez50@yahoo.com</t>
  </si>
  <si>
    <t>(787)690-3142</t>
  </si>
  <si>
    <t>Porrata Cruz, Eric</t>
  </si>
  <si>
    <t>1172</t>
  </si>
  <si>
    <t>eporrata@yahoo.com.mx</t>
  </si>
  <si>
    <t>787-613-6321</t>
  </si>
  <si>
    <t>De Jesús Ruiz, Rubén</t>
  </si>
  <si>
    <t>1173</t>
  </si>
  <si>
    <t>dejesuselectrical@gmail.com</t>
  </si>
  <si>
    <t>939-645-8585</t>
  </si>
  <si>
    <t>Marrero Marrero, Juan C.</t>
  </si>
  <si>
    <t>1174</t>
  </si>
  <si>
    <t>juanito7640@gmail.com</t>
  </si>
  <si>
    <t>787-923-4314</t>
  </si>
  <si>
    <t>Meléndez Fonseca, Angel L.</t>
  </si>
  <si>
    <t>1175</t>
  </si>
  <si>
    <t>amierrefrilectric@gmail.com</t>
  </si>
  <si>
    <t>(787)593-6895</t>
  </si>
  <si>
    <t>Figueroa Alejandro, Fernando</t>
  </si>
  <si>
    <t>AAE-PV-</t>
  </si>
  <si>
    <t>1178</t>
  </si>
  <si>
    <t>headroompr@hotmail.com</t>
  </si>
  <si>
    <t>787-649-7731</t>
  </si>
  <si>
    <t>Peña Otero, Jesús D.</t>
  </si>
  <si>
    <t>1179</t>
  </si>
  <si>
    <t>david@starsolarpr.com</t>
  </si>
  <si>
    <t>(787)344-0277</t>
  </si>
  <si>
    <t>Rodríguez Santiago, Wilmer</t>
  </si>
  <si>
    <t>1180</t>
  </si>
  <si>
    <t>wilmer1256@hotmail.com</t>
  </si>
  <si>
    <t>787-202-0022</t>
  </si>
  <si>
    <t>Calderón Mendoza, Gilberto O.</t>
  </si>
  <si>
    <t>1181</t>
  </si>
  <si>
    <t>yediel79@gmail.com</t>
  </si>
  <si>
    <t>(787)248-6719</t>
  </si>
  <si>
    <t>Marrero Valentín, José A.</t>
  </si>
  <si>
    <t>1182</t>
  </si>
  <si>
    <t>joseantonioservices@yahoo.com</t>
  </si>
  <si>
    <t>(787)450-1314</t>
  </si>
  <si>
    <t>Ramos Flores, Orlando</t>
  </si>
  <si>
    <t>1184</t>
  </si>
  <si>
    <t>orlandoramosflores@gmail.com</t>
  </si>
  <si>
    <t>787-207-2223</t>
  </si>
  <si>
    <t>Padilla Morales, Gerardo</t>
  </si>
  <si>
    <t>1187</t>
  </si>
  <si>
    <t>gpmelectric@yahoo.com</t>
  </si>
  <si>
    <t>939-639-0939</t>
  </si>
  <si>
    <t>Rosas Rodríguez, Humberto</t>
  </si>
  <si>
    <t>1189</t>
  </si>
  <si>
    <t>nramost@gmail.com</t>
  </si>
  <si>
    <t>(787)951-3565</t>
  </si>
  <si>
    <t>Pagán Acevedo, Pedro L.</t>
  </si>
  <si>
    <t>1190</t>
  </si>
  <si>
    <t>plpagan@outlook.com</t>
  </si>
  <si>
    <t>(787)312-6536</t>
  </si>
  <si>
    <t>Pérez Román, Brenda L.</t>
  </si>
  <si>
    <t>1191</t>
  </si>
  <si>
    <t>brendalizperez@gmail.com</t>
  </si>
  <si>
    <t>787-605-6872</t>
  </si>
  <si>
    <t>Figueroa Rojas, José O.</t>
  </si>
  <si>
    <t>1195</t>
  </si>
  <si>
    <t>landy.figueroa@gmail.com</t>
  </si>
  <si>
    <t>(787)614-9706</t>
  </si>
  <si>
    <t>Rullán Rivera, Luis A.</t>
  </si>
  <si>
    <t>1196</t>
  </si>
  <si>
    <t>luisrullan@hotmail.com</t>
  </si>
  <si>
    <t>939-630-5000</t>
  </si>
  <si>
    <t>González González, Dario</t>
  </si>
  <si>
    <t>1199</t>
  </si>
  <si>
    <t>gonzalezdario50@yahoo.com</t>
  </si>
  <si>
    <t>(787)590-5515</t>
  </si>
  <si>
    <t>Vélez Vázquez, Marcos N.</t>
  </si>
  <si>
    <t>1200</t>
  </si>
  <si>
    <t>marcosnoel2000@yahoo.com</t>
  </si>
  <si>
    <t>787-322-6618</t>
  </si>
  <si>
    <t>Rivera Medina, Javier</t>
  </si>
  <si>
    <t>1202</t>
  </si>
  <si>
    <t>javierriveramed@gmail.com</t>
  </si>
  <si>
    <t>Kentuky</t>
  </si>
  <si>
    <t>(787)313-4945</t>
  </si>
  <si>
    <t>Acosta Morales, Michael</t>
  </si>
  <si>
    <t>1203</t>
  </si>
  <si>
    <t>michaelacostamorales@gmail.com</t>
  </si>
  <si>
    <t>787-538-9645</t>
  </si>
  <si>
    <t>Ramos Medina, Miguel A.</t>
  </si>
  <si>
    <t>1204</t>
  </si>
  <si>
    <t>pochy_ramos@yahoo.com</t>
  </si>
  <si>
    <t>787-629-0069</t>
  </si>
  <si>
    <t>Diaz Espinosa, Eduardo A.</t>
  </si>
  <si>
    <t>1206</t>
  </si>
  <si>
    <t>edubyron@yahoo.com</t>
  </si>
  <si>
    <t>787-528-1750</t>
  </si>
  <si>
    <t>Cruz Ramos, Alberto</t>
  </si>
  <si>
    <t>1209</t>
  </si>
  <si>
    <t>aalberto07@aol.com</t>
  </si>
  <si>
    <t>787-454-2298</t>
  </si>
  <si>
    <t>Negrón Santiago, Gabriel</t>
  </si>
  <si>
    <t>1210</t>
  </si>
  <si>
    <t>GnSantiago30@hotmail.com</t>
  </si>
  <si>
    <t>(787)736-2410</t>
  </si>
  <si>
    <t>Ramos Montes, Lionel</t>
  </si>
  <si>
    <t>1211</t>
  </si>
  <si>
    <t>lionelramosm@hotmail.com</t>
  </si>
  <si>
    <t>(787)514-0938</t>
  </si>
  <si>
    <t>Suárez Jiménez, José A.</t>
  </si>
  <si>
    <t>1212</t>
  </si>
  <si>
    <t>sua_aep@yahoo.com</t>
  </si>
  <si>
    <t>(787)462-6837</t>
  </si>
  <si>
    <t>Sepúlveda Rivera, Geison</t>
  </si>
  <si>
    <t>1213</t>
  </si>
  <si>
    <t>vito.corleone57@yahoo.com</t>
  </si>
  <si>
    <t>939-299-3093</t>
  </si>
  <si>
    <t>Castro Fernández, Osvaldo</t>
  </si>
  <si>
    <t>1215</t>
  </si>
  <si>
    <t>ocfcartucho@yahoo.com</t>
  </si>
  <si>
    <t>787-239-9151</t>
  </si>
  <si>
    <t>Caraballo Rivera, Wilfredo</t>
  </si>
  <si>
    <t>1216</t>
  </si>
  <si>
    <t>wilo_caraballo@hotmail.com</t>
  </si>
  <si>
    <t>(787)391-2139</t>
  </si>
  <si>
    <t>Reyes Martínez, Calos M.</t>
  </si>
  <si>
    <t>1217</t>
  </si>
  <si>
    <t>cmr_pr@yahoo.com</t>
  </si>
  <si>
    <t>(787)691-0817</t>
  </si>
  <si>
    <t>Malavé Lamboy, Harry</t>
  </si>
  <si>
    <t>1219</t>
  </si>
  <si>
    <t>malavelectric@gmail.com</t>
  </si>
  <si>
    <t>(787)383-8588</t>
  </si>
  <si>
    <t>1222</t>
  </si>
  <si>
    <t>(787)504-3933</t>
  </si>
  <si>
    <t>Arnaldy López de Victoria, Eddie</t>
  </si>
  <si>
    <t>1223</t>
  </si>
  <si>
    <t>earnaldy@icloud.com</t>
  </si>
  <si>
    <t>787-402-4889</t>
  </si>
  <si>
    <t>Morales Cruz, Juan A.</t>
  </si>
  <si>
    <t>1224</t>
  </si>
  <si>
    <t>ing_morales10@hotmail.com</t>
  </si>
  <si>
    <t>787-210-7778</t>
  </si>
  <si>
    <t>Torres Padró, Jason</t>
  </si>
  <si>
    <t>1225</t>
  </si>
  <si>
    <t>jasontorres14@yahoo.com</t>
  </si>
  <si>
    <t>(787)473-5189</t>
  </si>
  <si>
    <t>Yordán Maldonado, Fernando J.</t>
  </si>
  <si>
    <t>1227</t>
  </si>
  <si>
    <t>fyordan@gmail.com</t>
  </si>
  <si>
    <t>(787)384-5578</t>
  </si>
  <si>
    <t>Pujals Rodríguez, Marta N.</t>
  </si>
  <si>
    <t>1228</t>
  </si>
  <si>
    <t>martapujals@yahoo.com</t>
  </si>
  <si>
    <t>787-376-8076</t>
  </si>
  <si>
    <t>Geli Negrón, Orlando D.</t>
  </si>
  <si>
    <t>1229</t>
  </si>
  <si>
    <t>od_geli@yahoo.com</t>
  </si>
  <si>
    <t>(787)843-4231</t>
  </si>
  <si>
    <t>Robles Quirós, Arturo R.</t>
  </si>
  <si>
    <t>1230</t>
  </si>
  <si>
    <t>powerlogisticspr@outlook.com</t>
  </si>
  <si>
    <t>(787)608-8182</t>
  </si>
  <si>
    <t>Heredia Soto, Onix A.</t>
  </si>
  <si>
    <t>1231</t>
  </si>
  <si>
    <t>onixheredia@yahoo.com</t>
  </si>
  <si>
    <t>787-617-7346</t>
  </si>
  <si>
    <t>Rodríguez Cruz, José R.</t>
  </si>
  <si>
    <t>1233</t>
  </si>
  <si>
    <t>jrrodri85@yahoo.com</t>
  </si>
  <si>
    <t>787-983-2172</t>
  </si>
  <si>
    <t>Berríos Cáceres, Pablo</t>
  </si>
  <si>
    <t>1234</t>
  </si>
  <si>
    <t>pabloberrios13@yahoo.com</t>
  </si>
  <si>
    <t>787-602-4590</t>
  </si>
  <si>
    <t>Avilés Franco, Víctor J.</t>
  </si>
  <si>
    <t>1235</t>
  </si>
  <si>
    <t>viavius@yahoo.com</t>
  </si>
  <si>
    <t>787-472-5752</t>
  </si>
  <si>
    <t>De León Guzmán, José M.</t>
  </si>
  <si>
    <t>1236</t>
  </si>
  <si>
    <t>windows2@hotmail.com</t>
  </si>
  <si>
    <t>787-379-0237</t>
  </si>
  <si>
    <t>Rosado Semprit, Neftalí</t>
  </si>
  <si>
    <t>1237</t>
  </si>
  <si>
    <t>rosados582@gmial.com</t>
  </si>
  <si>
    <t>787-501-4426</t>
  </si>
  <si>
    <t>Ciordia Guzmán, Honorico</t>
  </si>
  <si>
    <t>1239</t>
  </si>
  <si>
    <t>rciordia@gmail.com</t>
  </si>
  <si>
    <t>(787)579-2062</t>
  </si>
  <si>
    <t>Soto Fernández, Gary F.</t>
  </si>
  <si>
    <t>1240</t>
  </si>
  <si>
    <t>garyfsoto@gmail.com</t>
  </si>
  <si>
    <t>787-409-0781</t>
  </si>
  <si>
    <t>Rivera Gordon, Pedro J.</t>
  </si>
  <si>
    <t>1242</t>
  </si>
  <si>
    <t>prelectric1.pr@gmail.com</t>
  </si>
  <si>
    <t>(787)481-0026</t>
  </si>
  <si>
    <t>Plaza Montero, Ramón N.</t>
  </si>
  <si>
    <t>1243</t>
  </si>
  <si>
    <t>licenciadoplazamontero@gmail.com</t>
  </si>
  <si>
    <t>(787)310-9611</t>
  </si>
  <si>
    <t>Rivera Avilés, Luis Antonio</t>
  </si>
  <si>
    <t>1245</t>
  </si>
  <si>
    <t>luisriveraaviles4@gmail.com</t>
  </si>
  <si>
    <t>Ciales</t>
  </si>
  <si>
    <t>787-381-5319</t>
  </si>
  <si>
    <t>Alicea Matos, Heriberto</t>
  </si>
  <si>
    <t>1249</t>
  </si>
  <si>
    <t>heribertoalicea6319@gmail.com</t>
  </si>
  <si>
    <t>787-983-6319</t>
  </si>
  <si>
    <t>Rodríguez Ferrer, Ezequiel</t>
  </si>
  <si>
    <t>1252</t>
  </si>
  <si>
    <t>chiqui_jeep@yahoo.com</t>
  </si>
  <si>
    <t>(787)477-1201</t>
  </si>
  <si>
    <t>González Laguer, William J.</t>
  </si>
  <si>
    <t>1253</t>
  </si>
  <si>
    <t>laguer30@gmail.com</t>
  </si>
  <si>
    <t>787-360-0952</t>
  </si>
  <si>
    <t>López Ramírez, Geraldo</t>
  </si>
  <si>
    <t>1254</t>
  </si>
  <si>
    <t>glopez1169@gmail.com</t>
  </si>
  <si>
    <t>787-447-2606</t>
  </si>
  <si>
    <t>Morales Aquino, Victor M.</t>
  </si>
  <si>
    <t>1255</t>
  </si>
  <si>
    <t>beta@betaelectriccorp.com</t>
  </si>
  <si>
    <t>787-509-4820</t>
  </si>
  <si>
    <t>Figueroa Lorenzana, Josué Y.</t>
  </si>
  <si>
    <t>1256</t>
  </si>
  <si>
    <t>jcelectrician23@gmail.com</t>
  </si>
  <si>
    <t>787-317-5920</t>
  </si>
  <si>
    <t>Ferrer Torres, Luis Alfredo</t>
  </si>
  <si>
    <t>1257</t>
  </si>
  <si>
    <t>rogertorres246@gmail.com</t>
  </si>
  <si>
    <t>787-298-9302</t>
  </si>
  <si>
    <t>Martínez Martínez, Edward</t>
  </si>
  <si>
    <t>1258</t>
  </si>
  <si>
    <t>emmsppr@gmail.com</t>
  </si>
  <si>
    <t>787-376-7711</t>
  </si>
  <si>
    <t>Acevedo Romero, Juan R.</t>
  </si>
  <si>
    <t>1260</t>
  </si>
  <si>
    <t>jraelectrical@gmail.com</t>
  </si>
  <si>
    <t>787-448-5960</t>
  </si>
  <si>
    <t>Natal Medina, Celso L.</t>
  </si>
  <si>
    <t>1261</t>
  </si>
  <si>
    <t>clnatal@yahoo.com</t>
  </si>
  <si>
    <t>787-214-0286</t>
  </si>
  <si>
    <t>Hernández Salgado, Ary J.</t>
  </si>
  <si>
    <t>1262</t>
  </si>
  <si>
    <t>aryj03@hotmail.com</t>
  </si>
  <si>
    <t>787-627-3881</t>
  </si>
  <si>
    <t>Rivera Rivera, Jesús Agustín</t>
  </si>
  <si>
    <t>1263</t>
  </si>
  <si>
    <t>jesus@pesincpr.com</t>
  </si>
  <si>
    <t>(787)378-3658</t>
  </si>
  <si>
    <t>Canino García, Blás</t>
  </si>
  <si>
    <t>1264</t>
  </si>
  <si>
    <t>bc_alafaya@yahoo.com</t>
  </si>
  <si>
    <t>787-319-7148</t>
  </si>
  <si>
    <t>Félix López,  Eddie</t>
  </si>
  <si>
    <t>1269</t>
  </si>
  <si>
    <t>divine.energy@hotmail.com</t>
  </si>
  <si>
    <t>787-579-7146</t>
  </si>
  <si>
    <t xml:space="preserve">Nazario Díaz, José R. </t>
  </si>
  <si>
    <t>1270</t>
  </si>
  <si>
    <t>jrnengserv@gmail.com</t>
  </si>
  <si>
    <t>(787)646-6945</t>
  </si>
  <si>
    <t>Martínez Ortiz, Héctor L.</t>
  </si>
  <si>
    <t>1271</t>
  </si>
  <si>
    <t>martinez.hector15@gmail.com</t>
  </si>
  <si>
    <t>(787)204-4128</t>
  </si>
  <si>
    <t>Carrión Gómez, Edwin O.</t>
  </si>
  <si>
    <t>1274</t>
  </si>
  <si>
    <t>eoc73@hotmail.com</t>
  </si>
  <si>
    <t>787-566-0020</t>
  </si>
  <si>
    <t>Rivera Silva, Efraín</t>
  </si>
  <si>
    <t>1275</t>
  </si>
  <si>
    <t>electrosigns@gmail.com</t>
  </si>
  <si>
    <t>787-795-7321</t>
  </si>
  <si>
    <t>López Classen, Julio A.</t>
  </si>
  <si>
    <t>1276</t>
  </si>
  <si>
    <t>jariel68@yahoo.com</t>
  </si>
  <si>
    <t>939-255-1901</t>
  </si>
  <si>
    <t>Vélez Sepúlveda, Tomás E.</t>
  </si>
  <si>
    <t>1279</t>
  </si>
  <si>
    <t>tomaseduardo@hotmail.com</t>
  </si>
  <si>
    <t>(787)307-5202</t>
  </si>
  <si>
    <t>Alvarez Rodríguez, Víctor J.</t>
  </si>
  <si>
    <t>1288</t>
  </si>
  <si>
    <t>sigwin.llc@gmail.com</t>
  </si>
  <si>
    <t>787-413-4952</t>
  </si>
  <si>
    <t>Ayala Vázquez, Melvin</t>
  </si>
  <si>
    <t>1289</t>
  </si>
  <si>
    <t>mjunior_68@yahoo.com</t>
  </si>
  <si>
    <t>(787)509-1415</t>
  </si>
  <si>
    <t xml:space="preserve">Valentín Guzmán, Eddie </t>
  </si>
  <si>
    <t>1291</t>
  </si>
  <si>
    <t>kenel5.eddie@gmail.com</t>
  </si>
  <si>
    <t>(787)612-4080</t>
  </si>
  <si>
    <t>Figueroa Villamil, Angel M.</t>
  </si>
  <si>
    <t>1292</t>
  </si>
  <si>
    <t>noloelectricpr@yahoo.com</t>
  </si>
  <si>
    <t>(787)378-1143</t>
  </si>
  <si>
    <t>Rios Castro, Miguel A.</t>
  </si>
  <si>
    <t>1293</t>
  </si>
  <si>
    <t>miguelrioscastro@hotmail.com</t>
  </si>
  <si>
    <t>(939)644-7266</t>
  </si>
  <si>
    <t>Martínez Silva, Julio</t>
  </si>
  <si>
    <t>1294</t>
  </si>
  <si>
    <t>martinezjulio3@gmail.com</t>
  </si>
  <si>
    <t>(787)934-6605</t>
  </si>
  <si>
    <t>Soler De Leon, Luis</t>
  </si>
  <si>
    <t>1296</t>
  </si>
  <si>
    <t>luissoler92@yahoo.com</t>
  </si>
  <si>
    <t>787-930-1919</t>
  </si>
  <si>
    <t>Berrios Otero, Luis O.</t>
  </si>
  <si>
    <t>1299</t>
  </si>
  <si>
    <t>luisnpr@hotmail.com</t>
  </si>
  <si>
    <t>(787)633-2161</t>
  </si>
  <si>
    <t>Morales Morales, Iván</t>
  </si>
  <si>
    <t>1300</t>
  </si>
  <si>
    <t>ivanmorales25@gmail.com</t>
  </si>
  <si>
    <t>787-210-8125</t>
  </si>
  <si>
    <t>Saltar Arroyo, Yamil</t>
  </si>
  <si>
    <t>1302</t>
  </si>
  <si>
    <t>yamilperitoelectricistapr.gmail.com</t>
  </si>
  <si>
    <t>787-587-0191</t>
  </si>
  <si>
    <t>Vidal Fontánez, Angel L.</t>
  </si>
  <si>
    <t>1304</t>
  </si>
  <si>
    <t>alvidal4535@gmail.com</t>
  </si>
  <si>
    <t>(787)646-9749</t>
  </si>
  <si>
    <t>Quiñones Serrano, Orlando</t>
  </si>
  <si>
    <t>1305</t>
  </si>
  <si>
    <t>orlando.quinones@yahoo.com</t>
  </si>
  <si>
    <t>939-940-1170</t>
  </si>
  <si>
    <t>Pedraza Ramírez, Aida J.</t>
  </si>
  <si>
    <t>1306</t>
  </si>
  <si>
    <t>aidaj pedraza@yahoo.com</t>
  </si>
  <si>
    <t>(787)452-0652</t>
  </si>
  <si>
    <t>Beauchamp Guerrero, Miguel</t>
  </si>
  <si>
    <t>1308</t>
  </si>
  <si>
    <t>mbggroupcorp@gmail.com</t>
  </si>
  <si>
    <t>787-222-6723</t>
  </si>
  <si>
    <t>Castro Gómez, Wilfredo</t>
  </si>
  <si>
    <t>1309</t>
  </si>
  <si>
    <t>castrowilfredo628@gmail.com</t>
  </si>
  <si>
    <t>787-718-6980</t>
  </si>
  <si>
    <t>García Cooper, Robert A.</t>
  </si>
  <si>
    <t>1311</t>
  </si>
  <si>
    <t>rgarcia.accuracy@gmail.com</t>
  </si>
  <si>
    <t>787-989-5158</t>
  </si>
  <si>
    <t>Febres Nazario, Edgardo</t>
  </si>
  <si>
    <t>1312</t>
  </si>
  <si>
    <t>e_febres@yahoo.com</t>
  </si>
  <si>
    <t>603-233-4781</t>
  </si>
  <si>
    <t>Castro Rivera, Juan P.</t>
  </si>
  <si>
    <t>1316</t>
  </si>
  <si>
    <t>renuevacontractor@gmail.com</t>
  </si>
  <si>
    <t>(787)459-4749</t>
  </si>
  <si>
    <t>Matos Torres, Héctor S.</t>
  </si>
  <si>
    <t>1321</t>
  </si>
  <si>
    <t>hstevege@gmail.com</t>
  </si>
  <si>
    <t>787-901-7634</t>
  </si>
  <si>
    <t>Figueroa Ramírez, José R.</t>
  </si>
  <si>
    <t>1323</t>
  </si>
  <si>
    <t>joser.figueroa@hotmail.com</t>
  </si>
  <si>
    <t>787-431-7833</t>
  </si>
  <si>
    <t>Castro Cabán, Juan M.</t>
  </si>
  <si>
    <t>1324</t>
  </si>
  <si>
    <t>juanm.castro@yahoo.com</t>
  </si>
  <si>
    <t>787-955-6926</t>
  </si>
  <si>
    <t>Calderón Rolón, Víctor M.</t>
  </si>
  <si>
    <t>1330</t>
  </si>
  <si>
    <t>vcrolon@yahoo.com</t>
  </si>
  <si>
    <t>(939)640-8825</t>
  </si>
  <si>
    <t>López De Victoria Vélez, Orlando R.</t>
  </si>
  <si>
    <t>1331</t>
  </si>
  <si>
    <t>olopezdevictoria@Juapi.com</t>
  </si>
  <si>
    <t>787-344-9264</t>
  </si>
  <si>
    <t>González Maldonado, Leonardo R.</t>
  </si>
  <si>
    <t>1333</t>
  </si>
  <si>
    <t>leonardo_r_gonzalez@msn.com</t>
  </si>
  <si>
    <t>Aibonito</t>
  </si>
  <si>
    <t>(787)685-7431</t>
  </si>
  <si>
    <t>Vargas Amaro, Miguel E.</t>
  </si>
  <si>
    <t>1335</t>
  </si>
  <si>
    <t>guelovargas@gmail.com</t>
  </si>
  <si>
    <t>(787)319-3582</t>
  </si>
  <si>
    <t>Santana Ortiz, Lemuel</t>
  </si>
  <si>
    <t>1336</t>
  </si>
  <si>
    <t>lsortiz26@hotmail.com</t>
  </si>
  <si>
    <t>787-219-5911</t>
  </si>
  <si>
    <t>Aquino Arocho, Héctor</t>
  </si>
  <si>
    <t>1337</t>
  </si>
  <si>
    <t>hector.aquino615@gmail.com</t>
  </si>
  <si>
    <t>787-615-3388</t>
  </si>
  <si>
    <t>Linares Pagán, Jesús</t>
  </si>
  <si>
    <t>1339</t>
  </si>
  <si>
    <t>jesuslina@gmail.com</t>
  </si>
  <si>
    <t>787-341-1539</t>
  </si>
  <si>
    <t>Rosado Flores, Shehaly</t>
  </si>
  <si>
    <t>1340</t>
  </si>
  <si>
    <t>shehaly.rosado@live.com</t>
  </si>
  <si>
    <t>(787)603-0449</t>
  </si>
  <si>
    <t>Martínez Díaz, Carlos O.</t>
  </si>
  <si>
    <t>1341</t>
  </si>
  <si>
    <t>lagar.electric@hotmail.com</t>
  </si>
  <si>
    <t>(787)319-9032</t>
  </si>
  <si>
    <t>Montalvo Pérez, Pedro L.</t>
  </si>
  <si>
    <t>1342</t>
  </si>
  <si>
    <t>pmontalvo@megpr.net</t>
  </si>
  <si>
    <t>787-600-0725</t>
  </si>
  <si>
    <t>Rivera Martínez, Carlos J.</t>
  </si>
  <si>
    <t>1345</t>
  </si>
  <si>
    <t>carlos43rivera@gmail.com</t>
  </si>
  <si>
    <t>787-319-8014</t>
  </si>
  <si>
    <t>Oyola Otero, Javier</t>
  </si>
  <si>
    <t>1349</t>
  </si>
  <si>
    <t>oyola-electric@hotmail.com</t>
  </si>
  <si>
    <t>(787)453-0187</t>
  </si>
  <si>
    <t>Nogueras Camacho, Nelson</t>
  </si>
  <si>
    <t>1350</t>
  </si>
  <si>
    <t>(787)975-0786</t>
  </si>
  <si>
    <t>García Aldea, Jesús M.</t>
  </si>
  <si>
    <t>1351</t>
  </si>
  <si>
    <t>jgarcia_lp@yahoo.com</t>
  </si>
  <si>
    <t>787-964-6870</t>
  </si>
  <si>
    <t>Ortiz Gordon, Héctor</t>
  </si>
  <si>
    <t>1352</t>
  </si>
  <si>
    <t>hectorortiz820@gmail.com</t>
  </si>
  <si>
    <t>787-627-5796</t>
  </si>
  <si>
    <t>Fernández Rivera, Angel M.</t>
  </si>
  <si>
    <t>1353</t>
  </si>
  <si>
    <t>amaferi@hotmail.com</t>
  </si>
  <si>
    <t>787-385-8558</t>
  </si>
  <si>
    <t>Valle Laureano, Raúl</t>
  </si>
  <si>
    <t>1354</t>
  </si>
  <si>
    <t>vallelar@inersial.com</t>
  </si>
  <si>
    <t>787-597-7916</t>
  </si>
  <si>
    <t>Feliciano Acevedo, Héctor J.</t>
  </si>
  <si>
    <t>1355</t>
  </si>
  <si>
    <t>hj_electric@icloud.com</t>
  </si>
  <si>
    <t>(787)361-4940</t>
  </si>
  <si>
    <t>González Hernández, Ramfis</t>
  </si>
  <si>
    <t>1356</t>
  </si>
  <si>
    <t>beatrizrosado2318@gmail.com</t>
  </si>
  <si>
    <t>939-246-6112</t>
  </si>
  <si>
    <t>Torres Osorio, Jesús R.</t>
  </si>
  <si>
    <t>1357</t>
  </si>
  <si>
    <t>jesus74pr@yahoo.com</t>
  </si>
  <si>
    <t>(787)527-9573</t>
  </si>
  <si>
    <t>Fonseca Rivera, Roberto E.</t>
  </si>
  <si>
    <t>1358</t>
  </si>
  <si>
    <t>robertof1951@yahoo.com</t>
  </si>
  <si>
    <t>(787)685-6158</t>
  </si>
  <si>
    <t>Mata Alonzo, Yovany A.</t>
  </si>
  <si>
    <t>1359</t>
  </si>
  <si>
    <t>mataelectric@live.com</t>
  </si>
  <si>
    <t>(787)692-9952</t>
  </si>
  <si>
    <t>González Soto, Rafael A.</t>
  </si>
  <si>
    <t>1360</t>
  </si>
  <si>
    <t>admi@sun4.inc.</t>
  </si>
  <si>
    <t>787-945-6563</t>
  </si>
  <si>
    <t>Labrador Llavona, José C.</t>
  </si>
  <si>
    <t>1361</t>
  </si>
  <si>
    <t>joseclabrador@gmail.com</t>
  </si>
  <si>
    <t>(787)636-9933</t>
  </si>
  <si>
    <t>Rivera Medina, Héctor L.</t>
  </si>
  <si>
    <t>1363</t>
  </si>
  <si>
    <t>riverautuado@gmail.com</t>
  </si>
  <si>
    <t>(787)949-9955</t>
  </si>
  <si>
    <t>Reyes Lugo, Carlos E.</t>
  </si>
  <si>
    <t>1365</t>
  </si>
  <si>
    <t>creyes24.cr@gmail.com</t>
  </si>
  <si>
    <t>787-619-2306</t>
  </si>
  <si>
    <t>Velázquez Coss, Armando</t>
  </si>
  <si>
    <t>1366</t>
  </si>
  <si>
    <t>armandocoss00@gmail.com</t>
  </si>
  <si>
    <t>787-312-6535</t>
  </si>
  <si>
    <t>González Rivera, Juan de los Santos</t>
  </si>
  <si>
    <t>1367</t>
  </si>
  <si>
    <t>delossj@yahoo.com</t>
  </si>
  <si>
    <t>(787)479-3402</t>
  </si>
  <si>
    <t>Torres Montes, Obed E.</t>
  </si>
  <si>
    <t>1369</t>
  </si>
  <si>
    <t>obet1209@gmail.com</t>
  </si>
  <si>
    <t>787-504-6685</t>
  </si>
  <si>
    <t>Torres Zeno, Héctor O.</t>
  </si>
  <si>
    <t>1370</t>
  </si>
  <si>
    <t>hotz_1885@hotmail.com</t>
  </si>
  <si>
    <t>(787)347-4216</t>
  </si>
  <si>
    <t>Borges Alvarado, Iván</t>
  </si>
  <si>
    <t>1371</t>
  </si>
  <si>
    <t>ivanborgesred@gmail.com</t>
  </si>
  <si>
    <t>939-644-2418</t>
  </si>
  <si>
    <t>Molina Lugo, Abdeel E.</t>
  </si>
  <si>
    <t>1374</t>
  </si>
  <si>
    <t>amolina@cenergyspr.com</t>
  </si>
  <si>
    <t>(939)717-3916</t>
  </si>
  <si>
    <t>Lorenzo Acevedo, Ariel</t>
  </si>
  <si>
    <t>1376</t>
  </si>
  <si>
    <t>ariel_lorenzo_acevedo@hotmail.com</t>
  </si>
  <si>
    <t>787-647-0532</t>
  </si>
  <si>
    <t>De La Rosa Ramos, Heriberto</t>
  </si>
  <si>
    <t>1377</t>
  </si>
  <si>
    <t>heribertodlr32@gmail.com</t>
  </si>
  <si>
    <t>(787)234-3502</t>
  </si>
  <si>
    <t>González Silva, Eddie</t>
  </si>
  <si>
    <t>1378</t>
  </si>
  <si>
    <t>triforceelectric@gmail.com</t>
  </si>
  <si>
    <t>787-374-7720</t>
  </si>
  <si>
    <t>Balbuena Rodríguez, Juan M.</t>
  </si>
  <si>
    <t>1380</t>
  </si>
  <si>
    <t>jbalbuena1624@gmail.com</t>
  </si>
  <si>
    <t>(787)552-8951</t>
  </si>
  <si>
    <t>González Casillas, José R.</t>
  </si>
  <si>
    <t>1381</t>
  </si>
  <si>
    <t>jose.gonzalez@astrazeneca.com</t>
  </si>
  <si>
    <t>787-633-5269</t>
  </si>
  <si>
    <t>Molina Acevedo Claudio J.</t>
  </si>
  <si>
    <t>1384</t>
  </si>
  <si>
    <t>cjmolina@aspgroupinc.com</t>
  </si>
  <si>
    <t>787-644-4554</t>
  </si>
  <si>
    <t>Pomales Rodríguez, Wilson</t>
  </si>
  <si>
    <t>1385</t>
  </si>
  <si>
    <t>mariwilson1116@gmail.com</t>
  </si>
  <si>
    <t>787-380-8995</t>
  </si>
  <si>
    <t>Colón Cruz, José I.</t>
  </si>
  <si>
    <t>1386</t>
  </si>
  <si>
    <t>jcolon1104@gmail.com</t>
  </si>
  <si>
    <t>787-217-9219</t>
  </si>
  <si>
    <t>Burgos Medina, Ramón L.</t>
  </si>
  <si>
    <t>1387</t>
  </si>
  <si>
    <t>monchobu@gmail.com</t>
  </si>
  <si>
    <t>787-918-6912</t>
  </si>
  <si>
    <t>Cortés Fuentes, Luis A.</t>
  </si>
  <si>
    <t>1388</t>
  </si>
  <si>
    <t>cortesmechanical@yahoo.com</t>
  </si>
  <si>
    <t>787-221-2069</t>
  </si>
  <si>
    <t>Droz Berrios, Nelson</t>
  </si>
  <si>
    <t>1389</t>
  </si>
  <si>
    <t>electricdroz@yahoo.com</t>
  </si>
  <si>
    <t>Arroyo</t>
  </si>
  <si>
    <t>(787)929-9416</t>
  </si>
  <si>
    <t>Pérez Torres, Luis A.</t>
  </si>
  <si>
    <t>1392</t>
  </si>
  <si>
    <t>luisito0287@hotmail.com</t>
  </si>
  <si>
    <t>787-391-3537</t>
  </si>
  <si>
    <t>Pérez Pagán, Héctor I.</t>
  </si>
  <si>
    <t>1393</t>
  </si>
  <si>
    <t>heperezpr@gmail.com</t>
  </si>
  <si>
    <t>787-901-9808</t>
  </si>
  <si>
    <t>Meléndez Muñoz, Elvin</t>
  </si>
  <si>
    <t>1395</t>
  </si>
  <si>
    <t>elvinelect33@hotmail.com</t>
  </si>
  <si>
    <t>787-231-4274</t>
  </si>
  <si>
    <t>Brañas Rivera, Francisco</t>
  </si>
  <si>
    <t>1399</t>
  </si>
  <si>
    <t>fbranas@briscoenergypr.com</t>
  </si>
  <si>
    <t>(787)519-3223</t>
  </si>
  <si>
    <t>Navarro Díaz, Rolando</t>
  </si>
  <si>
    <t>1401</t>
  </si>
  <si>
    <t>electricistarnavarro@gmail.com</t>
  </si>
  <si>
    <t>787-597-4994</t>
  </si>
  <si>
    <t>Quiñonez Delgado, Miguel A.</t>
  </si>
  <si>
    <t>1402</t>
  </si>
  <si>
    <t>ampsmiguel@gmail.com</t>
  </si>
  <si>
    <t>787-642-8850</t>
  </si>
  <si>
    <t>Romero Quiñones, Reinaldo</t>
  </si>
  <si>
    <t>1403</t>
  </si>
  <si>
    <t>rrqeng@gmail.com</t>
  </si>
  <si>
    <t>939-642-5694</t>
  </si>
  <si>
    <t>Martínez Concepción, Miguel I.</t>
  </si>
  <si>
    <t>1404</t>
  </si>
  <si>
    <t>mic.martinez82@gmail.com</t>
  </si>
  <si>
    <t>787-312-4072</t>
  </si>
  <si>
    <t>Matos Zayas, Héctor L.</t>
  </si>
  <si>
    <t>1405</t>
  </si>
  <si>
    <t>hectorluismatos@gmail.com</t>
  </si>
  <si>
    <t>787-436-1229</t>
  </si>
  <si>
    <t>Ramos Rodríguez, Julio A.</t>
  </si>
  <si>
    <t>1406</t>
  </si>
  <si>
    <t>ramos.tech@yahoo.com</t>
  </si>
  <si>
    <t>787-553-7174</t>
  </si>
  <si>
    <t>Serrano Montes, Danny</t>
  </si>
  <si>
    <t>1408</t>
  </si>
  <si>
    <t>dannyserrano1828@gmail.com</t>
  </si>
  <si>
    <t>(787)598-6408</t>
  </si>
  <si>
    <t>Rivera Aguila, Edgardo E.</t>
  </si>
  <si>
    <t>1409</t>
  </si>
  <si>
    <t>jetskitourspr@gmail.com</t>
  </si>
  <si>
    <t>787-636-8280</t>
  </si>
  <si>
    <t>Polanco Estrella, Ramón A.</t>
  </si>
  <si>
    <t>1410</t>
  </si>
  <si>
    <t>polancoramon@gmail.com</t>
  </si>
  <si>
    <t>(787)604-5950</t>
  </si>
  <si>
    <t>Zayas Rodríguez, Erick J.</t>
  </si>
  <si>
    <t>1412</t>
  </si>
  <si>
    <t>erickjoelzayas@icloud.com</t>
  </si>
  <si>
    <t>939-642-5509</t>
  </si>
  <si>
    <t>Rivera Medina, René</t>
  </si>
  <si>
    <t>1413</t>
  </si>
  <si>
    <t>rene74rivera@gmail.com</t>
  </si>
  <si>
    <t>787-685-9672</t>
  </si>
  <si>
    <t>Nieves Santiago, Jorge L.</t>
  </si>
  <si>
    <t>1414</t>
  </si>
  <si>
    <t>j_nieves83@hotmail.com</t>
  </si>
  <si>
    <t>787-463-8006</t>
  </si>
  <si>
    <t>Montalvo Drevon, Frederick M.</t>
  </si>
  <si>
    <t>1416</t>
  </si>
  <si>
    <t>frederickmontalvo@outlook.com</t>
  </si>
  <si>
    <t>787-504-3301</t>
  </si>
  <si>
    <t>Vélez Ortiz, John</t>
  </si>
  <si>
    <t>1417</t>
  </si>
  <si>
    <t>john.velez12@gmail.com</t>
  </si>
  <si>
    <t>787-504-5389</t>
  </si>
  <si>
    <t>Soto Romero, José M.</t>
  </si>
  <si>
    <t>1418</t>
  </si>
  <si>
    <t>josesoto73@aol.com</t>
  </si>
  <si>
    <t>787-617-5439</t>
  </si>
  <si>
    <t>Trinidad Figueroa, José G.</t>
  </si>
  <si>
    <t>1422</t>
  </si>
  <si>
    <t>trinidadj28@yahoo.com</t>
  </si>
  <si>
    <t>(787)619-4033</t>
  </si>
  <si>
    <t>Spickers Sepúlveda, Lisa N.</t>
  </si>
  <si>
    <t>1423</t>
  </si>
  <si>
    <t>lisaspickers@icloud.com</t>
  </si>
  <si>
    <t>(787)602-3636</t>
  </si>
  <si>
    <t>Rigual Figueroa, Luis R.</t>
  </si>
  <si>
    <t>1425</t>
  </si>
  <si>
    <t>luisrigual1969@yahoo.com</t>
  </si>
  <si>
    <t>(787)346-6159</t>
  </si>
  <si>
    <t>Rivera Suárez, Jorge L.</t>
  </si>
  <si>
    <t>1426</t>
  </si>
  <si>
    <t>jriverasuarez64@gmail.com</t>
  </si>
  <si>
    <t>787-396-4882</t>
  </si>
  <si>
    <t>López Sullivan, Pedro</t>
  </si>
  <si>
    <t>1427</t>
  </si>
  <si>
    <t>lopezsullivan@gmail.com</t>
  </si>
  <si>
    <t>787-647-1260</t>
  </si>
  <si>
    <t>Sánchez Medina, Agapito</t>
  </si>
  <si>
    <t>1430</t>
  </si>
  <si>
    <t>sanchezgapo63@gmail.com</t>
  </si>
  <si>
    <t>787-349-2830</t>
  </si>
  <si>
    <t>Dávila Benítez, Antonio E.</t>
  </si>
  <si>
    <t>1431</t>
  </si>
  <si>
    <t>adcontractor7@gmail.com</t>
  </si>
  <si>
    <t>(787)525-4530</t>
  </si>
  <si>
    <t>Rivera Galarza, Angel L.</t>
  </si>
  <si>
    <t>1432</t>
  </si>
  <si>
    <t>riveragalarza7@gmail.com</t>
  </si>
  <si>
    <t>939-217-4282</t>
  </si>
  <si>
    <t>Santiago Molina, Andrés</t>
  </si>
  <si>
    <t>1433</t>
  </si>
  <si>
    <t>alvare866@gmail.com</t>
  </si>
  <si>
    <t>787-206-4506</t>
  </si>
  <si>
    <t>Pérez Rivera, José E.</t>
  </si>
  <si>
    <t>1436</t>
  </si>
  <si>
    <t>joseeperez@gmail.com</t>
  </si>
  <si>
    <t>(787)361-4653</t>
  </si>
  <si>
    <t>Colón Rivera, Raúl R.</t>
  </si>
  <si>
    <t>1438</t>
  </si>
  <si>
    <t>colonr1@hotmail.com</t>
  </si>
  <si>
    <t>787-224-6025</t>
  </si>
  <si>
    <t>López Llera, Francisco J.</t>
  </si>
  <si>
    <t>1439</t>
  </si>
  <si>
    <t>fjlopez210@gmail.com</t>
  </si>
  <si>
    <t>(787)236-3665</t>
  </si>
  <si>
    <t>Valentín Colón, Germán J.</t>
  </si>
  <si>
    <t>1440</t>
  </si>
  <si>
    <t>german.valentin@yahoo.com</t>
  </si>
  <si>
    <t>(787)299-0443</t>
  </si>
  <si>
    <t>López Avilés, Israel</t>
  </si>
  <si>
    <t>1442</t>
  </si>
  <si>
    <t>isralopezaviles@gmail.com</t>
  </si>
  <si>
    <t>(787)432-3471</t>
  </si>
  <si>
    <t>Valentín Vázquez, Edwin</t>
  </si>
  <si>
    <t>1445</t>
  </si>
  <si>
    <t>mr.edwinvalentin@gmail.com</t>
  </si>
  <si>
    <t>(787)464-6779</t>
  </si>
  <si>
    <t>Collazo Mena, Portalatín</t>
  </si>
  <si>
    <t>1447</t>
  </si>
  <si>
    <t>jirehelectric@outlook.com</t>
  </si>
  <si>
    <t>939-262-4842</t>
  </si>
  <si>
    <t>García Bermúdez, Roberto L.</t>
  </si>
  <si>
    <t>1449</t>
  </si>
  <si>
    <t>roberttech21@yahoo.com</t>
  </si>
  <si>
    <t>787-516-6625</t>
  </si>
  <si>
    <t>Ortiz Rivera, Pedro E.</t>
  </si>
  <si>
    <t>1450</t>
  </si>
  <si>
    <t>pedroortiz12@hotmail.com</t>
  </si>
  <si>
    <t>(787)235-3501</t>
  </si>
  <si>
    <t>González González, Danny</t>
  </si>
  <si>
    <t>1453</t>
  </si>
  <si>
    <t>dannygonzalez633@yahoo.com</t>
  </si>
  <si>
    <t>FL. EU</t>
  </si>
  <si>
    <t>787-478-3904</t>
  </si>
  <si>
    <t>Carrión Candelari, Auleriano</t>
  </si>
  <si>
    <t>1454</t>
  </si>
  <si>
    <t>carrionelectryc@gmail.com</t>
  </si>
  <si>
    <t>Arecio</t>
  </si>
  <si>
    <t>787-233-6500</t>
  </si>
  <si>
    <t>Anglada Serrano, Eric</t>
  </si>
  <si>
    <t>1456</t>
  </si>
  <si>
    <t>eric@qecpr.com</t>
  </si>
  <si>
    <t>(787)832-3236</t>
  </si>
  <si>
    <t>Fuentes Ortiz, Héctor Jesús</t>
  </si>
  <si>
    <t>1458</t>
  </si>
  <si>
    <t>hectorf1pr@gmail.com</t>
  </si>
  <si>
    <t>787-425-3838</t>
  </si>
  <si>
    <t>Gramuglia Martinie, Mauro E.</t>
  </si>
  <si>
    <t>1459</t>
  </si>
  <si>
    <t>m_gramu@hotmail.com</t>
  </si>
  <si>
    <t>939-401-4114</t>
  </si>
  <si>
    <t>Rodríguez Zayas, Fernando</t>
  </si>
  <si>
    <t>1460</t>
  </si>
  <si>
    <t>fernandopapi59@yahoo.com</t>
  </si>
  <si>
    <t>787-462-9966</t>
  </si>
  <si>
    <t>Cruz Vázquez, Wilfred</t>
  </si>
  <si>
    <t>1464</t>
  </si>
  <si>
    <t>jonathan.rg@live.com</t>
  </si>
  <si>
    <t>(787)236-9246</t>
  </si>
  <si>
    <t>Vargas Figueroa, Angel</t>
  </si>
  <si>
    <t>1465</t>
  </si>
  <si>
    <t>electric.1354@yahoo.com</t>
  </si>
  <si>
    <t>787-454-0712</t>
  </si>
  <si>
    <t>Huertas Díaz, José R.</t>
  </si>
  <si>
    <t>1466</t>
  </si>
  <si>
    <t>centralpowersolution@gmail.com</t>
  </si>
  <si>
    <t>(787)374-8871</t>
  </si>
  <si>
    <t>Cruz Criado, Jorge L.</t>
  </si>
  <si>
    <t>1469</t>
  </si>
  <si>
    <t>jjelectricalcontractor@yahoo.com</t>
  </si>
  <si>
    <t>Sáb. Grande</t>
  </si>
  <si>
    <t>(787)201-6623</t>
  </si>
  <si>
    <t>Otero Martínez, Francisco J.</t>
  </si>
  <si>
    <t>1470</t>
  </si>
  <si>
    <t>javierotero23@gmail.com</t>
  </si>
  <si>
    <t>787-669-1282</t>
  </si>
  <si>
    <t>Pérez Miranda, Angel A.</t>
  </si>
  <si>
    <t>1471</t>
  </si>
  <si>
    <t>prangelperez@gmail.com</t>
  </si>
  <si>
    <t>(787)213-5605</t>
  </si>
  <si>
    <t>Fernández Sánchez, Angel A.</t>
  </si>
  <si>
    <t>1474</t>
  </si>
  <si>
    <t>anthonyfan83@gmail.com</t>
  </si>
  <si>
    <t>(787)613-1156</t>
  </si>
  <si>
    <t>Morales Pabón, Nelson</t>
  </si>
  <si>
    <t>1475</t>
  </si>
  <si>
    <t>nmelectricalservice@gmail.com</t>
  </si>
  <si>
    <t>787-367-0308</t>
  </si>
  <si>
    <t>De Jesús Vidal, Oscar</t>
  </si>
  <si>
    <t>1477</t>
  </si>
  <si>
    <t>odejesus@himapr.com</t>
  </si>
  <si>
    <t>787-448-5691</t>
  </si>
  <si>
    <t>Ortiz Rivera, Carlos J.</t>
  </si>
  <si>
    <t>1478</t>
  </si>
  <si>
    <t>cjavieror@yahoo.com</t>
  </si>
  <si>
    <t>787-630-1709</t>
  </si>
  <si>
    <t>Rivera Sánchez, Luis A.</t>
  </si>
  <si>
    <t>1482</t>
  </si>
  <si>
    <t>luis_finy_electric@hotmail.com</t>
  </si>
  <si>
    <t>(787)376-8060</t>
  </si>
  <si>
    <t>Oliveras Peluyera, Joshua</t>
  </si>
  <si>
    <t>1484</t>
  </si>
  <si>
    <t>j.oliverasenergy@gmail.com</t>
  </si>
  <si>
    <t>787-246-6771</t>
  </si>
  <si>
    <t>Acuña Román, Julián O.</t>
  </si>
  <si>
    <t>1485</t>
  </si>
  <si>
    <t>julianacuna52@gmail.com</t>
  </si>
  <si>
    <t>(787)329-7543</t>
  </si>
  <si>
    <t>Crespo Decós, Ricardo</t>
  </si>
  <si>
    <t>1486</t>
  </si>
  <si>
    <t>ricardocrespo@hotmail.com</t>
  </si>
  <si>
    <t>787-444-2551</t>
  </si>
  <si>
    <t>Rivera Ramírez, Juan C.</t>
  </si>
  <si>
    <t>1487</t>
  </si>
  <si>
    <t>riverajuantc@gmail.com</t>
  </si>
  <si>
    <t>939-639-7279</t>
  </si>
  <si>
    <t>Ortega Rivera,  Valentin</t>
  </si>
  <si>
    <t>1488</t>
  </si>
  <si>
    <t>vortega1005@gmail.com</t>
  </si>
  <si>
    <t>787-501-1089</t>
  </si>
  <si>
    <t>Torres Hernández, José L.</t>
  </si>
  <si>
    <t>1491</t>
  </si>
  <si>
    <t>jtorrezpr@gmail.com</t>
  </si>
  <si>
    <t>(787)615-6725</t>
  </si>
  <si>
    <t>González Santiago, Onix</t>
  </si>
  <si>
    <t>1492</t>
  </si>
  <si>
    <t>gonzalezonix@gmail.com</t>
  </si>
  <si>
    <t>939-202-6305</t>
  </si>
  <si>
    <t>Morales Nieves, Jaime A.</t>
  </si>
  <si>
    <t>1493</t>
  </si>
  <si>
    <t>jaime.moralesnieves@gmail.com</t>
  </si>
  <si>
    <t>(787)410-2026</t>
  </si>
  <si>
    <t>Rivera Concepción, Franklyn</t>
  </si>
  <si>
    <t>1494</t>
  </si>
  <si>
    <t>rivera.franklyn@gmail.com</t>
  </si>
  <si>
    <t>787-487-8864</t>
  </si>
  <si>
    <t>López Saldaña, Ángel L.</t>
  </si>
  <si>
    <t>1495</t>
  </si>
  <si>
    <t>noznas@yahoo.com</t>
  </si>
  <si>
    <t>787-564-7637</t>
  </si>
  <si>
    <t>Morales Marrero, Wilfredo</t>
  </si>
  <si>
    <t>1498</t>
  </si>
  <si>
    <t>wmorales005@gmail.com</t>
  </si>
  <si>
    <t>(787)478-2105</t>
  </si>
  <si>
    <t>Manfredy Rodríguez, Conrado</t>
  </si>
  <si>
    <t>1499</t>
  </si>
  <si>
    <t>c.manfredy@yahoo.com</t>
  </si>
  <si>
    <t>787-306-8695</t>
  </si>
  <si>
    <t>Ruperto Rosado, Juan</t>
  </si>
  <si>
    <t>1502</t>
  </si>
  <si>
    <t>(787)342-5413</t>
  </si>
  <si>
    <t>González Meléndez, Carlos V.</t>
  </si>
  <si>
    <t>1504</t>
  </si>
  <si>
    <t>cgonzalez@sunlifetechnology.com</t>
  </si>
  <si>
    <t>787-717-1712</t>
  </si>
  <si>
    <t>Ortiz Rodríguez, Carlos G.</t>
  </si>
  <si>
    <t>1505</t>
  </si>
  <si>
    <t>cgor75@gmail.com</t>
  </si>
  <si>
    <t>787-367-4393</t>
  </si>
  <si>
    <t>Rowe, Alexander A.</t>
  </si>
  <si>
    <t>1506</t>
  </si>
  <si>
    <t>alexrowe@gmail.com</t>
  </si>
  <si>
    <t>(787)637-3659</t>
  </si>
  <si>
    <t>Luciano González, Raphael A.</t>
  </si>
  <si>
    <t>1510</t>
  </si>
  <si>
    <t>sayalarluciano@hotmail.com</t>
  </si>
  <si>
    <t>(787)601-2882</t>
  </si>
  <si>
    <t>Picón Vélez, Aníbal</t>
  </si>
  <si>
    <t>1512</t>
  </si>
  <si>
    <t>piconpr1979@gmail.com</t>
  </si>
  <si>
    <t>(787)717-2110</t>
  </si>
  <si>
    <t>Hernández Pedraza, José A.</t>
  </si>
  <si>
    <t>1515</t>
  </si>
  <si>
    <t>hernandezjose154@gmail.com</t>
  </si>
  <si>
    <t>(787)421-6240</t>
  </si>
  <si>
    <t xml:space="preserve">Irizarry Negrón, Carlos A. </t>
  </si>
  <si>
    <t>1516</t>
  </si>
  <si>
    <t>cinengineering.pr@gmail.com</t>
  </si>
  <si>
    <t>(787)327-4774</t>
  </si>
  <si>
    <t>Almodóvar Faría, José M.</t>
  </si>
  <si>
    <t>1517</t>
  </si>
  <si>
    <t>jmaaf@msn.com</t>
  </si>
  <si>
    <t>(787)486-7816</t>
  </si>
  <si>
    <t>González Jiménez, Luis A.</t>
  </si>
  <si>
    <t>1520</t>
  </si>
  <si>
    <t>unicistern@gmail.com</t>
  </si>
  <si>
    <t>787-485-8029</t>
  </si>
  <si>
    <t>Adorno Camacho, Aneudi A.</t>
  </si>
  <si>
    <t>1521</t>
  </si>
  <si>
    <t>aneudiadorno13@gmail.com</t>
  </si>
  <si>
    <t>787-515-5786</t>
  </si>
  <si>
    <t>López Méndez, Christian J.</t>
  </si>
  <si>
    <t>1522</t>
  </si>
  <si>
    <t>lopezc@cmapr.com</t>
  </si>
  <si>
    <t>(787)487-1673</t>
  </si>
  <si>
    <t>Jana Rivera, Jiram Ahmed</t>
  </si>
  <si>
    <t>1523</t>
  </si>
  <si>
    <t>janaj.eng@gmail.com</t>
  </si>
  <si>
    <t>(787)349-8669</t>
  </si>
  <si>
    <t>Jusino Santiago, Edwin</t>
  </si>
  <si>
    <t>1528</t>
  </si>
  <si>
    <t>jusinoedwin@yahoo.com</t>
  </si>
  <si>
    <t>939-278-7142</t>
  </si>
  <si>
    <t>Rosa Román, Joel</t>
  </si>
  <si>
    <t>1529</t>
  </si>
  <si>
    <t>joel.rosa@gmail.com</t>
  </si>
  <si>
    <t>787-505-4161</t>
  </si>
  <si>
    <t>Carrasquillo Alberty, Walter</t>
  </si>
  <si>
    <t>1530</t>
  </si>
  <si>
    <t>walt.carrasquillo@yahoo.com</t>
  </si>
  <si>
    <t>787-457-7697</t>
  </si>
  <si>
    <t>Cruz Colón , Arnaldo</t>
  </si>
  <si>
    <t>1531</t>
  </si>
  <si>
    <t>acruzray@gmail.com</t>
  </si>
  <si>
    <t>787-436-5140</t>
  </si>
  <si>
    <t>Falcón Oliveras, Jenaro</t>
  </si>
  <si>
    <t>1532</t>
  </si>
  <si>
    <t>jenaro1667@gmail.com</t>
  </si>
  <si>
    <t>787-324-6762</t>
  </si>
  <si>
    <t>Santos Rivera, Daniel</t>
  </si>
  <si>
    <t>1533</t>
  </si>
  <si>
    <t>dansan2727@gmail.com</t>
  </si>
  <si>
    <t>(787)556-1851</t>
  </si>
  <si>
    <t>Vélez Abrams, Carlos D.</t>
  </si>
  <si>
    <t>1535</t>
  </si>
  <si>
    <t>carlosdanielvelez@gmail.com</t>
  </si>
  <si>
    <t>(787)439-4538</t>
  </si>
  <si>
    <t>Serrano Torres, Cristino</t>
  </si>
  <si>
    <t>1536</t>
  </si>
  <si>
    <t>cristino-st@hotmail.com</t>
  </si>
  <si>
    <t>(787)349-6660</t>
  </si>
  <si>
    <t>Santiago Reyes, Hiram</t>
  </si>
  <si>
    <t>1537</t>
  </si>
  <si>
    <t>hs_elc@yahoo.com</t>
  </si>
  <si>
    <t>(787)429-2010</t>
  </si>
  <si>
    <t>Núñez Solis, José R.</t>
  </si>
  <si>
    <t>1539</t>
  </si>
  <si>
    <t>joser.nuñez.solis@gmail.com</t>
  </si>
  <si>
    <t>(787)209-1278</t>
  </si>
  <si>
    <t>Estrada Cruz, José M.</t>
  </si>
  <si>
    <t>1542</t>
  </si>
  <si>
    <t>joseme447@gmail.com</t>
  </si>
  <si>
    <t>(939)255-1051</t>
  </si>
  <si>
    <t>Alvarez Hernández, Juan C.</t>
  </si>
  <si>
    <t>1543</t>
  </si>
  <si>
    <t>aecontractor@gmail.com</t>
  </si>
  <si>
    <t>(787)633-7432</t>
  </si>
  <si>
    <t>Morales Pagán, Jonathan</t>
  </si>
  <si>
    <t>1544</t>
  </si>
  <si>
    <t>puertolibre@hotmail.com</t>
  </si>
  <si>
    <t>(787)385-4991</t>
  </si>
  <si>
    <t>Morales Luna, Raymond L.</t>
  </si>
  <si>
    <t>1545</t>
  </si>
  <si>
    <t>moralesraymond85@gmail.com</t>
  </si>
  <si>
    <t>(787)949-9674</t>
  </si>
  <si>
    <t>Roldán Lebrón, Luis M.</t>
  </si>
  <si>
    <t>1546</t>
  </si>
  <si>
    <t>luisroldan312@yahoo.com</t>
  </si>
  <si>
    <t>787-457-0826</t>
  </si>
  <si>
    <t xml:space="preserve">Fuentes Rodríguez, Abimael </t>
  </si>
  <si>
    <t>1547</t>
  </si>
  <si>
    <t>fuentes_abi@hotmail.com</t>
  </si>
  <si>
    <t>787-381-8483</t>
  </si>
  <si>
    <t>Baretty Huertas, Alfonso</t>
  </si>
  <si>
    <t>1548</t>
  </si>
  <si>
    <t>alfonso.baretty@gmail.com</t>
  </si>
  <si>
    <t>(787)925-4374</t>
  </si>
  <si>
    <t>García Cedeño, Sonia Y.</t>
  </si>
  <si>
    <t>1550</t>
  </si>
  <si>
    <t>soniaygarcia@gmail.com</t>
  </si>
  <si>
    <t>(787)697-4459</t>
  </si>
  <si>
    <t>Vázquez Valentín, René</t>
  </si>
  <si>
    <t>1555</t>
  </si>
  <si>
    <t>info@energydepotpr.com</t>
  </si>
  <si>
    <t>787-646-8808</t>
  </si>
  <si>
    <t>Torres Rodríguez, Carlos J.</t>
  </si>
  <si>
    <t>1561</t>
  </si>
  <si>
    <t>carlostorres929@hotmail.com</t>
  </si>
  <si>
    <t>787-516-8487</t>
  </si>
  <si>
    <t>Muñoz Rivera, Daniel</t>
  </si>
  <si>
    <t>1562</t>
  </si>
  <si>
    <t>sockysan@yahoo.com</t>
  </si>
  <si>
    <t>(787)315-6644</t>
  </si>
  <si>
    <t>Rodríguez Roig, René M.</t>
  </si>
  <si>
    <t>1563</t>
  </si>
  <si>
    <t>renemrodriguez@yahoo.com</t>
  </si>
  <si>
    <t>787-225-4126</t>
  </si>
  <si>
    <t>Irizarry Rosario, José</t>
  </si>
  <si>
    <t>1567</t>
  </si>
  <si>
    <t>hellenmaldonado@yahoo.com</t>
  </si>
  <si>
    <t>787-800-1165</t>
  </si>
  <si>
    <t>Rivera Rodríguez, Raúl</t>
  </si>
  <si>
    <t>1569</t>
  </si>
  <si>
    <t>raul.frio93@gmail.com</t>
  </si>
  <si>
    <t>(939)645-4070</t>
  </si>
  <si>
    <t>Diaz Diaz, José I.</t>
  </si>
  <si>
    <t>1571</t>
  </si>
  <si>
    <t>(787)452-0537</t>
  </si>
  <si>
    <t>Báez Navarro, Luis A.</t>
  </si>
  <si>
    <t>1572</t>
  </si>
  <si>
    <t>baez.luis1@gmail.com</t>
  </si>
  <si>
    <t>(787)444-3175</t>
  </si>
  <si>
    <t>Alvarez Ortiz, José H.</t>
  </si>
  <si>
    <t>1576</t>
  </si>
  <si>
    <t>josehalvarez@gmail.com</t>
  </si>
  <si>
    <t>787-380-0062</t>
  </si>
  <si>
    <t>Pastrana Delgado, Eliud</t>
  </si>
  <si>
    <t>1580</t>
  </si>
  <si>
    <t>elpastrana36@yahoo.com</t>
  </si>
  <si>
    <t>(787)392-4131</t>
  </si>
  <si>
    <t>Rivera Arzola, Héctor R.</t>
  </si>
  <si>
    <t>1581</t>
  </si>
  <si>
    <t>hectorrivera0023@gmail.com</t>
  </si>
  <si>
    <t>(787)205-1912</t>
  </si>
  <si>
    <t>Massanet Diaz, Jaime A.</t>
  </si>
  <si>
    <t>1582</t>
  </si>
  <si>
    <t>massanet.ers@gmail.com</t>
  </si>
  <si>
    <t>(787)375-3775</t>
  </si>
  <si>
    <t>Olivero Pérez, Angel R.</t>
  </si>
  <si>
    <t>1585</t>
  </si>
  <si>
    <t>angel.olivero@yahoo.com</t>
  </si>
  <si>
    <t>(787)225-8565</t>
  </si>
  <si>
    <t>Rivera López, Jorge I.</t>
  </si>
  <si>
    <t>1586</t>
  </si>
  <si>
    <t>ivanelectric70@yahoo.com</t>
  </si>
  <si>
    <t>787-932-0181</t>
  </si>
  <si>
    <t>Bobonis Babilonia, José A.</t>
  </si>
  <si>
    <t>1588</t>
  </si>
  <si>
    <t>jbobonis@hotmail.com</t>
  </si>
  <si>
    <t>(787)501-4979</t>
  </si>
  <si>
    <t>Nazario Martínez, Iván R.</t>
  </si>
  <si>
    <t>1589</t>
  </si>
  <si>
    <t>i.nazario.m@gmail.com</t>
  </si>
  <si>
    <t>(787)642-7878</t>
  </si>
  <si>
    <t>Ayala Vélez, Hilario</t>
  </si>
  <si>
    <t>1590</t>
  </si>
  <si>
    <t>hayalavelez@yahoo.com</t>
  </si>
  <si>
    <t>(787)396-8479</t>
  </si>
  <si>
    <t>Francisco Peguero, Xavier</t>
  </si>
  <si>
    <t>1591</t>
  </si>
  <si>
    <t>xpeguero@gmail.com</t>
  </si>
  <si>
    <t>(787)361-2798</t>
  </si>
  <si>
    <t>Rodríguez Carrillo, Julio</t>
  </si>
  <si>
    <t>1592</t>
  </si>
  <si>
    <t>juliorodriguezcarrillo@gmail.com</t>
  </si>
  <si>
    <t>(939)640-8692</t>
  </si>
  <si>
    <t>Silva Torres, Arturo</t>
  </si>
  <si>
    <t>1593</t>
  </si>
  <si>
    <t>artest026@gmail.com</t>
  </si>
  <si>
    <t>787-236-7632</t>
  </si>
  <si>
    <t>Villegas Cátala, Angel F.</t>
  </si>
  <si>
    <t>1595</t>
  </si>
  <si>
    <t>avillegas1275@gmail.com</t>
  </si>
  <si>
    <t>(787)638-0301</t>
  </si>
  <si>
    <t>Barquero Diaz, Samuel A.</t>
  </si>
  <si>
    <t>1596</t>
  </si>
  <si>
    <t>sbarquero@opticopper.com</t>
  </si>
  <si>
    <t>(787)460-5252</t>
  </si>
  <si>
    <t>Matos Bermúdez, Luis A.</t>
  </si>
  <si>
    <t>1597</t>
  </si>
  <si>
    <t>luismbermudez21@gmail.com</t>
  </si>
  <si>
    <t>787-234-4507</t>
  </si>
  <si>
    <t>Velázquez Carrasquillo, Yovanny</t>
  </si>
  <si>
    <t>1599</t>
  </si>
  <si>
    <t>yengineering@gmail.com</t>
  </si>
  <si>
    <t>(787)365-6092</t>
  </si>
  <si>
    <t xml:space="preserve">Monroig Quintana, Reinaldo C. </t>
  </si>
  <si>
    <t>1600</t>
  </si>
  <si>
    <t>r monroig quintana@hotmail.com</t>
  </si>
  <si>
    <t>(787)612-2466</t>
  </si>
  <si>
    <t xml:space="preserve">Irizarry Cruz, Ramón J. </t>
  </si>
  <si>
    <t>1601</t>
  </si>
  <si>
    <t>ramon.j.irizarry@gmail.com</t>
  </si>
  <si>
    <t>(787)549-1228</t>
  </si>
  <si>
    <t>Ramos Santiago, Rubén</t>
  </si>
  <si>
    <t>1602</t>
  </si>
  <si>
    <t>rramos11@hotmail.com</t>
  </si>
  <si>
    <t>(787)466-3365</t>
  </si>
  <si>
    <t xml:space="preserve">Rodríguez Román, José G. </t>
  </si>
  <si>
    <t>1604</t>
  </si>
  <si>
    <t>r_monroig_quintana@hotmail.com</t>
  </si>
  <si>
    <t>Pérez Castaigne, Omar A.</t>
  </si>
  <si>
    <t>1605</t>
  </si>
  <si>
    <t>(787)316-8114</t>
  </si>
  <si>
    <t>Almeyda Roldán, Rafael J.</t>
  </si>
  <si>
    <t>1607</t>
  </si>
  <si>
    <t>almeidaelectric@outlook.com</t>
  </si>
  <si>
    <t>(787)349-6444</t>
  </si>
  <si>
    <t xml:space="preserve">Vélez Ríos, Luis M. </t>
  </si>
  <si>
    <t>1610</t>
  </si>
  <si>
    <t>luisma2533@yahoo.com</t>
  </si>
  <si>
    <t>787-910-1233</t>
  </si>
  <si>
    <t xml:space="preserve">Pérez Feliciano, Julio O. </t>
  </si>
  <si>
    <t>1614</t>
  </si>
  <si>
    <t>omarperezkimbo@gmail.com</t>
  </si>
  <si>
    <t>(939)255-2579</t>
  </si>
  <si>
    <t>Báez Berrios, Luis R.-DEJE MENSAJE</t>
  </si>
  <si>
    <t>1615</t>
  </si>
  <si>
    <t>lbberrios@gmail.com</t>
  </si>
  <si>
    <t>Bayamon</t>
  </si>
  <si>
    <t>787-461-1413</t>
  </si>
  <si>
    <t>Carrillo Cancel, Víctor</t>
  </si>
  <si>
    <t>1616</t>
  </si>
  <si>
    <t>victorcarrillo6756@yahoo.com</t>
  </si>
  <si>
    <t>(787)487-6472</t>
  </si>
  <si>
    <t>Díaz Rivera, Gerardo R.</t>
  </si>
  <si>
    <t>1617</t>
  </si>
  <si>
    <t>jn_electrical@hotmail.com</t>
  </si>
  <si>
    <t>787-299-3259</t>
  </si>
  <si>
    <t>Cosme Alvarez, Félix</t>
  </si>
  <si>
    <t>1618</t>
  </si>
  <si>
    <t>flxcsm@hotmail.com</t>
  </si>
  <si>
    <t>(787)398-3600</t>
  </si>
  <si>
    <t>Rodríguez Gómez, José A.</t>
  </si>
  <si>
    <t>1619</t>
  </si>
  <si>
    <t>shamsai6@gmail.com</t>
  </si>
  <si>
    <t>(787)356-1102</t>
  </si>
  <si>
    <t>Benero García, Héctor R.</t>
  </si>
  <si>
    <t>1620</t>
  </si>
  <si>
    <t>h_benero@yahoo.com</t>
  </si>
  <si>
    <t>(787)502-6634</t>
  </si>
  <si>
    <t xml:space="preserve">Hernández Cruz, José A.  </t>
  </si>
  <si>
    <t>1621</t>
  </si>
  <si>
    <t>josehdz82@gmail.com</t>
  </si>
  <si>
    <t>(787)477-5825</t>
  </si>
  <si>
    <t>Sánchez Ramos, Josué G.</t>
  </si>
  <si>
    <t>1624</t>
  </si>
  <si>
    <t>jelectric89@icloud.com</t>
  </si>
  <si>
    <t>787-594-9553</t>
  </si>
  <si>
    <t>Alvarado Rodríguez, Angel O.</t>
  </si>
  <si>
    <t>1628</t>
  </si>
  <si>
    <t>a.alvaradorod29@gmail.com</t>
  </si>
  <si>
    <t>787-675-9422</t>
  </si>
  <si>
    <t>Castillo Roque, Tommy</t>
  </si>
  <si>
    <t>1629</t>
  </si>
  <si>
    <t>ecopowerelectricpr@gmail.com</t>
  </si>
  <si>
    <t>(787)568-1556</t>
  </si>
  <si>
    <t>Muñiz Lebrón, Humberto</t>
  </si>
  <si>
    <t>1636</t>
  </si>
  <si>
    <t>humber2808@gmail.com</t>
  </si>
  <si>
    <t>(787)547-6442</t>
  </si>
  <si>
    <t>Cruz Ostolaza, Yarel A.</t>
  </si>
  <si>
    <t>1640</t>
  </si>
  <si>
    <t>y.cruz@altenergy.us</t>
  </si>
  <si>
    <t>(787)469-8190</t>
  </si>
  <si>
    <t>Arocho Guzmán, Miguel A.</t>
  </si>
  <si>
    <t>1641</t>
  </si>
  <si>
    <t>arochoguzman@gmail.com</t>
  </si>
  <si>
    <t>(787)549-4482</t>
  </si>
  <si>
    <t>Baerga Duperoy, Reymundo</t>
  </si>
  <si>
    <t>1643</t>
  </si>
  <si>
    <t>reymundobaerga@gmail.com</t>
  </si>
  <si>
    <t>787-245-6263</t>
  </si>
  <si>
    <t>Pacheco Santiago, Carlos I.</t>
  </si>
  <si>
    <t>1651</t>
  </si>
  <si>
    <t>cipsgeneralinc@yahoo.com</t>
  </si>
  <si>
    <t>787-514-1035</t>
  </si>
  <si>
    <t xml:space="preserve">Ortiz Piñeiro, Adrian S. </t>
  </si>
  <si>
    <t>1653</t>
  </si>
  <si>
    <t>adriansortiz@gmail.com</t>
  </si>
  <si>
    <t>(787)308-2702</t>
  </si>
  <si>
    <t>Olmo Contés, Josué J.</t>
  </si>
  <si>
    <t>1654</t>
  </si>
  <si>
    <t>josue.olmo@gmail.com</t>
  </si>
  <si>
    <t>(787)646-7707</t>
  </si>
  <si>
    <t xml:space="preserve">Alvarez Vélez, Miguel A. </t>
  </si>
  <si>
    <t>1657</t>
  </si>
  <si>
    <t>maav84@gmail.com</t>
  </si>
  <si>
    <t>(787)538-1204</t>
  </si>
  <si>
    <t>Munet Vázquez, Raúl O.</t>
  </si>
  <si>
    <t>1658</t>
  </si>
  <si>
    <t>raulmunet83@gmail.com</t>
  </si>
  <si>
    <t>787-462-5314</t>
  </si>
  <si>
    <t xml:space="preserve">Negrón Soto, Bienvenido </t>
  </si>
  <si>
    <t>1660</t>
  </si>
  <si>
    <t>negronbienvenido@gmail.com</t>
  </si>
  <si>
    <t>787-566-4501</t>
  </si>
  <si>
    <t>Pérez Sánchez, Julio</t>
  </si>
  <si>
    <t>1661</t>
  </si>
  <si>
    <t>juliobanshee@yahoo.com</t>
  </si>
  <si>
    <t>787-370-8768</t>
  </si>
  <si>
    <t>Pérez Guzmán, Luis A.</t>
  </si>
  <si>
    <t>1662</t>
  </si>
  <si>
    <t>luiselec79@hotmail.com</t>
  </si>
  <si>
    <t>939-642-3817</t>
  </si>
  <si>
    <t>Rosado Vale, José L.</t>
  </si>
  <si>
    <t>1663</t>
  </si>
  <si>
    <t>joserosado65@hotmail.com</t>
  </si>
  <si>
    <t>(787)234-0698</t>
  </si>
  <si>
    <t>Muñiz Avilés, Johathan A.</t>
  </si>
  <si>
    <t>1664</t>
  </si>
  <si>
    <t>jamamico@hotmail.com</t>
  </si>
  <si>
    <t>787-245-6681</t>
  </si>
  <si>
    <t>Rivera Fernández, Héctor O.</t>
  </si>
  <si>
    <t>1666</t>
  </si>
  <si>
    <t>hector.rivera@abbvie.com</t>
  </si>
  <si>
    <t>(787)379-4778</t>
  </si>
  <si>
    <t>Colón Ortiz, Jorge L.</t>
  </si>
  <si>
    <t>1667</t>
  </si>
  <si>
    <t>colonortiz.j@gmail.com</t>
  </si>
  <si>
    <t>(787)370-2481</t>
  </si>
  <si>
    <t>Torres Fogueroa, Miguel A.</t>
  </si>
  <si>
    <t>1669</t>
  </si>
  <si>
    <t>migue_atf@yahoo.com</t>
  </si>
  <si>
    <t>787-504-0522</t>
  </si>
  <si>
    <t>Chan Rodario, Ken Lun</t>
  </si>
  <si>
    <t>1672</t>
  </si>
  <si>
    <t>chankenlun05@gmail.com</t>
  </si>
  <si>
    <t>787-384-7407</t>
  </si>
  <si>
    <t>Cancel Meléndez, Melvin</t>
  </si>
  <si>
    <t>1673</t>
  </si>
  <si>
    <t>melvincancel@hotmail.com</t>
  </si>
  <si>
    <t>787-423-1779</t>
  </si>
  <si>
    <t>Hernández Witte-Hoffmann, Pablo M.</t>
  </si>
  <si>
    <t>1675</t>
  </si>
  <si>
    <t>pablo_vess@hotmail.com</t>
  </si>
  <si>
    <t>787-312-2851</t>
  </si>
  <si>
    <t>Osorio Jusino, Jade S.</t>
  </si>
  <si>
    <t>1681</t>
  </si>
  <si>
    <t>zonasolarpr@gmail.com</t>
  </si>
  <si>
    <t>(787)397-0633</t>
  </si>
  <si>
    <t>Pagán Ayala, Luis G.</t>
  </si>
  <si>
    <t>1682</t>
  </si>
  <si>
    <t>lpfastelectrical@gmail.com</t>
  </si>
  <si>
    <t>(787)367-2895</t>
  </si>
  <si>
    <t>Rivera Wiliam, Javier -NO CONTESTA</t>
  </si>
  <si>
    <t>1683</t>
  </si>
  <si>
    <t>787-406-9552</t>
  </si>
  <si>
    <t>Figueroa Hernández, Ramón</t>
  </si>
  <si>
    <t>1684</t>
  </si>
  <si>
    <t>rfelectric8950@gmail.com</t>
  </si>
  <si>
    <t>787-466-8115</t>
  </si>
  <si>
    <t>Rivera Meléndez, Carlos</t>
  </si>
  <si>
    <t>1687</t>
  </si>
  <si>
    <t>carlosmca01@yahoo.com</t>
  </si>
  <si>
    <t>787-249-9281</t>
  </si>
  <si>
    <t>Pérez Sánchez, Ricardo</t>
  </si>
  <si>
    <t>1688</t>
  </si>
  <si>
    <t>perezricardo7339@gmail.com</t>
  </si>
  <si>
    <t>(787)674-2018</t>
  </si>
  <si>
    <t>Muñiz Lugo, Melvin</t>
  </si>
  <si>
    <t>1689</t>
  </si>
  <si>
    <t>ctrpr@outlook.com</t>
  </si>
  <si>
    <t>787-313-6563</t>
  </si>
  <si>
    <t>Morales Delgado, Pedro A.</t>
  </si>
  <si>
    <t>1690</t>
  </si>
  <si>
    <t>pmorales_tec@yahoo.com</t>
  </si>
  <si>
    <t>787-439-3612</t>
  </si>
  <si>
    <t>Peña López, Luis A.</t>
  </si>
  <si>
    <t>1691</t>
  </si>
  <si>
    <t>pena_luis_2@hotmail.com</t>
  </si>
  <si>
    <t>787-607-2557</t>
  </si>
  <si>
    <t>Ortiz Maldonado, Eugenio</t>
  </si>
  <si>
    <t>1696</t>
  </si>
  <si>
    <t>eomaldonado57@gmail.com</t>
  </si>
  <si>
    <t>787-385-5694</t>
  </si>
  <si>
    <t>Tavárez Montañez, Edward</t>
  </si>
  <si>
    <t>1700</t>
  </si>
  <si>
    <t>edward.tavarez@gmail.com</t>
  </si>
  <si>
    <t>(787)314-9841</t>
  </si>
  <si>
    <t>Miranda Vázquez, José G.</t>
  </si>
  <si>
    <t>1701</t>
  </si>
  <si>
    <t>jgmirandavazquez@live.com</t>
  </si>
  <si>
    <t>787-366-8838</t>
  </si>
  <si>
    <t>Arzola Pagán, Luis M.</t>
  </si>
  <si>
    <t>1702</t>
  </si>
  <si>
    <t>larzolapagan@gmail.com</t>
  </si>
  <si>
    <t>(787)236-8043</t>
  </si>
  <si>
    <t>Aquino Elsevyf, Víctor B.</t>
  </si>
  <si>
    <t>1703</t>
  </si>
  <si>
    <t>victoraquinoe@gmail.com</t>
  </si>
  <si>
    <t>(787)616-2902</t>
  </si>
  <si>
    <t>Caldero Negrón, Fabián</t>
  </si>
  <si>
    <t>1706</t>
  </si>
  <si>
    <t>fabdaelectrical@gmail.com</t>
  </si>
  <si>
    <t>787-923-5872</t>
  </si>
  <si>
    <t>Vicente Rodríguez, Eduardo</t>
  </si>
  <si>
    <t>1707</t>
  </si>
  <si>
    <t>eduarabdiel1000@gmail.com</t>
  </si>
  <si>
    <t>(787)366-3395</t>
  </si>
  <si>
    <t>Zabala Rivera, José M.</t>
  </si>
  <si>
    <t>1708</t>
  </si>
  <si>
    <t>demagazine07@gmail.com</t>
  </si>
  <si>
    <t>(787)457-0793</t>
  </si>
  <si>
    <t>Villegas Villegas, Anselmo</t>
  </si>
  <si>
    <t>1709</t>
  </si>
  <si>
    <t>a.v.villegas65@gmail.com</t>
  </si>
  <si>
    <t>787-460-7107</t>
  </si>
  <si>
    <t>Velázquez Galarza, Raymond</t>
  </si>
  <si>
    <t>1710</t>
  </si>
  <si>
    <t>velazray@yahoo.com</t>
  </si>
  <si>
    <t>(787)379-7391</t>
  </si>
  <si>
    <t>Villanueva Rosario, David</t>
  </si>
  <si>
    <t>1711</t>
  </si>
  <si>
    <t>kokoline@hotmail.com</t>
  </si>
  <si>
    <t>(787)306-1667</t>
  </si>
  <si>
    <t>Ruiz Rivera, Omar</t>
  </si>
  <si>
    <t>1713</t>
  </si>
  <si>
    <t>omar.ruiz103@yahoo.com</t>
  </si>
  <si>
    <t>787-307-4121</t>
  </si>
  <si>
    <t>Carrasquillo López, Víctor E.</t>
  </si>
  <si>
    <t>1714</t>
  </si>
  <si>
    <t>vtrcarrasquillo@gmail.com</t>
  </si>
  <si>
    <t>787-240-0892</t>
  </si>
  <si>
    <t>Rodríguez Colón, José R.</t>
  </si>
  <si>
    <t>1715</t>
  </si>
  <si>
    <t>jrrodriguez7734@yahoo.com</t>
  </si>
  <si>
    <t>(787)435-9151</t>
  </si>
  <si>
    <t>Guilffuchi Vázquez, Joedie M.</t>
  </si>
  <si>
    <t>1716</t>
  </si>
  <si>
    <t>stimipr@hotmail.com</t>
  </si>
  <si>
    <t>(787)384-4702</t>
  </si>
  <si>
    <t>Romero Torres, Orlando R.</t>
  </si>
  <si>
    <t>1718</t>
  </si>
  <si>
    <t>orromero@hotmail.com</t>
  </si>
  <si>
    <t>787-587-4496</t>
  </si>
  <si>
    <t>Vargas Osorio, Felix</t>
  </si>
  <si>
    <t>1721</t>
  </si>
  <si>
    <t>felixvargas4936@gmail.com</t>
  </si>
  <si>
    <t>(787)960-4936</t>
  </si>
  <si>
    <t>Cordero Crespo, Arsenio</t>
  </si>
  <si>
    <t>1724</t>
  </si>
  <si>
    <t>papote8461@gmail.com</t>
  </si>
  <si>
    <t>(787)962-8461</t>
  </si>
  <si>
    <t>Colón Suárez, Fernando J.</t>
  </si>
  <si>
    <t>1727</t>
  </si>
  <si>
    <t>fernandoj.colon@yahoo.com</t>
  </si>
  <si>
    <t>939-642-8284</t>
  </si>
  <si>
    <t>Carrasquillo Carrasquillo, Delio L.</t>
  </si>
  <si>
    <t>1729</t>
  </si>
  <si>
    <t>carrasgd@coqui.net</t>
  </si>
  <si>
    <t>(787)750-2498</t>
  </si>
  <si>
    <t xml:space="preserve">Delgado Goméz, Zenón J. </t>
  </si>
  <si>
    <t>1730</t>
  </si>
  <si>
    <t>delgadoelectric70@gmail.com</t>
  </si>
  <si>
    <t>787-315-0930</t>
  </si>
  <si>
    <t>Morales Piña, Enrique</t>
  </si>
  <si>
    <t>1731</t>
  </si>
  <si>
    <t>moralesenriquealexander@gmail.com</t>
  </si>
  <si>
    <t>787-309-4865</t>
  </si>
  <si>
    <t>Robles Jiménez, Víctor A.</t>
  </si>
  <si>
    <t>1733</t>
  </si>
  <si>
    <t>victorarob@gmail.com</t>
  </si>
  <si>
    <t>787-217-6439</t>
  </si>
  <si>
    <t>López Suárez, Rafael</t>
  </si>
  <si>
    <t>1734</t>
  </si>
  <si>
    <t>rafydsm@yahoo.com</t>
  </si>
  <si>
    <t>N/A</t>
  </si>
  <si>
    <t>Guzmán Paraliticci, Gustavo A.</t>
  </si>
  <si>
    <t>1736</t>
  </si>
  <si>
    <t>guso257@gmail.com</t>
  </si>
  <si>
    <t>(787)478-9550</t>
  </si>
  <si>
    <t>Montes Irizarry, Marcos D.</t>
  </si>
  <si>
    <t>1737</t>
  </si>
  <si>
    <t>marcosmontes8935@gmail.com</t>
  </si>
  <si>
    <t>(787)392-9248</t>
  </si>
  <si>
    <t>Coló Bermúdez, Irvin</t>
  </si>
  <si>
    <t>1738</t>
  </si>
  <si>
    <t>icolon510@gmail.com</t>
  </si>
  <si>
    <t>(787)615-3747</t>
  </si>
  <si>
    <t>Cruz Rosario, Alexander A.</t>
  </si>
  <si>
    <t>1739</t>
  </si>
  <si>
    <t>acr9549@gmail.com</t>
  </si>
  <si>
    <t>787-373-4419</t>
  </si>
  <si>
    <t>Lebrón Román, José A.</t>
  </si>
  <si>
    <t>1741</t>
  </si>
  <si>
    <t>joselebronroman@hotmail.com</t>
  </si>
  <si>
    <t>(787)406-6007</t>
  </si>
  <si>
    <t>Portalatín Mercado, Johnny</t>
  </si>
  <si>
    <t>1742</t>
  </si>
  <si>
    <t>jportalatin6566@yahoo.com</t>
  </si>
  <si>
    <t>(787)329-2771</t>
  </si>
  <si>
    <t>Vázquez Rivera, Américo</t>
  </si>
  <si>
    <t>1743</t>
  </si>
  <si>
    <t>vazquezhome@hotmail.com</t>
  </si>
  <si>
    <t>Maricao</t>
  </si>
  <si>
    <t>(939)263-2402</t>
  </si>
  <si>
    <t>Pérez Cancel, Luis A.</t>
  </si>
  <si>
    <t>1744</t>
  </si>
  <si>
    <t>poom.ext@gmail.com</t>
  </si>
  <si>
    <t>(787)435-0239</t>
  </si>
  <si>
    <t>Rivera Mercado, Reinaldo J.</t>
  </si>
  <si>
    <t>1745</t>
  </si>
  <si>
    <t>reyjriv@gmail.com</t>
  </si>
  <si>
    <t>(939)456-2443</t>
  </si>
  <si>
    <t>Cordero Escobar, Adolfo J.</t>
  </si>
  <si>
    <t>1746</t>
  </si>
  <si>
    <t>juniorcordero82@gmail.com</t>
  </si>
  <si>
    <t>(787)519-7385</t>
  </si>
  <si>
    <t>Pérez Nieves, Manuel</t>
  </si>
  <si>
    <t>1748</t>
  </si>
  <si>
    <t>map6538@gmail.com</t>
  </si>
  <si>
    <t>FL</t>
  </si>
  <si>
    <t>407-561-3464</t>
  </si>
  <si>
    <t>Rivera Rosario, Efraín</t>
  </si>
  <si>
    <t>1751</t>
  </si>
  <si>
    <t>emelectricpr@gmail.com</t>
  </si>
  <si>
    <t>(787)920-1333</t>
  </si>
  <si>
    <t>Quiñones Hernández, Abdiel</t>
  </si>
  <si>
    <t>1752</t>
  </si>
  <si>
    <t>abdielquinones15@gmail.com</t>
  </si>
  <si>
    <t>787-905-1675</t>
  </si>
  <si>
    <t>González Díaz, Benjamín</t>
  </si>
  <si>
    <t>1753</t>
  </si>
  <si>
    <t>mrbenjamingonzalezd@gmail.com</t>
  </si>
  <si>
    <t>(407)414-2577</t>
  </si>
  <si>
    <t>Ramos Jiménez, Hernán A.</t>
  </si>
  <si>
    <t>1754</t>
  </si>
  <si>
    <t>hernanramos3@gmail.com</t>
  </si>
  <si>
    <t>939-397-1478</t>
  </si>
  <si>
    <t>Pérez Méndez, Rey A.</t>
  </si>
  <si>
    <t>1755</t>
  </si>
  <si>
    <t>rpmendez78@gmail.com</t>
  </si>
  <si>
    <t>(787)597-1947</t>
  </si>
  <si>
    <t>Rodríguez Vélez, José M.</t>
  </si>
  <si>
    <t>1757</t>
  </si>
  <si>
    <t>power-power@live.com</t>
  </si>
  <si>
    <t>(787)379-8004</t>
  </si>
  <si>
    <t>González Ortiz, José D.</t>
  </si>
  <si>
    <t>1758</t>
  </si>
  <si>
    <t>jdanilog@gmail.com</t>
  </si>
  <si>
    <t>(787)509-3513</t>
  </si>
  <si>
    <t>Cabrera Vélez, Luis M,</t>
  </si>
  <si>
    <t>1760</t>
  </si>
  <si>
    <t>lmcvcabrera@gmail.com</t>
  </si>
  <si>
    <t>939-940-8485</t>
  </si>
  <si>
    <t>Rivera Rodríguez, Miguel A.</t>
  </si>
  <si>
    <t>1762</t>
  </si>
  <si>
    <t>mrivera.mr824@gmail.com</t>
  </si>
  <si>
    <t>(787)383-2670</t>
  </si>
  <si>
    <t>Alicea Nieves, Orlando</t>
  </si>
  <si>
    <t>1763</t>
  </si>
  <si>
    <t>aliceaorlando839@gmail.com</t>
  </si>
  <si>
    <t>(787)908-0211</t>
  </si>
  <si>
    <t>Torres Stephenson, Julio</t>
  </si>
  <si>
    <t>1764</t>
  </si>
  <si>
    <t>stephensonpr@hotmail.com</t>
  </si>
  <si>
    <t>787-636-6750</t>
  </si>
  <si>
    <t>Vergés Torres, Fausto J.</t>
  </si>
  <si>
    <t>1767</t>
  </si>
  <si>
    <t>fvergesp7@gmail.com</t>
  </si>
  <si>
    <t>787-638-2234</t>
  </si>
  <si>
    <t>Martínez Quiñones, Javier R.</t>
  </si>
  <si>
    <t>1768</t>
  </si>
  <si>
    <t>javi.r.martinez@gmail.com</t>
  </si>
  <si>
    <t>787-688-0205</t>
  </si>
  <si>
    <t>Cruz Chico, Nicolás</t>
  </si>
  <si>
    <t>1769</t>
  </si>
  <si>
    <t>ncruzchico@gmail.com</t>
  </si>
  <si>
    <t>(787)717-2420</t>
  </si>
  <si>
    <t>Román Carrión, César R.</t>
  </si>
  <si>
    <t>1770</t>
  </si>
  <si>
    <t>crroman@lordcg.com</t>
  </si>
  <si>
    <t>787-462-4040</t>
  </si>
  <si>
    <t>González Morales, Jorge</t>
  </si>
  <si>
    <t>1772</t>
  </si>
  <si>
    <t>jorgegm150@gmail.com</t>
  </si>
  <si>
    <t>787-460-1887</t>
  </si>
  <si>
    <t>Fuentes Viguié, Antonio</t>
  </si>
  <si>
    <t>1773</t>
  </si>
  <si>
    <t>antoniofv@gmail.com</t>
  </si>
  <si>
    <t>(787)370-1565</t>
  </si>
  <si>
    <t>Marín Hernández, Walter</t>
  </si>
  <si>
    <t>1774</t>
  </si>
  <si>
    <t>wmarin1128@hotmail.com</t>
  </si>
  <si>
    <t>787-615-9748</t>
  </si>
  <si>
    <t>Hernández Pagán, Carlos A.</t>
  </si>
  <si>
    <t>1775</t>
  </si>
  <si>
    <t>carli37@yahoo.com</t>
  </si>
  <si>
    <t>787-460-9022</t>
  </si>
  <si>
    <t>Semidei Valdés, Rafael A.</t>
  </si>
  <si>
    <t>1777</t>
  </si>
  <si>
    <t>rafisemidei@hotmail.com</t>
  </si>
  <si>
    <t>787-602-7711</t>
  </si>
  <si>
    <t>Nieves Ortega, Daniel</t>
  </si>
  <si>
    <t>1778</t>
  </si>
  <si>
    <t>nieveselectric@yahoo.com</t>
  </si>
  <si>
    <t>(787)635-2962</t>
  </si>
  <si>
    <t>Fernández Fontánez, José A.</t>
  </si>
  <si>
    <t>1779</t>
  </si>
  <si>
    <t>jafzorro@hotmail.com</t>
  </si>
  <si>
    <t>(787)678-7880</t>
  </si>
  <si>
    <t>Castillo Castillo, Juan P.</t>
  </si>
  <si>
    <t>1780</t>
  </si>
  <si>
    <t>castillo1659@yahoo.com</t>
  </si>
  <si>
    <t>(787)632-0860</t>
  </si>
  <si>
    <t>Cepeda Escobar, Angel M.</t>
  </si>
  <si>
    <t>1781</t>
  </si>
  <si>
    <t>escobarloiza@hotmail.com</t>
  </si>
  <si>
    <t>Loíza</t>
  </si>
  <si>
    <t>939-640-5596</t>
  </si>
  <si>
    <t>Ferrer Rodríguez, Eduardo</t>
  </si>
  <si>
    <t>1782</t>
  </si>
  <si>
    <t>eferrer1964@yahoo.com</t>
  </si>
  <si>
    <t>787-433-0405</t>
  </si>
  <si>
    <t>Herrera Pagán, Manuel A.</t>
  </si>
  <si>
    <t>1783</t>
  </si>
  <si>
    <t>herrpag@gmail.com</t>
  </si>
  <si>
    <t>(787)638-5172</t>
  </si>
  <si>
    <t>Román Cruz, Martín</t>
  </si>
  <si>
    <t>1784</t>
  </si>
  <si>
    <t>mromncruz9@gmail.com</t>
  </si>
  <si>
    <t>787-380-6286</t>
  </si>
  <si>
    <t>Vega González, Omar E.</t>
  </si>
  <si>
    <t>1786</t>
  </si>
  <si>
    <t>vegaelectricservices@yahoo.com</t>
  </si>
  <si>
    <t>787-313-8532</t>
  </si>
  <si>
    <t xml:space="preserve">Rios Zayas, Luis F. </t>
  </si>
  <si>
    <t>1788</t>
  </si>
  <si>
    <t>pote 41@hotmail.com</t>
  </si>
  <si>
    <t>(787)463-8347</t>
  </si>
  <si>
    <t>Acevedo Santiago, Erwin</t>
  </si>
  <si>
    <t>1790</t>
  </si>
  <si>
    <t>erwinacevedo29@yahoo.com</t>
  </si>
  <si>
    <t>787-568-2059</t>
  </si>
  <si>
    <t>Santiago Rivera, Samuel</t>
  </si>
  <si>
    <t>1791</t>
  </si>
  <si>
    <t>sssarijo@gmail.com</t>
  </si>
  <si>
    <t>(787)236-9038</t>
  </si>
  <si>
    <t>Morales Solís, Juan V.</t>
  </si>
  <si>
    <t>1792</t>
  </si>
  <si>
    <t>juan.moralessolis@yahoo.com</t>
  </si>
  <si>
    <t>787-661-3031</t>
  </si>
  <si>
    <t>Bonilla Meléndez, Julio C.</t>
  </si>
  <si>
    <t>1793</t>
  </si>
  <si>
    <t>juliobonilla30@yahoo.com</t>
  </si>
  <si>
    <t>(787)996-5646</t>
  </si>
  <si>
    <t>Montes Lebrón, Eric J.</t>
  </si>
  <si>
    <t>1798</t>
  </si>
  <si>
    <t>eric@montesenterprices.com</t>
  </si>
  <si>
    <t>787-374-1785</t>
  </si>
  <si>
    <t>Lanausse Montañez, José A.</t>
  </si>
  <si>
    <t>1799</t>
  </si>
  <si>
    <t>jlanausse1966@icloud.com</t>
  </si>
  <si>
    <t>787-321-2653</t>
  </si>
  <si>
    <t>López Corchado, Rolando</t>
  </si>
  <si>
    <t>1800</t>
  </si>
  <si>
    <t>rolopez787@gmail.com</t>
  </si>
  <si>
    <t>787-399-9110</t>
  </si>
  <si>
    <t>Colón Jiménez, Melvin</t>
  </si>
  <si>
    <t>1801</t>
  </si>
  <si>
    <t>melvinmr2@hotmail.com</t>
  </si>
  <si>
    <t>787-413-6627</t>
  </si>
  <si>
    <t>Muñoz Maldonado, Emmanuel</t>
  </si>
  <si>
    <t>1802</t>
  </si>
  <si>
    <t>emmanuelm100@yahoo.com</t>
  </si>
  <si>
    <t>787-295-6678</t>
  </si>
  <si>
    <t>Espada Castillo, Mariano</t>
  </si>
  <si>
    <t>1803</t>
  </si>
  <si>
    <t>elect8844@yahoo.com</t>
  </si>
  <si>
    <t>787-396-5498</t>
  </si>
  <si>
    <t>Barrett Mercado, Michael R.</t>
  </si>
  <si>
    <t>1804</t>
  </si>
  <si>
    <t>mrodneybarrett@gmail.com</t>
  </si>
  <si>
    <t>787-223-4881</t>
  </si>
  <si>
    <t>Williams Fargas, Jermmaine R.</t>
  </si>
  <si>
    <t>1805</t>
  </si>
  <si>
    <t>jermaine.williams11@gmail.com</t>
  </si>
  <si>
    <t>939-216-9205</t>
  </si>
  <si>
    <t>Cordero González, David</t>
  </si>
  <si>
    <t>1806</t>
  </si>
  <si>
    <t>dcordero197@gmail.com</t>
  </si>
  <si>
    <t>787-546-4166</t>
  </si>
  <si>
    <t>Rodríguez Báez, Julio A.</t>
  </si>
  <si>
    <t>1807</t>
  </si>
  <si>
    <t>yuyobaez@gmail.com</t>
  </si>
  <si>
    <t>787-316-5801</t>
  </si>
  <si>
    <t>Santiago, Pérez, Julio A.</t>
  </si>
  <si>
    <t>1809</t>
  </si>
  <si>
    <t>j.santiago@energysspr.com</t>
  </si>
  <si>
    <t>787-642-1688</t>
  </si>
  <si>
    <t>Santana Morales, Juan C.</t>
  </si>
  <si>
    <t>1810</t>
  </si>
  <si>
    <t>boriquensoccercamp@gmail.com</t>
  </si>
  <si>
    <t>787-341-3164</t>
  </si>
  <si>
    <t>Hernández Cortés, Darién</t>
  </si>
  <si>
    <t>1811</t>
  </si>
  <si>
    <t>darienhdez@gmail.com</t>
  </si>
  <si>
    <t>787-932-6139</t>
  </si>
  <si>
    <t>Abreu Martínez, Bienvenido J.</t>
  </si>
  <si>
    <t>1812</t>
  </si>
  <si>
    <t>bienvenidojabreu@gmail.com</t>
  </si>
  <si>
    <t>(787)415-3501</t>
  </si>
  <si>
    <t>Ruiz Vélez, Jaime</t>
  </si>
  <si>
    <t>1813</t>
  </si>
  <si>
    <t>jruizvelez28@gmail.com</t>
  </si>
  <si>
    <t>939-630-3625</t>
  </si>
  <si>
    <t>Rosario Fernández, Edwin</t>
  </si>
  <si>
    <t>1814</t>
  </si>
  <si>
    <t>dwinrosa@hotmail.com</t>
  </si>
  <si>
    <t>787-718-1534</t>
  </si>
  <si>
    <t>Sepúlveda Romero, José A.</t>
  </si>
  <si>
    <t>1815</t>
  </si>
  <si>
    <t>josejuanadiaz@aol.com</t>
  </si>
  <si>
    <t>(678)857-6465</t>
  </si>
  <si>
    <t>Santiago Padilla, Pedro L.</t>
  </si>
  <si>
    <t>1816</t>
  </si>
  <si>
    <t>pedro.santiago.padila@gmail.com</t>
  </si>
  <si>
    <t>787-943-8921</t>
  </si>
  <si>
    <t xml:space="preserve">Villanueva Vale, Carlos R. </t>
  </si>
  <si>
    <t>1818</t>
  </si>
  <si>
    <t>carlosrvv82@hotmail.com</t>
  </si>
  <si>
    <t>939-319-0984</t>
  </si>
  <si>
    <t>Montalvo Mercado, Edwin</t>
  </si>
  <si>
    <t>1819</t>
  </si>
  <si>
    <t>e.montalvoaee@yahoo.com</t>
  </si>
  <si>
    <t>(787)378-3458</t>
  </si>
  <si>
    <t>Pérez Torrres, Ramón L.</t>
  </si>
  <si>
    <t>1821</t>
  </si>
  <si>
    <t>rlpt63@yahoo.com</t>
  </si>
  <si>
    <t>787-249-0839</t>
  </si>
  <si>
    <t>Crespo Crespo, Julio A.</t>
  </si>
  <si>
    <t>1824</t>
  </si>
  <si>
    <t>yamistar7@yahoo.com</t>
  </si>
  <si>
    <t>787-402-8294</t>
  </si>
  <si>
    <t>Colón Sepúlveda, Angel D.</t>
  </si>
  <si>
    <t>1825</t>
  </si>
  <si>
    <t>a_colon2003@yahoo.com</t>
  </si>
  <si>
    <t>(787)460-5994</t>
  </si>
  <si>
    <t>Maldonado Druet, Harry A.</t>
  </si>
  <si>
    <t>1826</t>
  </si>
  <si>
    <t>hamdruet@gmail.com</t>
  </si>
  <si>
    <t>(787)249-5706</t>
  </si>
  <si>
    <t>Márquez Rodríguez, Abner E.</t>
  </si>
  <si>
    <t>1827</t>
  </si>
  <si>
    <t>marquezabnere@yahoo.com</t>
  </si>
  <si>
    <t>(787)479-3056</t>
  </si>
  <si>
    <t>Bizama Jara, Marcelo A.-PENDIENTE CURSO</t>
  </si>
  <si>
    <t>1828</t>
  </si>
  <si>
    <t>mabiza76@gmail.com</t>
  </si>
  <si>
    <t>(787)421-5122</t>
  </si>
  <si>
    <t>Vélez Lara, Angel L.</t>
  </si>
  <si>
    <t>1829</t>
  </si>
  <si>
    <t>angelvelez18@gmail.com</t>
  </si>
  <si>
    <t>(787)220-9201</t>
  </si>
  <si>
    <t>Cruz Escribano, Ernest X.</t>
  </si>
  <si>
    <t>1830</t>
  </si>
  <si>
    <t>cruz.ernestx@gmail.com</t>
  </si>
  <si>
    <t>(939)969-2323</t>
  </si>
  <si>
    <t>Rivera Rodríguez, Julio A.</t>
  </si>
  <si>
    <t>1831</t>
  </si>
  <si>
    <t>riverajulio57@yahoo.com</t>
  </si>
  <si>
    <t>(787)384-8722</t>
  </si>
  <si>
    <t>Ortíz Gracia, Arcelio-SE DEJO MENSAJE</t>
  </si>
  <si>
    <t>1832</t>
  </si>
  <si>
    <t>arcelioortizgracia68@yahoo.com</t>
  </si>
  <si>
    <t>(787)384-4172</t>
  </si>
  <si>
    <t>Rosado Santiago, Angel</t>
  </si>
  <si>
    <t>1833</t>
  </si>
  <si>
    <t>arosado74@yahoo.com</t>
  </si>
  <si>
    <t>(787)231-1344</t>
  </si>
  <si>
    <t>González Castro, Angel R.</t>
  </si>
  <si>
    <t>1834</t>
  </si>
  <si>
    <t>agonzalez@cgaeng.com</t>
  </si>
  <si>
    <t>(787)579-3863</t>
  </si>
  <si>
    <t>Rivera Saldaña, Timothy H.-SE DEJO MENSAJE</t>
  </si>
  <si>
    <t>1835</t>
  </si>
  <si>
    <t>timothyrivera@live.com</t>
  </si>
  <si>
    <t>(787)356-2082</t>
  </si>
  <si>
    <t>Juarbe Rodríguez, Luis F.</t>
  </si>
  <si>
    <t>1836</t>
  </si>
  <si>
    <t>luisfjuarbe@yahoo.com</t>
  </si>
  <si>
    <t>787-436-9000</t>
  </si>
  <si>
    <t>Rivera Rodríguez, Reinaldo-PENDIENTE CURSO</t>
  </si>
  <si>
    <t>1837</t>
  </si>
  <si>
    <t>(787)632-1595</t>
  </si>
  <si>
    <t>Vega Delgado, Luis A.</t>
  </si>
  <si>
    <t>1838</t>
  </si>
  <si>
    <t>lvegadelgado@outlook.com</t>
  </si>
  <si>
    <t>787-432-4689</t>
  </si>
  <si>
    <t>Samot Bonilla, José R.</t>
  </si>
  <si>
    <t>1839</t>
  </si>
  <si>
    <t>jsamot98@hotmail.com</t>
  </si>
  <si>
    <t>407-257-2580</t>
  </si>
  <si>
    <t>Montijo Santiago, Manuel A.</t>
  </si>
  <si>
    <t>1840</t>
  </si>
  <si>
    <t>agueybana29@hotmail.com</t>
  </si>
  <si>
    <t>(787)245-7027</t>
  </si>
  <si>
    <t>Lugo Torres, Lewis G.</t>
  </si>
  <si>
    <t>1841</t>
  </si>
  <si>
    <t>lugolewis01@gmail.com</t>
  </si>
  <si>
    <t>(787)298-9897</t>
  </si>
  <si>
    <t xml:space="preserve">Cuadro Maldonado, Rennie M. </t>
  </si>
  <si>
    <t>1842</t>
  </si>
  <si>
    <t>renniecuadro@gmail.com</t>
  </si>
  <si>
    <t>(787)598-6446</t>
  </si>
  <si>
    <t>Maestre Marín, José A.</t>
  </si>
  <si>
    <t>1843</t>
  </si>
  <si>
    <t>josemaestre1959@yahoo.com</t>
  </si>
  <si>
    <t>(787)644-1918</t>
  </si>
  <si>
    <t>Ursulich Rivera, Ricardo</t>
  </si>
  <si>
    <t>1844</t>
  </si>
  <si>
    <t>ursulich@gmail.com</t>
  </si>
  <si>
    <t>(787)403-8631</t>
  </si>
  <si>
    <t>Santana Dominguez, Manuel</t>
  </si>
  <si>
    <t>1845</t>
  </si>
  <si>
    <t>manuelsantana@ksipr.com</t>
  </si>
  <si>
    <t>(787)249-5054</t>
  </si>
  <si>
    <t>Juan Oyola Enriquez</t>
  </si>
  <si>
    <t>1846</t>
  </si>
  <si>
    <t>juanoyola10@gmail.com</t>
  </si>
  <si>
    <t>787-615-2578</t>
  </si>
  <si>
    <t xml:space="preserve">Vega Ortiz, Edgardo T. </t>
  </si>
  <si>
    <t>1847</t>
  </si>
  <si>
    <t>edgardo.vega@viaci.com</t>
  </si>
  <si>
    <t>(787)484-2600</t>
  </si>
  <si>
    <t>Mojica Olivo, José R.</t>
  </si>
  <si>
    <t>1848</t>
  </si>
  <si>
    <t>jrmojica@msn.com</t>
  </si>
  <si>
    <t>787-295-5620</t>
  </si>
  <si>
    <t>Cardona Pérez, Raynier</t>
  </si>
  <si>
    <t>1849</t>
  </si>
  <si>
    <t>raynier26@gmail.com</t>
  </si>
  <si>
    <t>(787)648-3056</t>
  </si>
  <si>
    <t>Pérez Muñiz, Jesús M.</t>
  </si>
  <si>
    <t>1850</t>
  </si>
  <si>
    <t>jesusp84@gmail.com</t>
  </si>
  <si>
    <t>(787)633-3380</t>
  </si>
  <si>
    <t>González Cruz, Rolando</t>
  </si>
  <si>
    <t>1851</t>
  </si>
  <si>
    <t>rolandogonzalez38@gmail.com</t>
  </si>
  <si>
    <t>(787)966-6009</t>
  </si>
  <si>
    <t>Ramos Fuentes, Tomás</t>
  </si>
  <si>
    <t>1852</t>
  </si>
  <si>
    <t>lineman201021@yahoo.com</t>
  </si>
  <si>
    <t>(787)615-2238</t>
  </si>
  <si>
    <t>Vega Rodríguez, Rafael A.</t>
  </si>
  <si>
    <t>1853</t>
  </si>
  <si>
    <t>r.vegaelectric@gmail.com</t>
  </si>
  <si>
    <t>(787)934-4391</t>
  </si>
  <si>
    <t>Caraballo Rodríguez, Nelson</t>
  </si>
  <si>
    <t>1854</t>
  </si>
  <si>
    <t>ncrdz55@gmail.com</t>
  </si>
  <si>
    <t>(787)445-1581</t>
  </si>
  <si>
    <t>Torres Sánchez, Dimas O.</t>
  </si>
  <si>
    <t>1855</t>
  </si>
  <si>
    <t>mario2.dots@gmail.com</t>
  </si>
  <si>
    <t>(787)315-9724</t>
  </si>
  <si>
    <t>Vázquez Castellano, Armando G.</t>
  </si>
  <si>
    <t>1856</t>
  </si>
  <si>
    <t>AVGcastellano@hotmail.com</t>
  </si>
  <si>
    <t>(787)309-3229</t>
  </si>
  <si>
    <t xml:space="preserve">Pagán Cruz, Emanuel </t>
  </si>
  <si>
    <t>1857</t>
  </si>
  <si>
    <t>epagan78@gmail.com</t>
  </si>
  <si>
    <t>787-244-1830</t>
  </si>
  <si>
    <t>Pagán Cruz, Julio E.</t>
  </si>
  <si>
    <t>1858</t>
  </si>
  <si>
    <t>jpagan626@gmail.com</t>
  </si>
  <si>
    <t>(939)717-0431</t>
  </si>
  <si>
    <t>Avilés Cruz, Luciano G.</t>
  </si>
  <si>
    <t>1859</t>
  </si>
  <si>
    <t>l.avilescruz88@hotmail.com</t>
  </si>
  <si>
    <t>787-599-4339</t>
  </si>
  <si>
    <t>Cruz Ortiz, Diego</t>
  </si>
  <si>
    <t>1860</t>
  </si>
  <si>
    <t>dijan2844@hotmail.com</t>
  </si>
  <si>
    <t>Sab. Grande</t>
  </si>
  <si>
    <t>(787)630-8590</t>
  </si>
  <si>
    <t>Serrano Rojas, Edwin</t>
  </si>
  <si>
    <t>1861</t>
  </si>
  <si>
    <t>eserrano350@gmail.com</t>
  </si>
  <si>
    <t>(787)319-6900</t>
  </si>
  <si>
    <t>González Green, Luis A.</t>
  </si>
  <si>
    <t>1862</t>
  </si>
  <si>
    <t>luisgzl@aol.com</t>
  </si>
  <si>
    <t>(787)645-9757</t>
  </si>
  <si>
    <t>Santos Maldonado, Eduardo V.</t>
  </si>
  <si>
    <t>1863</t>
  </si>
  <si>
    <t>esantos137@gmail.com</t>
  </si>
  <si>
    <t>787-484-4040</t>
  </si>
  <si>
    <t>Hernández Santiago, David</t>
  </si>
  <si>
    <t>1864</t>
  </si>
  <si>
    <t>david.hernandez.santiago1@gmail.com</t>
  </si>
  <si>
    <t>787-248-1889</t>
  </si>
  <si>
    <t>Carrasquillo Quiñones, Isaac</t>
  </si>
  <si>
    <t>1865</t>
  </si>
  <si>
    <t>isaaccarrasquillo@gmail.com</t>
  </si>
  <si>
    <t>787-502-7585</t>
  </si>
  <si>
    <t>Ramírez Rivera, Noel</t>
  </si>
  <si>
    <t>1866</t>
  </si>
  <si>
    <t>nramirez.perito@gmail.com</t>
  </si>
  <si>
    <t>(787)530-5478</t>
  </si>
  <si>
    <t>Torres Villegas, Elliud</t>
  </si>
  <si>
    <t>1867</t>
  </si>
  <si>
    <t>eliudtorresvillegas104@gmail.com</t>
  </si>
  <si>
    <t>787-943-5316</t>
  </si>
  <si>
    <t>Vargas Bonilla, Luis Antonio</t>
  </si>
  <si>
    <t>1868</t>
  </si>
  <si>
    <t>negany43@gmail.com</t>
  </si>
  <si>
    <t>(787)312-5952</t>
  </si>
  <si>
    <t>Silva Ruiz, Cándido I.</t>
  </si>
  <si>
    <t>1869</t>
  </si>
  <si>
    <t>candidoisilva@gmail.com</t>
  </si>
  <si>
    <t>(787)204-3697</t>
  </si>
  <si>
    <t>Morales Soto, Daniel</t>
  </si>
  <si>
    <t>1870</t>
  </si>
  <si>
    <t>danielmorales.13200@gmail.com</t>
  </si>
  <si>
    <t>(787)381-6549</t>
  </si>
  <si>
    <t>Alvarez Rodríguez, Ricardo</t>
  </si>
  <si>
    <t>1871</t>
  </si>
  <si>
    <t>ralvarez@ambiencetechpr.com</t>
  </si>
  <si>
    <t>(787)717-1992</t>
  </si>
  <si>
    <t>Alvarado Marte, Edwin</t>
  </si>
  <si>
    <t>1872</t>
  </si>
  <si>
    <t>revaperi20@gmail.com</t>
  </si>
  <si>
    <t>787-381-8648</t>
  </si>
  <si>
    <t>Delgado Vélez, Francisco J.</t>
  </si>
  <si>
    <t>1873</t>
  </si>
  <si>
    <t>fjdelgadovelez@gmail.com</t>
  </si>
  <si>
    <t>(787)587-4878</t>
  </si>
  <si>
    <t>Berrios Portela, Francisco G.</t>
  </si>
  <si>
    <t>1874</t>
  </si>
  <si>
    <t>francisco.berrios@hotmail.com</t>
  </si>
  <si>
    <t>(787)548-4776</t>
  </si>
  <si>
    <t>Machin Ramos, Ismael</t>
  </si>
  <si>
    <t>1875</t>
  </si>
  <si>
    <t>ismael.machin.ramos@medtronic.com</t>
  </si>
  <si>
    <t>(787)477-1461</t>
  </si>
  <si>
    <t>Concepción Núñez, José E.</t>
  </si>
  <si>
    <t>1876</t>
  </si>
  <si>
    <t>rickyconcepcion@gmail.com</t>
  </si>
  <si>
    <t>Ro Grande</t>
  </si>
  <si>
    <t>939-218-7232</t>
  </si>
  <si>
    <t>Díaz Malavé, Ismael</t>
  </si>
  <si>
    <t>1877</t>
  </si>
  <si>
    <t>ismael.diaz@warren-ecm.com</t>
  </si>
  <si>
    <t>(787)455-7618</t>
  </si>
  <si>
    <t xml:space="preserve">De Jesús Graciani, Edwin I. </t>
  </si>
  <si>
    <t>1878</t>
  </si>
  <si>
    <t>dejesus707@icloud.com</t>
  </si>
  <si>
    <t>787-436-8821</t>
  </si>
  <si>
    <t>Rijos Cruz, Hairam</t>
  </si>
  <si>
    <t>1879</t>
  </si>
  <si>
    <t>hairamrijos@yahoo.com</t>
  </si>
  <si>
    <t>787-380-2486</t>
  </si>
  <si>
    <t>Oliveras Rodríguez, José A.</t>
  </si>
  <si>
    <t>1880</t>
  </si>
  <si>
    <t>joseperitoelectricista@hotmail.com</t>
  </si>
  <si>
    <t>(787)970-3729</t>
  </si>
  <si>
    <t xml:space="preserve">Rodríguez Fontánez, Christopher </t>
  </si>
  <si>
    <t>1881</t>
  </si>
  <si>
    <t>rodriguez61833@yahoo.com</t>
  </si>
  <si>
    <t>(787)702-9357</t>
  </si>
  <si>
    <t>Díaz Díaz, Angel</t>
  </si>
  <si>
    <t>1882</t>
  </si>
  <si>
    <t>adiaz9098@gmail.com</t>
  </si>
  <si>
    <t>787-231-3105</t>
  </si>
  <si>
    <t>Lebrón Alicea, José</t>
  </si>
  <si>
    <t>1883</t>
  </si>
  <si>
    <t>joseolebron@gmail.com</t>
  </si>
  <si>
    <t>(787)310-8808</t>
  </si>
  <si>
    <t>Rosado De Jesús, David</t>
  </si>
  <si>
    <t>1884</t>
  </si>
  <si>
    <t>rosadoe15@yahoo.com</t>
  </si>
  <si>
    <t>787-494-1900</t>
  </si>
  <si>
    <t>Matos Cruz, José M.</t>
  </si>
  <si>
    <t>1885</t>
  </si>
  <si>
    <t>jjelectrical2000@hotmail.com</t>
  </si>
  <si>
    <t>(787)605-1733</t>
  </si>
  <si>
    <t>Vázquez Braña, Marcus A.</t>
  </si>
  <si>
    <t>1886</t>
  </si>
  <si>
    <t>marale7@yahoo.com</t>
  </si>
  <si>
    <t>787-241-5472</t>
  </si>
  <si>
    <t>Pagán Oliveras, Ismael</t>
  </si>
  <si>
    <t>1887</t>
  </si>
  <si>
    <t>pagan.ismael1905@gmail.com</t>
  </si>
  <si>
    <t>(939)253-7880</t>
  </si>
  <si>
    <t>Rivera Báez, Carlos E.</t>
  </si>
  <si>
    <t>1888</t>
  </si>
  <si>
    <t>carlos3449@gmail.com</t>
  </si>
  <si>
    <t>787-209-0992</t>
  </si>
  <si>
    <t>López Ocasio, Héctor M.</t>
  </si>
  <si>
    <t>1889</t>
  </si>
  <si>
    <t>hectorlopezocasio@hotmail.com</t>
  </si>
  <si>
    <t>(787)638-9565</t>
  </si>
  <si>
    <t>Torres González, Fernando</t>
  </si>
  <si>
    <t>1890</t>
  </si>
  <si>
    <t>ftorres.pr155@gmail.com</t>
  </si>
  <si>
    <t>787-646-8966</t>
  </si>
  <si>
    <t>Rodríguez Lleras, Axel R.</t>
  </si>
  <si>
    <t>1891</t>
  </si>
  <si>
    <t>arrelectric@gmail.com</t>
  </si>
  <si>
    <t>(787)360-0288</t>
  </si>
  <si>
    <t>Rivera Rodríguez, Pedro</t>
  </si>
  <si>
    <t>1892</t>
  </si>
  <si>
    <t>perive69@yahoo.com</t>
  </si>
  <si>
    <t>(939)254-6977</t>
  </si>
  <si>
    <t xml:space="preserve">Heredia Bonilla, Francisco </t>
  </si>
  <si>
    <t>1893</t>
  </si>
  <si>
    <t>francisco24here@gmail.com</t>
  </si>
  <si>
    <t>787-379-6218</t>
  </si>
  <si>
    <t>Rodríguez Del Valle, Leví J.</t>
  </si>
  <si>
    <t>1894</t>
  </si>
  <si>
    <t>levidelvalle@gmail.com</t>
  </si>
  <si>
    <t>972-537-6826</t>
  </si>
  <si>
    <t>Vázquez Santiago, Ezequiel</t>
  </si>
  <si>
    <t>1895</t>
  </si>
  <si>
    <t>ezequielvazquezsantiago@gmail.com</t>
  </si>
  <si>
    <t>(939)642-0275</t>
  </si>
  <si>
    <t>Muñoz Sánchez, Josué</t>
  </si>
  <si>
    <t>1896</t>
  </si>
  <si>
    <t>j.munoz.elec@gmail.com</t>
  </si>
  <si>
    <t>(787)317-7902</t>
  </si>
  <si>
    <t>Fort Díaz Carlos A.</t>
  </si>
  <si>
    <t>1897</t>
  </si>
  <si>
    <t>cfort40@hotmail.com</t>
  </si>
  <si>
    <t>787-413-7600</t>
  </si>
  <si>
    <t>Figueroa Báez, Efraín</t>
  </si>
  <si>
    <t>1898</t>
  </si>
  <si>
    <t>efrainf80@gmail.com</t>
  </si>
  <si>
    <t>(787)554-4002</t>
  </si>
  <si>
    <t>Acosta Rodríguez, James</t>
  </si>
  <si>
    <t>1899</t>
  </si>
  <si>
    <t>james_acosta@hotmail.com</t>
  </si>
  <si>
    <t xml:space="preserve">San Juan </t>
  </si>
  <si>
    <t>787-530-6550</t>
  </si>
  <si>
    <t>Torres Guadalupe, Joaquín</t>
  </si>
  <si>
    <t>1900</t>
  </si>
  <si>
    <t>joaquintorres460@gmail.com</t>
  </si>
  <si>
    <t>(787)460-2227</t>
  </si>
  <si>
    <t>Matos López, Lionel</t>
  </si>
  <si>
    <t>1901</t>
  </si>
  <si>
    <t>lionelmatos@gmail.com</t>
  </si>
  <si>
    <t>787-914-1712</t>
  </si>
  <si>
    <t>Díaz Cintrón, Reinaldo H.</t>
  </si>
  <si>
    <t>1902</t>
  </si>
  <si>
    <t>wankel67@gmail.com</t>
  </si>
  <si>
    <t>(939)270-2494</t>
  </si>
  <si>
    <t>Ortiz Berrios, José R.</t>
  </si>
  <si>
    <t>1903</t>
  </si>
  <si>
    <t>refrielec@gmail.com</t>
  </si>
  <si>
    <t>787-640-0399</t>
  </si>
  <si>
    <t xml:space="preserve">Rosario Cortés, Fundador </t>
  </si>
  <si>
    <t>1904</t>
  </si>
  <si>
    <t>fundador.rosario@gmail.com</t>
  </si>
  <si>
    <t>787-392-2242</t>
  </si>
  <si>
    <t>González Guzmán, José A.</t>
  </si>
  <si>
    <t>1905</t>
  </si>
  <si>
    <t>josegon44@gmail.com</t>
  </si>
  <si>
    <t>(787)346-5655</t>
  </si>
  <si>
    <t xml:space="preserve">Ramos Meléndez, Rubén </t>
  </si>
  <si>
    <t>1906</t>
  </si>
  <si>
    <t>resbalectric@gmail.com</t>
  </si>
  <si>
    <t>787-319-4666</t>
  </si>
  <si>
    <t>Toro Ramos, Luis T.</t>
  </si>
  <si>
    <t>1907</t>
  </si>
  <si>
    <t>luisttororamos@hotmail.com</t>
  </si>
  <si>
    <t>787-649-5077</t>
  </si>
  <si>
    <t>Alvarado Rivera, Alexis</t>
  </si>
  <si>
    <t>1908</t>
  </si>
  <si>
    <t>alvaradoeng@gmail.com</t>
  </si>
  <si>
    <t>(787)458-5576</t>
  </si>
  <si>
    <t>Cruz Rodríguez, Joselito</t>
  </si>
  <si>
    <t>1909</t>
  </si>
  <si>
    <t>j.cruzrodriguez60@gmail.com</t>
  </si>
  <si>
    <t>(787)405-6001</t>
  </si>
  <si>
    <t>Núñez Nieves, José A.</t>
  </si>
  <si>
    <t>1910</t>
  </si>
  <si>
    <t>jnunez.pr@gmail.com</t>
  </si>
  <si>
    <t>787-550-2427</t>
  </si>
  <si>
    <t>Villegas Delgado, Marvic</t>
  </si>
  <si>
    <t>1911</t>
  </si>
  <si>
    <t>mvillegaselec@gmail.com</t>
  </si>
  <si>
    <t>787-308-1323</t>
  </si>
  <si>
    <t>Lazú Ortiz, Abimael</t>
  </si>
  <si>
    <t>1912</t>
  </si>
  <si>
    <t>abylazu@yahoo.com</t>
  </si>
  <si>
    <t>787-407-9900</t>
  </si>
  <si>
    <t>Pérez Rodríguez, Ismael</t>
  </si>
  <si>
    <t>1913</t>
  </si>
  <si>
    <t>wolfs699@gmail.com</t>
  </si>
  <si>
    <t>787-717-1021</t>
  </si>
  <si>
    <t>González Canales, Santiago</t>
  </si>
  <si>
    <t>1914</t>
  </si>
  <si>
    <t>santgonzalez57@gmail.com</t>
  </si>
  <si>
    <t>(787)366-7313</t>
  </si>
  <si>
    <t>Maya Baquero, Raúl J.</t>
  </si>
  <si>
    <t>1915</t>
  </si>
  <si>
    <t>rauljmayabaquero@gmail.com</t>
  </si>
  <si>
    <t>787-510-1051</t>
  </si>
  <si>
    <t>Pérez Cruz, Andrés</t>
  </si>
  <si>
    <t>1916</t>
  </si>
  <si>
    <t>apc_electric@yahoo.com</t>
  </si>
  <si>
    <t>(787)547-0256</t>
  </si>
  <si>
    <t>Ortiz Betancourt, Antonio</t>
  </si>
  <si>
    <t>1917</t>
  </si>
  <si>
    <t>boaelectric12@gmail.com</t>
  </si>
  <si>
    <t>(939)389-2100</t>
  </si>
  <si>
    <t>Rivas Fernández, Eduardo G.</t>
  </si>
  <si>
    <t>1918</t>
  </si>
  <si>
    <t>arivaselectrical@gmail.com</t>
  </si>
  <si>
    <t>(787)312-2805</t>
  </si>
  <si>
    <t>Nieves Oliveras, Francisco</t>
  </si>
  <si>
    <t>1919</t>
  </si>
  <si>
    <t>francisco8900@AOL.com</t>
  </si>
  <si>
    <t>(787)518-7200</t>
  </si>
  <si>
    <t>Díaz Valdés, Arix R.</t>
  </si>
  <si>
    <t>1920</t>
  </si>
  <si>
    <t>arix.diaz7@gmail.com</t>
  </si>
  <si>
    <t>787-513-2579</t>
  </si>
  <si>
    <t>García Albelo, Angel A.</t>
  </si>
  <si>
    <t>1921</t>
  </si>
  <si>
    <t>agelectricalcontractor@gmail.com</t>
  </si>
  <si>
    <t>787-481-3190</t>
  </si>
  <si>
    <t>Córdova Vega, Alex</t>
  </si>
  <si>
    <t>1922</t>
  </si>
  <si>
    <t>alex-cvega@hotmail.com</t>
  </si>
  <si>
    <t>(787)475-6173</t>
  </si>
  <si>
    <t>Piñeiro Arroyo, Efraín</t>
  </si>
  <si>
    <t>1923</t>
  </si>
  <si>
    <t>efrainpineiro@gmail.com</t>
  </si>
  <si>
    <t>(787)549-0711</t>
  </si>
  <si>
    <t>De Oleo Maldonado, Pascual</t>
  </si>
  <si>
    <t>1924</t>
  </si>
  <si>
    <t>p.deoleo@hotmail.com</t>
  </si>
  <si>
    <t>787-397-3051</t>
  </si>
  <si>
    <t>De Jesús Rosa, Fernando</t>
  </si>
  <si>
    <t>1925</t>
  </si>
  <si>
    <t>fernandodejesus36@yahoo.com</t>
  </si>
  <si>
    <t>(787)319-8840</t>
  </si>
  <si>
    <t>Medina González, Alberto</t>
  </si>
  <si>
    <t>1926</t>
  </si>
  <si>
    <t>albertojunior6529@gmail.com</t>
  </si>
  <si>
    <t>787-313-2274</t>
  </si>
  <si>
    <t>Caraballo Arizmendi, Luis A.</t>
  </si>
  <si>
    <t>1927</t>
  </si>
  <si>
    <t>luisbmt@gmail.com</t>
  </si>
  <si>
    <t>787-404-8421</t>
  </si>
  <si>
    <t>Hernández Vega, Roberto I.</t>
  </si>
  <si>
    <t>1928</t>
  </si>
  <si>
    <t>rhimz17@gmail.com</t>
  </si>
  <si>
    <t>939-240-7026</t>
  </si>
  <si>
    <t>Colón Ortiz, José C.</t>
  </si>
  <si>
    <t>1929</t>
  </si>
  <si>
    <t>jccolongcka@gmail.com</t>
  </si>
  <si>
    <t>(787)462-0499</t>
  </si>
  <si>
    <t>Rivera Rodríguez, Juan M.</t>
  </si>
  <si>
    <t>1930</t>
  </si>
  <si>
    <t>JMR50@outlook.es</t>
  </si>
  <si>
    <t>(787)217-3880</t>
  </si>
  <si>
    <t>Román Rosado, Héctor J.</t>
  </si>
  <si>
    <t>1931</t>
  </si>
  <si>
    <t>hroman.oche@yahoo.com</t>
  </si>
  <si>
    <t>(787)642-9114</t>
  </si>
  <si>
    <t>González Santiago, Alejandro</t>
  </si>
  <si>
    <t>1932</t>
  </si>
  <si>
    <t>agonzales1803@gmail.com</t>
  </si>
  <si>
    <t>787-444-3512</t>
  </si>
  <si>
    <t>Díaz Díaz, Gerson</t>
  </si>
  <si>
    <t>1933</t>
  </si>
  <si>
    <t>gerson.diaz@gmail.com</t>
  </si>
  <si>
    <t>787-466-3920</t>
  </si>
  <si>
    <t>Ortiz García, Juan A.</t>
  </si>
  <si>
    <t>1934</t>
  </si>
  <si>
    <t>albertoberto9@yahoo.com</t>
  </si>
  <si>
    <t>787-360-9818</t>
  </si>
  <si>
    <t>Vázquez Colón, Roberto</t>
  </si>
  <si>
    <t>1935</t>
  </si>
  <si>
    <t>ybenergysolutions@gmail.com</t>
  </si>
  <si>
    <t>787-505-3247</t>
  </si>
  <si>
    <t>García Figueroa, Arnold J.</t>
  </si>
  <si>
    <t>1936</t>
  </si>
  <si>
    <t>arnold.j.garcia@gmail.com</t>
  </si>
  <si>
    <t>787-226-8070</t>
  </si>
  <si>
    <t>Torres González, Carlos M.</t>
  </si>
  <si>
    <t>1937</t>
  </si>
  <si>
    <t>ctelectr@gmail.com</t>
  </si>
  <si>
    <t>787-402-6038</t>
  </si>
  <si>
    <t>Cabezudo Marrero, José R.</t>
  </si>
  <si>
    <t>1938</t>
  </si>
  <si>
    <t>jcabez2@gmail.com</t>
  </si>
  <si>
    <t>787-203-1990</t>
  </si>
  <si>
    <t>Figueroa Roure, Gloria O.</t>
  </si>
  <si>
    <t>1939</t>
  </si>
  <si>
    <t>odaroure@live.com</t>
  </si>
  <si>
    <t>(787)403-4889</t>
  </si>
  <si>
    <t>Rodríguez Ponce, Josué</t>
  </si>
  <si>
    <t>1940</t>
  </si>
  <si>
    <t>jr.pe@live.com</t>
  </si>
  <si>
    <t>787-613-3366</t>
  </si>
  <si>
    <t>Sierra Rodríguez, Pedro L.</t>
  </si>
  <si>
    <t>1941</t>
  </si>
  <si>
    <t>poly1271@gmail.com</t>
  </si>
  <si>
    <t>(267)310-7030</t>
  </si>
  <si>
    <t>Santiago Del Valle, Miguel</t>
  </si>
  <si>
    <t>1942</t>
  </si>
  <si>
    <t>santmiguel707@yahoo.com</t>
  </si>
  <si>
    <t>787-405-3358</t>
  </si>
  <si>
    <t>Gipull Miranda, Ioan M.</t>
  </si>
  <si>
    <t>1943</t>
  </si>
  <si>
    <t>ioan.gipull@gmail.com</t>
  </si>
  <si>
    <t>787-614-3456</t>
  </si>
  <si>
    <t>Cintrón Chinea, Gerardo</t>
  </si>
  <si>
    <t>1944</t>
  </si>
  <si>
    <t>gerardocintron@yahoo.com</t>
  </si>
  <si>
    <t>(787)510-7339</t>
  </si>
  <si>
    <t>Rios Soto, Herminio</t>
  </si>
  <si>
    <t>1945</t>
  </si>
  <si>
    <t>herminiorios28@gmail.com</t>
  </si>
  <si>
    <t>(787)579-6760</t>
  </si>
  <si>
    <t>Báez Santiago, Norberto</t>
  </si>
  <si>
    <t>1946</t>
  </si>
  <si>
    <t>bnorberto758@gmail.com</t>
  </si>
  <si>
    <t>787-244-4396</t>
  </si>
  <si>
    <t>Rodríguez Fuentes, Norberto</t>
  </si>
  <si>
    <t>1947</t>
  </si>
  <si>
    <t>rodrigueznorberto758@gmail.com</t>
  </si>
  <si>
    <t>787-397-9624</t>
  </si>
  <si>
    <t>Vélez Valcourt, Miguel A.</t>
  </si>
  <si>
    <t>1948</t>
  </si>
  <si>
    <t>miguelavelez51@gmail.com</t>
  </si>
  <si>
    <t>(787)539-5806</t>
  </si>
  <si>
    <t>Reyes González, Luis S.</t>
  </si>
  <si>
    <t>1949</t>
  </si>
  <si>
    <t>r.luiss@yahoo.com</t>
  </si>
  <si>
    <t>(787)527-8396</t>
  </si>
  <si>
    <t>Medina Méndez, Dario</t>
  </si>
  <si>
    <t>1950</t>
  </si>
  <si>
    <t>darioaee@hotmail.com</t>
  </si>
  <si>
    <t>(787)624-4280</t>
  </si>
  <si>
    <t>Velázquez Vázquez, Luis</t>
  </si>
  <si>
    <t>1951</t>
  </si>
  <si>
    <t>luisvelazquezvazquez@gmail.com</t>
  </si>
  <si>
    <t>787-399-8447</t>
  </si>
  <si>
    <t>1952</t>
  </si>
  <si>
    <t>(787)312-0751</t>
  </si>
  <si>
    <t>Galarza Torres, Alberto</t>
  </si>
  <si>
    <t>1953</t>
  </si>
  <si>
    <t>galarza221@gmail.com</t>
  </si>
  <si>
    <t>(787)217-3667</t>
  </si>
  <si>
    <t>Torres Maldonado, Rafael I.</t>
  </si>
  <si>
    <t>1954</t>
  </si>
  <si>
    <t>rafakrpool@gmail.com</t>
  </si>
  <si>
    <t>787-340-8952</t>
  </si>
  <si>
    <t>Resto Morales, Javier</t>
  </si>
  <si>
    <t>1955</t>
  </si>
  <si>
    <t>moralesresto22@gmail.com</t>
  </si>
  <si>
    <t>(787)422-0410</t>
  </si>
  <si>
    <t>Rodríguez Domínguez, Gerardo</t>
  </si>
  <si>
    <t>1956</t>
  </si>
  <si>
    <t>gerardo.rodriguez.pe@gmail.com</t>
  </si>
  <si>
    <t>(787) 509-4082</t>
  </si>
  <si>
    <t>Meléndez Rodríguez, Marcos</t>
  </si>
  <si>
    <t>1957</t>
  </si>
  <si>
    <t>dr.energiasolar@gmail.com</t>
  </si>
  <si>
    <t>(703)919-6349</t>
  </si>
  <si>
    <t xml:space="preserve">Parrilla Rodríguez, Zharadeen </t>
  </si>
  <si>
    <t>1958</t>
  </si>
  <si>
    <t>zharadeen@gmail.com</t>
  </si>
  <si>
    <t>(787)438-2336</t>
  </si>
  <si>
    <t>Rodríguez Pérez, Inocencio</t>
  </si>
  <si>
    <t>1959</t>
  </si>
  <si>
    <t>inrp_1960@hotmail.com</t>
  </si>
  <si>
    <t>787-240-3721</t>
  </si>
  <si>
    <t>Sánchez Miranda, Luis Angel</t>
  </si>
  <si>
    <t>1960</t>
  </si>
  <si>
    <t>luissn19@gmail.com</t>
  </si>
  <si>
    <t>939-422-5920</t>
  </si>
  <si>
    <t>Narváez Rodríguez, Walberto</t>
  </si>
  <si>
    <t>1961</t>
  </si>
  <si>
    <t>walberto@nar-tec.com</t>
  </si>
  <si>
    <t>787-565-7936</t>
  </si>
  <si>
    <t>Carrión Navedo, Jesús M.</t>
  </si>
  <si>
    <t>1962</t>
  </si>
  <si>
    <t>jinri60@yahoo.com</t>
  </si>
  <si>
    <t>(787527-2147</t>
  </si>
  <si>
    <t>Villarrubia Rivera, Víctor M.</t>
  </si>
  <si>
    <t>1963</t>
  </si>
  <si>
    <t>victorvillarubia@gmail.com</t>
  </si>
  <si>
    <t>(787)318-0140</t>
  </si>
  <si>
    <t>Latorre Pérez, Pedro A.</t>
  </si>
  <si>
    <t>1964</t>
  </si>
  <si>
    <t>latorre7623@gmail.com</t>
  </si>
  <si>
    <t>787-632-5647</t>
  </si>
  <si>
    <t>Morillo Sánchez, Erick D.</t>
  </si>
  <si>
    <t>1965</t>
  </si>
  <si>
    <t>emorillo@electriumeng.com</t>
  </si>
  <si>
    <t>787-632-7150</t>
  </si>
  <si>
    <t>Muñiz Vega, Joseph A.</t>
  </si>
  <si>
    <t>1967</t>
  </si>
  <si>
    <t>jncworks@hotmail.com</t>
  </si>
  <si>
    <t>787-425-7557</t>
  </si>
  <si>
    <t>Saldaña Agosto, Josué</t>
  </si>
  <si>
    <t>1968</t>
  </si>
  <si>
    <t>saldanajosue314@gmail.com</t>
  </si>
  <si>
    <t>(939)254-4331</t>
  </si>
  <si>
    <t>Ortiz Santiago, Juan C.</t>
  </si>
  <si>
    <t>1969</t>
  </si>
  <si>
    <t>787jc@gmail.com</t>
  </si>
  <si>
    <t>787-429-0157</t>
  </si>
  <si>
    <t>Parrilla Arroyo, Yoshua E.</t>
  </si>
  <si>
    <t>1970</t>
  </si>
  <si>
    <t>yoshua.parrilla@gmail.com</t>
  </si>
  <si>
    <t>787-616-7658</t>
  </si>
  <si>
    <t>López Rivera, Luis R.</t>
  </si>
  <si>
    <t>1971</t>
  </si>
  <si>
    <t>(787)327-5337</t>
  </si>
  <si>
    <t>Cotto Rodríguez, Miguel A.</t>
  </si>
  <si>
    <t>1972</t>
  </si>
  <si>
    <t>mfmotorimport@gmail.com</t>
  </si>
  <si>
    <t>(787)469-8756</t>
  </si>
  <si>
    <t>Cotto Ortíz, Miguel A.</t>
  </si>
  <si>
    <t>1973</t>
  </si>
  <si>
    <t>Micotto@BLDMpr.com</t>
  </si>
  <si>
    <t>(787)645-4282</t>
  </si>
  <si>
    <t>Boada Navarro, Juan A.</t>
  </si>
  <si>
    <t>1974</t>
  </si>
  <si>
    <t>juanboada@yahoo.com</t>
  </si>
  <si>
    <t>787-409-7599</t>
  </si>
  <si>
    <t>Ramos Laracuente, Daniel</t>
  </si>
  <si>
    <t>1975</t>
  </si>
  <si>
    <t>dlaracu@gmail.com</t>
  </si>
  <si>
    <t>(787)436-0537</t>
  </si>
  <si>
    <t>Rodríguez Ortíz, Víctor J.</t>
  </si>
  <si>
    <t>1976</t>
  </si>
  <si>
    <t>vititosis@gmail.com</t>
  </si>
  <si>
    <t>(787)367-1293</t>
  </si>
  <si>
    <t>Melón Baerga, Pedro J.</t>
  </si>
  <si>
    <t>1977</t>
  </si>
  <si>
    <t>Pmelon52@gmail.com</t>
  </si>
  <si>
    <t>(787)234-4713</t>
  </si>
  <si>
    <t xml:space="preserve">Rivera Rodríguez, Miguel </t>
  </si>
  <si>
    <t>1978</t>
  </si>
  <si>
    <t>moyeto6053@hotmail.com</t>
  </si>
  <si>
    <t>(787)636-1444</t>
  </si>
  <si>
    <t>Delgado Vega, Julio A</t>
  </si>
  <si>
    <t>1979</t>
  </si>
  <si>
    <t>juliodo3@gmail.com</t>
  </si>
  <si>
    <t>(939)400-4720</t>
  </si>
  <si>
    <t>Nicolau Quiñones, Noel A.</t>
  </si>
  <si>
    <t>1981</t>
  </si>
  <si>
    <t>noel.nicolau07@gmail.com</t>
  </si>
  <si>
    <t>787-644-3118</t>
  </si>
  <si>
    <t>Rodríguez González, Manuel F.</t>
  </si>
  <si>
    <t>1982</t>
  </si>
  <si>
    <t>manuel.rodriguez.1340@gmail.com</t>
  </si>
  <si>
    <t>(787)486-1355</t>
  </si>
  <si>
    <t>Rosa Arocho, José</t>
  </si>
  <si>
    <t>1983</t>
  </si>
  <si>
    <t xml:space="preserve">cheloauto69@gmail.com </t>
  </si>
  <si>
    <t>(787)486-3219</t>
  </si>
  <si>
    <t>Sánchez Vahamonde, Frank</t>
  </si>
  <si>
    <t>1984</t>
  </si>
  <si>
    <t>frank21.pr@gmail.com</t>
  </si>
  <si>
    <t>787-662-2384</t>
  </si>
  <si>
    <t>Cruhigger Ríos, Alejandro</t>
  </si>
  <si>
    <t>1985</t>
  </si>
  <si>
    <t>kruggelectric@gmail.com</t>
  </si>
  <si>
    <t>787-613-9019</t>
  </si>
  <si>
    <t>Escalera Canales, Evans M.</t>
  </si>
  <si>
    <t>1986</t>
  </si>
  <si>
    <t>ee777@hotmail.com</t>
  </si>
  <si>
    <t>787-530-3607</t>
  </si>
  <si>
    <t>Osorio Acevedo, Andrés R.</t>
  </si>
  <si>
    <t>1987</t>
  </si>
  <si>
    <t>alambralelectrics@gmail.com</t>
  </si>
  <si>
    <t>787-636-6733</t>
  </si>
  <si>
    <t>Nieves Camacho, Andrés</t>
  </si>
  <si>
    <t>1988</t>
  </si>
  <si>
    <t>nievescamacho1967@gmail.com</t>
  </si>
  <si>
    <t>787-319-7471</t>
  </si>
  <si>
    <t>Espinal Castillo, José M.</t>
  </si>
  <si>
    <t>1989</t>
  </si>
  <si>
    <t>jespinalpr@gmail.com</t>
  </si>
  <si>
    <t>787-402-4810</t>
  </si>
  <si>
    <t>Matías Colón, Josué</t>
  </si>
  <si>
    <t>1990</t>
  </si>
  <si>
    <t>josue.matias@icloud.com</t>
  </si>
  <si>
    <t>787-346-4408</t>
  </si>
  <si>
    <t>Salcedo Vélez, Jorge H.</t>
  </si>
  <si>
    <t>1991</t>
  </si>
  <si>
    <t>salcedo.7@hotmail.com</t>
  </si>
  <si>
    <t>(787)473-8250</t>
  </si>
  <si>
    <t>Domenech Rodríguez, Eduardo</t>
  </si>
  <si>
    <t>1992</t>
  </si>
  <si>
    <t>edomenech@gmail.com</t>
  </si>
  <si>
    <t>787-514-9407</t>
  </si>
  <si>
    <t>Rodríguez Collazo, José</t>
  </si>
  <si>
    <t>1993</t>
  </si>
  <si>
    <t>electriclandia@yahoo.com</t>
  </si>
  <si>
    <t>787-562-2041</t>
  </si>
  <si>
    <t>Díaz Torres, Michael</t>
  </si>
  <si>
    <t>1994</t>
  </si>
  <si>
    <t>michaeldiaz1969@gmail.com</t>
  </si>
  <si>
    <t>(787)297-5765</t>
  </si>
  <si>
    <t>Flores Rosado, Guillermo L.</t>
  </si>
  <si>
    <t>1995</t>
  </si>
  <si>
    <t>leandroelectrical@gmail.com</t>
  </si>
  <si>
    <t>939-271-5258</t>
  </si>
  <si>
    <t>Hernández Rivera, Saúl</t>
  </si>
  <si>
    <t>1996</t>
  </si>
  <si>
    <t>saulhr920@gmail.com</t>
  </si>
  <si>
    <t>(787)325-9788</t>
  </si>
  <si>
    <t>Gerena Jiménez, Manuel R.</t>
  </si>
  <si>
    <t>1997</t>
  </si>
  <si>
    <t>manuelgerena55@yahoo.com</t>
  </si>
  <si>
    <t>787-484-9433</t>
  </si>
  <si>
    <t>Chico Medina, David</t>
  </si>
  <si>
    <t>1998</t>
  </si>
  <si>
    <t>davidchico046@gmail.com</t>
  </si>
  <si>
    <t>(787)408-5233</t>
  </si>
  <si>
    <t>Gerónimo Javier, Tomás</t>
  </si>
  <si>
    <t>1999</t>
  </si>
  <si>
    <t>tomasgeronimo72@gmail.com</t>
  </si>
  <si>
    <t>787-810-7927</t>
  </si>
  <si>
    <t>Centeno Córdova, Wilcides</t>
  </si>
  <si>
    <t>2000</t>
  </si>
  <si>
    <t>wiloynoma@live.com</t>
  </si>
  <si>
    <t>787-243-3480</t>
  </si>
  <si>
    <t>Ríos Martínez, José E.</t>
  </si>
  <si>
    <t>2001</t>
  </si>
  <si>
    <t>joserios012@icloud.com</t>
  </si>
  <si>
    <t>(787)205-9911</t>
  </si>
  <si>
    <t>Sevilla Santos, Heriberto</t>
  </si>
  <si>
    <t>2002</t>
  </si>
  <si>
    <t>sevillaserv3@gmail.com</t>
  </si>
  <si>
    <t>787-380-6791</t>
  </si>
  <si>
    <t>Morales González, Luis O.</t>
  </si>
  <si>
    <t>2003</t>
  </si>
  <si>
    <t>cems@hotmail.com</t>
  </si>
  <si>
    <t>787-721-2850</t>
  </si>
  <si>
    <t>Maldonado Molina, José A.</t>
  </si>
  <si>
    <t>2004</t>
  </si>
  <si>
    <t>maldonado8613@hotmail.com</t>
  </si>
  <si>
    <t>(787)451-3334</t>
  </si>
  <si>
    <t>Cajina Díaz, Rolando J.</t>
  </si>
  <si>
    <t>2005</t>
  </si>
  <si>
    <t>clcajiboricua@gmail.com</t>
  </si>
  <si>
    <t>(989)881-2308</t>
  </si>
  <si>
    <t>Berríos Meléndez, Frances T.</t>
  </si>
  <si>
    <t>2006</t>
  </si>
  <si>
    <t>frances.berrios@gmail.com</t>
  </si>
  <si>
    <t>787-528-9329</t>
  </si>
  <si>
    <t>Soto González, Carlos E.</t>
  </si>
  <si>
    <t>2007</t>
  </si>
  <si>
    <t>carlosesotogonzalez@gmail.com</t>
  </si>
  <si>
    <t>787-466-2378</t>
  </si>
  <si>
    <t>Díaz Sáez, Leonardo</t>
  </si>
  <si>
    <t>2008</t>
  </si>
  <si>
    <t>amariediazsaez@yahoo.com</t>
  </si>
  <si>
    <t>(787)869-0747</t>
  </si>
  <si>
    <t>Menéndez Casanova, Jaime A.</t>
  </si>
  <si>
    <t>2009</t>
  </si>
  <si>
    <t>j.menendez@paincpr.com</t>
  </si>
  <si>
    <t>787-638-1952</t>
  </si>
  <si>
    <t>Bassat Vélez, José</t>
  </si>
  <si>
    <t>2010</t>
  </si>
  <si>
    <t>cldiegosalcedo@gmail.com</t>
  </si>
  <si>
    <t>(787)642-7798</t>
  </si>
  <si>
    <t>Morales Crespo, Héctor M.</t>
  </si>
  <si>
    <t>2011</t>
  </si>
  <si>
    <t>hector6474@yahoo.com</t>
  </si>
  <si>
    <t>(787)605-0003</t>
  </si>
  <si>
    <t>Ferrer Crespo, Daniel</t>
  </si>
  <si>
    <t>2012</t>
  </si>
  <si>
    <t>manosarriba@me.com</t>
  </si>
  <si>
    <t>(787)381-9916</t>
  </si>
  <si>
    <t>Dorta Román, Isaac</t>
  </si>
  <si>
    <t>2013</t>
  </si>
  <si>
    <t>isaac.dorta@yahoo.com</t>
  </si>
  <si>
    <t>787-438-8463</t>
  </si>
  <si>
    <t>López Vázquez, Samuel</t>
  </si>
  <si>
    <t>2014</t>
  </si>
  <si>
    <t>maraive53@yahoo.com</t>
  </si>
  <si>
    <t>(787)598-6123</t>
  </si>
  <si>
    <t>Calo Alicea, Eliud</t>
  </si>
  <si>
    <t>2015</t>
  </si>
  <si>
    <t>refrielectric1984@gmail.com</t>
  </si>
  <si>
    <t>787-307-1006</t>
  </si>
  <si>
    <t>Fonseca Serrano, Ricardo</t>
  </si>
  <si>
    <t>2016</t>
  </si>
  <si>
    <t>rfonseca@ingenious-pr.com</t>
  </si>
  <si>
    <t>787-702-9201</t>
  </si>
  <si>
    <t>Modesto Ortiz, Leonardo</t>
  </si>
  <si>
    <t>2017</t>
  </si>
  <si>
    <t>leomodesto97@gmail.com</t>
  </si>
  <si>
    <t>(787)315-7161</t>
  </si>
  <si>
    <t>Rivera Bermúdez, Eddie W.</t>
  </si>
  <si>
    <t>2018</t>
  </si>
  <si>
    <t>willierb65@yahoo.com</t>
  </si>
  <si>
    <t>(787)391-0418</t>
  </si>
  <si>
    <t>Figueroa Rodríguez, Luis A.</t>
  </si>
  <si>
    <t>2019</t>
  </si>
  <si>
    <t>luisafigueroa32@gmail.com</t>
  </si>
  <si>
    <t>939-644-8148</t>
  </si>
  <si>
    <t>Crespo Feliciano, Felipe</t>
  </si>
  <si>
    <t>2020</t>
  </si>
  <si>
    <t>yairimarzoar@gmail.com</t>
  </si>
  <si>
    <t>787-436-1256</t>
  </si>
  <si>
    <t>García López, Zacarias</t>
  </si>
  <si>
    <t>2021</t>
  </si>
  <si>
    <t>skaliburvideodjsound@yahoo.com</t>
  </si>
  <si>
    <t>787-598-6085</t>
  </si>
  <si>
    <t>Ruiz Ramos, Alexis</t>
  </si>
  <si>
    <t>2022</t>
  </si>
  <si>
    <t>ardrums@gmail.com</t>
  </si>
  <si>
    <t>(787)458-8522</t>
  </si>
  <si>
    <t>López De Jesús, Julio C.</t>
  </si>
  <si>
    <t>2023</t>
  </si>
  <si>
    <t>electric09@gmail.com</t>
  </si>
  <si>
    <t>(787)458-2415</t>
  </si>
  <si>
    <t>Quiles Caro, Héctor Saul</t>
  </si>
  <si>
    <t>2024</t>
  </si>
  <si>
    <t>(787)366-0009</t>
  </si>
  <si>
    <t>Lugo Pagán, Emilio Juan</t>
  </si>
  <si>
    <t>2025</t>
  </si>
  <si>
    <t>elugopagan@gmail.com</t>
  </si>
  <si>
    <t>(787)380-8909</t>
  </si>
  <si>
    <t>Cordero Pérez, Manolin</t>
  </si>
  <si>
    <t>2026</t>
  </si>
  <si>
    <t>cordero562@hotmail.com</t>
  </si>
  <si>
    <t>(787)617-0676</t>
  </si>
  <si>
    <t>Pérez Mantilla, Ulises</t>
  </si>
  <si>
    <t>2027</t>
  </si>
  <si>
    <t>ule_05_@hotmail.com</t>
  </si>
  <si>
    <t>(787)517-6467</t>
  </si>
  <si>
    <t>Santiago Santiago, Luis A.</t>
  </si>
  <si>
    <t>2028</t>
  </si>
  <si>
    <t>lsantiago284@gmail.com</t>
  </si>
  <si>
    <t>787-215-0552</t>
  </si>
  <si>
    <t>Román Díaz, Dawzeth D.</t>
  </si>
  <si>
    <t>2029</t>
  </si>
  <si>
    <t>romanvoltaje@gmail.com</t>
  </si>
  <si>
    <t>787-546-1326</t>
  </si>
  <si>
    <t>Rosa Acevedo, Carlos M.</t>
  </si>
  <si>
    <t>2030</t>
  </si>
  <si>
    <t>cmrosa12@hotmail.com</t>
  </si>
  <si>
    <t>(787)449-8644</t>
  </si>
  <si>
    <t>Adorno Soto, Imel J.</t>
  </si>
  <si>
    <t>2031</t>
  </si>
  <si>
    <t>iadorno9@outlook.com</t>
  </si>
  <si>
    <t>(939)245-4528</t>
  </si>
  <si>
    <t>Sánchez Vélez, Francisco E.</t>
  </si>
  <si>
    <t>2032</t>
  </si>
  <si>
    <t>f.sanchez232426@gmail.com</t>
  </si>
  <si>
    <t>787-226-7860</t>
  </si>
  <si>
    <t>Gutiérrez Quiñones, José M.</t>
  </si>
  <si>
    <t>2033</t>
  </si>
  <si>
    <t>JMGQPR@yahoo.com</t>
  </si>
  <si>
    <t>(787)690-6043</t>
  </si>
  <si>
    <t>Torres Santiago, Félix L.</t>
  </si>
  <si>
    <t>2034</t>
  </si>
  <si>
    <t>felixtorres0327@gmail.com</t>
  </si>
  <si>
    <t>787-400-5567</t>
  </si>
  <si>
    <t>Otero Carrión, Johnny</t>
  </si>
  <si>
    <t>2035</t>
  </si>
  <si>
    <t>johnnyotero3@gmail.com</t>
  </si>
  <si>
    <t>787-225-4957</t>
  </si>
  <si>
    <t>Pérez Flores, Alberto E.</t>
  </si>
  <si>
    <t>2036</t>
  </si>
  <si>
    <t>albertopf107@gmail.com</t>
  </si>
  <si>
    <t>787-601-4774</t>
  </si>
  <si>
    <t>Cintrón Hernández, Juan B.</t>
  </si>
  <si>
    <t>2037</t>
  </si>
  <si>
    <t>juanbaut30@hotmail.com</t>
  </si>
  <si>
    <t>787-212-3278</t>
  </si>
  <si>
    <t>Carrasquillo Pérez, Alberto J.</t>
  </si>
  <si>
    <t>2038</t>
  </si>
  <si>
    <t>acarrasquillo1774@gmail.com</t>
  </si>
  <si>
    <t>(787)612-5117</t>
  </si>
  <si>
    <t>García Robles, José O.</t>
  </si>
  <si>
    <t>2039</t>
  </si>
  <si>
    <t>ogarciarobles@hotmail.com</t>
  </si>
  <si>
    <t>(787)526-8819</t>
  </si>
  <si>
    <t>Rivera Ocasio, Gabriel</t>
  </si>
  <si>
    <t>2040</t>
  </si>
  <si>
    <t>(787)382-0411</t>
  </si>
  <si>
    <t>García Cardona, Henry</t>
  </si>
  <si>
    <t>2041</t>
  </si>
  <si>
    <t>henrygc1@gmail.com</t>
  </si>
  <si>
    <t>787-614-5642</t>
  </si>
  <si>
    <t>Colón Ramos, Félix R.</t>
  </si>
  <si>
    <t>2042</t>
  </si>
  <si>
    <t>felixthecatt6187@gmail.com</t>
  </si>
  <si>
    <t>787-634-4597</t>
  </si>
  <si>
    <t>Ramírez Bisbal, Rubén A.</t>
  </si>
  <si>
    <t>2043</t>
  </si>
  <si>
    <t>rubenkano83@gmail.com</t>
  </si>
  <si>
    <t>(787)501-3921</t>
  </si>
  <si>
    <t>Padilla Rodríguez, Héctor L.</t>
  </si>
  <si>
    <t>2044</t>
  </si>
  <si>
    <t>hecpad@gmail.com</t>
  </si>
  <si>
    <t>787-616-7632</t>
  </si>
  <si>
    <t>López Ríos, Derek J.</t>
  </si>
  <si>
    <t>2045</t>
  </si>
  <si>
    <t>derek.joel.lopez@gmail.com</t>
  </si>
  <si>
    <t>787-428-6019</t>
  </si>
  <si>
    <t>Jiménez Morales, José M.</t>
  </si>
  <si>
    <t>2046</t>
  </si>
  <si>
    <t>jmjimenez69@yahoo.com</t>
  </si>
  <si>
    <t>(787)477-6734</t>
  </si>
  <si>
    <t>Llanos Romero, Pablo A.</t>
  </si>
  <si>
    <t>2047</t>
  </si>
  <si>
    <t>pablollanosllanos@gmail.com</t>
  </si>
  <si>
    <t>787-310-7002</t>
  </si>
  <si>
    <t>Alvarez Carrero, Juan A.</t>
  </si>
  <si>
    <t>2048</t>
  </si>
  <si>
    <t>jalvarezcarrero16@gmail.com</t>
  </si>
  <si>
    <t>(787)374-1967</t>
  </si>
  <si>
    <t>Manso Cepeda, Juan</t>
  </si>
  <si>
    <t>2050</t>
  </si>
  <si>
    <t>manso317@gmail.com</t>
  </si>
  <si>
    <t>787-226-5102</t>
  </si>
  <si>
    <t>Vidal Vegas, Roy A.</t>
  </si>
  <si>
    <t>2051</t>
  </si>
  <si>
    <t>roycoyvidal@gmail.com</t>
  </si>
  <si>
    <t>(939)271-2122</t>
  </si>
  <si>
    <t>Díaz Ayala, Luis E.</t>
  </si>
  <si>
    <t>2052</t>
  </si>
  <si>
    <t>ldiaz319@yahoo.com</t>
  </si>
  <si>
    <t>787-564-8082</t>
  </si>
  <si>
    <t>Medina Rivera, Luis</t>
  </si>
  <si>
    <t>2054</t>
  </si>
  <si>
    <t>(787)247-4427</t>
  </si>
  <si>
    <t>Ferrer Soto, Albin A.</t>
  </si>
  <si>
    <t>2055</t>
  </si>
  <si>
    <t>albin_dr@hotmail.com</t>
  </si>
  <si>
    <t>(787)923-0523</t>
  </si>
  <si>
    <t>Pérez Jaimán, Luis A.</t>
  </si>
  <si>
    <t>2056</t>
  </si>
  <si>
    <t>preventivopr@yahoo.com</t>
  </si>
  <si>
    <t>(787)479-1904</t>
  </si>
  <si>
    <t>González Avilés, Mike</t>
  </si>
  <si>
    <t>2057</t>
  </si>
  <si>
    <t>mikevpg@gmail.com</t>
  </si>
  <si>
    <t>(787)646-0812</t>
  </si>
  <si>
    <t>Marrero Ortiz, Samuel</t>
  </si>
  <si>
    <t>2059</t>
  </si>
  <si>
    <t>mechengineer.pe@gmail.com</t>
  </si>
  <si>
    <t>787-312-3920</t>
  </si>
  <si>
    <t>Ortíz Vázquez, Angel I.</t>
  </si>
  <si>
    <t>2060</t>
  </si>
  <si>
    <t>angelivanortiz@icloud.com</t>
  </si>
  <si>
    <t>(787)383-8123</t>
  </si>
  <si>
    <t>Barreto Rivera, Johnny</t>
  </si>
  <si>
    <t>2061</t>
  </si>
  <si>
    <t>johnny_barreto_1009@yahoo.com</t>
  </si>
  <si>
    <t>(787)671-6545</t>
  </si>
  <si>
    <t>Maestre Trinidad, Jaime A.</t>
  </si>
  <si>
    <t>2062</t>
  </si>
  <si>
    <t>antho_30@live.com</t>
  </si>
  <si>
    <t>939-259-5522</t>
  </si>
  <si>
    <t>Segarra Vega, Joel</t>
  </si>
  <si>
    <t>2063</t>
  </si>
  <si>
    <t>joelsegarra0926@gmail.com</t>
  </si>
  <si>
    <t>(939)630-6568</t>
  </si>
  <si>
    <t>Lespier Caraballo, Jared J.</t>
  </si>
  <si>
    <t>2064</t>
  </si>
  <si>
    <t>j.lespier@hotmail.com</t>
  </si>
  <si>
    <t>787-201-9189</t>
  </si>
  <si>
    <t>Flores Torres, Tomas</t>
  </si>
  <si>
    <t>2065</t>
  </si>
  <si>
    <t>tflores941@gmail.com</t>
  </si>
  <si>
    <t>(787)640-9255</t>
  </si>
  <si>
    <t>Durán Fernández, Ramón A.</t>
  </si>
  <si>
    <t>2066</t>
  </si>
  <si>
    <t>irme@rdengineers.net</t>
  </si>
  <si>
    <t>787-644-6639</t>
  </si>
  <si>
    <t>Ortiz Colón, Miguel A.</t>
  </si>
  <si>
    <t>2067</t>
  </si>
  <si>
    <t>ingmiguelortiz@hotmail.com</t>
  </si>
  <si>
    <t>(787)565-1883</t>
  </si>
  <si>
    <t>Romero Ortiz, Eugenio</t>
  </si>
  <si>
    <t>2068</t>
  </si>
  <si>
    <t>geno_813@yahoo.com</t>
  </si>
  <si>
    <t>(787)556-2715</t>
  </si>
  <si>
    <t>González Rosario, Víctor L.</t>
  </si>
  <si>
    <t>2069</t>
  </si>
  <si>
    <t>victorspd@hotmail.com</t>
  </si>
  <si>
    <t>(787)637-2020</t>
  </si>
  <si>
    <t>Quiñones Arcay, Rafael A.</t>
  </si>
  <si>
    <t>2070</t>
  </si>
  <si>
    <t>rqelectricalservices@gmail.com</t>
  </si>
  <si>
    <t>(787)313-1882</t>
  </si>
  <si>
    <t>Silen Figueroa, Héctor M.</t>
  </si>
  <si>
    <t>2071</t>
  </si>
  <si>
    <t>hectorsilen10@gmail.com</t>
  </si>
  <si>
    <t>(787)597-4105</t>
  </si>
  <si>
    <t>Valentín Ríos, Rafael J.</t>
  </si>
  <si>
    <t>2072</t>
  </si>
  <si>
    <t>rvelectricpr@gmail.com</t>
  </si>
  <si>
    <t>(787)247-7271</t>
  </si>
  <si>
    <t>Sepúlveda Vázquez, Carlos</t>
  </si>
  <si>
    <t>2073</t>
  </si>
  <si>
    <t>csepvazquez@gmail.com</t>
  </si>
  <si>
    <t>787-487-8719</t>
  </si>
  <si>
    <t>Casillas Feliciano, Juan G.</t>
  </si>
  <si>
    <t>2074</t>
  </si>
  <si>
    <t>juan.casillas@upr.edu</t>
  </si>
  <si>
    <t>(939)257-3656</t>
  </si>
  <si>
    <t>Cartagena Merced, Luis A.</t>
  </si>
  <si>
    <t>2076</t>
  </si>
  <si>
    <t>cartagena4418@yahoo.com</t>
  </si>
  <si>
    <t>787-378-1462</t>
  </si>
  <si>
    <t>Cáceres Ruiz, Sergio O.</t>
  </si>
  <si>
    <t>2077</t>
  </si>
  <si>
    <t>ocaceres_21@yahoo.com</t>
  </si>
  <si>
    <t>787-934-9097</t>
  </si>
  <si>
    <t>Caro Torres, Waldemar</t>
  </si>
  <si>
    <t>2078</t>
  </si>
  <si>
    <t>waldy.caro@yahoo.com</t>
  </si>
  <si>
    <t>(787)342-2925</t>
  </si>
  <si>
    <t>Figueroa Ruiz, Antonio</t>
  </si>
  <si>
    <t>2079</t>
  </si>
  <si>
    <t>tonyn.figueros@gmail.com</t>
  </si>
  <si>
    <t>787-646-4011</t>
  </si>
  <si>
    <t>Rodriguez Lozada, Autencio</t>
  </si>
  <si>
    <t>2080</t>
  </si>
  <si>
    <t>(787)233-0221</t>
  </si>
  <si>
    <t>Díaz Quiles, Emmanuel</t>
  </si>
  <si>
    <t>2081</t>
  </si>
  <si>
    <t>mannydiaz77@gmail.com</t>
  </si>
  <si>
    <t xml:space="preserve">(787)378-8069 </t>
  </si>
  <si>
    <t>Marrero Rivera, Ramón</t>
  </si>
  <si>
    <t>2082</t>
  </si>
  <si>
    <t>ramonelectrical68@yahoo.com</t>
  </si>
  <si>
    <t>939-641-3668</t>
  </si>
  <si>
    <t>Reyes, David</t>
  </si>
  <si>
    <t>2083</t>
  </si>
  <si>
    <t>reyesda22@gmail.com</t>
  </si>
  <si>
    <t>787-204-6758</t>
  </si>
  <si>
    <t>Rodríguez Tirado, Pedro U.</t>
  </si>
  <si>
    <t>2084</t>
  </si>
  <si>
    <t>pedroulises4@gmail.com</t>
  </si>
  <si>
    <t>787-595-7198</t>
  </si>
  <si>
    <t>Cintrón Torres, Bienvenido</t>
  </si>
  <si>
    <t>2085</t>
  </si>
  <si>
    <t>albavazquez033@gmail.com</t>
  </si>
  <si>
    <t>(787)204-2859</t>
  </si>
  <si>
    <t>Maisonave Hernández, Rafael</t>
  </si>
  <si>
    <t>2086</t>
  </si>
  <si>
    <t>r.maisonave@gmail.com</t>
  </si>
  <si>
    <t>(787)380-3577</t>
  </si>
  <si>
    <t>Robles Martínez, Joel</t>
  </si>
  <si>
    <t>2087</t>
  </si>
  <si>
    <t>jrpowersystem@gmail.com</t>
  </si>
  <si>
    <t>(787)346-1692</t>
  </si>
  <si>
    <t>Lebrón Reyes, Raúl</t>
  </si>
  <si>
    <t>2088</t>
  </si>
  <si>
    <t>raulebron1@hotmail.com</t>
  </si>
  <si>
    <t>(787)914-0647</t>
  </si>
  <si>
    <t>Rivera Díaz, Gabriel</t>
  </si>
  <si>
    <t>2089</t>
  </si>
  <si>
    <t>gabygmc2003@gmail.com</t>
  </si>
  <si>
    <t>(787)370-9436</t>
  </si>
  <si>
    <t>Hernández Hernández, Hernan</t>
  </si>
  <si>
    <t>2090</t>
  </si>
  <si>
    <t>hernanhdez777@hotmail.com</t>
  </si>
  <si>
    <t>(939)239-1130</t>
  </si>
  <si>
    <t>González Rodríguez, Jesús M.</t>
  </si>
  <si>
    <t>2091</t>
  </si>
  <si>
    <t>gonzalez0572@gmail.com</t>
  </si>
  <si>
    <t>(787)307-6570</t>
  </si>
  <si>
    <t>Arroyo Soto, William B.</t>
  </si>
  <si>
    <t>2092</t>
  </si>
  <si>
    <t>williamarroyosoto@gmail.com</t>
  </si>
  <si>
    <t>(787)205-6428</t>
  </si>
  <si>
    <t>Cáceres Maury, Carlos A.</t>
  </si>
  <si>
    <t>2093</t>
  </si>
  <si>
    <t>caceres@sunfuelpr.com</t>
  </si>
  <si>
    <t>787-692-3838</t>
  </si>
  <si>
    <t>Soto Vega, Roberto</t>
  </si>
  <si>
    <t>2094</t>
  </si>
  <si>
    <t>lacticarp@yahoo.com</t>
  </si>
  <si>
    <t>939-225-0704</t>
  </si>
  <si>
    <t>González Mendoza, Eduardo</t>
  </si>
  <si>
    <t>2096</t>
  </si>
  <si>
    <t>gonzalezmendozaeduardo171@gmail.com</t>
  </si>
  <si>
    <t>939-262-8800</t>
  </si>
  <si>
    <t xml:space="preserve">Ortiz Delgado, Leoncio </t>
  </si>
  <si>
    <t>2097</t>
  </si>
  <si>
    <t>yorti40@gmail.com</t>
  </si>
  <si>
    <t>787-323-3028</t>
  </si>
  <si>
    <t>Escobar Méndez, Jorge</t>
  </si>
  <si>
    <t>2098</t>
  </si>
  <si>
    <t>jeelectric@hotmail.com</t>
  </si>
  <si>
    <t>989-255-5585</t>
  </si>
  <si>
    <t>Román López, José M.</t>
  </si>
  <si>
    <t>2099</t>
  </si>
  <si>
    <t>romanjmig@gmail.com</t>
  </si>
  <si>
    <t>(787)900-6026</t>
  </si>
  <si>
    <t>Vega Claudio, José A.</t>
  </si>
  <si>
    <t>2100</t>
  </si>
  <si>
    <t>amir29137@gmail.com</t>
  </si>
  <si>
    <t>939-319-3472</t>
  </si>
  <si>
    <t>Orama Muñiz, Juan A.</t>
  </si>
  <si>
    <t>2101</t>
  </si>
  <si>
    <t>oramamunizjuan@gmail.com</t>
  </si>
  <si>
    <t>(787)314-9894</t>
  </si>
  <si>
    <t>Peña Dávila, José V.</t>
  </si>
  <si>
    <t>2102</t>
  </si>
  <si>
    <t>jvpdavila@gmail.com</t>
  </si>
  <si>
    <t>(787)640-2248</t>
  </si>
  <si>
    <t>García González, Alexander P.</t>
  </si>
  <si>
    <t>2103</t>
  </si>
  <si>
    <t>alexobe12@hotmail.com</t>
  </si>
  <si>
    <t>(787)346-0021</t>
  </si>
  <si>
    <t>Figueroa Figueroa, Randolfo</t>
  </si>
  <si>
    <t>2105</t>
  </si>
  <si>
    <t>RandyFigue@gmail.com</t>
  </si>
  <si>
    <t>(787)242-2971</t>
  </si>
  <si>
    <t>Fernández Santa, Magdiel</t>
  </si>
  <si>
    <t>2107</t>
  </si>
  <si>
    <t>magdielfernandez8@gmail.com</t>
  </si>
  <si>
    <t>(787)639-2289</t>
  </si>
  <si>
    <t>Guzmán Mercado, Luis E.</t>
  </si>
  <si>
    <t>2108</t>
  </si>
  <si>
    <t>luisemanuel1@gmail.com</t>
  </si>
  <si>
    <t>(787)487-5327</t>
  </si>
  <si>
    <t>Diaz De La Cuz, Jesús M.</t>
  </si>
  <si>
    <t>2109</t>
  </si>
  <si>
    <t>jmdiazelectric@gmail.com</t>
  </si>
  <si>
    <t>(787)951-1504</t>
  </si>
  <si>
    <t>Jiménez Cancela, Modesto</t>
  </si>
  <si>
    <t>2110</t>
  </si>
  <si>
    <t>m.jimenezcancela@yahoo.com</t>
  </si>
  <si>
    <t>(787)698-1250</t>
  </si>
  <si>
    <t>Díaz López, Angel A.</t>
  </si>
  <si>
    <t>2111</t>
  </si>
  <si>
    <t>adelectricalpr@gmail.com</t>
  </si>
  <si>
    <t>(787)473-6767</t>
  </si>
  <si>
    <t>Medina Aponte, Benjamín</t>
  </si>
  <si>
    <t>2112</t>
  </si>
  <si>
    <t>bengie838@gmail.com</t>
  </si>
  <si>
    <t>(787)519-5148</t>
  </si>
  <si>
    <t>Vázquez Santiago, Adalberto</t>
  </si>
  <si>
    <t>2114</t>
  </si>
  <si>
    <t>avazquez26@gmail.com</t>
  </si>
  <si>
    <t>787-470-3757</t>
  </si>
  <si>
    <t>Colón Vale, Daniel</t>
  </si>
  <si>
    <t>2115</t>
  </si>
  <si>
    <t>danielc384@icloud.com</t>
  </si>
  <si>
    <t>787-467-0085</t>
  </si>
  <si>
    <t>Cordero Rosa, Carlos</t>
  </si>
  <si>
    <t>2116</t>
  </si>
  <si>
    <t>carlos gw4@hotmail.com</t>
  </si>
  <si>
    <t>939-639-1156</t>
  </si>
  <si>
    <t>Hernández Román, Hiram</t>
  </si>
  <si>
    <t>2117</t>
  </si>
  <si>
    <t>hiramhroman@gmail.com</t>
  </si>
  <si>
    <t>787-431-5631</t>
  </si>
  <si>
    <t>Girau Girau, Jorge L.</t>
  </si>
  <si>
    <t>2118</t>
  </si>
  <si>
    <t>jorge.girau57@gmail.com</t>
  </si>
  <si>
    <t>(787)321-8278</t>
  </si>
  <si>
    <t>Jiménez Chico, Nelson</t>
  </si>
  <si>
    <t>2119</t>
  </si>
  <si>
    <t>jimenezflashelectrical@gmail.com</t>
  </si>
  <si>
    <t>787-378-4645</t>
  </si>
  <si>
    <t>González Velázquez, Miguel A.</t>
  </si>
  <si>
    <t>2120</t>
  </si>
  <si>
    <t>miguel5432@yahoo.com</t>
  </si>
  <si>
    <t>(787)943-1059</t>
  </si>
  <si>
    <t>Rosado Velázquez, Danny A.</t>
  </si>
  <si>
    <t>2121</t>
  </si>
  <si>
    <t>rosadodanny26@gmail.com</t>
  </si>
  <si>
    <t>(787)566-2802</t>
  </si>
  <si>
    <t>Rosario Soto, Orlando</t>
  </si>
  <si>
    <t>2122</t>
  </si>
  <si>
    <t>orlando.orec@gmail.com</t>
  </si>
  <si>
    <t>(787)398-2728</t>
  </si>
  <si>
    <t>Ruiz Aguayo, José A.</t>
  </si>
  <si>
    <t>2124</t>
  </si>
  <si>
    <t>yama123@hotmail.com</t>
  </si>
  <si>
    <t>787-598-5739</t>
  </si>
  <si>
    <t>Vargas Méndez, Miguel J.</t>
  </si>
  <si>
    <t>2125</t>
  </si>
  <si>
    <t>mjv201551@gmail.com</t>
  </si>
  <si>
    <t>787-214-7959</t>
  </si>
  <si>
    <t>Ríos Cartagena, Carmelo</t>
  </si>
  <si>
    <t>2128</t>
  </si>
  <si>
    <t>crioscartagena50@gmail.com</t>
  </si>
  <si>
    <t>(787)644-4739</t>
  </si>
  <si>
    <t>Alicea Meléndez, Héctor I.</t>
  </si>
  <si>
    <t>2129</t>
  </si>
  <si>
    <t>ianalicea@gmail.com</t>
  </si>
  <si>
    <t>(787)988-3382</t>
  </si>
  <si>
    <t>Solero Esquilín, Jesús M.</t>
  </si>
  <si>
    <t>2130</t>
  </si>
  <si>
    <t>quilo007@gmail.com</t>
  </si>
  <si>
    <t>(787)316-1263</t>
  </si>
  <si>
    <t>Delgado Colón, Eduardo A.</t>
  </si>
  <si>
    <t>2131</t>
  </si>
  <si>
    <t>eduardo.delgado@terraaltaeng.net</t>
  </si>
  <si>
    <t>(787)379-6924</t>
  </si>
  <si>
    <t>Núñez Torres, Rafael E.</t>
  </si>
  <si>
    <t>2132</t>
  </si>
  <si>
    <t>rnunez750@gmail.com</t>
  </si>
  <si>
    <t>787-365-9695</t>
  </si>
  <si>
    <t>Juliá Ortiz, José E.</t>
  </si>
  <si>
    <t>2133</t>
  </si>
  <si>
    <t>jose.julia1958@gmail.com</t>
  </si>
  <si>
    <t>787-204-9914</t>
  </si>
  <si>
    <t>Torres González, Abel</t>
  </si>
  <si>
    <t>2134</t>
  </si>
  <si>
    <t>abeltorres22@yahoo.com</t>
  </si>
  <si>
    <t>787-312-0507</t>
  </si>
  <si>
    <t>González Barias, Misael</t>
  </si>
  <si>
    <t>2135</t>
  </si>
  <si>
    <t>misael.gonzalez@live.com</t>
  </si>
  <si>
    <t>939-232-3915</t>
  </si>
  <si>
    <t>Ramos Rivera, Edgardo</t>
  </si>
  <si>
    <t>2136</t>
  </si>
  <si>
    <t>ercsomar@gmail.com</t>
  </si>
  <si>
    <t>(787)635-2598</t>
  </si>
  <si>
    <t>Vega Diaz, José A.</t>
  </si>
  <si>
    <t>2137</t>
  </si>
  <si>
    <t>jose.alfredo7655@gmail.com</t>
  </si>
  <si>
    <t>(787)632-7275</t>
  </si>
  <si>
    <t>Rodríguez Díaz, José A.</t>
  </si>
  <si>
    <t>2138</t>
  </si>
  <si>
    <t>jardimref@gmail.com</t>
  </si>
  <si>
    <t>787-649-5116</t>
  </si>
  <si>
    <t>Esteves González, Javier J.</t>
  </si>
  <si>
    <t>2139</t>
  </si>
  <si>
    <t>estevespr@hotmail.com</t>
  </si>
  <si>
    <t>787-644-7415</t>
  </si>
  <si>
    <t>Pérez Concepción, Eliud</t>
  </si>
  <si>
    <t>2140</t>
  </si>
  <si>
    <t>eperez325@icloud.com</t>
  </si>
  <si>
    <t>(787)398-9748</t>
  </si>
  <si>
    <t>Román Acevedo, Luis M.</t>
  </si>
  <si>
    <t>2141</t>
  </si>
  <si>
    <t>siul166@yahoo.com</t>
  </si>
  <si>
    <t>787-393-0145</t>
  </si>
  <si>
    <t>Soto Acevedo, Arturo</t>
  </si>
  <si>
    <t>2142</t>
  </si>
  <si>
    <t>arturo_sotous@yahoo.com</t>
  </si>
  <si>
    <t>787-208-0713</t>
  </si>
  <si>
    <t>González Cabán, José A.</t>
  </si>
  <si>
    <t>2143</t>
  </si>
  <si>
    <t>(787)487-6409</t>
  </si>
  <si>
    <t>Castro Santiago, José M.</t>
  </si>
  <si>
    <t>2144</t>
  </si>
  <si>
    <t>josemcastro615@gmail.com</t>
  </si>
  <si>
    <t>(787420-7804</t>
  </si>
  <si>
    <t>Justiniano Barbosa, Carlos G.</t>
  </si>
  <si>
    <t>2145</t>
  </si>
  <si>
    <t>justincarlos1867@gmail.com</t>
  </si>
  <si>
    <t>Sen Germán</t>
  </si>
  <si>
    <t>(787)538-2209</t>
  </si>
  <si>
    <t>Justiniano Arroyo, Isaí</t>
  </si>
  <si>
    <t>2146</t>
  </si>
  <si>
    <t>isaijustiniano2010@gmail.com</t>
  </si>
  <si>
    <t>(787)951-4698</t>
  </si>
  <si>
    <t>Sepúlveda Martínez, Rodney</t>
  </si>
  <si>
    <t>2147</t>
  </si>
  <si>
    <t>rodne@hotmail.com</t>
  </si>
  <si>
    <t>(787)375-8421</t>
  </si>
  <si>
    <t>Jiménez Méndez, Francisco</t>
  </si>
  <si>
    <t>2148</t>
  </si>
  <si>
    <t>franciscojimenez462@yahoo.es</t>
  </si>
  <si>
    <t>(787)690-0215</t>
  </si>
  <si>
    <t>Rodríguez Oliver, Carlos A.</t>
  </si>
  <si>
    <t>2149</t>
  </si>
  <si>
    <t>carlosarodriguez.cr@gmail.com</t>
  </si>
  <si>
    <t>(787)470-0570</t>
  </si>
  <si>
    <t>Cruz Méndez, Víctor</t>
  </si>
  <si>
    <t>2150</t>
  </si>
  <si>
    <t>vcruz53@gmail.com</t>
  </si>
  <si>
    <t>(787)504-7560</t>
  </si>
  <si>
    <t>Lassalle Núñez, Wilfredo</t>
  </si>
  <si>
    <t>2151</t>
  </si>
  <si>
    <t>lassallewilfredo@gmail.com</t>
  </si>
  <si>
    <t>(787)546-6499</t>
  </si>
  <si>
    <t>Jiménez Colón, Jorge J.</t>
  </si>
  <si>
    <t>2152</t>
  </si>
  <si>
    <t>handura@hotmail.com</t>
  </si>
  <si>
    <t>(787)547-5013</t>
  </si>
  <si>
    <t>Hernández Hernández, Natalio</t>
  </si>
  <si>
    <t>2153</t>
  </si>
  <si>
    <t>nataliohernandez7@gmail.com</t>
  </si>
  <si>
    <t>(787)223-5685</t>
  </si>
  <si>
    <t>Vicente Toledo, Eduardo</t>
  </si>
  <si>
    <t>2154</t>
  </si>
  <si>
    <t>evicentetoledo@gmail.com</t>
  </si>
  <si>
    <t>787-949-9126</t>
  </si>
  <si>
    <t>Castro Inoa, Kelvin E.</t>
  </si>
  <si>
    <t>2155</t>
  </si>
  <si>
    <t>kelvincastro10@yahoo.com</t>
  </si>
  <si>
    <t>(787)242-0259</t>
  </si>
  <si>
    <t>Monsanto Rivera, Rafael A.</t>
  </si>
  <si>
    <t>2156</t>
  </si>
  <si>
    <t>rafy0106@gmail.com</t>
  </si>
  <si>
    <t>(787)688-4701</t>
  </si>
  <si>
    <t>Ríos Román, Félix J.</t>
  </si>
  <si>
    <t>2157</t>
  </si>
  <si>
    <t>felixjrios.fr@gmail.com</t>
  </si>
  <si>
    <t>(787)238-1584</t>
  </si>
  <si>
    <t>Rodríguez Colón, Francisco</t>
  </si>
  <si>
    <t>2158</t>
  </si>
  <si>
    <t>frodriguez0511@gmail.com</t>
  </si>
  <si>
    <t>787-391-3050</t>
  </si>
  <si>
    <t>Carreras Dávila, José A.</t>
  </si>
  <si>
    <t>2159</t>
  </si>
  <si>
    <t>carrerasjose@yahoo.com</t>
  </si>
  <si>
    <t>(787)810-1288</t>
  </si>
  <si>
    <t>Tolentino Dávila, Rosendo</t>
  </si>
  <si>
    <t>2160</t>
  </si>
  <si>
    <t>(787)922-8692</t>
  </si>
  <si>
    <t>Pérez Martínez, Gabriel</t>
  </si>
  <si>
    <t>2161</t>
  </si>
  <si>
    <t>gabriel_p_martinez@hotmail.com</t>
  </si>
  <si>
    <t>(787)391-5405</t>
  </si>
  <si>
    <t>Acosta Núñez, Nelson D.</t>
  </si>
  <si>
    <t>2162</t>
  </si>
  <si>
    <t>ndavid8386@gmail.com</t>
  </si>
  <si>
    <t>787-224-0677</t>
  </si>
  <si>
    <t>Arroyo Franco, José I.</t>
  </si>
  <si>
    <t>2163</t>
  </si>
  <si>
    <t>jiafz@hotmail.com</t>
  </si>
  <si>
    <t>(787)598-4173</t>
  </si>
  <si>
    <t>Rosario Pérez, José L.</t>
  </si>
  <si>
    <t>2164</t>
  </si>
  <si>
    <t>joserosario0980@hotmail.com</t>
  </si>
  <si>
    <t>(787)235-4242</t>
  </si>
  <si>
    <t>Medina Colón, Ljuis A.</t>
  </si>
  <si>
    <t>2165</t>
  </si>
  <si>
    <t>laynary24@gmail.com</t>
  </si>
  <si>
    <t>(787)409-0293</t>
  </si>
  <si>
    <t>Almeida Marín, Luis E.</t>
  </si>
  <si>
    <t>2166</t>
  </si>
  <si>
    <t>anecoico@gmail.com</t>
  </si>
  <si>
    <t>(787)599-1176</t>
  </si>
  <si>
    <t>Soto Rivera, Edwin</t>
  </si>
  <si>
    <t>2167</t>
  </si>
  <si>
    <t>esr415@yahoo.com</t>
  </si>
  <si>
    <t>(787)507-0943</t>
  </si>
  <si>
    <t>Pérez Pagán, Luis O.</t>
  </si>
  <si>
    <t>2168</t>
  </si>
  <si>
    <t>luis.otoniel@hotmail.com</t>
  </si>
  <si>
    <t>(787)383-8374</t>
  </si>
  <si>
    <t>Dávila Mejías, Elvin</t>
  </si>
  <si>
    <t>2169</t>
  </si>
  <si>
    <t>elvinndavila@hotmail.com</t>
  </si>
  <si>
    <t>(787)530-5755</t>
  </si>
  <si>
    <t>Tirado Gordo, Ricardo</t>
  </si>
  <si>
    <t>2170</t>
  </si>
  <si>
    <t>tiradori@yahoo.com</t>
  </si>
  <si>
    <t>(787)435-7379</t>
  </si>
  <si>
    <t>Molina Cintrón, Carlos A.</t>
  </si>
  <si>
    <t>2171</t>
  </si>
  <si>
    <t>molinaelectric8567@gmail.com</t>
  </si>
  <si>
    <t>(787)241-8291</t>
  </si>
  <si>
    <t>Díaz Gual, Cándido</t>
  </si>
  <si>
    <t>2172</t>
  </si>
  <si>
    <t>candidodg2361@gmail.com</t>
  </si>
  <si>
    <t>(787)612-7325</t>
  </si>
  <si>
    <t>Aponte Díaz, Julio</t>
  </si>
  <si>
    <t>2173</t>
  </si>
  <si>
    <t>(787)642-4510</t>
  </si>
  <si>
    <t>Vargas Ruiz, Jerry L.</t>
  </si>
  <si>
    <t>2174</t>
  </si>
  <si>
    <t>jerryv868@gmail.com</t>
  </si>
  <si>
    <t>(787)613-4132</t>
  </si>
  <si>
    <t>Nieves Aldarondo, Pablo D.</t>
  </si>
  <si>
    <t>2175</t>
  </si>
  <si>
    <t>(787)830-1364</t>
  </si>
  <si>
    <t>Beltrán Rivera, Abdiel O.</t>
  </si>
  <si>
    <t>2176</t>
  </si>
  <si>
    <t>abrivera_19@yahoo.com</t>
  </si>
  <si>
    <t>(787)447-2506</t>
  </si>
  <si>
    <t>Alers Bagú, Carlos J.</t>
  </si>
  <si>
    <t>2177</t>
  </si>
  <si>
    <t>calersbagu@gmail.com</t>
  </si>
  <si>
    <t>787-449-1356</t>
  </si>
  <si>
    <t>Rivera Burgos, Carlos</t>
  </si>
  <si>
    <t>2178</t>
  </si>
  <si>
    <t>gugopr@yahoo.com</t>
  </si>
  <si>
    <t>(939)267-6067</t>
  </si>
  <si>
    <t>Torres Pagán, Miguel A.</t>
  </si>
  <si>
    <t>2179</t>
  </si>
  <si>
    <t>miguel7175@gmail.com</t>
  </si>
  <si>
    <t>787-460-0336</t>
  </si>
  <si>
    <t>Borrero Soto, Carlos A.</t>
  </si>
  <si>
    <t>2180</t>
  </si>
  <si>
    <t>caboso12@yahoo.com</t>
  </si>
  <si>
    <t>787-237-7693</t>
  </si>
  <si>
    <t>Vega Plúguez, Anthony</t>
  </si>
  <si>
    <t>2181</t>
  </si>
  <si>
    <t>anthonyvp22@gmail.com</t>
  </si>
  <si>
    <t>787-295-7771</t>
  </si>
  <si>
    <t>Beltrán Negrón, Rafael</t>
  </si>
  <si>
    <t>2182</t>
  </si>
  <si>
    <t>rafib.n@hotmail.com</t>
  </si>
  <si>
    <t>787-615-3015</t>
  </si>
  <si>
    <t>González Padilla, Angel M.</t>
  </si>
  <si>
    <t>2183</t>
  </si>
  <si>
    <t>elektronik_10@yahoo.com</t>
  </si>
  <si>
    <t>787-433-2198</t>
  </si>
  <si>
    <t>Esquilín Manso, Luis D.</t>
  </si>
  <si>
    <t>2184</t>
  </si>
  <si>
    <t>luidesqui@yahoo.com</t>
  </si>
  <si>
    <t>787-376-3217</t>
  </si>
  <si>
    <t>Santiago Feliciano, Javier</t>
  </si>
  <si>
    <t>2185</t>
  </si>
  <si>
    <t>jsantiago.ppr@gmail.com</t>
  </si>
  <si>
    <t>(787)368-5879</t>
  </si>
  <si>
    <t>Cardenales Pérez, Julio</t>
  </si>
  <si>
    <t>2186</t>
  </si>
  <si>
    <t>cardenalesperez@gmail.com</t>
  </si>
  <si>
    <t>(787)702-4195</t>
  </si>
  <si>
    <t>Santiago Pérez, Jesús I.</t>
  </si>
  <si>
    <t>2187</t>
  </si>
  <si>
    <t>jssantiago26@gmail.com</t>
  </si>
  <si>
    <t>787-217-3337</t>
  </si>
  <si>
    <t>Román Rolón, Jorge L.</t>
  </si>
  <si>
    <t>2188</t>
  </si>
  <si>
    <t>jorge.roman@claropr.com</t>
  </si>
  <si>
    <t>(787)320-9922</t>
  </si>
  <si>
    <t>Centeno Rodríguez, Jorge M.</t>
  </si>
  <si>
    <t>2189</t>
  </si>
  <si>
    <t>j-centeno@hotmail.com</t>
  </si>
  <si>
    <t>787-614-4463</t>
  </si>
  <si>
    <t>Pabón López, Emanuel</t>
  </si>
  <si>
    <t>2190</t>
  </si>
  <si>
    <t>pabonlopezemanuel@gmail.com</t>
  </si>
  <si>
    <t>(787)909-8901</t>
  </si>
  <si>
    <t>Lozada Pérez, César A.</t>
  </si>
  <si>
    <t>2191</t>
  </si>
  <si>
    <t>calp.lozada@gmail.com</t>
  </si>
  <si>
    <t>(787)943-0033</t>
  </si>
  <si>
    <t>Nieves Rodríguez, Gerardo A.</t>
  </si>
  <si>
    <t>2192</t>
  </si>
  <si>
    <t>gerardonieves14@gmail.com</t>
  </si>
  <si>
    <t>(787)-904-7991</t>
  </si>
  <si>
    <t>Rivera Figueroa, Felipe M.</t>
  </si>
  <si>
    <t>2193</t>
  </si>
  <si>
    <t>frivera@fullpowergroup.com</t>
  </si>
  <si>
    <t>(787)627-9000</t>
  </si>
  <si>
    <t>Rivera Díaz, Felipe X.</t>
  </si>
  <si>
    <t>2194</t>
  </si>
  <si>
    <t>fxrivera1@gmail.com</t>
  </si>
  <si>
    <t>(787)217-9000</t>
  </si>
  <si>
    <t>Guadalupe Arce, Erick A.</t>
  </si>
  <si>
    <t>2195</t>
  </si>
  <si>
    <t>eg.electricalsolutions@outlook.com</t>
  </si>
  <si>
    <t>787-466-8095</t>
  </si>
  <si>
    <t>Maldonado Vélez, Jomel</t>
  </si>
  <si>
    <t>2196</t>
  </si>
  <si>
    <t>jomel.maldonado@gmail.com</t>
  </si>
  <si>
    <t>(787)299-9999</t>
  </si>
  <si>
    <t>Cameron Colón, Carmelo</t>
  </si>
  <si>
    <t>2197</t>
  </si>
  <si>
    <t>cccelect06@yahoo.com</t>
  </si>
  <si>
    <t>(787)344-5075</t>
  </si>
  <si>
    <t>Cintrón De Jesús, Reynaldo</t>
  </si>
  <si>
    <t>2198</t>
  </si>
  <si>
    <t>reykoec08@yahoo.com</t>
  </si>
  <si>
    <t>(787)410-9181</t>
  </si>
  <si>
    <t>López Román, Ramón</t>
  </si>
  <si>
    <t>2199</t>
  </si>
  <si>
    <t>lramon044@gmail.com</t>
  </si>
  <si>
    <t>787-672-3122</t>
  </si>
  <si>
    <t>Correa López, Enrique</t>
  </si>
  <si>
    <t>2200</t>
  </si>
  <si>
    <t>ecorrealopez77@gmail.com</t>
  </si>
  <si>
    <t>939-251-3107</t>
  </si>
  <si>
    <t>Sánchez Rivera, Adán</t>
  </si>
  <si>
    <t>2201</t>
  </si>
  <si>
    <t>adanpr6412@gmail.com</t>
  </si>
  <si>
    <t>787-690-3214</t>
  </si>
  <si>
    <t>Caraballo Quiñones, Alexander</t>
  </si>
  <si>
    <t>2202</t>
  </si>
  <si>
    <t>xandermk2@gmail.com</t>
  </si>
  <si>
    <t>(787)673-8732</t>
  </si>
  <si>
    <t>Díaz Rosado, Víctor J.</t>
  </si>
  <si>
    <t>2203</t>
  </si>
  <si>
    <t>javierdiaz@humvi.com</t>
  </si>
  <si>
    <t>(787)391-1484</t>
  </si>
  <si>
    <t>Rivera Romero, Owen S.</t>
  </si>
  <si>
    <t>2204</t>
  </si>
  <si>
    <t>owenrivera521@gmail.com</t>
  </si>
  <si>
    <t>(787)363-3761</t>
  </si>
  <si>
    <t xml:space="preserve">Class Feliciano, Ramón A. </t>
  </si>
  <si>
    <t>2205</t>
  </si>
  <si>
    <t>rclass9147@gmail.com</t>
  </si>
  <si>
    <t>787-614-9221</t>
  </si>
  <si>
    <t>Ramos Lozada, Neftalí</t>
  </si>
  <si>
    <t>2206</t>
  </si>
  <si>
    <t>neftaliramosp.e@gmail.com</t>
  </si>
  <si>
    <t>(939)290-4818</t>
  </si>
  <si>
    <t>Santiago Rodríguez, Alejandro N.</t>
  </si>
  <si>
    <t>2207</t>
  </si>
  <si>
    <t>jandro84@gmail.com</t>
  </si>
  <si>
    <t>(787)908-9100</t>
  </si>
  <si>
    <t>Montañez De León, Víctor M.</t>
  </si>
  <si>
    <t>2208</t>
  </si>
  <si>
    <t>vitin5073@yahoo.com</t>
  </si>
  <si>
    <t>787-436-1725</t>
  </si>
  <si>
    <t>Hernández Sánchez, Ricardo J.</t>
  </si>
  <si>
    <t>2209</t>
  </si>
  <si>
    <t>isanchezserrano@yahoo.com</t>
  </si>
  <si>
    <t>(787)644-1998</t>
  </si>
  <si>
    <t>Torres Acosta, Carlos J.</t>
  </si>
  <si>
    <t>2210</t>
  </si>
  <si>
    <t>carlosjuantorresacosta@yahoo.com</t>
  </si>
  <si>
    <t>787-396-4972</t>
  </si>
  <si>
    <t>Aquino Gandarilla, Aníbal F.</t>
  </si>
  <si>
    <t>2211</t>
  </si>
  <si>
    <t>anibal.aquino@gmail.com</t>
  </si>
  <si>
    <t>939-425-1768</t>
  </si>
  <si>
    <t>Castillo Rosario, Germán</t>
  </si>
  <si>
    <t>2212</t>
  </si>
  <si>
    <t>castillog_electric@yahoo.com</t>
  </si>
  <si>
    <t>787-531-0675</t>
  </si>
  <si>
    <t>Rivera Rodríguez, Eduardo</t>
  </si>
  <si>
    <t>2213</t>
  </si>
  <si>
    <t>rivera.eduardo3552@gmail.com</t>
  </si>
  <si>
    <t>787-317-3845</t>
  </si>
  <si>
    <t>Arroyo Pérez, Nelson A.</t>
  </si>
  <si>
    <t>2214</t>
  </si>
  <si>
    <t>nelsonarroyo508@gmail.com</t>
  </si>
  <si>
    <t>787-221-0745</t>
  </si>
  <si>
    <t>Santiago Santiago, Adolfo E.</t>
  </si>
  <si>
    <t>2215</t>
  </si>
  <si>
    <t>adolfoes2014@gmail.com</t>
  </si>
  <si>
    <t>787-380-3118</t>
  </si>
  <si>
    <t>Antongiorgi Negrón, Ellery</t>
  </si>
  <si>
    <t>2216</t>
  </si>
  <si>
    <t>antongiorgi@yahoo.com</t>
  </si>
  <si>
    <t>(787)599-4749</t>
  </si>
  <si>
    <t>Torres Alvarado, Lilibeth</t>
  </si>
  <si>
    <t>2217</t>
  </si>
  <si>
    <t>tlilibeth@hotmail.com</t>
  </si>
  <si>
    <t>787-647-9453</t>
  </si>
  <si>
    <t>Rivera Dávila, Raúl</t>
  </si>
  <si>
    <t>2218</t>
  </si>
  <si>
    <t>raulriveradavila75@gmail.com</t>
  </si>
  <si>
    <t>(787)201-1711</t>
  </si>
  <si>
    <t>Montalvo Rojas, Iván</t>
  </si>
  <si>
    <t>2219</t>
  </si>
  <si>
    <t>ivan.montalvo@yahoo.com</t>
  </si>
  <si>
    <t>(787)502-0557</t>
  </si>
  <si>
    <t>Mojica García, Nelson E.</t>
  </si>
  <si>
    <t>2220</t>
  </si>
  <si>
    <t>mojicanelson1969@gmail.com</t>
  </si>
  <si>
    <t>939-246-4191</t>
  </si>
  <si>
    <t>García García, Richard</t>
  </si>
  <si>
    <t>2221</t>
  </si>
  <si>
    <t>recgarciagarcia@yahoo.com</t>
  </si>
  <si>
    <t>787-505-2830</t>
  </si>
  <si>
    <t>García Dávila, Edgard J.</t>
  </si>
  <si>
    <t>2222</t>
  </si>
  <si>
    <t>e.garcia.ac@gmil.com</t>
  </si>
  <si>
    <t>787-375-0599</t>
  </si>
  <si>
    <t>Del Rosario Charbonnier, Ricardo E.</t>
  </si>
  <si>
    <t>2223</t>
  </si>
  <si>
    <t>ricardo.delrosario@teksolpr.com</t>
  </si>
  <si>
    <t>787-951-4727</t>
  </si>
  <si>
    <t>Narváez Huertas, Heriberto</t>
  </si>
  <si>
    <t>2224</t>
  </si>
  <si>
    <t>heriberto.narvaez@teksolpr.com</t>
  </si>
  <si>
    <t>787-313-2754</t>
  </si>
  <si>
    <t xml:space="preserve">Cortés Morales, José E. </t>
  </si>
  <si>
    <t>2225</t>
  </si>
  <si>
    <t>jcortesjcm@gmail.com</t>
  </si>
  <si>
    <t>787-996-1214</t>
  </si>
  <si>
    <t>Tirado Santos, Jaime A.</t>
  </si>
  <si>
    <t>2226</t>
  </si>
  <si>
    <t>jtirado@jtecpr.com</t>
  </si>
  <si>
    <t>(787)628-5664</t>
  </si>
  <si>
    <t>García Feliciano, José A.</t>
  </si>
  <si>
    <t>2227</t>
  </si>
  <si>
    <t>profesorjgarcia@gmail.com</t>
  </si>
  <si>
    <t>(787)209-1650</t>
  </si>
  <si>
    <t>Tavárez Cruz, Yamil José</t>
  </si>
  <si>
    <t>2228</t>
  </si>
  <si>
    <t>tavarezyamil@yahoo.com</t>
  </si>
  <si>
    <t>(787)515-5128</t>
  </si>
  <si>
    <t>Lucena Valentín, José A.</t>
  </si>
  <si>
    <t>2229</t>
  </si>
  <si>
    <t>daymarramos@yahoo.com</t>
  </si>
  <si>
    <t>787-966-3461</t>
  </si>
  <si>
    <t>Martínez Mercado, José M.</t>
  </si>
  <si>
    <t>2230</t>
  </si>
  <si>
    <t>josema.584@hotmail.com</t>
  </si>
  <si>
    <t>787-436-7200</t>
  </si>
  <si>
    <t>López Irizarry, Albert</t>
  </si>
  <si>
    <t>2231</t>
  </si>
  <si>
    <t>albert.28.09@hotmail.com</t>
  </si>
  <si>
    <t>787-217-7571</t>
  </si>
  <si>
    <t>Cortés Alvarez, Ricardo J.</t>
  </si>
  <si>
    <t>2232</t>
  </si>
  <si>
    <t>rcacortes@yahoo.com</t>
  </si>
  <si>
    <t>787-691-1162</t>
  </si>
  <si>
    <t>Pagán Toledo, Jorge A.</t>
  </si>
  <si>
    <t>2233</t>
  </si>
  <si>
    <t>jorgeapagantoledo@gmail.com</t>
  </si>
  <si>
    <t>(787)608-3196</t>
  </si>
  <si>
    <t>Peña Piñero, Omar</t>
  </si>
  <si>
    <t>2234</t>
  </si>
  <si>
    <t>omar.pena10@gmail.com</t>
  </si>
  <si>
    <t>(787)367-8935</t>
  </si>
  <si>
    <t>Pérez Colón, Alex G.</t>
  </si>
  <si>
    <t>2235</t>
  </si>
  <si>
    <t>alexgperezcolon@gmail.com</t>
  </si>
  <si>
    <t>(787)201-4037</t>
  </si>
  <si>
    <t>Jiménez Román, Alexander</t>
  </si>
  <si>
    <t>2236</t>
  </si>
  <si>
    <t>ajimenezroman30@gmail.com</t>
  </si>
  <si>
    <t>(787)613-5443</t>
  </si>
  <si>
    <t>López Santiago, Ramón M.</t>
  </si>
  <si>
    <t>2237</t>
  </si>
  <si>
    <t>ramonmls7797@gmail.com</t>
  </si>
  <si>
    <t>(787)515-3496</t>
  </si>
  <si>
    <t>Díaz Arocho, Ramón</t>
  </si>
  <si>
    <t>2238</t>
  </si>
  <si>
    <t>ramonmanoa51@gmail.com</t>
  </si>
  <si>
    <t>787-218-0787</t>
  </si>
  <si>
    <t>Corraliza Torres, Bernardo</t>
  </si>
  <si>
    <t>2239</t>
  </si>
  <si>
    <t>787-615-7452</t>
  </si>
  <si>
    <t>Rodríguez Boneta, Omar J.</t>
  </si>
  <si>
    <t>2240</t>
  </si>
  <si>
    <t>omarr@uaa.edu</t>
  </si>
  <si>
    <t>(787)630-5556</t>
  </si>
  <si>
    <t>Rosado Colón, Gualberto</t>
  </si>
  <si>
    <t>2241</t>
  </si>
  <si>
    <t>grelectricalcorp@yahoo.com</t>
  </si>
  <si>
    <t>787-212-1460</t>
  </si>
  <si>
    <t>Amador Hernández, Kenneth M.</t>
  </si>
  <si>
    <t>2242</t>
  </si>
  <si>
    <t>amadorkenneth@gmail.com</t>
  </si>
  <si>
    <t>(787)452-3727</t>
  </si>
  <si>
    <t>Rios Aponte, Roberto</t>
  </si>
  <si>
    <t>2243</t>
  </si>
  <si>
    <t>riosr2006@yahoo.com</t>
  </si>
  <si>
    <t>(787)360-2851</t>
  </si>
  <si>
    <t>García Lugo, José J.</t>
  </si>
  <si>
    <t>2244</t>
  </si>
  <si>
    <t>jjgarcialugo@yahoo.com</t>
  </si>
  <si>
    <t>(787)409-9395</t>
  </si>
  <si>
    <t>Quiñones Cruz, Ulysses</t>
  </si>
  <si>
    <t>2245</t>
  </si>
  <si>
    <t>ulyssesq@yahoo.com</t>
  </si>
  <si>
    <t>(939)254-0692</t>
  </si>
  <si>
    <t>Torres Class, Angel J.</t>
  </si>
  <si>
    <t>2246</t>
  </si>
  <si>
    <t>ajtclass@gmail.com</t>
  </si>
  <si>
    <t>787-646-9271</t>
  </si>
  <si>
    <t>Rivera Pérez, Enrique</t>
  </si>
  <si>
    <t>2247</t>
  </si>
  <si>
    <t>enid1428@gmai.com</t>
  </si>
  <si>
    <t>(787)414-3063</t>
  </si>
  <si>
    <t>Díaz Rosado, Richard</t>
  </si>
  <si>
    <t>2248</t>
  </si>
  <si>
    <t>rdrgamalier@gmail.com</t>
  </si>
  <si>
    <t>787-299-4197</t>
  </si>
  <si>
    <t>Morales Rodríguez, Luis A.</t>
  </si>
  <si>
    <t>2249</t>
  </si>
  <si>
    <t>lmorales_02@yahoo.com</t>
  </si>
  <si>
    <t>787-562-8154</t>
  </si>
  <si>
    <t>Rivera Rivera, Angel L.</t>
  </si>
  <si>
    <t>2250</t>
  </si>
  <si>
    <t>riveraelectrical@gmail.com</t>
  </si>
  <si>
    <t>(787)215-0486</t>
  </si>
  <si>
    <t>González Rivera,  Rubén</t>
  </si>
  <si>
    <t>2251</t>
  </si>
  <si>
    <t>(787)486-4857</t>
  </si>
  <si>
    <t>Nieves Santiago, Luis A.</t>
  </si>
  <si>
    <t>2252</t>
  </si>
  <si>
    <t>lanspr@gmail.com</t>
  </si>
  <si>
    <t>(787)356-2023</t>
  </si>
  <si>
    <t>Centeno Martínez, Luis G.</t>
  </si>
  <si>
    <t>2253</t>
  </si>
  <si>
    <t>centeno.23.23@gmail.com</t>
  </si>
  <si>
    <t>(939)290-1291</t>
  </si>
  <si>
    <t>Velázquez Albino, Héctor R.</t>
  </si>
  <si>
    <t>2254</t>
  </si>
  <si>
    <t>hva_63@hotmail.com</t>
  </si>
  <si>
    <t>(787)563-9421</t>
  </si>
  <si>
    <t>Ramos Pérez, Ismael</t>
  </si>
  <si>
    <t>2255</t>
  </si>
  <si>
    <t>ismael.ramos09@yahoo.com</t>
  </si>
  <si>
    <t>(787)967-5398</t>
  </si>
  <si>
    <t>Zayas Serrano, Moisés</t>
  </si>
  <si>
    <t>2256</t>
  </si>
  <si>
    <t>mzayas5341@gmail.com</t>
  </si>
  <si>
    <t>Garrochales</t>
  </si>
  <si>
    <t>(787)392-1890</t>
  </si>
  <si>
    <t>Medina Medina, Richard</t>
  </si>
  <si>
    <t>2257</t>
  </si>
  <si>
    <t>richardmedina.electric@yahoo.com</t>
  </si>
  <si>
    <t>Sábana Hoyos</t>
  </si>
  <si>
    <t>(787)368-5028</t>
  </si>
  <si>
    <t>Vázquez Ríos, Edwin</t>
  </si>
  <si>
    <t>2258</t>
  </si>
  <si>
    <t>mrduracell37@gmail.com</t>
  </si>
  <si>
    <t>787-502-1949</t>
  </si>
  <si>
    <t>Martínez Pozo, Eugenio</t>
  </si>
  <si>
    <t>2259</t>
  </si>
  <si>
    <t>sterlingeugenio@gmail.com</t>
  </si>
  <si>
    <t>787-462-7753</t>
  </si>
  <si>
    <t>Martínez Súarez, Orlando C.</t>
  </si>
  <si>
    <t>2260</t>
  </si>
  <si>
    <t>morovis1984@gmail.com</t>
  </si>
  <si>
    <t>787-467-7949</t>
  </si>
  <si>
    <t>Morales Cáez, Josué</t>
  </si>
  <si>
    <t>2261</t>
  </si>
  <si>
    <t>j.moralescaez@gmail.com</t>
  </si>
  <si>
    <t>(787)527-8596</t>
  </si>
  <si>
    <t>Hernández Cruz, José E.</t>
  </si>
  <si>
    <t>2262</t>
  </si>
  <si>
    <t>josehernandezcruz@gmail.com</t>
  </si>
  <si>
    <t>787-362-4439</t>
  </si>
  <si>
    <t xml:space="preserve">Torres Colón, Juan C. </t>
  </si>
  <si>
    <t>2263</t>
  </si>
  <si>
    <t>(787)675-1055</t>
  </si>
  <si>
    <t>Torres Rosado, Edwin J.</t>
  </si>
  <si>
    <t>2264</t>
  </si>
  <si>
    <t>etorres@fullpowergroup.com</t>
  </si>
  <si>
    <t>787-677-9000</t>
  </si>
  <si>
    <t xml:space="preserve">Cartagena Vidro, Damién </t>
  </si>
  <si>
    <t>2265</t>
  </si>
  <si>
    <t>dcartagenav@hotmail.com</t>
  </si>
  <si>
    <t>787-607-1034</t>
  </si>
  <si>
    <t>Camacho Nogués, Félix D.</t>
  </si>
  <si>
    <t>2266</t>
  </si>
  <si>
    <t>felixdanielcamacho@gmail.com</t>
  </si>
  <si>
    <t>787-484-3840</t>
  </si>
  <si>
    <t>Quintana Guardiola, Angel A.</t>
  </si>
  <si>
    <t>2267</t>
  </si>
  <si>
    <t>tojoandy@gmail.com</t>
  </si>
  <si>
    <t>(787)473-5899</t>
  </si>
  <si>
    <t xml:space="preserve">Rivera Martínez,  Noel </t>
  </si>
  <si>
    <t>2268</t>
  </si>
  <si>
    <t>noel.rivera@rocketmail.com</t>
  </si>
  <si>
    <t>(787)930-2023</t>
  </si>
  <si>
    <t>Andaluz Sierra,  Miguel A.</t>
  </si>
  <si>
    <t>2269</t>
  </si>
  <si>
    <t>miguelandaluz@gmail.com</t>
  </si>
  <si>
    <t>787-963-4144</t>
  </si>
  <si>
    <t>Alvarez Fernández, José D.</t>
  </si>
  <si>
    <t>2270</t>
  </si>
  <si>
    <t>jalvare@me.com</t>
  </si>
  <si>
    <t>(787)-632-9721</t>
  </si>
  <si>
    <t>Ponce De León Rivera, Erick</t>
  </si>
  <si>
    <t>2271</t>
  </si>
  <si>
    <t>epdlriver2003@yahoo.com</t>
  </si>
  <si>
    <t>(787)553-6803</t>
  </si>
  <si>
    <t>Cancel Cardona, Carlos L.</t>
  </si>
  <si>
    <t>2272</t>
  </si>
  <si>
    <t>cancelcarlos1@gmail.com</t>
  </si>
  <si>
    <t>939-389-4386</t>
  </si>
  <si>
    <t>Beltrán Pagán, Angel L.</t>
  </si>
  <si>
    <t>2273</t>
  </si>
  <si>
    <t>abeltranpagan@yahoo.com</t>
  </si>
  <si>
    <t>787-327-2836</t>
  </si>
  <si>
    <t>Talavera Vázquez, Richard</t>
  </si>
  <si>
    <t>2274</t>
  </si>
  <si>
    <t>rtalavera23@yahoo.com</t>
  </si>
  <si>
    <t>(787)543-6684</t>
  </si>
  <si>
    <t>Riera , Rafael</t>
  </si>
  <si>
    <t>2275</t>
  </si>
  <si>
    <t>genselet@hotmail.com</t>
  </si>
  <si>
    <t>TX</t>
  </si>
  <si>
    <t>(832)205-4040</t>
  </si>
  <si>
    <t>Sierra Figueroa, Norberto</t>
  </si>
  <si>
    <t>2276</t>
  </si>
  <si>
    <t>nestengineeringllc@gmail.com</t>
  </si>
  <si>
    <t>787-502-8450</t>
  </si>
  <si>
    <t>Morales Asad, Yamil</t>
  </si>
  <si>
    <t>2277</t>
  </si>
  <si>
    <t>yamilmorales45@yahoo.com</t>
  </si>
  <si>
    <t>(787)310-9113</t>
  </si>
  <si>
    <t>Rodríguez Rodríguez, Eduardo</t>
  </si>
  <si>
    <t>2278</t>
  </si>
  <si>
    <t>eduardo.rodriguezr.eng@outlook.com</t>
  </si>
  <si>
    <t>787-315-9466</t>
  </si>
  <si>
    <t>Nazario García, Fernando</t>
  </si>
  <si>
    <t>2279</t>
  </si>
  <si>
    <t>papafernandonazario@yahoo.com</t>
  </si>
  <si>
    <t>787-469-2086</t>
  </si>
  <si>
    <t>Castillo Murcelo, Wilfredo</t>
  </si>
  <si>
    <t>2280</t>
  </si>
  <si>
    <t>lightactionpower@gmail.com</t>
  </si>
  <si>
    <t>787-365-1879</t>
  </si>
  <si>
    <t>Nieves Cruz, Juan A.</t>
  </si>
  <si>
    <t>2281</t>
  </si>
  <si>
    <t>pitopiano.nieves@gmail.com</t>
  </si>
  <si>
    <t>787-562-5214</t>
  </si>
  <si>
    <t>Ocasio Ortiz, Angel L.</t>
  </si>
  <si>
    <t>2282</t>
  </si>
  <si>
    <t>ocayasoc@gmail.com</t>
  </si>
  <si>
    <t>787-218-6386</t>
  </si>
  <si>
    <t>Rosado Marti, Franklin A.</t>
  </si>
  <si>
    <t>2283</t>
  </si>
  <si>
    <t>rosado.franklin01@gmail.com</t>
  </si>
  <si>
    <t>787-934-5569</t>
  </si>
  <si>
    <t>Rivera Alvarado, Luis A.</t>
  </si>
  <si>
    <t>2284</t>
  </si>
  <si>
    <t>luisr9047@gmail.com</t>
  </si>
  <si>
    <t>787-238-8649</t>
  </si>
  <si>
    <t>Adorno Del Rio, Gil A.</t>
  </si>
  <si>
    <t>2285</t>
  </si>
  <si>
    <t>gil.adorno@live.com</t>
  </si>
  <si>
    <t>(787)463-4285</t>
  </si>
  <si>
    <t>Reyes Rodríguez, David</t>
  </si>
  <si>
    <t>2286</t>
  </si>
  <si>
    <t>davidreyes2578@yahoo.com</t>
  </si>
  <si>
    <t>(787)392-2079</t>
  </si>
  <si>
    <t>Ramos Negrón, William</t>
  </si>
  <si>
    <t>2287</t>
  </si>
  <si>
    <t>wrpowersolutions@gmail.com</t>
  </si>
  <si>
    <t>787-220-3011</t>
  </si>
  <si>
    <t>Serrano Vega, León</t>
  </si>
  <si>
    <t>2288</t>
  </si>
  <si>
    <t>(939)262-9961</t>
  </si>
  <si>
    <t>Román González, Jonathan</t>
  </si>
  <si>
    <t>2289</t>
  </si>
  <si>
    <t>wilfredcruz1964@gmail.com</t>
  </si>
  <si>
    <t>(787)218-0633</t>
  </si>
  <si>
    <t>López Santiago, William</t>
  </si>
  <si>
    <t>2290</t>
  </si>
  <si>
    <t>williamlopez.santiago@gmail.com</t>
  </si>
  <si>
    <t>(787)375-2823</t>
  </si>
  <si>
    <t>López Mora, William M.</t>
  </si>
  <si>
    <t>2291</t>
  </si>
  <si>
    <t>biggiearecibo@gmail.com</t>
  </si>
  <si>
    <t>(787)201-4218</t>
  </si>
  <si>
    <t>Portillo Ramírez, Juan C.</t>
  </si>
  <si>
    <t>2292</t>
  </si>
  <si>
    <t>pjuancarlos0610@yahoo.com</t>
  </si>
  <si>
    <t>939-640-4935</t>
  </si>
  <si>
    <t>Molina Figueroa, Héctor</t>
  </si>
  <si>
    <t>2293</t>
  </si>
  <si>
    <t>hector.molina1952@yahoo.com</t>
  </si>
  <si>
    <t>(787)795-2284</t>
  </si>
  <si>
    <t>García Fernández, Orlando</t>
  </si>
  <si>
    <t>2294</t>
  </si>
  <si>
    <t>orlandogar63@gmail.com</t>
  </si>
  <si>
    <t>939-717-1472</t>
  </si>
  <si>
    <t>Cuadrado Piñero, Alex J.</t>
  </si>
  <si>
    <t>2295</t>
  </si>
  <si>
    <t>alexjcuadradopinero@gmail.com</t>
  </si>
  <si>
    <t>(787)242-9160</t>
  </si>
  <si>
    <t>Maldonado Hernández, José R.</t>
  </si>
  <si>
    <t>2296</t>
  </si>
  <si>
    <t>jrmaldo843@gmail.com</t>
  </si>
  <si>
    <t>787-203-4652</t>
  </si>
  <si>
    <t>Acevedo Rodríguez, José L.</t>
  </si>
  <si>
    <t>2297</t>
  </si>
  <si>
    <t>(787)942-2730</t>
  </si>
  <si>
    <t>DeLeón Montero, Alejandro</t>
  </si>
  <si>
    <t>2298</t>
  </si>
  <si>
    <t>alejandrolozaspr3230@gmail.com</t>
  </si>
  <si>
    <t>(787)948-3230</t>
  </si>
  <si>
    <t>Rodríguez Meléndez, Sergio M.</t>
  </si>
  <si>
    <t>2299</t>
  </si>
  <si>
    <t>sergiorod1990@gmail.com</t>
  </si>
  <si>
    <t>(787)243-9313</t>
  </si>
  <si>
    <t>Ortiz Cruz, José</t>
  </si>
  <si>
    <t>2300</t>
  </si>
  <si>
    <t>ortizriveraf@gmail.com</t>
  </si>
  <si>
    <t>787-640-0081</t>
  </si>
  <si>
    <t>Pérez Deida, Leonardo</t>
  </si>
  <si>
    <t>2301</t>
  </si>
  <si>
    <t>leonardopd789@gmail.com</t>
  </si>
  <si>
    <t>787-486-4973</t>
  </si>
  <si>
    <t>Villafañe Santiago, Arnaldo A.</t>
  </si>
  <si>
    <t>2302</t>
  </si>
  <si>
    <t>naldyevk@gmail.com</t>
  </si>
  <si>
    <t>787-380-6730</t>
  </si>
  <si>
    <t>French Rodríguez, Fernández</t>
  </si>
  <si>
    <t>2303</t>
  </si>
  <si>
    <t>(787)318-2898</t>
  </si>
  <si>
    <t>Serrano Ocasio, Héctor</t>
  </si>
  <si>
    <t>2304</t>
  </si>
  <si>
    <t>hectorserrano2012@hotmail.com</t>
  </si>
  <si>
    <t>787-518-5674</t>
  </si>
  <si>
    <t>Santiago González, Eduardo</t>
  </si>
  <si>
    <t>2305</t>
  </si>
  <si>
    <t>eduardosantiago.pr@gmail.com</t>
  </si>
  <si>
    <t>(787)368-6779</t>
  </si>
  <si>
    <t>Vázquez Natera, Eligio M.</t>
  </si>
  <si>
    <t>2306</t>
  </si>
  <si>
    <t>(787)485-3278</t>
  </si>
  <si>
    <t xml:space="preserve">Mere Valera, Luis E. </t>
  </si>
  <si>
    <t>2307</t>
  </si>
  <si>
    <t>lmere71@gmail.com</t>
  </si>
  <si>
    <t>(939)238-0042</t>
  </si>
  <si>
    <t>Núñez Padilla, Javier A.</t>
  </si>
  <si>
    <t>2308</t>
  </si>
  <si>
    <t>javo017@gmail.com</t>
  </si>
  <si>
    <t>787-226-3935</t>
  </si>
  <si>
    <t>Rivera Encarnación, Melvin</t>
  </si>
  <si>
    <t>2309</t>
  </si>
  <si>
    <t>melvinrivera.817@gmail.com</t>
  </si>
  <si>
    <t>(787)605-5681</t>
  </si>
  <si>
    <t>Gutiérrez Hernández, José A.</t>
  </si>
  <si>
    <t>2310</t>
  </si>
  <si>
    <t>ggssym@yahoo.com</t>
  </si>
  <si>
    <t>(787)597-4625</t>
  </si>
  <si>
    <t>Carrillo Maldonado, Joaquín</t>
  </si>
  <si>
    <t>2311</t>
  </si>
  <si>
    <t>mr_joaco2@yahoo.com</t>
  </si>
  <si>
    <t>(787)644-8463</t>
  </si>
  <si>
    <t>Maldonado Herrera, Orlando</t>
  </si>
  <si>
    <t>2312</t>
  </si>
  <si>
    <t>(939)413-3421</t>
  </si>
  <si>
    <t>González Cortés, Jonathan</t>
  </si>
  <si>
    <t>2313</t>
  </si>
  <si>
    <t>gonzalez.cortes@gmail.com</t>
  </si>
  <si>
    <t>939-251-1248</t>
  </si>
  <si>
    <t>Rivera Rodríguez, Reynerio</t>
  </si>
  <si>
    <t>2314</t>
  </si>
  <si>
    <t>(787)579-1995</t>
  </si>
  <si>
    <t>Arroyo Vázquez, Rafael E.</t>
  </si>
  <si>
    <t>2315</t>
  </si>
  <si>
    <t>kuo_electrico@yahoo.com</t>
  </si>
  <si>
    <t>787-380-5172</t>
  </si>
  <si>
    <t>Martínez Pérez, Jimmy</t>
  </si>
  <si>
    <t>2316</t>
  </si>
  <si>
    <t>jimmymartinezperez7@gmail.com</t>
  </si>
  <si>
    <t>(787)450-4114</t>
  </si>
  <si>
    <t>Vicente Ortíz, José I.</t>
  </si>
  <si>
    <t>2317</t>
  </si>
  <si>
    <t>jose_vicente72@yahoo.com</t>
  </si>
  <si>
    <t>(787)390-5801</t>
  </si>
  <si>
    <t>Santiago Oliveras, Baldomero</t>
  </si>
  <si>
    <t>2318</t>
  </si>
  <si>
    <t>b_stgo@yahoo.com</t>
  </si>
  <si>
    <t>(787)484-7882</t>
  </si>
  <si>
    <t>Ayala Verdejo, Rubén</t>
  </si>
  <si>
    <t>2319</t>
  </si>
  <si>
    <t>ruben2ayala@gmail.com</t>
  </si>
  <si>
    <t>787-375-4246</t>
  </si>
  <si>
    <t>Burgos Martínez, Nicolás</t>
  </si>
  <si>
    <t>2320</t>
  </si>
  <si>
    <t>nicolas.cj5@hotmail.com</t>
  </si>
  <si>
    <t>787-477-2402</t>
  </si>
  <si>
    <t>Rodríguez Delgado, Manuel</t>
  </si>
  <si>
    <t>2321</t>
  </si>
  <si>
    <t>manuelperito99@ymail.com</t>
  </si>
  <si>
    <t>939-245-8534</t>
  </si>
  <si>
    <t>Ochoa Martínez, José</t>
  </si>
  <si>
    <t>2322</t>
  </si>
  <si>
    <t>ochoamj@gmail.com</t>
  </si>
  <si>
    <t>787-929-0366</t>
  </si>
  <si>
    <t>Esquilín Osorio, Misael</t>
  </si>
  <si>
    <t>2323</t>
  </si>
  <si>
    <t>misaelesquilin.me@gmail.com</t>
  </si>
  <si>
    <t>(939)458-9439</t>
  </si>
  <si>
    <t>Maldonado Gutiérrez, José A.</t>
  </si>
  <si>
    <t>2324</t>
  </si>
  <si>
    <t>j.andres73@icloud.com</t>
  </si>
  <si>
    <t>787-203-7115</t>
  </si>
  <si>
    <t>Colón Castro, Louis D.</t>
  </si>
  <si>
    <t>2325</t>
  </si>
  <si>
    <t>lcolon489@gmail.com</t>
  </si>
  <si>
    <t>(787)204-2413</t>
  </si>
  <si>
    <t>Féliz Méndez, Luis A.</t>
  </si>
  <si>
    <t>2326</t>
  </si>
  <si>
    <t>luisfelizelectrical@gmail.com</t>
  </si>
  <si>
    <t>(787)313-6189</t>
  </si>
  <si>
    <t>Marrero Montesino, Angel R.</t>
  </si>
  <si>
    <t>2327</t>
  </si>
  <si>
    <t>angelrafaelelectric@hotmail.com</t>
  </si>
  <si>
    <t>(787)379-5310</t>
  </si>
  <si>
    <t>Guzmán Colón, Eric M.</t>
  </si>
  <si>
    <t>2328</t>
  </si>
  <si>
    <t>np3a@np3a.com</t>
  </si>
  <si>
    <t>(787)299-6732</t>
  </si>
  <si>
    <t>Bonilla Méndez, Romualdo</t>
  </si>
  <si>
    <t>2329</t>
  </si>
  <si>
    <t>romualdo_bonilla@yahoo.com</t>
  </si>
  <si>
    <t>787-226-2976</t>
  </si>
  <si>
    <t>Castro Cuadrado, Félix A.</t>
  </si>
  <si>
    <t>2330</t>
  </si>
  <si>
    <t>fiquito22@gmail.com</t>
  </si>
  <si>
    <t>(787)451-8121</t>
  </si>
  <si>
    <t>Luquis Rosario, José A.</t>
  </si>
  <si>
    <t>2331</t>
  </si>
  <si>
    <t>luquis.electrical@gmail.com</t>
  </si>
  <si>
    <t>787-501-9056</t>
  </si>
  <si>
    <t>Vázquez Sánchez, Thomas</t>
  </si>
  <si>
    <t>2332</t>
  </si>
  <si>
    <t>jun.055@hotmail.com</t>
  </si>
  <si>
    <t>(787)314-8550</t>
  </si>
  <si>
    <t xml:space="preserve">Guzmán Hernández, Aníbal </t>
  </si>
  <si>
    <t>2333</t>
  </si>
  <si>
    <t>(787)648-6173</t>
  </si>
  <si>
    <t>Martínez Ortíz, Efraín</t>
  </si>
  <si>
    <t>2334</t>
  </si>
  <si>
    <t>efrainmartinez778@gmail.com</t>
  </si>
  <si>
    <t>(787)477-4007</t>
  </si>
  <si>
    <t>Flores Alicea, Cosme</t>
  </si>
  <si>
    <t>2335</t>
  </si>
  <si>
    <t>(787)375-6294</t>
  </si>
  <si>
    <t>Díaz Claudio, Roberto</t>
  </si>
  <si>
    <t>2336</t>
  </si>
  <si>
    <t>motoroles@yahoo.com</t>
  </si>
  <si>
    <t>(787)341-5093</t>
  </si>
  <si>
    <t>González Ramos, Juan L.</t>
  </si>
  <si>
    <t>2337</t>
  </si>
  <si>
    <t>luigi.480@hotmail.com</t>
  </si>
  <si>
    <t>939-242-2443</t>
  </si>
  <si>
    <t>Lebrón Ortiz, Ernesto</t>
  </si>
  <si>
    <t>2338</t>
  </si>
  <si>
    <t>ernestolebron350@gmail.com</t>
  </si>
  <si>
    <t>787-612-3231</t>
  </si>
  <si>
    <t>Quiñones Ruíz, Aníbal</t>
  </si>
  <si>
    <t>2339</t>
  </si>
  <si>
    <t>a_q_ruiz@hotmail.com</t>
  </si>
  <si>
    <t>(787)267-6521</t>
  </si>
  <si>
    <t>Rivera Castro, Aníbal</t>
  </si>
  <si>
    <t>2340</t>
  </si>
  <si>
    <t>ariveracontractor@hotmail.com</t>
  </si>
  <si>
    <t>939-297-4003</t>
  </si>
  <si>
    <t>Soto González, Uziel</t>
  </si>
  <si>
    <t>2341</t>
  </si>
  <si>
    <t>uzielperito@yahoo.com</t>
  </si>
  <si>
    <t>(787)201-6275</t>
  </si>
  <si>
    <t>Guzmán Jiménez, Audeliz</t>
  </si>
  <si>
    <t>2342</t>
  </si>
  <si>
    <t>agj2004@hotmail.com</t>
  </si>
  <si>
    <t>(787)390-9161</t>
  </si>
  <si>
    <t xml:space="preserve">Cruz Castro Frank R., </t>
  </si>
  <si>
    <t>2343</t>
  </si>
  <si>
    <t>fincacruz@gmail.com</t>
  </si>
  <si>
    <t>(787)433-3774</t>
  </si>
  <si>
    <t>Valentín Román, Anthony</t>
  </si>
  <si>
    <t>2344</t>
  </si>
  <si>
    <t>tonyhunter25@hotmail.com</t>
  </si>
  <si>
    <t>(787)949-8487</t>
  </si>
  <si>
    <t>Vázquez García, Jorge I.</t>
  </si>
  <si>
    <t>2345</t>
  </si>
  <si>
    <t>jv.electrical.service@gmail.com</t>
  </si>
  <si>
    <t>(787)669-9746</t>
  </si>
  <si>
    <t>Colón Ortiz, Joel</t>
  </si>
  <si>
    <t>2346</t>
  </si>
  <si>
    <t>joelcolon137.jc@gmail.com</t>
  </si>
  <si>
    <t>(787)454-3501</t>
  </si>
  <si>
    <t>González Candelario, Carlos O.</t>
  </si>
  <si>
    <t>2347</t>
  </si>
  <si>
    <t>carlos.gonzalez1412@gmail.com</t>
  </si>
  <si>
    <t>(787)519-9347</t>
  </si>
  <si>
    <t>González Santiago, Luis A.</t>
  </si>
  <si>
    <t>2348</t>
  </si>
  <si>
    <t>sierrakd1996@yahoo.com</t>
  </si>
  <si>
    <t>(787)382-9239</t>
  </si>
  <si>
    <t>Arroyo Vecchioly, Germán</t>
  </si>
  <si>
    <t>2349</t>
  </si>
  <si>
    <t>germanarroyovecchioly@gmail.com</t>
  </si>
  <si>
    <t>(787)613-2680</t>
  </si>
  <si>
    <t>Maldonado Rivera, Daniel</t>
  </si>
  <si>
    <t>2350</t>
  </si>
  <si>
    <t>danielayyandel@gmail.com</t>
  </si>
  <si>
    <t>(787)635-4830</t>
  </si>
  <si>
    <t>Montañez Quiñones, Luis A.</t>
  </si>
  <si>
    <t>2351</t>
  </si>
  <si>
    <t>montanez.l.a@gmail.com</t>
  </si>
  <si>
    <t>(939)630-5377</t>
  </si>
  <si>
    <t>Canabal Avilés, Ariel M.</t>
  </si>
  <si>
    <t>2352</t>
  </si>
  <si>
    <t>arielcanabal@gmail.com</t>
  </si>
  <si>
    <t>(787)459-2729</t>
  </si>
  <si>
    <t>Rivera Ortiz, José M.</t>
  </si>
  <si>
    <t>2353</t>
  </si>
  <si>
    <t>jmrivera.2006@gmail.com</t>
  </si>
  <si>
    <t>(787)237-1437</t>
  </si>
  <si>
    <t>Mercado Bauzá, Héctor F.</t>
  </si>
  <si>
    <t>2354</t>
  </si>
  <si>
    <t>h.bauza.es@gmail.com</t>
  </si>
  <si>
    <t>(787)341-1120</t>
  </si>
  <si>
    <t>Torres Torres, Iván</t>
  </si>
  <si>
    <t>2355</t>
  </si>
  <si>
    <t>ing.itorres@yahoo.com</t>
  </si>
  <si>
    <t>787-234-9259</t>
  </si>
  <si>
    <t>González Rodríguez, Heriberto</t>
  </si>
  <si>
    <t>2356</t>
  </si>
  <si>
    <t>heriberto6615@gmail.com</t>
  </si>
  <si>
    <t>(939)332-5523</t>
  </si>
  <si>
    <t>Sálamo Fernández, Julio S.</t>
  </si>
  <si>
    <t>2357</t>
  </si>
  <si>
    <t>jsalamo326@gmail.com</t>
  </si>
  <si>
    <t>(787)504-5421</t>
  </si>
  <si>
    <t>Rodríguez Jiménez, Enrique</t>
  </si>
  <si>
    <t>2358</t>
  </si>
  <si>
    <t>erjimen68@hotmail.com</t>
  </si>
  <si>
    <t>(787)340-5492</t>
  </si>
  <si>
    <t>Cortés Pardo, Wilfredo</t>
  </si>
  <si>
    <t>2359</t>
  </si>
  <si>
    <t>wilfredo.cortes@hpe.com</t>
  </si>
  <si>
    <t>(787)579-1405</t>
  </si>
  <si>
    <t>Solá Zayas, Gerardo</t>
  </si>
  <si>
    <t>2360</t>
  </si>
  <si>
    <t>gsola77@gmail.com</t>
  </si>
  <si>
    <t>(787)379-4682</t>
  </si>
  <si>
    <t>Bonett García, Efraín</t>
  </si>
  <si>
    <t>2361</t>
  </si>
  <si>
    <t>ebonett@gmail.com</t>
  </si>
  <si>
    <t>(787)457-5651</t>
  </si>
  <si>
    <t>De Jesús Cruz, Jimmy</t>
  </si>
  <si>
    <t>2362</t>
  </si>
  <si>
    <t>amaelectric@gmail.com</t>
  </si>
  <si>
    <t>(787)795-5949</t>
  </si>
  <si>
    <t>Gastón Sánchez, Daniel L.</t>
  </si>
  <si>
    <t>2363</t>
  </si>
  <si>
    <t>cocoliagaston@yahoo.com</t>
  </si>
  <si>
    <t>Orlando Fl.</t>
  </si>
  <si>
    <t>(407)765-2976</t>
  </si>
  <si>
    <t>Rivera Márquez, Rafael</t>
  </si>
  <si>
    <t>2364</t>
  </si>
  <si>
    <t>ryvision@yahoo.com</t>
  </si>
  <si>
    <t>(787)630-1025</t>
  </si>
  <si>
    <t>Maldonado Sanabria, Juan J.</t>
  </si>
  <si>
    <t>2365</t>
  </si>
  <si>
    <t>jjmaldonado86@yahoo.com</t>
  </si>
  <si>
    <t>(787)219-6512</t>
  </si>
  <si>
    <t>Meléndez Medina, Edwin A.</t>
  </si>
  <si>
    <t>2366</t>
  </si>
  <si>
    <t>edwin9038@gmail.com</t>
  </si>
  <si>
    <t>(787)240-2070</t>
  </si>
  <si>
    <t>Meléndez Rivera, Walter</t>
  </si>
  <si>
    <t>2367</t>
  </si>
  <si>
    <t>waltmel@yahoo.com</t>
  </si>
  <si>
    <t>(939)415-4884</t>
  </si>
  <si>
    <t>Figueroa Bermúdez, Al</t>
  </si>
  <si>
    <t>2368</t>
  </si>
  <si>
    <t>al.figueroa@outlook.com</t>
  </si>
  <si>
    <t>(787)595-5839</t>
  </si>
  <si>
    <t>Rodríguez López, Alexis</t>
  </si>
  <si>
    <t>2369</t>
  </si>
  <si>
    <t>echi.electricista@gmail.com</t>
  </si>
  <si>
    <t>(787)374-1811</t>
  </si>
  <si>
    <t>Rivera Colón, Carlos J.</t>
  </si>
  <si>
    <t>2370</t>
  </si>
  <si>
    <t>luxelectricservice@gmail.com</t>
  </si>
  <si>
    <t>(787)380-8200</t>
  </si>
  <si>
    <t>Díaz Febus, Carlos E.</t>
  </si>
  <si>
    <t>2371</t>
  </si>
  <si>
    <t>cdcarelectrical1@yahoo.com</t>
  </si>
  <si>
    <t>(787)633-7647</t>
  </si>
  <si>
    <t>Torres Torres, Angel R.</t>
  </si>
  <si>
    <t>2372</t>
  </si>
  <si>
    <t>torreselectric72@gmail.com</t>
  </si>
  <si>
    <t>(787)238-7064</t>
  </si>
  <si>
    <t>Pérez Cortés, José M.</t>
  </si>
  <si>
    <t>2373</t>
  </si>
  <si>
    <t>profjperezliceo@gmail.com</t>
  </si>
  <si>
    <t>(787)460-1730</t>
  </si>
  <si>
    <t>Martínez Ruiz, Pedro J.</t>
  </si>
  <si>
    <t>2374</t>
  </si>
  <si>
    <t>pedrojuanmr.52@gmail.com</t>
  </si>
  <si>
    <t>Rio Piedras</t>
  </si>
  <si>
    <t>(787)610-3474</t>
  </si>
  <si>
    <t>Rivera Fuentes, Milton E.</t>
  </si>
  <si>
    <t>2375</t>
  </si>
  <si>
    <t>riveramilton1357@gmail.com</t>
  </si>
  <si>
    <t>(787)406-9442</t>
  </si>
  <si>
    <t>Lugo Fabre, Samuel</t>
  </si>
  <si>
    <t>2376</t>
  </si>
  <si>
    <t>(787)234-0125</t>
  </si>
  <si>
    <t>Pérez Fernández, Leonardo</t>
  </si>
  <si>
    <t>2377</t>
  </si>
  <si>
    <t>leonardo.ing34@yahoo.com</t>
  </si>
  <si>
    <t>(787)358-6361</t>
  </si>
  <si>
    <t>Rosario Moreno, Michael O.</t>
  </si>
  <si>
    <t>2378</t>
  </si>
  <si>
    <t>rosariomichael979@gmail.com</t>
  </si>
  <si>
    <t>(787)554-4549</t>
  </si>
  <si>
    <t>Montañez Morales, Luis G.</t>
  </si>
  <si>
    <t>2379</t>
  </si>
  <si>
    <t>coruna.lmontanez@gmail.com</t>
  </si>
  <si>
    <t>(787)679-8833</t>
  </si>
  <si>
    <t>Reyes De León, Efraín</t>
  </si>
  <si>
    <t>2380</t>
  </si>
  <si>
    <t>(787)608-5109</t>
  </si>
  <si>
    <t>García Olique, Edgard</t>
  </si>
  <si>
    <t>2381</t>
  </si>
  <si>
    <t>edgarddoc75@gmail.com</t>
  </si>
  <si>
    <t>(787)225-6687</t>
  </si>
  <si>
    <t>Pérez Rivera, Omar J.</t>
  </si>
  <si>
    <t>2382</t>
  </si>
  <si>
    <t>opeselectric@yahoo.com</t>
  </si>
  <si>
    <t>(787)717-3822</t>
  </si>
  <si>
    <t>Palacios Torres, Nelson Q.</t>
  </si>
  <si>
    <t>2383</t>
  </si>
  <si>
    <t>nelsonpalacios500@gmail.com</t>
  </si>
  <si>
    <t>1-941-705-9291</t>
  </si>
  <si>
    <t>Díaz Reyes, Luis A.</t>
  </si>
  <si>
    <t>2384</t>
  </si>
  <si>
    <t>diaz.electrical@yahoo.com</t>
  </si>
  <si>
    <t>(787)649-1833</t>
  </si>
  <si>
    <t>Rodríguez Serrano, Ismael</t>
  </si>
  <si>
    <t>2385</t>
  </si>
  <si>
    <t>rodzserra@gmail.com</t>
  </si>
  <si>
    <t>(787)649-0003</t>
  </si>
  <si>
    <t>Blanco Ortiz, José M.</t>
  </si>
  <si>
    <t>2386</t>
  </si>
  <si>
    <t>blancojose_01@yahoo.com</t>
  </si>
  <si>
    <t>(939)489-5283</t>
  </si>
  <si>
    <t>Fonseca Rodríguez, Luis A.</t>
  </si>
  <si>
    <t>2387</t>
  </si>
  <si>
    <t>lfonseca582004@yahoo.com</t>
  </si>
  <si>
    <t>(787)593-4909</t>
  </si>
  <si>
    <t>Ramos Santana, Eliezer</t>
  </si>
  <si>
    <t>2388</t>
  </si>
  <si>
    <t>eliezerkidpr@gmail.com</t>
  </si>
  <si>
    <t>(939)267-1149</t>
  </si>
  <si>
    <t>Alicea Torres, Edwin R.</t>
  </si>
  <si>
    <t>2389</t>
  </si>
  <si>
    <t>pastor70erat@gmail.com</t>
  </si>
  <si>
    <t>(787)615-8056</t>
  </si>
  <si>
    <t>Reyes López, Carlos H.</t>
  </si>
  <si>
    <t>2390</t>
  </si>
  <si>
    <t>crlelectrical22@yahoo.com</t>
  </si>
  <si>
    <t>(787)409-1584</t>
  </si>
  <si>
    <t>Valverde Alvarez, Harvin J.</t>
  </si>
  <si>
    <t>2391</t>
  </si>
  <si>
    <t>harvinvalverde@outlook.com</t>
  </si>
  <si>
    <t>(787)394-3493</t>
  </si>
  <si>
    <t>Torres Renta, Domingo L.</t>
  </si>
  <si>
    <t>2392</t>
  </si>
  <si>
    <t>ing.dtorres@yahoo.com</t>
  </si>
  <si>
    <t>(787)245-1840</t>
  </si>
  <si>
    <t>Massa Figueroa, Roberto</t>
  </si>
  <si>
    <t>2393</t>
  </si>
  <si>
    <t>robabo6412@yahoo.com</t>
  </si>
  <si>
    <t>(787)486-7380</t>
  </si>
  <si>
    <t>Rosario Sepúlveda, Héctor L.</t>
  </si>
  <si>
    <t>2394</t>
  </si>
  <si>
    <t>rosariohector0@gmail.com</t>
  </si>
  <si>
    <t>(787)382-1722</t>
  </si>
  <si>
    <t>Domínguez Fernández, Evaristo</t>
  </si>
  <si>
    <t>2395</t>
  </si>
  <si>
    <t>barodominguez@hotmail.com</t>
  </si>
  <si>
    <t>(787)425-3731</t>
  </si>
  <si>
    <t>Valentín Allende, Raúl A.</t>
  </si>
  <si>
    <t>2396</t>
  </si>
  <si>
    <t>rvrvalentin@gmail.com</t>
  </si>
  <si>
    <t>(787)216-5488</t>
  </si>
  <si>
    <t>Arocho Cardona, Hiram</t>
  </si>
  <si>
    <t>2397</t>
  </si>
  <si>
    <t>profa_carmencita@hotmail.com</t>
  </si>
  <si>
    <t>(787)612-4717</t>
  </si>
  <si>
    <t>Ramos Cortés, Dionisio</t>
  </si>
  <si>
    <t>2398</t>
  </si>
  <si>
    <t>electrico78@icloud.com</t>
  </si>
  <si>
    <t>(787)910-3267</t>
  </si>
  <si>
    <t>Rivera Medina, Roberto</t>
  </si>
  <si>
    <t>2399</t>
  </si>
  <si>
    <t>(787)909-0376</t>
  </si>
  <si>
    <t>Vargas Rivera, Edwin</t>
  </si>
  <si>
    <t>2400</t>
  </si>
  <si>
    <t>edwinvargas07@gmail.com</t>
  </si>
  <si>
    <t>(787)923-1085</t>
  </si>
  <si>
    <t>Hernández Moreno, Miguel</t>
  </si>
  <si>
    <t>2401</t>
  </si>
  <si>
    <t>miyama.mh@gmail.com</t>
  </si>
  <si>
    <t>(787)226-7837</t>
  </si>
  <si>
    <t>Ortiz Rivera, Jeremiah</t>
  </si>
  <si>
    <t>2402</t>
  </si>
  <si>
    <t>jere23ortiz@yahoo.com</t>
  </si>
  <si>
    <t>(787)630-3446</t>
  </si>
  <si>
    <t>Torres Figueroa, Elí S.</t>
  </si>
  <si>
    <t>2403</t>
  </si>
  <si>
    <t>elisamuel61@gmail.com</t>
  </si>
  <si>
    <t>(787)994-9751</t>
  </si>
  <si>
    <t>Rivera Rivera, Rady</t>
  </si>
  <si>
    <t>2404</t>
  </si>
  <si>
    <t>radyrr@yahoo.com</t>
  </si>
  <si>
    <t>(787)516-4038</t>
  </si>
  <si>
    <t xml:space="preserve">Urbina Jiménez, José A. </t>
  </si>
  <si>
    <t>2405</t>
  </si>
  <si>
    <t>urbivox@hotmail.com</t>
  </si>
  <si>
    <t>(787)347-4421</t>
  </si>
  <si>
    <t>Bonet Villanueva, Joel</t>
  </si>
  <si>
    <t>2406</t>
  </si>
  <si>
    <t>joelaee1@gmail.com</t>
  </si>
  <si>
    <t>(787)458-4392</t>
  </si>
  <si>
    <t>Nieves Alamo, Jorge Y.</t>
  </si>
  <si>
    <t>2407</t>
  </si>
  <si>
    <t>yadiel2008@live.com</t>
  </si>
  <si>
    <t>(787)678-4356</t>
  </si>
  <si>
    <t>Castillo Torres, Christian J.</t>
  </si>
  <si>
    <t>2408</t>
  </si>
  <si>
    <t>ccastillo209@outlook.com</t>
  </si>
  <si>
    <t>(787)367-2316</t>
  </si>
  <si>
    <t>Fuentes Cepeda, Jacinto</t>
  </si>
  <si>
    <t>2409</t>
  </si>
  <si>
    <t>jacintofuentes18@gmail.com</t>
  </si>
  <si>
    <t>(939)273-7161</t>
  </si>
  <si>
    <t>Estrada Medina, Angel M.</t>
  </si>
  <si>
    <t>2410</t>
  </si>
  <si>
    <t>angelm.estrada@yahoo.com</t>
  </si>
  <si>
    <t>(787)502-8873</t>
  </si>
  <si>
    <t>Ramos Mártir, Rolando</t>
  </si>
  <si>
    <t>2411</t>
  </si>
  <si>
    <t>(787)962-0180</t>
  </si>
  <si>
    <t>Benítez Jiménez, Edwin</t>
  </si>
  <si>
    <t>2412</t>
  </si>
  <si>
    <t>ebenitez0806@gmail.com</t>
  </si>
  <si>
    <t>(787)374-8241</t>
  </si>
  <si>
    <t>Hernández Rosa, Sigfredo</t>
  </si>
  <si>
    <t>2413</t>
  </si>
  <si>
    <t>shrbo1974@gmail.com</t>
  </si>
  <si>
    <t>(939)247-7775</t>
  </si>
  <si>
    <t>Santiago Merced, José E.</t>
  </si>
  <si>
    <t>2414</t>
  </si>
  <si>
    <t>jstgo70@yahoo.com</t>
  </si>
  <si>
    <t>(787)525-2851</t>
  </si>
  <si>
    <t>Centeno Rivera, Agustín</t>
  </si>
  <si>
    <t>2415</t>
  </si>
  <si>
    <t>concordcenteno@gmail.com</t>
  </si>
  <si>
    <t>(787)306-1893</t>
  </si>
  <si>
    <t>Alicea Roldán, Reynaldo</t>
  </si>
  <si>
    <t>2416</t>
  </si>
  <si>
    <t>rey20012002@gmail.com</t>
  </si>
  <si>
    <t>(787)397-8668</t>
  </si>
  <si>
    <t>Rodríguez Padua, Hiram</t>
  </si>
  <si>
    <t>2417</t>
  </si>
  <si>
    <t>hiram2151@hotmail.com</t>
  </si>
  <si>
    <t>(787)594-3699</t>
  </si>
  <si>
    <t>Vargas Sein, Noel L.</t>
  </si>
  <si>
    <t>2418</t>
  </si>
  <si>
    <t>noell0925@hotmail.com</t>
  </si>
  <si>
    <t>(787)455-2571</t>
  </si>
  <si>
    <t>Correa González, Ramón L.</t>
  </si>
  <si>
    <t>2419</t>
  </si>
  <si>
    <t>ramoncorrea775@hotmail.com</t>
  </si>
  <si>
    <t>(787)536-1915</t>
  </si>
  <si>
    <t>Silva Almodóvar, Harold</t>
  </si>
  <si>
    <t>2420</t>
  </si>
  <si>
    <t>hsaelectric@gmail.com</t>
  </si>
  <si>
    <t>(939)640-9444</t>
  </si>
  <si>
    <t>Hernández Rosado, Luis A.</t>
  </si>
  <si>
    <t>2421</t>
  </si>
  <si>
    <t>(787)398-5159</t>
  </si>
  <si>
    <t>Caraballo Rodríguez, José M.</t>
  </si>
  <si>
    <t>2422</t>
  </si>
  <si>
    <t>(787)248-0611</t>
  </si>
  <si>
    <t>Alemany Reyes, Francisco</t>
  </si>
  <si>
    <t>2423</t>
  </si>
  <si>
    <t>frankiealemany@gmail.com</t>
  </si>
  <si>
    <t>(787)597-6851</t>
  </si>
  <si>
    <t>Acevedo Romero, José M.</t>
  </si>
  <si>
    <t>2424</t>
  </si>
  <si>
    <t>jacevedos21@gmail.com</t>
  </si>
  <si>
    <t>(787)667-3891</t>
  </si>
  <si>
    <t>Pérez Hernández, Angel J.</t>
  </si>
  <si>
    <t>2425</t>
  </si>
  <si>
    <t>aperezhndz@gmail.com</t>
  </si>
  <si>
    <t>(787)466-9234</t>
  </si>
  <si>
    <t>Donis Levest, Carlos A.</t>
  </si>
  <si>
    <t>2426</t>
  </si>
  <si>
    <t>leves_donis@hotmail.com</t>
  </si>
  <si>
    <t>(787)513-7268</t>
  </si>
  <si>
    <t>Prado Rivera, Miguel E.</t>
  </si>
  <si>
    <t>2427</t>
  </si>
  <si>
    <t>miguel.prado27@gmail.com</t>
  </si>
  <si>
    <t>(787)509-0309</t>
  </si>
  <si>
    <t>Rivera Martínez, Rolando</t>
  </si>
  <si>
    <t>2428</t>
  </si>
  <si>
    <t>riverapowerelectric@hotmail.com</t>
  </si>
  <si>
    <t>(787)359-9623</t>
  </si>
  <si>
    <t>Vázquez Cabezudo, Kalvin O.</t>
  </si>
  <si>
    <t>2429</t>
  </si>
  <si>
    <t>kvazquez07@gmail.com</t>
  </si>
  <si>
    <t>(787)366-0672</t>
  </si>
  <si>
    <t>Hernández Tosado, Esterling</t>
  </si>
  <si>
    <t>2430</t>
  </si>
  <si>
    <t>esterling.hernandez@yahoo.com</t>
  </si>
  <si>
    <t>(787)307-1276</t>
  </si>
  <si>
    <t>Piñero García, Efraín</t>
  </si>
  <si>
    <t>2431</t>
  </si>
  <si>
    <t>frau074@hotmail.com</t>
  </si>
  <si>
    <t>(787)590-4300</t>
  </si>
  <si>
    <t>Rosario Ramírez, Eric A.</t>
  </si>
  <si>
    <t>2432</t>
  </si>
  <si>
    <t>ericrosario1@hotmail.com</t>
  </si>
  <si>
    <t>(787)649-5293</t>
  </si>
  <si>
    <t>Rodríguez Pérez, Rodny</t>
  </si>
  <si>
    <t>2433</t>
  </si>
  <si>
    <t>rodnyronaldo9545@gmail.com</t>
  </si>
  <si>
    <t>(787)222-4695</t>
  </si>
  <si>
    <t>López Núñez, Alexander</t>
  </si>
  <si>
    <t>2434</t>
  </si>
  <si>
    <t>alexlopez6729@gmail.com</t>
  </si>
  <si>
    <t>(787)548-9581</t>
  </si>
  <si>
    <t>Rodríguez De Jesús, Jorge L.</t>
  </si>
  <si>
    <t>2435</t>
  </si>
  <si>
    <t>pro.electrical@icloud.com</t>
  </si>
  <si>
    <t>(787)507-4731</t>
  </si>
  <si>
    <t>Rodríguez Ayala, Jorge R.</t>
  </si>
  <si>
    <t>2436</t>
  </si>
  <si>
    <t>valejo77@gmail.com</t>
  </si>
  <si>
    <t>(787)590-3226</t>
  </si>
  <si>
    <t>Cruz Márquez, Carlos</t>
  </si>
  <si>
    <t>2437</t>
  </si>
  <si>
    <t>cruzccm@gmail.com</t>
  </si>
  <si>
    <t>(787)220-4054</t>
  </si>
  <si>
    <t>Castro Ramos, Francisco</t>
  </si>
  <si>
    <t>2438</t>
  </si>
  <si>
    <t>franciscoc@coqui.net</t>
  </si>
  <si>
    <t>(787)674-5830</t>
  </si>
  <si>
    <t>Carrión Colón, Joaquín</t>
  </si>
  <si>
    <t>2439</t>
  </si>
  <si>
    <t>jcarrioncolon@gmail.com</t>
  </si>
  <si>
    <t>(787)385-1126</t>
  </si>
  <si>
    <t>Torres Martínez, Rafael</t>
  </si>
  <si>
    <t>2440</t>
  </si>
  <si>
    <t>rafael.torresm@gmail.com</t>
  </si>
  <si>
    <t>(787)649-8999</t>
  </si>
  <si>
    <t>Feliciano Bonilla, Christian A.</t>
  </si>
  <si>
    <t>2441</t>
  </si>
  <si>
    <t>christian.feliciano@gmail.com</t>
  </si>
  <si>
    <t>(787)509-3496</t>
  </si>
  <si>
    <t>Rivera Prado, Joel A.</t>
  </si>
  <si>
    <t>2442</t>
  </si>
  <si>
    <t>jarp087@gmail.com</t>
  </si>
  <si>
    <t>(787)307-4506</t>
  </si>
  <si>
    <t xml:space="preserve">López Jurado, Jesús A. </t>
  </si>
  <si>
    <t>2443</t>
  </si>
  <si>
    <t>jesuslopezjurado1968@gmail.com</t>
  </si>
  <si>
    <t>(787)473-2630</t>
  </si>
  <si>
    <t>Rios Pérez, Jaime L.</t>
  </si>
  <si>
    <t>2444</t>
  </si>
  <si>
    <t>jaimelrios@yahoo.com</t>
  </si>
  <si>
    <t>(787)313-5728</t>
  </si>
  <si>
    <t>Díaz Rivera, Israel</t>
  </si>
  <si>
    <t>2445</t>
  </si>
  <si>
    <t>learsid10@yahoo.com</t>
  </si>
  <si>
    <t>(787)430-5019</t>
  </si>
  <si>
    <t>Torres Ortiz, Axel</t>
  </si>
  <si>
    <t>2446</t>
  </si>
  <si>
    <t>galactico22@hotmail.com</t>
  </si>
  <si>
    <t>(787)612-6215</t>
  </si>
  <si>
    <t>Vázquez García, Roberto A.</t>
  </si>
  <si>
    <t>2447</t>
  </si>
  <si>
    <t>robbievazquez@gmail.com</t>
  </si>
  <si>
    <t>(787)633-3155</t>
  </si>
  <si>
    <t>Maldonado Figueroa, José A.</t>
  </si>
  <si>
    <t>2448</t>
  </si>
  <si>
    <t>maldonadojose752@gmail.com</t>
  </si>
  <si>
    <t>(787)248-7070</t>
  </si>
  <si>
    <t>Wong Chong, Angel</t>
  </si>
  <si>
    <t>2449</t>
  </si>
  <si>
    <t>angelwpe@hotmail.com</t>
  </si>
  <si>
    <t>(787)642-7002</t>
  </si>
  <si>
    <t>Otero Alvarez, Arvin R.</t>
  </si>
  <si>
    <t>2450</t>
  </si>
  <si>
    <t>arvinjawselectrical@gmail.com</t>
  </si>
  <si>
    <t>(787)346-4659</t>
  </si>
  <si>
    <t>Otero Alvarez, Wilbert R.</t>
  </si>
  <si>
    <t>2451</t>
  </si>
  <si>
    <t>jawselectrical@gmail.com</t>
  </si>
  <si>
    <t>(787)466-1255</t>
  </si>
  <si>
    <t>Saldaña Borrero, Melvin</t>
  </si>
  <si>
    <t>2452</t>
  </si>
  <si>
    <t>tmecs@hotmail.com</t>
  </si>
  <si>
    <t>(787)565-3609</t>
  </si>
  <si>
    <t>Rosa O'Neill, Luis F.</t>
  </si>
  <si>
    <t>2453</t>
  </si>
  <si>
    <t>luis-oneill@hotmail.com</t>
  </si>
  <si>
    <t>(787)317-7722</t>
  </si>
  <si>
    <t>Hernández Santiago, Jorge A.</t>
  </si>
  <si>
    <t>2454</t>
  </si>
  <si>
    <t>jorge.gcsr@gmail.com</t>
  </si>
  <si>
    <t>(787)446-1086</t>
  </si>
  <si>
    <t>Colón Narváez, Neftali</t>
  </si>
  <si>
    <t>2455</t>
  </si>
  <si>
    <t>ncnelectricpr@gmail.com</t>
  </si>
  <si>
    <t>(787)615-2999</t>
  </si>
  <si>
    <t>Martínez Monge, José I.</t>
  </si>
  <si>
    <t>2456</t>
  </si>
  <si>
    <t>joseinesmartinez65@gmail.com</t>
  </si>
  <si>
    <t>(787)513-0644</t>
  </si>
  <si>
    <t>García Berrios, Wilfredo</t>
  </si>
  <si>
    <t>2457</t>
  </si>
  <si>
    <t>wilfrenec@gmail.com</t>
  </si>
  <si>
    <t>(787)384-1278</t>
  </si>
  <si>
    <t>López Martínez, Roberto</t>
  </si>
  <si>
    <t>2458</t>
  </si>
  <si>
    <t>robert_lopez_pr@yahoo.com</t>
  </si>
  <si>
    <t>(787)975-7035</t>
  </si>
  <si>
    <t xml:space="preserve">Gullón Torres, Gilberto </t>
  </si>
  <si>
    <t>2459</t>
  </si>
  <si>
    <t>gilbertogullon@gmail.com</t>
  </si>
  <si>
    <t>(787)601-5411</t>
  </si>
  <si>
    <t>Rivera Cruz, Freddie J.</t>
  </si>
  <si>
    <t>2460</t>
  </si>
  <si>
    <t>frcl1521@hotmail.com</t>
  </si>
  <si>
    <t>(787)433-0485</t>
  </si>
  <si>
    <t>Santiago Rodríguez, Jesús M.</t>
  </si>
  <si>
    <t>2461</t>
  </si>
  <si>
    <t>jmsr24k@gmail.com</t>
  </si>
  <si>
    <t>(787)696-0347</t>
  </si>
  <si>
    <t>González González, Héctor X.</t>
  </si>
  <si>
    <t>2462</t>
  </si>
  <si>
    <t>hggroupr@gmail.com</t>
  </si>
  <si>
    <t>(939)287-0558</t>
  </si>
  <si>
    <t>Carrillo Del Valle, Víctor E.</t>
  </si>
  <si>
    <t>2463</t>
  </si>
  <si>
    <t>victorcarrillopr@gmail.com</t>
  </si>
  <si>
    <t>(787)604-9634</t>
  </si>
  <si>
    <t>Rivera Quiñones, Carlos A.</t>
  </si>
  <si>
    <t>2464</t>
  </si>
  <si>
    <t>carlosalfonso37@gmail.com</t>
  </si>
  <si>
    <t>(787)405-0319</t>
  </si>
  <si>
    <t>Pérez Figueroa, Cruz A.</t>
  </si>
  <si>
    <t>2465</t>
  </si>
  <si>
    <t>cruzantonioperez1961@gmai.com</t>
  </si>
  <si>
    <t>(787)473-0559</t>
  </si>
  <si>
    <t>Fossas Marxuach, Arturo V.</t>
  </si>
  <si>
    <t>2466</t>
  </si>
  <si>
    <t>sutasador@gmail.com</t>
  </si>
  <si>
    <t>(787)564-2743</t>
  </si>
  <si>
    <t>Rosario Serrano, Hilton A.</t>
  </si>
  <si>
    <t>2467</t>
  </si>
  <si>
    <t>miltonrosario09@gmail.com</t>
  </si>
  <si>
    <t>(787)234-1548</t>
  </si>
  <si>
    <t>Guzmán Torres, Javier</t>
  </si>
  <si>
    <t>2468</t>
  </si>
  <si>
    <t>javierlucy2000@gmail.com</t>
  </si>
  <si>
    <t>(787)448-4464</t>
  </si>
  <si>
    <t>Colón Santiago, Luis A.</t>
  </si>
  <si>
    <t>2469</t>
  </si>
  <si>
    <t>luis3636@gmail.com</t>
  </si>
  <si>
    <t>(787)590-2994</t>
  </si>
  <si>
    <t>González Prieto, Arnaldo E.</t>
  </si>
  <si>
    <t>2470</t>
  </si>
  <si>
    <t>arnaldo23gonzalez@gmail.com</t>
  </si>
  <si>
    <t>(787)429-4502</t>
  </si>
  <si>
    <t>Bernmúdez Bernardi, Jorge A.</t>
  </si>
  <si>
    <t>2471</t>
  </si>
  <si>
    <t>ja.bermudez@hotmail.com</t>
  </si>
  <si>
    <t>(787)473-9513</t>
  </si>
  <si>
    <t>Román Alamo, Jorge Rogelio</t>
  </si>
  <si>
    <t>2472</t>
  </si>
  <si>
    <t>nashalijorgito@gmail.com</t>
  </si>
  <si>
    <t>(939)245-3303</t>
  </si>
  <si>
    <t>Rivera Bulted, Alexander</t>
  </si>
  <si>
    <t>2473</t>
  </si>
  <si>
    <t>alexanderbulted953@icloud.com</t>
  </si>
  <si>
    <t>(787)702-6777</t>
  </si>
  <si>
    <t>García Ayabarreno, Harold Y.</t>
  </si>
  <si>
    <t>2474</t>
  </si>
  <si>
    <t>hgaelectric@gmail.com</t>
  </si>
  <si>
    <t>(787)376-0721</t>
  </si>
  <si>
    <t>Nevárez Fonseca, José M.</t>
  </si>
  <si>
    <t>2475</t>
  </si>
  <si>
    <t>jonev16@gmail.com</t>
  </si>
  <si>
    <t>(939)397-0088</t>
  </si>
  <si>
    <t>Hernández Guillot, Fernando</t>
  </si>
  <si>
    <t>2476</t>
  </si>
  <si>
    <t>fhernandez.guillot@gmail.com</t>
  </si>
  <si>
    <t>(787)378-1936</t>
  </si>
  <si>
    <t>Dávila Rosario, Juan E.</t>
  </si>
  <si>
    <t>2477</t>
  </si>
  <si>
    <t>juandavila1777@gmail.com</t>
  </si>
  <si>
    <t>(787)600-6250</t>
  </si>
  <si>
    <t>De Jesús Hernández, Rubén R.</t>
  </si>
  <si>
    <t>2478</t>
  </si>
  <si>
    <t>rrobertopr@hotmail.com</t>
  </si>
  <si>
    <t>(787)299-5738</t>
  </si>
  <si>
    <t>Meléndez Vargas, Wilfredo</t>
  </si>
  <si>
    <t>2479</t>
  </si>
  <si>
    <t>wmelendez.v30@gmail.com</t>
  </si>
  <si>
    <t>(787)324-2449</t>
  </si>
  <si>
    <t>Rivera Rodríguez, Edwin Y.</t>
  </si>
  <si>
    <t>2480</t>
  </si>
  <si>
    <t>edwiny.riveras@gmail.com</t>
  </si>
  <si>
    <t>(787)413-5542</t>
  </si>
  <si>
    <t>Castillo Reyes, Rubén</t>
  </si>
  <si>
    <t>2481</t>
  </si>
  <si>
    <t>tiger6926@yahoo.com</t>
  </si>
  <si>
    <t>(630)854-0797</t>
  </si>
  <si>
    <t>Meléndez Gracia, Héctor G.</t>
  </si>
  <si>
    <t>2482</t>
  </si>
  <si>
    <t>hector.melendez@dewey.edu</t>
  </si>
  <si>
    <t>(787)327-5232</t>
  </si>
  <si>
    <t>Tavárez Reyes, Elvin</t>
  </si>
  <si>
    <t>2483</t>
  </si>
  <si>
    <t>motoresycables@yahoo.com</t>
  </si>
  <si>
    <t>(787)342-3807</t>
  </si>
  <si>
    <t>Jiménez Rivera, Carmelo</t>
  </si>
  <si>
    <t>2484</t>
  </si>
  <si>
    <t>cjimenez12001@yahoo.com</t>
  </si>
  <si>
    <t>San Antonio</t>
  </si>
  <si>
    <t>(787)455-2093</t>
  </si>
  <si>
    <t>Díaz Juárez, José A.</t>
  </si>
  <si>
    <t>2485</t>
  </si>
  <si>
    <t>ohmcorp02@gmail.com</t>
  </si>
  <si>
    <t>(787)448-2228</t>
  </si>
  <si>
    <t>Zapata Colón, William</t>
  </si>
  <si>
    <t>2486</t>
  </si>
  <si>
    <t>williamzapata@yahoo.com</t>
  </si>
  <si>
    <t>(787)568-1829</t>
  </si>
  <si>
    <t>Román Oquendo, Melvin</t>
  </si>
  <si>
    <t>2487</t>
  </si>
  <si>
    <t>roman.melvin634@gmail.com</t>
  </si>
  <si>
    <t>(787)217-4294</t>
  </si>
  <si>
    <t>López Santiago, Jonatan D.</t>
  </si>
  <si>
    <t>2488</t>
  </si>
  <si>
    <t>jonatanlopez27@yahoo.com</t>
  </si>
  <si>
    <t>(939)271-9440</t>
  </si>
  <si>
    <t>Rosario Rivera, Douvier</t>
  </si>
  <si>
    <t>2489</t>
  </si>
  <si>
    <t>douvier30@yahoo.com</t>
  </si>
  <si>
    <t>(787)249-5858</t>
  </si>
  <si>
    <t>Correa Correa, Segundo</t>
  </si>
  <si>
    <t>2490</t>
  </si>
  <si>
    <t>daell.verges3@dewey.edu</t>
  </si>
  <si>
    <t>Levittown</t>
  </si>
  <si>
    <t>(787)505-7020</t>
  </si>
  <si>
    <t>Mercado Hernández, Francisco</t>
  </si>
  <si>
    <t>2491</t>
  </si>
  <si>
    <t>framerpr@yahoo.com</t>
  </si>
  <si>
    <t>(787)317-5296</t>
  </si>
  <si>
    <t>Martínez Meléndez, Miguel A.</t>
  </si>
  <si>
    <t>2492</t>
  </si>
  <si>
    <t>miguelmartinez3m@gmail.com</t>
  </si>
  <si>
    <t>(787)690-3114</t>
  </si>
  <si>
    <t>Rivera Rivera, Carlos J.</t>
  </si>
  <si>
    <t>2493</t>
  </si>
  <si>
    <t>cjrelectric@gmail.com</t>
  </si>
  <si>
    <t>(787)455-2663</t>
  </si>
  <si>
    <t>Santiago Ortiz, Joselito</t>
  </si>
  <si>
    <t>2494</t>
  </si>
  <si>
    <t>joselitosantiago5051@gmail.com</t>
  </si>
  <si>
    <t>(787)567-5051</t>
  </si>
  <si>
    <t>de la Torre Segarra, Néstor</t>
  </si>
  <si>
    <t>2495</t>
  </si>
  <si>
    <t>nestordelatorre@yahoo.com</t>
  </si>
  <si>
    <t>(787)538-7686</t>
  </si>
  <si>
    <t>Hall Aponte, David</t>
  </si>
  <si>
    <t>2496</t>
  </si>
  <si>
    <t>halldavid2008@hotmail.com</t>
  </si>
  <si>
    <t>(787)702-8371</t>
  </si>
  <si>
    <t>Astacio Castro, Heriberto</t>
  </si>
  <si>
    <t>2497</t>
  </si>
  <si>
    <t>astacio1963@gmail.com</t>
  </si>
  <si>
    <t>(787)614-0092</t>
  </si>
  <si>
    <t>Cruz Figueroa, Jorge L.</t>
  </si>
  <si>
    <t>2498</t>
  </si>
  <si>
    <t>jorgel1@live.com</t>
  </si>
  <si>
    <t>(787)479-6904</t>
  </si>
  <si>
    <t>Pérez Canales, Víctor</t>
  </si>
  <si>
    <t>2499</t>
  </si>
  <si>
    <t>powereps@gmail.com</t>
  </si>
  <si>
    <t>(787)637-9918</t>
  </si>
  <si>
    <t>Rojas Rosario, Roberto</t>
  </si>
  <si>
    <t>2500</t>
  </si>
  <si>
    <t>rojas396@hotmail.com</t>
  </si>
  <si>
    <t>(787)243-1782</t>
  </si>
  <si>
    <t>Hernández Cortés, Melvin</t>
  </si>
  <si>
    <t>2501</t>
  </si>
  <si>
    <t>melvin-09@live.com</t>
  </si>
  <si>
    <t>(787)235-5943</t>
  </si>
  <si>
    <t>Valentín Colón, Daniel</t>
  </si>
  <si>
    <t>2502</t>
  </si>
  <si>
    <t>danielvalentin49@yahoo.com</t>
  </si>
  <si>
    <t>(787)433-4349</t>
  </si>
  <si>
    <t>Galloza Acevedo, Elvis</t>
  </si>
  <si>
    <t>2503</t>
  </si>
  <si>
    <t>gallozaelvis@yahoo.com</t>
  </si>
  <si>
    <t>(787)519-9696</t>
  </si>
  <si>
    <t>Rivera De La Cruz, José A.</t>
  </si>
  <si>
    <t>2504</t>
  </si>
  <si>
    <t>joseg12pr@gmail.com</t>
  </si>
  <si>
    <t>(787)233-3356</t>
  </si>
  <si>
    <t>Santiago Santiago, Emilio</t>
  </si>
  <si>
    <t>2505</t>
  </si>
  <si>
    <t>emilio.santiago43@yahoo.com</t>
  </si>
  <si>
    <t>(787)327-6184</t>
  </si>
  <si>
    <t>Piñeiro Hernández, Nelson</t>
  </si>
  <si>
    <t>2506</t>
  </si>
  <si>
    <t>leida64@hotmail.com</t>
  </si>
  <si>
    <t>(787)316-3440</t>
  </si>
  <si>
    <t>Alicea Millán, Wilfrido</t>
  </si>
  <si>
    <t>2507</t>
  </si>
  <si>
    <t>wil2931@gmail.com</t>
  </si>
  <si>
    <t>(939)259-9173</t>
  </si>
  <si>
    <t>Rodríguez Fuentes, Carlos A.</t>
  </si>
  <si>
    <t>2508</t>
  </si>
  <si>
    <t>carlosagustin@gmail.com</t>
  </si>
  <si>
    <t>(787)624-6668</t>
  </si>
  <si>
    <t>Santiago Delgado, Erik I.</t>
  </si>
  <si>
    <t>2509</t>
  </si>
  <si>
    <t>erikpr29@yahoo.com</t>
  </si>
  <si>
    <t>(787)308-8654</t>
  </si>
  <si>
    <t>Torres Rosario, Jonathan</t>
  </si>
  <si>
    <t>2510</t>
  </si>
  <si>
    <t>janytopo25@gmail.com</t>
  </si>
  <si>
    <t>(787)375-3557</t>
  </si>
  <si>
    <t>Cruz Santiago, Angel E.</t>
  </si>
  <si>
    <t>2511</t>
  </si>
  <si>
    <t>acelectricpr@gmail.com</t>
  </si>
  <si>
    <t>(787)318-3702</t>
  </si>
  <si>
    <t>Correia Santiago, Derek W.</t>
  </si>
  <si>
    <t>2512</t>
  </si>
  <si>
    <t>correiadw@gmail.com</t>
  </si>
  <si>
    <t>(787)604-4249</t>
  </si>
  <si>
    <t>Olivari Palermo, Christian</t>
  </si>
  <si>
    <t>2513</t>
  </si>
  <si>
    <t>chris_1191@hotmail.com</t>
  </si>
  <si>
    <t>(787)320-0739</t>
  </si>
  <si>
    <t>Crespo Rosario, Luis A.</t>
  </si>
  <si>
    <t>2514</t>
  </si>
  <si>
    <t>lcrespo1179@gmail.com</t>
  </si>
  <si>
    <t>(787)902-3075</t>
  </si>
  <si>
    <t>Méndez Rodríguez, Eliezer</t>
  </si>
  <si>
    <t>2515</t>
  </si>
  <si>
    <t>indioelectricalservice@gmail.com</t>
  </si>
  <si>
    <t>(787)242-4184</t>
  </si>
  <si>
    <t>Rodríguez Asencio, Milton D.</t>
  </si>
  <si>
    <t>2516</t>
  </si>
  <si>
    <t>mchitinr@gmail.com</t>
  </si>
  <si>
    <t>(787)356-3825</t>
  </si>
  <si>
    <t>Broco Agosto, Luis R.</t>
  </si>
  <si>
    <t>2517</t>
  </si>
  <si>
    <t>luisrbroco@gmail.com</t>
  </si>
  <si>
    <t>(787)455-1902</t>
  </si>
  <si>
    <t>Jiménez Rosa, Héctor M.</t>
  </si>
  <si>
    <t>2518</t>
  </si>
  <si>
    <t>hmjimenez75@icloud.com</t>
  </si>
  <si>
    <t>(985)817-5019</t>
  </si>
  <si>
    <t>Díaz García, Raymond</t>
  </si>
  <si>
    <t>2519</t>
  </si>
  <si>
    <t>rey.diazgarcia@gmail.com</t>
  </si>
  <si>
    <t>(787)635-3908</t>
  </si>
  <si>
    <t>Ayala Oyola, Miguel</t>
  </si>
  <si>
    <t>2520</t>
  </si>
  <si>
    <t>ayalaoyola59@gmail.com</t>
  </si>
  <si>
    <t>(939)428-8670</t>
  </si>
  <si>
    <t>Rodríguez Borrero, Miguel J.</t>
  </si>
  <si>
    <t>2521</t>
  </si>
  <si>
    <t>hugo7467@gmail.com</t>
  </si>
  <si>
    <t>(787)460-8022</t>
  </si>
  <si>
    <t>Soto Lugo, Luis F.</t>
  </si>
  <si>
    <t>2522</t>
  </si>
  <si>
    <t>luissotolugo@yahoo.com</t>
  </si>
  <si>
    <t>(787)409-8954</t>
  </si>
  <si>
    <t>Medina Flores, Abimael</t>
  </si>
  <si>
    <t>2523</t>
  </si>
  <si>
    <t>peritoabimael@gmail.com</t>
  </si>
  <si>
    <t>(787)692-9295</t>
  </si>
  <si>
    <t>Negrón Ortiz, Javier A.</t>
  </si>
  <si>
    <t>2524</t>
  </si>
  <si>
    <t>jnelectricservices@outlook.com</t>
  </si>
  <si>
    <t>(787)447-3541</t>
  </si>
  <si>
    <t>Bermúdez Muñiz, José A.</t>
  </si>
  <si>
    <t>2525</t>
  </si>
  <si>
    <t>brites10@hotmail.com</t>
  </si>
  <si>
    <t>(787)317-9767</t>
  </si>
  <si>
    <t>Serrano Moyeno, Miguel A.</t>
  </si>
  <si>
    <t>2526</t>
  </si>
  <si>
    <t>serrano6813@gmail.com</t>
  </si>
  <si>
    <t>(787)460-5293</t>
  </si>
  <si>
    <t>Colón Ortiz, Samuel</t>
  </si>
  <si>
    <t>2527</t>
  </si>
  <si>
    <t>scolon3196@gmail.com</t>
  </si>
  <si>
    <t>(787)370-2032</t>
  </si>
  <si>
    <t>Laracuente Bernat, Carlos</t>
  </si>
  <si>
    <t>2528</t>
  </si>
  <si>
    <t>claracue@yahoo.com</t>
  </si>
  <si>
    <t>(939)277-0721</t>
  </si>
  <si>
    <t>Ortiz Mercado, Fabio</t>
  </si>
  <si>
    <t>2529</t>
  </si>
  <si>
    <t>fabioort@gmail.com</t>
  </si>
  <si>
    <t>SanSebastián</t>
  </si>
  <si>
    <t>(787)930-0053</t>
  </si>
  <si>
    <t>Velázquez Rodríguez, Raúl</t>
  </si>
  <si>
    <t>2530</t>
  </si>
  <si>
    <t>raulvelazquez4123@gmaiil.com</t>
  </si>
  <si>
    <t>(787)517-6415</t>
  </si>
  <si>
    <t>Rivera Núñez, Carmelo</t>
  </si>
  <si>
    <t>2531</t>
  </si>
  <si>
    <t>carmelo0525@hotmail.com</t>
  </si>
  <si>
    <t>(787)669-7246</t>
  </si>
  <si>
    <t>Santos Toms, Juan C.</t>
  </si>
  <si>
    <t>2532</t>
  </si>
  <si>
    <t>jstsantostorres@gmail.com</t>
  </si>
  <si>
    <t>(787)384-0347</t>
  </si>
  <si>
    <t>Rosado Santiago, Carlos J.</t>
  </si>
  <si>
    <t>2533</t>
  </si>
  <si>
    <t>carlospinky69@yahoo.com</t>
  </si>
  <si>
    <t>(787)642-4378</t>
  </si>
  <si>
    <t>Marrero Collazo, José M.</t>
  </si>
  <si>
    <t>2534</t>
  </si>
  <si>
    <t>josmigj35@live.com</t>
  </si>
  <si>
    <t>SabanaHoyos</t>
  </si>
  <si>
    <t>(787)525-4390</t>
  </si>
  <si>
    <t>Cortes Cobos, Miguel A.</t>
  </si>
  <si>
    <t>2535</t>
  </si>
  <si>
    <t>miguel@mac-engineering.com</t>
  </si>
  <si>
    <t>(787)307-6581</t>
  </si>
  <si>
    <t>Burgos Ortiz, Vidal</t>
  </si>
  <si>
    <t>2536</t>
  </si>
  <si>
    <t>vidalburgosortiz@gmail.com</t>
  </si>
  <si>
    <t>(787)506-1522</t>
  </si>
  <si>
    <t>Rosado Vargas, Omar</t>
  </si>
  <si>
    <t>2537</t>
  </si>
  <si>
    <t>dvera2230@gmail.com</t>
  </si>
  <si>
    <t>939-456-6915</t>
  </si>
  <si>
    <t>Tomasini López, Wilfredo</t>
  </si>
  <si>
    <t>2538</t>
  </si>
  <si>
    <t>wtl3698@gmail.com</t>
  </si>
  <si>
    <t>787-202-7921</t>
  </si>
  <si>
    <t>Conde Barbosa, Vicente</t>
  </si>
  <si>
    <t>2539</t>
  </si>
  <si>
    <t>vcondebarbosa@yahoo.com</t>
  </si>
  <si>
    <t>787-299-3552</t>
  </si>
  <si>
    <t>Losada Rivera, Rafael V.</t>
  </si>
  <si>
    <t>2540</t>
  </si>
  <si>
    <t>rlelectricalcontractor1@gmail.com</t>
  </si>
  <si>
    <t>787-640-2574</t>
  </si>
  <si>
    <t>Rosa Birriel, José O.</t>
  </si>
  <si>
    <t>2541</t>
  </si>
  <si>
    <t>jorbirriel@hotmail.com</t>
  </si>
  <si>
    <t>939-640-3588</t>
  </si>
  <si>
    <t>Santigo Rivera, Mario</t>
  </si>
  <si>
    <t>2542</t>
  </si>
  <si>
    <t>msantiago@engineer.com</t>
  </si>
  <si>
    <t>787-608-5072</t>
  </si>
  <si>
    <t>Féliz Colón, Héctor A.</t>
  </si>
  <si>
    <t>2543</t>
  </si>
  <si>
    <t>www.canca69@yahoo.com</t>
  </si>
  <si>
    <t>787-929-7111</t>
  </si>
  <si>
    <t xml:space="preserve">Aponte Lebrón, José H. </t>
  </si>
  <si>
    <t>2544</t>
  </si>
  <si>
    <t>japontejr@gmail.com</t>
  </si>
  <si>
    <t>787-394-0951</t>
  </si>
  <si>
    <t>Santiago Candelaria, Juan A.</t>
  </si>
  <si>
    <t>2545</t>
  </si>
  <si>
    <t>jscandelaria1951@gmail.com</t>
  </si>
  <si>
    <t>787-312-6706</t>
  </si>
  <si>
    <t>Flores Lara, Luis A.</t>
  </si>
  <si>
    <t>2546</t>
  </si>
  <si>
    <t>luis.a.floreslara@gmail.com</t>
  </si>
  <si>
    <t>787-384-3478</t>
  </si>
  <si>
    <t>Figueroa Bravo, Víctor J.</t>
  </si>
  <si>
    <t>2547</t>
  </si>
  <si>
    <t>vfigueroa1108@gmail.com</t>
  </si>
  <si>
    <t>787-517-2174</t>
  </si>
  <si>
    <t xml:space="preserve">Pérez Lizasuain, Elmer </t>
  </si>
  <si>
    <t>2548</t>
  </si>
  <si>
    <t>elmerelectricservices@gmail.com</t>
  </si>
  <si>
    <t>787-486-8785</t>
  </si>
  <si>
    <t>Bas Ortiz, Eduardo R.</t>
  </si>
  <si>
    <t>2549</t>
  </si>
  <si>
    <t>ed.bas@baselengineering.com</t>
  </si>
  <si>
    <t>Bay,Fl</t>
  </si>
  <si>
    <t>216-633-2482</t>
  </si>
  <si>
    <t>Repollet Rivera, Alfredo J.</t>
  </si>
  <si>
    <t>2550</t>
  </si>
  <si>
    <t>alfredorepollet@yahoo.com</t>
  </si>
  <si>
    <t>E.U. Florida</t>
  </si>
  <si>
    <t>787-642-2283</t>
  </si>
  <si>
    <t>Hermina Román, Gabriel A.</t>
  </si>
  <si>
    <t>2551</t>
  </si>
  <si>
    <t>gabrielhermina@outlook.com</t>
  </si>
  <si>
    <t>787-399-8167</t>
  </si>
  <si>
    <t>Mejías Ruiz, Jorge M.</t>
  </si>
  <si>
    <t>2552</t>
  </si>
  <si>
    <t>jmejias1083@yahoo.com</t>
  </si>
  <si>
    <t>787-647-0259</t>
  </si>
  <si>
    <t>Rodríguez González, Fernando L.</t>
  </si>
  <si>
    <t>2553</t>
  </si>
  <si>
    <t>frodriguez@electriumeng.com</t>
  </si>
  <si>
    <t>787-675-7616</t>
  </si>
  <si>
    <t>Novoa Cáliz, Juan. M.</t>
  </si>
  <si>
    <t>2554</t>
  </si>
  <si>
    <t>juanmnovoa@yahoo.com</t>
  </si>
  <si>
    <t>787-636-3609</t>
  </si>
  <si>
    <t>Rivera Lake, Eduardo</t>
  </si>
  <si>
    <t>2555</t>
  </si>
  <si>
    <t>erl1061@yahoo.com</t>
  </si>
  <si>
    <t>787-485-4282</t>
  </si>
  <si>
    <t>Maldonado García, José M.</t>
  </si>
  <si>
    <t>2556</t>
  </si>
  <si>
    <t>jose.maldonado0055@gmail.com</t>
  </si>
  <si>
    <t>787-527-5056</t>
  </si>
  <si>
    <t>Figueroa Ramos, Jaime</t>
  </si>
  <si>
    <t>2557</t>
  </si>
  <si>
    <t>jfrsantaolaya@gmai.com</t>
  </si>
  <si>
    <t>787-370-9806</t>
  </si>
  <si>
    <t>De Jesús Mercado, Alberto</t>
  </si>
  <si>
    <t>2558</t>
  </si>
  <si>
    <t>eea4148@gmail.com</t>
  </si>
  <si>
    <t>787-430-3232</t>
  </si>
  <si>
    <t>Rodríguez Andújar, Efraín</t>
  </si>
  <si>
    <t>2559</t>
  </si>
  <si>
    <t>hiamy13@aol.com</t>
  </si>
  <si>
    <t>787-390-5326</t>
  </si>
  <si>
    <t>Feliciano Olivo, Alejandro</t>
  </si>
  <si>
    <t>2560</t>
  </si>
  <si>
    <t>gfigue-santos@hotmail.com</t>
  </si>
  <si>
    <t>787-308-9222</t>
  </si>
  <si>
    <t>Díaz Estrella, Ramón A.</t>
  </si>
  <si>
    <t>2561</t>
  </si>
  <si>
    <t>ramondiaz@radelectricpr.com</t>
  </si>
  <si>
    <t>787-513-0691</t>
  </si>
  <si>
    <t>Rodríguez Gutiérrez, Edgar</t>
  </si>
  <si>
    <t>2562</t>
  </si>
  <si>
    <t>edgar_rodriguez49@yahoo.com</t>
  </si>
  <si>
    <t>787-603-6903</t>
  </si>
  <si>
    <t>Padilla Negrón, Rey A.</t>
  </si>
  <si>
    <t>2563</t>
  </si>
  <si>
    <t>reyapn@gmail.com</t>
  </si>
  <si>
    <t>787-975-4101</t>
  </si>
  <si>
    <t>Ilarraza López, Cristobal</t>
  </si>
  <si>
    <t>2564</t>
  </si>
  <si>
    <t>ilarrazacristobal@yahoo.com</t>
  </si>
  <si>
    <t>787-649-5930</t>
  </si>
  <si>
    <t>González Reyes, Héctor J.</t>
  </si>
  <si>
    <t>2565</t>
  </si>
  <si>
    <t>hgonzalez@nh3pr.com</t>
  </si>
  <si>
    <t>787-635-0848</t>
  </si>
  <si>
    <t>Casado Santiago, Giovanni E.</t>
  </si>
  <si>
    <t>2566</t>
  </si>
  <si>
    <t>giovannicasado@gmail.com</t>
  </si>
  <si>
    <t>939-218-7777</t>
  </si>
  <si>
    <t>Robles Santiago, Bryan A.</t>
  </si>
  <si>
    <t>2567</t>
  </si>
  <si>
    <t>bryanrobles7213@gmail.com</t>
  </si>
  <si>
    <t>787-246-0490</t>
  </si>
  <si>
    <t>Soria Díaz, Julio A.</t>
  </si>
  <si>
    <t>2568</t>
  </si>
  <si>
    <t>jaksoria@gmail.com</t>
  </si>
  <si>
    <t>787-397-9664</t>
  </si>
  <si>
    <t>Matos Cruz, Luis C.</t>
  </si>
  <si>
    <t>2569</t>
  </si>
  <si>
    <t>matosluis757@gmail.com</t>
  </si>
  <si>
    <t>939-275-3363</t>
  </si>
  <si>
    <t>Cintrón Rodríguez, José A.</t>
  </si>
  <si>
    <t>2570</t>
  </si>
  <si>
    <t>cintron 906@yahoo.com</t>
  </si>
  <si>
    <t>787-477-8988</t>
  </si>
  <si>
    <t>Cordero Jiménez, Edwin</t>
  </si>
  <si>
    <t>2571</t>
  </si>
  <si>
    <t>edwin.cordero53@gmail.com</t>
  </si>
  <si>
    <t>787-402-0028</t>
  </si>
  <si>
    <t>Suárez Ungar, John S.</t>
  </si>
  <si>
    <t>2572</t>
  </si>
  <si>
    <t>johnungar2016@gmail.com</t>
  </si>
  <si>
    <t>787-532-9176</t>
  </si>
  <si>
    <t>Rivera Rosado, Edgardo</t>
  </si>
  <si>
    <t>2573</t>
  </si>
  <si>
    <t>eriverarosado@gmail.com</t>
  </si>
  <si>
    <t>787-567-2467</t>
  </si>
  <si>
    <t>Morales Rodríguez, Eddie J.</t>
  </si>
  <si>
    <t>2574</t>
  </si>
  <si>
    <t>eddiemorales@gmail.com</t>
  </si>
  <si>
    <t>787-994-6153</t>
  </si>
  <si>
    <t>Martínez Ortiz, Luis E.</t>
  </si>
  <si>
    <t>2575</t>
  </si>
  <si>
    <t>lmexterminating@gmail.com</t>
  </si>
  <si>
    <t>787-659-3490</t>
  </si>
  <si>
    <t>Dávila Toledo, Gilberto  A.</t>
  </si>
  <si>
    <t>2576</t>
  </si>
  <si>
    <t>gilberto.davila@gmail.com</t>
  </si>
  <si>
    <t>787-548-7061</t>
  </si>
  <si>
    <t>Berry Torres, César D.</t>
  </si>
  <si>
    <t>2577</t>
  </si>
  <si>
    <t>cesarberry@gmail.com</t>
  </si>
  <si>
    <t>787-599-6847</t>
  </si>
  <si>
    <t>Guzmán Caraballo, Luis A.</t>
  </si>
  <si>
    <t>2578</t>
  </si>
  <si>
    <t>lguzman011974@gmail.com</t>
  </si>
  <si>
    <t>939-717-7426</t>
  </si>
  <si>
    <t>González Soto, Daniel</t>
  </si>
  <si>
    <t>2579</t>
  </si>
  <si>
    <t>d-anis87@hotmail.com</t>
  </si>
  <si>
    <t>787-604-2985</t>
  </si>
  <si>
    <t>Irizarry Cancel, Javier</t>
  </si>
  <si>
    <t>2580</t>
  </si>
  <si>
    <t>javieririzarry019@gmail.com</t>
  </si>
  <si>
    <t>787-381-6817</t>
  </si>
  <si>
    <t>Ramos Córdova, Isaac</t>
  </si>
  <si>
    <t>2581</t>
  </si>
  <si>
    <t>ir292@hotmail.com</t>
  </si>
  <si>
    <t>787-393-7597</t>
  </si>
  <si>
    <t>Santana Lugo, Eduardo A.</t>
  </si>
  <si>
    <t>2582</t>
  </si>
  <si>
    <t>santanaelectric@yahoo.com</t>
  </si>
  <si>
    <t>787-509-2688</t>
  </si>
  <si>
    <t>Castro Pérez, Johnny</t>
  </si>
  <si>
    <t>2583</t>
  </si>
  <si>
    <t>johnnycastroperez@gmail.com</t>
  </si>
  <si>
    <t>787-220-9941</t>
  </si>
  <si>
    <t>Lacén Cirino, Juan I.</t>
  </si>
  <si>
    <t>2584</t>
  </si>
  <si>
    <t>juanlacencirino@gmail.com</t>
  </si>
  <si>
    <t>939-207-7318</t>
  </si>
  <si>
    <t>Santana Rodríguez, Ismael I.</t>
  </si>
  <si>
    <t>2585</t>
  </si>
  <si>
    <t>isr1977@hotmail.com</t>
  </si>
  <si>
    <t>787-233-1371</t>
  </si>
  <si>
    <t>Seda Pagán, Moisés</t>
  </si>
  <si>
    <t>2586</t>
  </si>
  <si>
    <t>moisesseda7985@gmail.com</t>
  </si>
  <si>
    <t>787-669-0340</t>
  </si>
  <si>
    <t>Rodríguez Heredia, Gregory</t>
  </si>
  <si>
    <t>2587</t>
  </si>
  <si>
    <t>grheredia@hotmail.com</t>
  </si>
  <si>
    <t>787-871-1357</t>
  </si>
  <si>
    <t>Lugo Feliciano, Miguel A.</t>
  </si>
  <si>
    <t>2588</t>
  </si>
  <si>
    <t>miguelwps@yahoo.com</t>
  </si>
  <si>
    <t>787-560-4286</t>
  </si>
  <si>
    <t xml:space="preserve">Santiago Sánchez, Pedro A. </t>
  </si>
  <si>
    <t>2589</t>
  </si>
  <si>
    <t>puruco@gmail.com</t>
  </si>
  <si>
    <t>787-368-7353</t>
  </si>
  <si>
    <t>Rivera Oquendo, Andrés</t>
  </si>
  <si>
    <t>2590</t>
  </si>
  <si>
    <t>andresrivera46577@gmail.com</t>
  </si>
  <si>
    <t>787-546-2275</t>
  </si>
  <si>
    <t>Cruz Pérez, Edwin</t>
  </si>
  <si>
    <t>2591</t>
  </si>
  <si>
    <t>edwin.cruzp@gmail.com</t>
  </si>
  <si>
    <t>787-396-1299</t>
  </si>
  <si>
    <t>Jiménez Rivera, Tomás R.</t>
  </si>
  <si>
    <t>2592</t>
  </si>
  <si>
    <t>rafijimenez.tomas@gmail.com</t>
  </si>
  <si>
    <t>787-487-2948</t>
  </si>
  <si>
    <t>Rivas Jiménez, José H.</t>
  </si>
  <si>
    <t>2593</t>
  </si>
  <si>
    <t>rivasjose488@gmail.com</t>
  </si>
  <si>
    <t>787-314-1402</t>
  </si>
  <si>
    <t>Lugo Ayala, Ildefonso</t>
  </si>
  <si>
    <t>2594</t>
  </si>
  <si>
    <t>ildefonsolugo09@gmail.com</t>
  </si>
  <si>
    <t>939-281-7873</t>
  </si>
  <si>
    <t>Camacho Rivera, José A.</t>
  </si>
  <si>
    <t>2595</t>
  </si>
  <si>
    <t>jalbertcam83@gmail.com</t>
  </si>
  <si>
    <t>787-313-6945</t>
  </si>
  <si>
    <t>Graniela Ramírez, Angel L.</t>
  </si>
  <si>
    <t>2596</t>
  </si>
  <si>
    <t>angelgraniela@icloud.com</t>
  </si>
  <si>
    <t>939-969-0504</t>
  </si>
  <si>
    <t>Morales Montijo, Alex J.</t>
  </si>
  <si>
    <t>2597</t>
  </si>
  <si>
    <t>alexjoma22@gmail.com</t>
  </si>
  <si>
    <t>787-329-1875</t>
  </si>
  <si>
    <t>Rivera Segarra, Héctor A.</t>
  </si>
  <si>
    <t>2598</t>
  </si>
  <si>
    <t>hrivera8@yahoo.com</t>
  </si>
  <si>
    <t>939-366-0674</t>
  </si>
  <si>
    <t xml:space="preserve">Rosario Rosario, Giovanni A. </t>
  </si>
  <si>
    <t>2599</t>
  </si>
  <si>
    <t>gario98@gmail.com</t>
  </si>
  <si>
    <t>787-342-6832</t>
  </si>
  <si>
    <t>Padilla Rivera, Robert F.</t>
  </si>
  <si>
    <t>2600</t>
  </si>
  <si>
    <t>rptek1@gmail.com</t>
  </si>
  <si>
    <t>787-516-1085</t>
  </si>
  <si>
    <t>Vélez González, Exiel Y.</t>
  </si>
  <si>
    <t>2601</t>
  </si>
  <si>
    <t>yamil2009@gmail.com</t>
  </si>
  <si>
    <t>787-632-1962</t>
  </si>
  <si>
    <t>Sánchez Figueroa, Samuel E.</t>
  </si>
  <si>
    <t>2602</t>
  </si>
  <si>
    <t>samuel@nearintegration.com</t>
  </si>
  <si>
    <t>787-567-0165</t>
  </si>
  <si>
    <t>Bultron Hernández, Javier M.</t>
  </si>
  <si>
    <t>2603</t>
  </si>
  <si>
    <t>javiermbultron@gmail.com</t>
  </si>
  <si>
    <t>787-903-2033</t>
  </si>
  <si>
    <t>Calvante Narváez, Iván</t>
  </si>
  <si>
    <t>2604</t>
  </si>
  <si>
    <t>icalvente71@gmail.com</t>
  </si>
  <si>
    <t>787-391-9290</t>
  </si>
  <si>
    <t>Rivera Colón, Raúl</t>
  </si>
  <si>
    <t>2605</t>
  </si>
  <si>
    <t>raulyelsie@gmail.com</t>
  </si>
  <si>
    <t>787-692-8300</t>
  </si>
  <si>
    <t>Rodríguez Ocasio, Wilfredo</t>
  </si>
  <si>
    <t>2606</t>
  </si>
  <si>
    <t>fre.wilfre@yahoo.com</t>
  </si>
  <si>
    <t>787-340-4208</t>
  </si>
  <si>
    <t>Santos Noriega, Carlos H.</t>
  </si>
  <si>
    <t>2607</t>
  </si>
  <si>
    <t>carloshiram.70@gmail.com</t>
  </si>
  <si>
    <t>787-217-1007</t>
  </si>
  <si>
    <t>Machín Pérez, Rafael A.</t>
  </si>
  <si>
    <t>2608</t>
  </si>
  <si>
    <t>machin1@hotmail.com</t>
  </si>
  <si>
    <t>787-509-3565</t>
  </si>
  <si>
    <t>Nieves Méndez, Ismael</t>
  </si>
  <si>
    <t>2609</t>
  </si>
  <si>
    <t>ismaelnm62@gmail.com</t>
  </si>
  <si>
    <t>787-629-0200</t>
  </si>
  <si>
    <t>Corredor Jurado, Kelvin</t>
  </si>
  <si>
    <t>2610</t>
  </si>
  <si>
    <t>kelvinomar_15@hotmail.com</t>
  </si>
  <si>
    <t>787-371-1616</t>
  </si>
  <si>
    <t xml:space="preserve">Martínez Román, Angel R. </t>
  </si>
  <si>
    <t>2611</t>
  </si>
  <si>
    <t>3wayprsolutions@gmail.com</t>
  </si>
  <si>
    <t>787-632-5460</t>
  </si>
  <si>
    <t>Rodríguez Rodríguez, Alexis H.</t>
  </si>
  <si>
    <t>2612</t>
  </si>
  <si>
    <t>sixeladi@gmail.com</t>
  </si>
  <si>
    <t>787-543-3684</t>
  </si>
  <si>
    <t>Jiménez Zayas, Norberto</t>
  </si>
  <si>
    <t>2613</t>
  </si>
  <si>
    <t>kollvale@hotmail.com</t>
  </si>
  <si>
    <t>787-380-9429</t>
  </si>
  <si>
    <t>Márquez Rodríguez, Pedro O.</t>
  </si>
  <si>
    <t>2614</t>
  </si>
  <si>
    <t>pedrymqz@gmail.com</t>
  </si>
  <si>
    <t>787-594-3146</t>
  </si>
  <si>
    <t>Negrón Morales, José R.</t>
  </si>
  <si>
    <t>2615</t>
  </si>
  <si>
    <t>josenegron.ee@hotmail.com</t>
  </si>
  <si>
    <t>787-316-2574</t>
  </si>
  <si>
    <t>Maldonado Fuentes, Luis A.</t>
  </si>
  <si>
    <t>2616</t>
  </si>
  <si>
    <t>maldoperitoelectricista@gmail.com</t>
  </si>
  <si>
    <t>939-244-5794</t>
  </si>
  <si>
    <t>Benejam Galarze, Roberto</t>
  </si>
  <si>
    <t>2617</t>
  </si>
  <si>
    <t>peritoelectristapr@hotmail.com</t>
  </si>
  <si>
    <t>787-447-3699</t>
  </si>
  <si>
    <t>Ramos Hiraldo, Angel G.</t>
  </si>
  <si>
    <t>2618</t>
  </si>
  <si>
    <t>ag.ramoshiraldo@gmail.com</t>
  </si>
  <si>
    <t>787-718-0045</t>
  </si>
  <si>
    <t>Vélez Mártir, Héctor</t>
  </si>
  <si>
    <t>2619</t>
  </si>
  <si>
    <t>hectorvlz62@gmail.com</t>
  </si>
  <si>
    <t>787-932-0707</t>
  </si>
  <si>
    <t>Hernández Pérez, Nelson</t>
  </si>
  <si>
    <t>2620</t>
  </si>
  <si>
    <t>nhservices24@gmail.com</t>
  </si>
  <si>
    <t>787-547-8024</t>
  </si>
  <si>
    <t>Díaz Rodríguez, William</t>
  </si>
  <si>
    <t>2621</t>
  </si>
  <si>
    <t>willybusa@hotmail.com</t>
  </si>
  <si>
    <t>939-644-7559</t>
  </si>
  <si>
    <t>Rivera Rodríguez, Gabriel A.</t>
  </si>
  <si>
    <t>2622</t>
  </si>
  <si>
    <t>gabriel@verdifica.com</t>
  </si>
  <si>
    <t>787-632-4120</t>
  </si>
  <si>
    <t xml:space="preserve">Ruiz Cortés, Kenly O. </t>
  </si>
  <si>
    <t>2623</t>
  </si>
  <si>
    <t>kenlyoruiz@gmail.com</t>
  </si>
  <si>
    <t>939-539-4660</t>
  </si>
  <si>
    <t>Reynosa Ventura, Alexander</t>
  </si>
  <si>
    <t>2624</t>
  </si>
  <si>
    <t>alex.reynosa.ventura@hotmail.com</t>
  </si>
  <si>
    <t>787-342-8062</t>
  </si>
  <si>
    <t>Fournier González, Carlos R.</t>
  </si>
  <si>
    <t>2625</t>
  </si>
  <si>
    <t>crfengineers@gmail.com</t>
  </si>
  <si>
    <t>787-461-7747</t>
  </si>
  <si>
    <t>Varela Ayala, Héctor M.</t>
  </si>
  <si>
    <t>2626</t>
  </si>
  <si>
    <t>hvarela9@yahoo.com</t>
  </si>
  <si>
    <t>787-949-5033</t>
  </si>
  <si>
    <t>Trinidad Rivera, Nelson</t>
  </si>
  <si>
    <t>2627</t>
  </si>
  <si>
    <t>nelson-trinidad@hotmail.com</t>
  </si>
  <si>
    <t>787-473-2080</t>
  </si>
  <si>
    <t>Martínez Reyes, Angel R.</t>
  </si>
  <si>
    <t>2628</t>
  </si>
  <si>
    <t>ampspr2018@gmail.com</t>
  </si>
  <si>
    <t>939-218-8132</t>
  </si>
  <si>
    <t>Cruz Sabater, Herminio</t>
  </si>
  <si>
    <t>2629</t>
  </si>
  <si>
    <t>h3047@hotmail.com</t>
  </si>
  <si>
    <t>787-312-6203</t>
  </si>
  <si>
    <t>Rodríguez De Jesús, Fernando R.</t>
  </si>
  <si>
    <t>2630</t>
  </si>
  <si>
    <t>fernandorodriguezdejesus@hotmail.com</t>
  </si>
  <si>
    <t>787-689-0989</t>
  </si>
  <si>
    <t>Colón Díaz, José M.</t>
  </si>
  <si>
    <t>2631</t>
  </si>
  <si>
    <t>ciyeyguas.2007j@yahoo.com</t>
  </si>
  <si>
    <t>787-595-1888</t>
  </si>
  <si>
    <t>Román Rivera, Francisco</t>
  </si>
  <si>
    <t>2632</t>
  </si>
  <si>
    <t>francisco15pr@gmail.com</t>
  </si>
  <si>
    <t>787-527-0049</t>
  </si>
  <si>
    <t>Colón Rivera, José</t>
  </si>
  <si>
    <t>2633</t>
  </si>
  <si>
    <t>jcanon58@gmail.com</t>
  </si>
  <si>
    <t>787-509-7620</t>
  </si>
  <si>
    <t>Rodríguez Pérez, Juan A.</t>
  </si>
  <si>
    <t>2634</t>
  </si>
  <si>
    <t>juanrodriguezperez@gmail.com</t>
  </si>
  <si>
    <t>939-244-3920</t>
  </si>
  <si>
    <t>Henríguez Casas, Diógenes</t>
  </si>
  <si>
    <t>2635</t>
  </si>
  <si>
    <t>diogenescasas@hotmail.com</t>
  </si>
  <si>
    <t>787-404-3196</t>
  </si>
  <si>
    <t>Medina Molina, Arturo</t>
  </si>
  <si>
    <t>2636</t>
  </si>
  <si>
    <t>arturo-me@hotmail.com</t>
  </si>
  <si>
    <t>787-646-4297</t>
  </si>
  <si>
    <t>Ramos González, Luis R.</t>
  </si>
  <si>
    <t>2637</t>
  </si>
  <si>
    <t>lramos1153@gmail.com</t>
  </si>
  <si>
    <t>939-639-1009</t>
  </si>
  <si>
    <t>Rodríguez Ramos, Eddie</t>
  </si>
  <si>
    <t>2638</t>
  </si>
  <si>
    <t>eddierramos16@gmailcom</t>
  </si>
  <si>
    <t>787-385-6206</t>
  </si>
  <si>
    <t>Sánchez Dávila, Luis</t>
  </si>
  <si>
    <t>2639</t>
  </si>
  <si>
    <t>earroyo761@gmail.com</t>
  </si>
  <si>
    <t>787-929-1103</t>
  </si>
  <si>
    <t>Rodríguez Morales, Eduardo</t>
  </si>
  <si>
    <t>2640</t>
  </si>
  <si>
    <t>939-245-6751</t>
  </si>
  <si>
    <t>Arroyo Rivera, José L.</t>
  </si>
  <si>
    <t>2641</t>
  </si>
  <si>
    <t>fullonelectric@gmail.com</t>
  </si>
  <si>
    <t>787-246-8933</t>
  </si>
  <si>
    <t>Arillaga Reyes, Rafael L.</t>
  </si>
  <si>
    <t>2642</t>
  </si>
  <si>
    <t>ingeniari.arrillaga@yahoo.com</t>
  </si>
  <si>
    <t>787-291-9242</t>
  </si>
  <si>
    <t>Sánchez Marrero, Víctor L.</t>
  </si>
  <si>
    <t>2643</t>
  </si>
  <si>
    <t>victorluis1974@gmail.com</t>
  </si>
  <si>
    <t>787-612-4943</t>
  </si>
  <si>
    <t xml:space="preserve">Ríos Chacón, Daniel E. </t>
  </si>
  <si>
    <t>2644</t>
  </si>
  <si>
    <t>darichac78@gmail.com</t>
  </si>
  <si>
    <t>939-334-3144</t>
  </si>
  <si>
    <t>Rivera Torres, Wilfrido</t>
  </si>
  <si>
    <t>2645</t>
  </si>
  <si>
    <t>wriveratorres@icloud.com</t>
  </si>
  <si>
    <t>787-932-0813</t>
  </si>
  <si>
    <t>Cruz González, Luis D.</t>
  </si>
  <si>
    <t>2646</t>
  </si>
  <si>
    <t>luisdaniel6202@gmail.com</t>
  </si>
  <si>
    <t>939-425-2569</t>
  </si>
  <si>
    <t>Colón Negrón, Orlando</t>
  </si>
  <si>
    <t>2647</t>
  </si>
  <si>
    <t>ocolonelectriclux@gmail.com</t>
  </si>
  <si>
    <t>787-390-2507</t>
  </si>
  <si>
    <t>Rodríguez Figueroa, Ediberto</t>
  </si>
  <si>
    <t>2648</t>
  </si>
  <si>
    <t>erelectric21@gmail.com</t>
  </si>
  <si>
    <t>787-450-8148</t>
  </si>
  <si>
    <t>Hernández De la Rosa, Benjamín</t>
  </si>
  <si>
    <t>2649</t>
  </si>
  <si>
    <t>eng.bjhernandez@gmail.com</t>
  </si>
  <si>
    <t>787-453-4442</t>
  </si>
  <si>
    <t>González Colón, Samuel</t>
  </si>
  <si>
    <t>2650</t>
  </si>
  <si>
    <t>samy9536@gmail.com</t>
  </si>
  <si>
    <t>787-595-5440</t>
  </si>
  <si>
    <t>Rojas Mondini, Federico</t>
  </si>
  <si>
    <t>2651</t>
  </si>
  <si>
    <t>energyonesolutions1@gmail.com</t>
  </si>
  <si>
    <t>787-309-6713</t>
  </si>
  <si>
    <t>Jiménez Estronza, Miguel A.</t>
  </si>
  <si>
    <t>2652</t>
  </si>
  <si>
    <t>jimenezelectric@yahoo.es</t>
  </si>
  <si>
    <t>787-384-1744</t>
  </si>
  <si>
    <t>Guzmán Zayas, Francisco M.</t>
  </si>
  <si>
    <t>2653</t>
  </si>
  <si>
    <t>fmgzpaco@gmail.com</t>
  </si>
  <si>
    <t>787-509-0407</t>
  </si>
  <si>
    <t>Camacho Concepción, Juan J.</t>
  </si>
  <si>
    <t>2654</t>
  </si>
  <si>
    <t>jjcamacho17@yahoo.com</t>
  </si>
  <si>
    <t>787-210-1025</t>
  </si>
  <si>
    <t>Zayas Esterrich, Carlos E.</t>
  </si>
  <si>
    <t>2655</t>
  </si>
  <si>
    <t>carloszayas04@gmail.com</t>
  </si>
  <si>
    <t>787-485-3668</t>
  </si>
  <si>
    <t>Matos Burgos, Jorge L.</t>
  </si>
  <si>
    <t>2656</t>
  </si>
  <si>
    <t>gamatservices@gmail.com</t>
  </si>
  <si>
    <t>787-640-8759</t>
  </si>
  <si>
    <t>Rosario Alicea, Benjamín</t>
  </si>
  <si>
    <t>2657</t>
  </si>
  <si>
    <t>benjaminrosarioalicea@gmail.com</t>
  </si>
  <si>
    <t>939-232-0090</t>
  </si>
  <si>
    <t>Medina Otero, Eliud</t>
  </si>
  <si>
    <t>2658</t>
  </si>
  <si>
    <t>1eliudmedina@gmail.com</t>
  </si>
  <si>
    <t>787-640-4502</t>
  </si>
  <si>
    <t>Díaz Díaz, Abelardo M.</t>
  </si>
  <si>
    <t>2659</t>
  </si>
  <si>
    <t>abelardodiazdiaz@gmail.com</t>
  </si>
  <si>
    <t>787-450-6986</t>
  </si>
  <si>
    <t>Castro Cortés, Héctor M.</t>
  </si>
  <si>
    <t>2660</t>
  </si>
  <si>
    <t>hector.castro.tito@gmail.com</t>
  </si>
  <si>
    <t>787-374-5925</t>
  </si>
  <si>
    <t>Pérez Pérez, Carlos E.</t>
  </si>
  <si>
    <t>2661</t>
  </si>
  <si>
    <t>latiza1@hotmail.com</t>
  </si>
  <si>
    <t>787-550-2668</t>
  </si>
  <si>
    <t>Sánchez Pérez, Javier</t>
  </si>
  <si>
    <t>2662</t>
  </si>
  <si>
    <t>jspjmr@yahoo.com</t>
  </si>
  <si>
    <t>787-478-3039</t>
  </si>
  <si>
    <t>Márquez, Rodríguez, Miguel A.</t>
  </si>
  <si>
    <t>2663</t>
  </si>
  <si>
    <t>mamq_9@hotmail.com</t>
  </si>
  <si>
    <t>787-513-5068</t>
  </si>
  <si>
    <t>Rivera Ferrer, Jesús</t>
  </si>
  <si>
    <t>2664</t>
  </si>
  <si>
    <t>jesusriveraperito@gmail.com</t>
  </si>
  <si>
    <t>787-435-3348</t>
  </si>
  <si>
    <t>Lugo López, Juan M.</t>
  </si>
  <si>
    <t>2665</t>
  </si>
  <si>
    <t>jmlugo.pr@gmail.com</t>
  </si>
  <si>
    <t>787-717-5846</t>
  </si>
  <si>
    <t>Rivera Ortiz, Luis A.</t>
  </si>
  <si>
    <t>2666</t>
  </si>
  <si>
    <t>luangel518@gmail.com</t>
  </si>
  <si>
    <t>787-399-0469</t>
  </si>
  <si>
    <t>Ayala Ramos, Iván</t>
  </si>
  <si>
    <t>2667</t>
  </si>
  <si>
    <t>ayalaivan1234567@gmail.com</t>
  </si>
  <si>
    <t>787-630-3418</t>
  </si>
  <si>
    <t>Alvarado Colón, Héctor</t>
  </si>
  <si>
    <t>2668</t>
  </si>
  <si>
    <t>ehdez@mghpr.org</t>
  </si>
  <si>
    <t>787-234-5935</t>
  </si>
  <si>
    <t>Chevres Pepín, Efraín O.</t>
  </si>
  <si>
    <t>2669</t>
  </si>
  <si>
    <t>chevresefrain11@gmail.com</t>
  </si>
  <si>
    <t>787-232-3906</t>
  </si>
  <si>
    <t>Pérez Alicea, Wilfredo</t>
  </si>
  <si>
    <t>2670</t>
  </si>
  <si>
    <t>yolanda.thegoddess@gmail.com</t>
  </si>
  <si>
    <t>787-507-0274</t>
  </si>
  <si>
    <t>Rivera Rivera, Ricardo L.</t>
  </si>
  <si>
    <t>2671</t>
  </si>
  <si>
    <t>cr2sound@gmail.com</t>
  </si>
  <si>
    <t>787-237-5616</t>
  </si>
  <si>
    <t>Rivera Rivera, Jonathan</t>
  </si>
  <si>
    <t>2672</t>
  </si>
  <si>
    <t>jonathanrivera02.jr@gmail.com</t>
  </si>
  <si>
    <t>787-691-3254</t>
  </si>
  <si>
    <t>Rullán Schmidt, Antonio J.</t>
  </si>
  <si>
    <t>2673</t>
  </si>
  <si>
    <t>camposolar.pr@gmail.com</t>
  </si>
  <si>
    <t>787-232-6465</t>
  </si>
  <si>
    <t>Blanco Cancel, Belizabette</t>
  </si>
  <si>
    <t>2674</t>
  </si>
  <si>
    <t>newbornbbc@gmail.com</t>
  </si>
  <si>
    <t>939-452-3156</t>
  </si>
  <si>
    <t>Laureano Rivera, Edgardo</t>
  </si>
  <si>
    <t>2675</t>
  </si>
  <si>
    <t>edgardolaureano@hotmail.com</t>
  </si>
  <si>
    <t>787-501-4446</t>
  </si>
  <si>
    <t>Torres Olivera, Luis A.</t>
  </si>
  <si>
    <t>2676</t>
  </si>
  <si>
    <t>olivertorres.berty@gmail.com</t>
  </si>
  <si>
    <t>787-410-6218</t>
  </si>
  <si>
    <t>Rivera Ortiz, José F.</t>
  </si>
  <si>
    <t>2677</t>
  </si>
  <si>
    <t>jfro100@yahoo.com</t>
  </si>
  <si>
    <t>787-910-2865</t>
  </si>
  <si>
    <t xml:space="preserve">Hernández Rodríguez, Miguel A. </t>
  </si>
  <si>
    <t>2678</t>
  </si>
  <si>
    <t>guelito.mhr@gmail.com</t>
  </si>
  <si>
    <t>787-382-5889</t>
  </si>
  <si>
    <t>Mercado Ortiz, Ismael</t>
  </si>
  <si>
    <t>2679</t>
  </si>
  <si>
    <t>mercadoismael407@gmail.com</t>
  </si>
  <si>
    <t>787-205-3613</t>
  </si>
  <si>
    <t>Pérez Hernández, Héctor R.</t>
  </si>
  <si>
    <t>2680</t>
  </si>
  <si>
    <t>hrperez@gmail.com</t>
  </si>
  <si>
    <t>787-632-5927</t>
  </si>
  <si>
    <t>Bibiloni Cruz, Gaspar Ivan</t>
  </si>
  <si>
    <t>2681</t>
  </si>
  <si>
    <t>gaspar.bibiloni@gmail.com</t>
  </si>
  <si>
    <t>787-487-6010</t>
  </si>
  <si>
    <t>Alicea Velazquez, José Luis</t>
  </si>
  <si>
    <t>2682</t>
  </si>
  <si>
    <t>marisolbake@gmail.com</t>
  </si>
  <si>
    <t>Canovanas</t>
  </si>
  <si>
    <t>787-627-1321</t>
  </si>
  <si>
    <t>Carrero Crespo, Abismael</t>
  </si>
  <si>
    <t>2683</t>
  </si>
  <si>
    <t>abymec@gmail.com</t>
  </si>
  <si>
    <t>787-560-2405</t>
  </si>
  <si>
    <t>González Torres, Calos Luis</t>
  </si>
  <si>
    <t>2684</t>
  </si>
  <si>
    <t>v-cgon@hotmail.com</t>
  </si>
  <si>
    <t>787-349-8939</t>
  </si>
  <si>
    <t>Ortiz Muñiz, Abdiel Samith</t>
  </si>
  <si>
    <t>2685</t>
  </si>
  <si>
    <t>abdiel.ortiz@yahoo.com</t>
  </si>
  <si>
    <t>787-648-7086</t>
  </si>
  <si>
    <t>Retamar Rodríguez, Gabriel</t>
  </si>
  <si>
    <t>2686</t>
  </si>
  <si>
    <t>g.retamar@icloud.com</t>
  </si>
  <si>
    <t>787-590-8692</t>
  </si>
  <si>
    <t>Maldonado Rondón, Angel Enrique</t>
  </si>
  <si>
    <t>2687</t>
  </si>
  <si>
    <t>maldoa2pr@gmail.com</t>
  </si>
  <si>
    <t>787-568-2003</t>
  </si>
  <si>
    <t>Colón Bermúdez, Angel</t>
  </si>
  <si>
    <t>2688</t>
  </si>
  <si>
    <t>angel.colon05@gmail.com</t>
  </si>
  <si>
    <t>787-645-9962</t>
  </si>
  <si>
    <t>Morales Malavé, David E.</t>
  </si>
  <si>
    <t>2689</t>
  </si>
  <si>
    <t>moralesdavide2@gmail.com</t>
  </si>
  <si>
    <t>787-914-2678</t>
  </si>
  <si>
    <t>Morales Reyes, Raymundo</t>
  </si>
  <si>
    <t>2690</t>
  </si>
  <si>
    <t>raymundomoralesreyes@gmail.com</t>
  </si>
  <si>
    <t>787-607-8577</t>
  </si>
  <si>
    <t>Márquez Cartagena, Miguel A.</t>
  </si>
  <si>
    <t>2691</t>
  </si>
  <si>
    <t>miguelmarquez30@gmail.com</t>
  </si>
  <si>
    <t>787-565-3775</t>
  </si>
  <si>
    <t>Salgado Dávila, Angel L..</t>
  </si>
  <si>
    <t>2692</t>
  </si>
  <si>
    <t>ansalgado1953@gmail.com</t>
  </si>
  <si>
    <t>787-614-6226</t>
  </si>
  <si>
    <t>Milland Vigio, Juan</t>
  </si>
  <si>
    <t>2693</t>
  </si>
  <si>
    <t>jmilland@cc1net.com</t>
  </si>
  <si>
    <t>787-718-8983</t>
  </si>
  <si>
    <t>Méndez Hernández, Joel R.</t>
  </si>
  <si>
    <t>2694</t>
  </si>
  <si>
    <t>joelectric2015@gmail.com</t>
  </si>
  <si>
    <t>787-428-6498</t>
  </si>
  <si>
    <t>Rico Vergara, Alexander</t>
  </si>
  <si>
    <t>2695</t>
  </si>
  <si>
    <t>arico721@gmail.com</t>
  </si>
  <si>
    <t>787-246-2216</t>
  </si>
  <si>
    <t>Galarza Muñiz, Adrian J.</t>
  </si>
  <si>
    <t>2696</t>
  </si>
  <si>
    <t>agalarz9@hotmail.com</t>
  </si>
  <si>
    <t>939-969-1948</t>
  </si>
  <si>
    <t>Maldonado Pérez, Juan A.</t>
  </si>
  <si>
    <t>2697</t>
  </si>
  <si>
    <t>escaleramaldonado@gmail.com</t>
  </si>
  <si>
    <t>787-455-4982</t>
  </si>
  <si>
    <t>Ortega Velázquez, Neftali</t>
  </si>
  <si>
    <t>2698</t>
  </si>
  <si>
    <t>taly.ort206@gmail.com</t>
  </si>
  <si>
    <t>787-206-5562</t>
  </si>
  <si>
    <t xml:space="preserve">Franco Ramos, Emilio L. </t>
  </si>
  <si>
    <t>2699</t>
  </si>
  <si>
    <t>franco.ramos30@gmail.com</t>
  </si>
  <si>
    <t>787-220-6700</t>
  </si>
  <si>
    <t>Díaz Santos, José D.</t>
  </si>
  <si>
    <t>2700</t>
  </si>
  <si>
    <t>diazsantos.jose@gmail.com</t>
  </si>
  <si>
    <t>787-598-0288</t>
  </si>
  <si>
    <t>Suárez Nevárez, Juan H.</t>
  </si>
  <si>
    <t>2701</t>
  </si>
  <si>
    <t>juanh.suarez35@gmail.com</t>
  </si>
  <si>
    <t>787-310-3628</t>
  </si>
  <si>
    <t>Rivera Morales, Anibal</t>
  </si>
  <si>
    <t>2702</t>
  </si>
  <si>
    <t>anibrivera@gmail.com</t>
  </si>
  <si>
    <t>787-646-0191</t>
  </si>
  <si>
    <t>González Rivera, Héctor L.</t>
  </si>
  <si>
    <t>2703</t>
  </si>
  <si>
    <t>hgr2973@gmail.com</t>
  </si>
  <si>
    <t>939-630-5432</t>
  </si>
  <si>
    <t>Ramos Torres, Luis E.</t>
  </si>
  <si>
    <t>2704</t>
  </si>
  <si>
    <t>luis.ramos0163@gmail.com</t>
  </si>
  <si>
    <t>787-697-3300</t>
  </si>
  <si>
    <t>Rivera Cuadrado, Santos L.</t>
  </si>
  <si>
    <t>2705</t>
  </si>
  <si>
    <t>santosrivera58@gmail.com</t>
  </si>
  <si>
    <t>787-463-0195</t>
  </si>
  <si>
    <t>Ortiz Sánchez, Aníbal</t>
  </si>
  <si>
    <t>2706</t>
  </si>
  <si>
    <t>aortiz3830@hotmail.com</t>
  </si>
  <si>
    <t>787-638-6259</t>
  </si>
  <si>
    <t>Rodríguez Torres, Rafael A.</t>
  </si>
  <si>
    <t>2707</t>
  </si>
  <si>
    <t>rrodrigueztorres@gmail.com</t>
  </si>
  <si>
    <t>787-477-0520</t>
  </si>
  <si>
    <t>Gómez Yordán, Alfredo L.</t>
  </si>
  <si>
    <t>2708</t>
  </si>
  <si>
    <t>alfpgs1@gmail.com</t>
  </si>
  <si>
    <t>787-376-6329</t>
  </si>
  <si>
    <t>Santiago López, Dionisio</t>
  </si>
  <si>
    <t>2709</t>
  </si>
  <si>
    <t>ssjoe66@yahoo.com</t>
  </si>
  <si>
    <t>787-231-5507</t>
  </si>
  <si>
    <t>Collazo Rivera, Arhenis</t>
  </si>
  <si>
    <t>2710</t>
  </si>
  <si>
    <t>arhenis27@yahoo.com</t>
  </si>
  <si>
    <t>787-384-3149</t>
  </si>
  <si>
    <t>De Jesús Delgado, Néstor Y.</t>
  </si>
  <si>
    <t>2711</t>
  </si>
  <si>
    <t>nestoryavedejesusdelgado@gmail.com</t>
  </si>
  <si>
    <t>787-453-5075</t>
  </si>
  <si>
    <t>Soto Rosario, Miguel A.</t>
  </si>
  <si>
    <t>2712</t>
  </si>
  <si>
    <t>miaroso@yahoo.com</t>
  </si>
  <si>
    <t>939-940-5431</t>
  </si>
  <si>
    <t>Rosa Hernández, Wilfredo</t>
  </si>
  <si>
    <t>2713</t>
  </si>
  <si>
    <t>freddyrosa444@gmail.com</t>
  </si>
  <si>
    <t>787-479-2484</t>
  </si>
  <si>
    <t>Ortega Figueroa, Javier</t>
  </si>
  <si>
    <t>2714</t>
  </si>
  <si>
    <t>javierortegafigueroa@gmail.com</t>
  </si>
  <si>
    <t>787-315-8404</t>
  </si>
  <si>
    <t>Arroyo Díaz, Iván J.</t>
  </si>
  <si>
    <t>2715</t>
  </si>
  <si>
    <t>iad2328@gmail.com</t>
  </si>
  <si>
    <t>787-368-0632</t>
  </si>
  <si>
    <t>Negrón Jiménez, Aneudi</t>
  </si>
  <si>
    <t>2716</t>
  </si>
  <si>
    <t>negronservice0321@gmail.com</t>
  </si>
  <si>
    <t>787-438-0084</t>
  </si>
  <si>
    <t>González Rivera, Ariel</t>
  </si>
  <si>
    <t>2717</t>
  </si>
  <si>
    <t>gonari17@yahoo.com</t>
  </si>
  <si>
    <t>787-637-6097</t>
  </si>
  <si>
    <t>Padilla Flores, José O.</t>
  </si>
  <si>
    <t>2718</t>
  </si>
  <si>
    <t>jpadilla@jpelectricalpr.com</t>
  </si>
  <si>
    <t>787-617-4588</t>
  </si>
  <si>
    <t>Heredia Santiago, César</t>
  </si>
  <si>
    <t>2719</t>
  </si>
  <si>
    <t>herediacesar599@gmail.com</t>
  </si>
  <si>
    <t>939-207-6519</t>
  </si>
  <si>
    <t>Rondón Mercado, Luis A.</t>
  </si>
  <si>
    <t>2720</t>
  </si>
  <si>
    <t>larmelectricservices@gmail.com</t>
  </si>
  <si>
    <t>787-518-8869</t>
  </si>
  <si>
    <t>Otero Negrón, Rafael N.</t>
  </si>
  <si>
    <t>2721</t>
  </si>
  <si>
    <t>rafyoteronegron12@gmail.com</t>
  </si>
  <si>
    <t>787-327-7540</t>
  </si>
  <si>
    <t>Rivera Reyes, Julio X.</t>
  </si>
  <si>
    <t>2722</t>
  </si>
  <si>
    <t>rjuliox@gmai.com</t>
  </si>
  <si>
    <t>787-923-1389</t>
  </si>
  <si>
    <t>Barreto González, Javier A.</t>
  </si>
  <si>
    <t>2723</t>
  </si>
  <si>
    <t>jabarreto81@yahoo.com</t>
  </si>
  <si>
    <t>787-387-0868</t>
  </si>
  <si>
    <t>Alvira Martínez, Víctor R.</t>
  </si>
  <si>
    <t>2724</t>
  </si>
  <si>
    <t>valvira@ieee.org</t>
  </si>
  <si>
    <t>787-607-2317</t>
  </si>
  <si>
    <t>Negrón Rodríguez, Elvin E.</t>
  </si>
  <si>
    <t>2725</t>
  </si>
  <si>
    <t>elvinnegron4@gmail.com</t>
  </si>
  <si>
    <t>787-518-4640</t>
  </si>
  <si>
    <t>Esquerdo Del Valle, Luis A.</t>
  </si>
  <si>
    <t>2726</t>
  </si>
  <si>
    <t>ledsquerdo@gmail.com</t>
  </si>
  <si>
    <t>787-455-3468</t>
  </si>
  <si>
    <t>Rosado Montes, Elvin</t>
  </si>
  <si>
    <t>2727</t>
  </si>
  <si>
    <t>elvin.rosado.montes@gmail.com</t>
  </si>
  <si>
    <t>939-254-3344</t>
  </si>
  <si>
    <t>Figueroa Vega, Germán I.</t>
  </si>
  <si>
    <t>2728</t>
  </si>
  <si>
    <t>germanf@prtc.net</t>
  </si>
  <si>
    <t>787-240-7139</t>
  </si>
  <si>
    <t xml:space="preserve">Torres Planas, Héctor L. </t>
  </si>
  <si>
    <t>2729</t>
  </si>
  <si>
    <t>htorres25@aol.com</t>
  </si>
  <si>
    <t>787-667-4226</t>
  </si>
  <si>
    <t>De Los Santos, Ramírez, Andrés F.</t>
  </si>
  <si>
    <t>2730</t>
  </si>
  <si>
    <t>andresdelossantos76@gmail.com</t>
  </si>
  <si>
    <t>787-466-0768</t>
  </si>
  <si>
    <t>Jiménez Llanes, Melvin</t>
  </si>
  <si>
    <t>2731</t>
  </si>
  <si>
    <t>melvinjimenez@hotmail.com</t>
  </si>
  <si>
    <t>787-549-0382</t>
  </si>
  <si>
    <t>Collazo Maldonado, Benito</t>
  </si>
  <si>
    <t>2732</t>
  </si>
  <si>
    <t>benitocollazo@yahoo.com</t>
  </si>
  <si>
    <t>787-600-1299</t>
  </si>
  <si>
    <t>Rosado Reyes, Virgilio</t>
  </si>
  <si>
    <t>2733</t>
  </si>
  <si>
    <t>relectric1984@yahoo.com</t>
  </si>
  <si>
    <t>787-644-9490</t>
  </si>
  <si>
    <t>Colón Vargas, Julio E.</t>
  </si>
  <si>
    <t>2734</t>
  </si>
  <si>
    <t>colonj67@gmail.com</t>
  </si>
  <si>
    <t>787-475-3804</t>
  </si>
  <si>
    <t>Quiñones Morales, Jonathan</t>
  </si>
  <si>
    <t>2735</t>
  </si>
  <si>
    <t>jquinones_m@hotmail.com</t>
  </si>
  <si>
    <t>787-475-8114</t>
  </si>
  <si>
    <t xml:space="preserve">Colón De Jesús, Edgard J. </t>
  </si>
  <si>
    <t>2736</t>
  </si>
  <si>
    <t>edgarcolon1995@gmail.com</t>
  </si>
  <si>
    <t>939-245-1640</t>
  </si>
  <si>
    <t>Vázquez Gracia, José M.</t>
  </si>
  <si>
    <t>2737</t>
  </si>
  <si>
    <t>joitomanuel@live.com</t>
  </si>
  <si>
    <t>787-410-4113</t>
  </si>
  <si>
    <t>García García, Alex</t>
  </si>
  <si>
    <t>2738</t>
  </si>
  <si>
    <t>perialex90@hotmail.com</t>
  </si>
  <si>
    <t>787-397-8784</t>
  </si>
  <si>
    <t>Pérez Andreu, Milton E.</t>
  </si>
  <si>
    <t>2739</t>
  </si>
  <si>
    <t>mperez1969@hotmail.com</t>
  </si>
  <si>
    <t>939-323-7170</t>
  </si>
  <si>
    <t>Pagán Abreu, Tamish J.</t>
  </si>
  <si>
    <t>2740</t>
  </si>
  <si>
    <t>tpagan8061@gmail.com</t>
  </si>
  <si>
    <t>787-624-3111</t>
  </si>
  <si>
    <t>Caleb Flores Morales</t>
  </si>
  <si>
    <t>2741</t>
  </si>
  <si>
    <t>fcaleb@gmail.com</t>
  </si>
  <si>
    <t>787-605-0444</t>
  </si>
  <si>
    <t>Montañez De Jesús, Marcos A.</t>
  </si>
  <si>
    <t>2742</t>
  </si>
  <si>
    <t>montanez890@yahoo.com</t>
  </si>
  <si>
    <t>787-949-8252</t>
  </si>
  <si>
    <t>Cardona González, Daniel</t>
  </si>
  <si>
    <t>2743</t>
  </si>
  <si>
    <t>damariscardona5@gmail.com</t>
  </si>
  <si>
    <t>787-784-2787</t>
  </si>
  <si>
    <t>Delgado Rivas, Hiram</t>
  </si>
  <si>
    <t>2744</t>
  </si>
  <si>
    <t>jilaskomai@yahoo.com</t>
  </si>
  <si>
    <t>787-344-4496</t>
  </si>
  <si>
    <t>Robles Meléndez, Iván</t>
  </si>
  <si>
    <t>2745</t>
  </si>
  <si>
    <t>ivanroblesei@gmail.com</t>
  </si>
  <si>
    <t>787-459-2401</t>
  </si>
  <si>
    <t>Serrano Lebrón, Gilberto</t>
  </si>
  <si>
    <t>2746</t>
  </si>
  <si>
    <t>gespecialty@yahoo.com</t>
  </si>
  <si>
    <t>787-599-0572</t>
  </si>
  <si>
    <t>Ortiz Matos, Jesús A.</t>
  </si>
  <si>
    <t>2747</t>
  </si>
  <si>
    <t>jesusortiz1524@gmail.com</t>
  </si>
  <si>
    <t>787-318-5106</t>
  </si>
  <si>
    <t>Reyes Rivera, Jorge I.</t>
  </si>
  <si>
    <t>2748</t>
  </si>
  <si>
    <t>jorgeivanreyes38@gmail.com</t>
  </si>
  <si>
    <t>787-485-1796</t>
  </si>
  <si>
    <t>Vázquez Ortiz, Pedro I.</t>
  </si>
  <si>
    <t>2749</t>
  </si>
  <si>
    <t>electricalgurupr@gmail.com</t>
  </si>
  <si>
    <t>787-552-7740</t>
  </si>
  <si>
    <t>Torres Cubano, Angel M.</t>
  </si>
  <si>
    <t>2750</t>
  </si>
  <si>
    <t>atorrescubano@gmail.com</t>
  </si>
  <si>
    <t>Río Piedras</t>
  </si>
  <si>
    <t>787-531-1869</t>
  </si>
  <si>
    <t>Cruz Reyes, José R.</t>
  </si>
  <si>
    <t>2751</t>
  </si>
  <si>
    <t>vioti_vioti@yahoo.com</t>
  </si>
  <si>
    <t>787-502-7200</t>
  </si>
  <si>
    <t>Bones Rosario, Melvin A.</t>
  </si>
  <si>
    <t>2752</t>
  </si>
  <si>
    <t>melvinbones@yahoo.com</t>
  </si>
  <si>
    <t>787-240-6384</t>
  </si>
  <si>
    <t>Díaz Rivera, Roberto</t>
  </si>
  <si>
    <t>2753</t>
  </si>
  <si>
    <t>robertdiaz50@hotmail.com</t>
  </si>
  <si>
    <t>787-449-2609</t>
  </si>
  <si>
    <t>Martínez Rosario, José G.</t>
  </si>
  <si>
    <t>2754</t>
  </si>
  <si>
    <t>ramboike@gmail.com</t>
  </si>
  <si>
    <t>787-461-5922</t>
  </si>
  <si>
    <t>Rivera Torrens, Fernando</t>
  </si>
  <si>
    <t>2755</t>
  </si>
  <si>
    <t>fernando55do@gmail.com</t>
  </si>
  <si>
    <t>787-579-4945</t>
  </si>
  <si>
    <t>Segura Cornielle, César A.</t>
  </si>
  <si>
    <t>2756</t>
  </si>
  <si>
    <t>cesarsegura55@yahoo.com</t>
  </si>
  <si>
    <t>787-642-1125</t>
  </si>
  <si>
    <t>González Arce, Wilfredo</t>
  </si>
  <si>
    <t>2757</t>
  </si>
  <si>
    <t>gwilfredo1957@gmail.com</t>
  </si>
  <si>
    <t>787-344-7986</t>
  </si>
  <si>
    <t>González De Jesús, Héctor I.</t>
  </si>
  <si>
    <t>2758</t>
  </si>
  <si>
    <t>gonzalez.electric10@gmail.com</t>
  </si>
  <si>
    <t>787-375-1905</t>
  </si>
  <si>
    <t>De La Paz Rodríguez, Roberto</t>
  </si>
  <si>
    <t>2759</t>
  </si>
  <si>
    <t>delapazpr71@yahoo.com</t>
  </si>
  <si>
    <t>939-639-5618</t>
  </si>
  <si>
    <t>Alemán Castro, Samuel A.</t>
  </si>
  <si>
    <t>2760</t>
  </si>
  <si>
    <t>samuelaleman79@yahoo.com</t>
  </si>
  <si>
    <t>939-881-1818</t>
  </si>
  <si>
    <t>Torres González, Luis A.</t>
  </si>
  <si>
    <t>2761</t>
  </si>
  <si>
    <t>latg2017@yahoo.com</t>
  </si>
  <si>
    <t>787-613-1643</t>
  </si>
  <si>
    <t>Ayala Nieves, Domingo</t>
  </si>
  <si>
    <t>2762</t>
  </si>
  <si>
    <t>ayalanievesdomingo@yahoo.com</t>
  </si>
  <si>
    <t>787-528-1985</t>
  </si>
  <si>
    <t>Ortiz Torres, José O.</t>
  </si>
  <si>
    <t>2763</t>
  </si>
  <si>
    <t>joseoscar87@gmail.com</t>
  </si>
  <si>
    <t>787-702-2945</t>
  </si>
  <si>
    <t>Rodríguez Martínez, Juan E.</t>
  </si>
  <si>
    <t>2764</t>
  </si>
  <si>
    <t>juanerodriguez568@gmail.com</t>
  </si>
  <si>
    <t>787-646-5566</t>
  </si>
  <si>
    <t>Olmo Llanos, José O.</t>
  </si>
  <si>
    <t>2765</t>
  </si>
  <si>
    <t>olmoj21@gmail.com</t>
  </si>
  <si>
    <t>939-639-8067</t>
  </si>
  <si>
    <t>Montañez Montañez, Melvin D.</t>
  </si>
  <si>
    <t>2766</t>
  </si>
  <si>
    <t>mdmelectric454@gmail.com</t>
  </si>
  <si>
    <t>787-217-9074</t>
  </si>
  <si>
    <t>Alonso Carrero, Xavier</t>
  </si>
  <si>
    <t>2767</t>
  </si>
  <si>
    <t>xavieralonso50@gmail.com</t>
  </si>
  <si>
    <t>787-485-3371</t>
  </si>
  <si>
    <t>Bonilla Rivera, Feliciano</t>
  </si>
  <si>
    <t>2768</t>
  </si>
  <si>
    <t>felicianobonillarivera@hotmail.com</t>
  </si>
  <si>
    <t>787-382-0319</t>
  </si>
  <si>
    <t>Meléndez Rodríguez, William</t>
  </si>
  <si>
    <t>2769</t>
  </si>
  <si>
    <t>wjmr78@hotmail.com</t>
  </si>
  <si>
    <t>787-929-0876</t>
  </si>
  <si>
    <t>Vázquez Nevárez, Rafael A.</t>
  </si>
  <si>
    <t>2770</t>
  </si>
  <si>
    <t>rafyrafles1@yahoo.com</t>
  </si>
  <si>
    <t>787-612-9557</t>
  </si>
  <si>
    <t>Meléndez Robles, Gamaliel</t>
  </si>
  <si>
    <t>2771</t>
  </si>
  <si>
    <t>gmelendezrobles@gmail.com</t>
  </si>
  <si>
    <t>787-462-1021</t>
  </si>
  <si>
    <t>López Santos, Edgardo</t>
  </si>
  <si>
    <t>2772</t>
  </si>
  <si>
    <t>edgardolopez2012@gmail.com</t>
  </si>
  <si>
    <t>787-317-2716</t>
  </si>
  <si>
    <t>Crespo Padró, Efraín</t>
  </si>
  <si>
    <t>2773</t>
  </si>
  <si>
    <t>efraincrespo84@gmail.com</t>
  </si>
  <si>
    <t>787-325-3347</t>
  </si>
  <si>
    <t>Pagán Colón, Rafael E.</t>
  </si>
  <si>
    <t>2774</t>
  </si>
  <si>
    <t>rpagan13@gmail.com</t>
  </si>
  <si>
    <t>804-539-8316</t>
  </si>
  <si>
    <t>Rivera Santiago, Alexander</t>
  </si>
  <si>
    <t>2775</t>
  </si>
  <si>
    <t>ars.gonn@gmail.com</t>
  </si>
  <si>
    <t>787-340-4661</t>
  </si>
  <si>
    <t>Pagán Malavé, José J.</t>
  </si>
  <si>
    <t>2776</t>
  </si>
  <si>
    <t>jose.pagan2106@gmail.com</t>
  </si>
  <si>
    <t>787-955-0535</t>
  </si>
  <si>
    <t>Rodríguez Sánchez, Angel R.</t>
  </si>
  <si>
    <t>2777</t>
  </si>
  <si>
    <t>ing.arodz@yahoo.com</t>
  </si>
  <si>
    <t>787-378-0012</t>
  </si>
  <si>
    <t xml:space="preserve">Ramos Flores, Santos L. </t>
  </si>
  <si>
    <t>2778</t>
  </si>
  <si>
    <t>santosramos1@yahoo.com</t>
  </si>
  <si>
    <t>787-638-6707</t>
  </si>
  <si>
    <t>Muñiz Ortiz, Carlos M.</t>
  </si>
  <si>
    <t>2779</t>
  </si>
  <si>
    <t>carlitosmuniz@hotmail.com</t>
  </si>
  <si>
    <t>787-342-0075</t>
  </si>
  <si>
    <t>Rivera Hernández, Wadiel</t>
  </si>
  <si>
    <t>2780</t>
  </si>
  <si>
    <t>wadiirh@gmail.com</t>
  </si>
  <si>
    <t>787-319-3719</t>
  </si>
  <si>
    <t>Collazo Vega, Henry</t>
  </si>
  <si>
    <t>2781</t>
  </si>
  <si>
    <t>hcollazo48@gmail.com</t>
  </si>
  <si>
    <t>787-344-4876</t>
  </si>
  <si>
    <t>Méndez Rodríguez, Ariel</t>
  </si>
  <si>
    <t>2782</t>
  </si>
  <si>
    <t>harrymendez40@gmail.com</t>
  </si>
  <si>
    <t>939-458-7437</t>
  </si>
  <si>
    <t>Pagán Ayala, Miguel A.</t>
  </si>
  <si>
    <t>2783</t>
  </si>
  <si>
    <t>miguelayala_mp@yahoo.com</t>
  </si>
  <si>
    <t>787-633-7882</t>
  </si>
  <si>
    <t>Delgado Acosta, Mario</t>
  </si>
  <si>
    <t>2784</t>
  </si>
  <si>
    <t>mortadella38@gmail.com</t>
  </si>
  <si>
    <t>787-528-3164</t>
  </si>
  <si>
    <t>Rosario Galarcé, Jesús M</t>
  </si>
  <si>
    <t>2785</t>
  </si>
  <si>
    <t>jesus_rosariogalarce@yahoo.com</t>
  </si>
  <si>
    <t>787-602-1660</t>
  </si>
  <si>
    <t>Torres Rivera, Wille O.</t>
  </si>
  <si>
    <t>2786</t>
  </si>
  <si>
    <t>torres.willie@yahoo.com</t>
  </si>
  <si>
    <t>787-436-1246</t>
  </si>
  <si>
    <t>Feliciano Rivera, Orlando</t>
  </si>
  <si>
    <t>2787</t>
  </si>
  <si>
    <t>ofr0329@gmail.com</t>
  </si>
  <si>
    <t>787-241-3096</t>
  </si>
  <si>
    <t>Rodríguez Díaz, Rafael</t>
  </si>
  <si>
    <t>2788</t>
  </si>
  <si>
    <t>rafaelrod.pr@gmail.com</t>
  </si>
  <si>
    <t>787-564-4819</t>
  </si>
  <si>
    <t>Vargas Quiñones, Juan M.</t>
  </si>
  <si>
    <t>2789</t>
  </si>
  <si>
    <t>juanvargasquinones2018@gmail.com</t>
  </si>
  <si>
    <t>787-508-3400</t>
  </si>
  <si>
    <t>Vasquez Ovalles, Emilo A.</t>
  </si>
  <si>
    <t>2790</t>
  </si>
  <si>
    <t>emiliovasquezo@hotmail.com</t>
  </si>
  <si>
    <t>787-358-0767</t>
  </si>
  <si>
    <t>Torres Quiñones, Jorge L.</t>
  </si>
  <si>
    <t>2791</t>
  </si>
  <si>
    <t>prabuelayabuelo@gmail.com</t>
  </si>
  <si>
    <t>787-402-3863</t>
  </si>
  <si>
    <t>Delgado Soto, Eliezer</t>
  </si>
  <si>
    <t>2792</t>
  </si>
  <si>
    <t>delgade@gmail.com</t>
  </si>
  <si>
    <t>787-460-7638</t>
  </si>
  <si>
    <t>Romero Rosario, Luis M.</t>
  </si>
  <si>
    <t>2793</t>
  </si>
  <si>
    <t>lromero.bsee.pe@gmail.com</t>
  </si>
  <si>
    <t>Arroyo Díaz, Javier</t>
  </si>
  <si>
    <t>2794</t>
  </si>
  <si>
    <t>jarroyodi@gmail.com</t>
  </si>
  <si>
    <t>787-366-9486</t>
  </si>
  <si>
    <t>Rodríguez Ayala, Raúl</t>
  </si>
  <si>
    <t>2795</t>
  </si>
  <si>
    <t>r_rodz5321@yahoo.com</t>
  </si>
  <si>
    <t>787-661-3481</t>
  </si>
  <si>
    <t>Rivera Santiago, Angel J.</t>
  </si>
  <si>
    <t>2796</t>
  </si>
  <si>
    <t>angelillof150@hotmail.com</t>
  </si>
  <si>
    <t>787-367-6902</t>
  </si>
  <si>
    <t>Rosado Ramos, Joseph</t>
  </si>
  <si>
    <t>2797</t>
  </si>
  <si>
    <t>jrosado2474@gmail.com</t>
  </si>
  <si>
    <t>787-409-2999</t>
  </si>
  <si>
    <t>Mateo Moris, Abel</t>
  </si>
  <si>
    <t>2798</t>
  </si>
  <si>
    <t>amm2317@hotmail.com</t>
  </si>
  <si>
    <t>787-313-5276</t>
  </si>
  <si>
    <t>Ruiz Matías, Guillermo</t>
  </si>
  <si>
    <t>2799</t>
  </si>
  <si>
    <t>guillermo.ruizm@yahoo.com</t>
  </si>
  <si>
    <t>Ríncón</t>
  </si>
  <si>
    <t>787-210-3354</t>
  </si>
  <si>
    <t>Landrau Torres, Rafael</t>
  </si>
  <si>
    <t>2800</t>
  </si>
  <si>
    <t>landrautorres.rafael.f@outlook.com</t>
  </si>
  <si>
    <t>939-233-9142</t>
  </si>
  <si>
    <t>Rosa Aponte, Jesús A.</t>
  </si>
  <si>
    <t>2801</t>
  </si>
  <si>
    <t>jesusrosaa.1951@gmail.com</t>
  </si>
  <si>
    <t>787-632-3527</t>
  </si>
  <si>
    <t>Memendi Díaz-Munio, Eduardo</t>
  </si>
  <si>
    <t>2802</t>
  </si>
  <si>
    <t>ememendi@gmail.com</t>
  </si>
  <si>
    <t>787-249-0464</t>
  </si>
  <si>
    <t>Morales Matos, Jorge A.</t>
  </si>
  <si>
    <t>2803</t>
  </si>
  <si>
    <t>jorge4pr@gmail.com</t>
  </si>
  <si>
    <t>939-717-7983</t>
  </si>
  <si>
    <t>Escobar Fargas, Jean C.</t>
  </si>
  <si>
    <t>2804</t>
  </si>
  <si>
    <t>jc.escobarfargas@gmail.com</t>
  </si>
  <si>
    <t>787-451-9850</t>
  </si>
  <si>
    <t>Cátala Sáez, Antonio</t>
  </si>
  <si>
    <t>2805</t>
  </si>
  <si>
    <t>catala37@gmail.com</t>
  </si>
  <si>
    <t>787-210-5593</t>
  </si>
  <si>
    <t>Alvarado Cruz, Algenis A.</t>
  </si>
  <si>
    <t>2806</t>
  </si>
  <si>
    <t>algenis.alvarado@gmail.com</t>
  </si>
  <si>
    <t>787-248-3336</t>
  </si>
  <si>
    <t>Toro Cruz, Héctor F.</t>
  </si>
  <si>
    <t>2807</t>
  </si>
  <si>
    <t>elfernan1283@gmail.com</t>
  </si>
  <si>
    <t>787-678-8020</t>
  </si>
  <si>
    <t>Lozada Rivera, Angel G.</t>
  </si>
  <si>
    <t>2808</t>
  </si>
  <si>
    <t>angelglozada@gmail.com</t>
  </si>
  <si>
    <t>939-310-5700</t>
  </si>
  <si>
    <t>Flores Negrón, José A.</t>
  </si>
  <si>
    <t>2809</t>
  </si>
  <si>
    <t>jfloresnegron27@gmail.com</t>
  </si>
  <si>
    <t>787-662-3085</t>
  </si>
  <si>
    <t>Molina Ramos, Saúl</t>
  </si>
  <si>
    <t>2810</t>
  </si>
  <si>
    <t>saulmolina2275@gmail.com</t>
  </si>
  <si>
    <t>787-217-1395</t>
  </si>
  <si>
    <t>Rivera Peña, Ery E.</t>
  </si>
  <si>
    <t>2811</t>
  </si>
  <si>
    <t>eryrivera@yahoo.com</t>
  </si>
  <si>
    <t>787-922-7057</t>
  </si>
  <si>
    <t>Santiago Colón, Luis A.</t>
  </si>
  <si>
    <t>2812</t>
  </si>
  <si>
    <t>junycano73@gmail.com</t>
  </si>
  <si>
    <t>939-262-7300</t>
  </si>
  <si>
    <t>Salas Bruno, Juan R.</t>
  </si>
  <si>
    <t>2813</t>
  </si>
  <si>
    <t>salaselectric@yahoo.com</t>
  </si>
  <si>
    <t>787-376-2443</t>
  </si>
  <si>
    <t>Lorenzo Rijo Ysmael G.</t>
  </si>
  <si>
    <t>2814</t>
  </si>
  <si>
    <t>ysmaellorenzo1@gmail.com</t>
  </si>
  <si>
    <t>832-929-8841</t>
  </si>
  <si>
    <t>Quiñones Figueroa, César S.</t>
  </si>
  <si>
    <t>2815</t>
  </si>
  <si>
    <t>cesarsqf@outlook.com</t>
  </si>
  <si>
    <t>939-231-5072</t>
  </si>
  <si>
    <t>Ramos Rosado, Angel</t>
  </si>
  <si>
    <t>2816</t>
  </si>
  <si>
    <t>o1314a@gmail.com</t>
  </si>
  <si>
    <t>787-690-2511</t>
  </si>
  <si>
    <t>Berrios Sierra, Jason</t>
  </si>
  <si>
    <t>2817</t>
  </si>
  <si>
    <t>jbs.berrios@gmail.com</t>
  </si>
  <si>
    <t>787-515-6641</t>
  </si>
  <si>
    <t>Damiani Ramos, Henry</t>
  </si>
  <si>
    <t>2818</t>
  </si>
  <si>
    <t>henry.damiani@gmail.com</t>
  </si>
  <si>
    <t>787-538-0845</t>
  </si>
  <si>
    <t>Santana Sánchez, Fredy</t>
  </si>
  <si>
    <t>2819</t>
  </si>
  <si>
    <t>fredy83santana@gmail.com</t>
  </si>
  <si>
    <t>787-914-2037</t>
  </si>
  <si>
    <t>Ramos Fernández, Iván</t>
  </si>
  <si>
    <t>2820</t>
  </si>
  <si>
    <t>electrico7adv@gmail.com</t>
  </si>
  <si>
    <t>787-342-3295</t>
  </si>
  <si>
    <t>Márquez Torres, Juan C.</t>
  </si>
  <si>
    <t>2821</t>
  </si>
  <si>
    <t>jantek10@gmail.com</t>
  </si>
  <si>
    <t>787-557-5411</t>
  </si>
  <si>
    <t>Jiménez Cruz, Ramón</t>
  </si>
  <si>
    <t>2822</t>
  </si>
  <si>
    <t>lordandray@yahoo.com</t>
  </si>
  <si>
    <t>787-455-5240</t>
  </si>
  <si>
    <t>Velázquez Meléndez, Keneth</t>
  </si>
  <si>
    <t>2823</t>
  </si>
  <si>
    <t>velazquezelectricpr@gmail.com</t>
  </si>
  <si>
    <t>787-612-8707</t>
  </si>
  <si>
    <t>Torres Rivera, Héctor</t>
  </si>
  <si>
    <t>2824</t>
  </si>
  <si>
    <t>hectortorres1016@gmail.com</t>
  </si>
  <si>
    <t>787-447-2918</t>
  </si>
  <si>
    <t>Díaz Flores, Anibal</t>
  </si>
  <si>
    <t>2825</t>
  </si>
  <si>
    <t>jama925@gmail.com</t>
  </si>
  <si>
    <t>787-800-9900</t>
  </si>
  <si>
    <t>Aponte Valentín, Enrique</t>
  </si>
  <si>
    <t>2826</t>
  </si>
  <si>
    <t>rickiead723@yahoo.com</t>
  </si>
  <si>
    <t>787-557-9612</t>
  </si>
  <si>
    <t>Velázquez Baéz, Erivan</t>
  </si>
  <si>
    <t>2827</t>
  </si>
  <si>
    <t>velazquezelectric11@gmail.com</t>
  </si>
  <si>
    <t>787-975-3995</t>
  </si>
  <si>
    <t>Cortés Vega, Juan R.</t>
  </si>
  <si>
    <t>2828</t>
  </si>
  <si>
    <t>jcortesvega12@gmail.com</t>
  </si>
  <si>
    <t>787-475-5449</t>
  </si>
  <si>
    <t>Sánchez Torres, Juan R.</t>
  </si>
  <si>
    <t>2829</t>
  </si>
  <si>
    <t>sanchez0454@yahoo.com</t>
  </si>
  <si>
    <t>787-366-8183</t>
  </si>
  <si>
    <t>Hernández Vélez, Francisco G.</t>
  </si>
  <si>
    <t>2830</t>
  </si>
  <si>
    <t>gabyhernandez23.fh@gmail.com</t>
  </si>
  <si>
    <t>939-261-7176</t>
  </si>
  <si>
    <t>Andújar Ferrá, Gabriel A.</t>
  </si>
  <si>
    <t>2831</t>
  </si>
  <si>
    <t>gabriel.andujar13118@gmail.com</t>
  </si>
  <si>
    <t>787-616-5194</t>
  </si>
  <si>
    <t>Ortiz Méndez, Manuel</t>
  </si>
  <si>
    <t>2832</t>
  </si>
  <si>
    <t>siguaabey@gmail.com</t>
  </si>
  <si>
    <t>787-374-4348</t>
  </si>
  <si>
    <t>Pagán Marrero, Alexander</t>
  </si>
  <si>
    <t>2833</t>
  </si>
  <si>
    <t>alexpmelectric@gmail.com</t>
  </si>
  <si>
    <t>787-362-3311</t>
  </si>
  <si>
    <t>Rivera Hernández, Aníbal</t>
  </si>
  <si>
    <t>2834</t>
  </si>
  <si>
    <t>balaniri56@gmail.com</t>
  </si>
  <si>
    <t>939-456-3771</t>
  </si>
  <si>
    <t>Figueroa Torres, Rainer</t>
  </si>
  <si>
    <t>2835</t>
  </si>
  <si>
    <t>rtelectrical_contractor@yahoo.com</t>
  </si>
  <si>
    <t>787-458-3402</t>
  </si>
  <si>
    <t>Estevez Román, Wilfredo</t>
  </si>
  <si>
    <t>2836</t>
  </si>
  <si>
    <t>wilelectric64@yahoo.com</t>
  </si>
  <si>
    <t>787-630-1205</t>
  </si>
  <si>
    <t>Nieves Sepúlveda, Wilfredo</t>
  </si>
  <si>
    <t>2837</t>
  </si>
  <si>
    <t>jeslianel.ramos@upr.edu</t>
  </si>
  <si>
    <t>787-238-2101</t>
  </si>
  <si>
    <t>Beauchamp Yambó, Rubén D.</t>
  </si>
  <si>
    <t>2838</t>
  </si>
  <si>
    <t>rubendbeauchampyambo@gmail.com</t>
  </si>
  <si>
    <t>939-218-3095</t>
  </si>
  <si>
    <t>Tirú Hernández, Josúe</t>
  </si>
  <si>
    <t>2839</t>
  </si>
  <si>
    <t>josuetiruhernandez@gmail.com</t>
  </si>
  <si>
    <t>787-403-5809</t>
  </si>
  <si>
    <t>Rivera De la Torres, Edwin F.</t>
  </si>
  <si>
    <t>2840</t>
  </si>
  <si>
    <t>padrinopotin62@gmail.com</t>
  </si>
  <si>
    <t>787-405-0324</t>
  </si>
  <si>
    <t>Ríos Mera, William</t>
  </si>
  <si>
    <t>2841</t>
  </si>
  <si>
    <t>wriosmera@hotmail.com</t>
  </si>
  <si>
    <t>787-502-4963</t>
  </si>
  <si>
    <t>Rodríguez Torres, Noel</t>
  </si>
  <si>
    <t>2842</t>
  </si>
  <si>
    <t>noelrodrigueztorres@yahoo.com</t>
  </si>
  <si>
    <t>787-501-1704</t>
  </si>
  <si>
    <t>Díaz Rivera, Alexander</t>
  </si>
  <si>
    <t>2843</t>
  </si>
  <si>
    <t>alexanderdiaz851@gmail.com</t>
  </si>
  <si>
    <t>787-312-9453</t>
  </si>
  <si>
    <t>Ortiz Torres, Víctor</t>
  </si>
  <si>
    <t>2844</t>
  </si>
  <si>
    <t>vitinortiz75@yahoo.com</t>
  </si>
  <si>
    <t>787-315-4678</t>
  </si>
  <si>
    <t>López Lamboy, Abner</t>
  </si>
  <si>
    <t>2845</t>
  </si>
  <si>
    <t>abner_lopez@hotmail.com</t>
  </si>
  <si>
    <t>787-538-1417</t>
  </si>
  <si>
    <t>Flores Rodríguez, Héctor L.</t>
  </si>
  <si>
    <t>2846</t>
  </si>
  <si>
    <t>hectorlf@yahoo.com</t>
  </si>
  <si>
    <t>787-372-4192</t>
  </si>
  <si>
    <t>Echevarría Rivera, Carlos M.</t>
  </si>
  <si>
    <t>2847</t>
  </si>
  <si>
    <t>cecher@gmail.com</t>
  </si>
  <si>
    <t>787-644-8932</t>
  </si>
  <si>
    <t>Rivera Rivera, Rodolfo</t>
  </si>
  <si>
    <t>2848</t>
  </si>
  <si>
    <t>riveraelectric11@gmail.com</t>
  </si>
  <si>
    <t>787-403-9122</t>
  </si>
  <si>
    <t xml:space="preserve">García Narváez, Luis A. </t>
  </si>
  <si>
    <t>2849</t>
  </si>
  <si>
    <t>lgnrbpr@gmail.com</t>
  </si>
  <si>
    <t>318-538-9545</t>
  </si>
  <si>
    <t>Quintana Méndez, Javier A.</t>
  </si>
  <si>
    <t>2850</t>
  </si>
  <si>
    <t>javier.quintana@ieee.org</t>
  </si>
  <si>
    <t>787-467-4996</t>
  </si>
  <si>
    <t>Vázquez Sierra, José L.</t>
  </si>
  <si>
    <t>2851</t>
  </si>
  <si>
    <t>joyto@tribuup.com</t>
  </si>
  <si>
    <t>787-473-9294</t>
  </si>
  <si>
    <t>Pillot Sánchez, Juan M.</t>
  </si>
  <si>
    <t>2852</t>
  </si>
  <si>
    <t>juanpillot982@gmail.com</t>
  </si>
  <si>
    <t>787-432-9884</t>
  </si>
  <si>
    <t>Resto Rodríguez, Héctor D.</t>
  </si>
  <si>
    <t>2853</t>
  </si>
  <si>
    <t>dvdresto@gmail.com</t>
  </si>
  <si>
    <t>787-648-1534</t>
  </si>
  <si>
    <t>Rodríguez Rodríguez, Juan A.</t>
  </si>
  <si>
    <t>2854</t>
  </si>
  <si>
    <t>rjaboricua@hotmail.com</t>
  </si>
  <si>
    <t>787-405-0491</t>
  </si>
  <si>
    <t>Arroyo Rosa, Gabriel</t>
  </si>
  <si>
    <t>2855</t>
  </si>
  <si>
    <t>arroyog32@gmail.com</t>
  </si>
  <si>
    <t>787-356-4085</t>
  </si>
  <si>
    <t>Reyes Torres, Ismael</t>
  </si>
  <si>
    <t>2856</t>
  </si>
  <si>
    <t>icl.electrical@outlook.com</t>
  </si>
  <si>
    <t>787-376-7163</t>
  </si>
  <si>
    <t>Rosario Vélez, Gabriel</t>
  </si>
  <si>
    <t>2857</t>
  </si>
  <si>
    <t>grosario0320@gmail.com</t>
  </si>
  <si>
    <t>787-314-3454</t>
  </si>
  <si>
    <t>Muñiz Piris, Alexis</t>
  </si>
  <si>
    <t>2858</t>
  </si>
  <si>
    <t>alexis.muniz@hotmail.com</t>
  </si>
  <si>
    <t>787-517-4460</t>
  </si>
  <si>
    <t>Muñiz Piris, Iván M.</t>
  </si>
  <si>
    <t>2859</t>
  </si>
  <si>
    <t>maranatafamily1@hotmail.com</t>
  </si>
  <si>
    <t>787-436-3530</t>
  </si>
  <si>
    <t>López Montalvo, Edewardo</t>
  </si>
  <si>
    <t>2860</t>
  </si>
  <si>
    <t>ede_2673@yahoo.com</t>
  </si>
  <si>
    <t>787-224-0925</t>
  </si>
  <si>
    <t>Díaz Medero, Félix</t>
  </si>
  <si>
    <t>2861</t>
  </si>
  <si>
    <t>felitodm@gmail.com</t>
  </si>
  <si>
    <t>787-390-6893</t>
  </si>
  <si>
    <t>Gómez Colón, Angelo N.</t>
  </si>
  <si>
    <t>2862</t>
  </si>
  <si>
    <t>adgelectric@gmail.com</t>
  </si>
  <si>
    <t>787-562-7993</t>
  </si>
  <si>
    <t>Vega Pérez, Moisés J.</t>
  </si>
  <si>
    <t>2863</t>
  </si>
  <si>
    <t>moyvega14@gmail.com</t>
  </si>
  <si>
    <t>787-240-4549</t>
  </si>
  <si>
    <t>Suero Algarín, Francisco J.</t>
  </si>
  <si>
    <t>2864</t>
  </si>
  <si>
    <t>suerof@live.com</t>
  </si>
  <si>
    <t>787-590-1668</t>
  </si>
  <si>
    <t>Rosado Hernández, José</t>
  </si>
  <si>
    <t>2866</t>
  </si>
  <si>
    <t>rosadoomar@yahoo.com</t>
  </si>
  <si>
    <t>787-391-2692</t>
  </si>
  <si>
    <t>Rodríguez Negrón, Maximino</t>
  </si>
  <si>
    <t>2867</t>
  </si>
  <si>
    <t>maxirivera76@yahoo.com</t>
  </si>
  <si>
    <t>787-380-8034</t>
  </si>
  <si>
    <t>Pérez López, Arsenio</t>
  </si>
  <si>
    <t>2868</t>
  </si>
  <si>
    <t>arseperez46@gmail.com</t>
  </si>
  <si>
    <t>787-396-9631</t>
  </si>
  <si>
    <t>Agosto Viera Ramón, L.</t>
  </si>
  <si>
    <t>2869</t>
  </si>
  <si>
    <t>raymondbsa100@hotmail.com</t>
  </si>
  <si>
    <t>787-450-0124</t>
  </si>
  <si>
    <t>Pagán Vargas, Edwin</t>
  </si>
  <si>
    <t>2870</t>
  </si>
  <si>
    <t>pabonedwin80@yahoo.com</t>
  </si>
  <si>
    <t>939-243-3314</t>
  </si>
  <si>
    <t>Rivera Mora, Edgar A.</t>
  </si>
  <si>
    <t>2871</t>
  </si>
  <si>
    <t>naldyrivera76@yahoo.com</t>
  </si>
  <si>
    <t>787-548-3000</t>
  </si>
  <si>
    <t>Cruz Ayala, Alejandro</t>
  </si>
  <si>
    <t>2872</t>
  </si>
  <si>
    <t>eng_acruz@yahoo.com</t>
  </si>
  <si>
    <t>787-595-2207</t>
  </si>
  <si>
    <t>De Jesús Rivera, Manuel</t>
  </si>
  <si>
    <t>2873</t>
  </si>
  <si>
    <t>23manueldejesus@gmail.com</t>
  </si>
  <si>
    <t>787-361-7534</t>
  </si>
  <si>
    <t>García Alberio, Angel A.</t>
  </si>
  <si>
    <t>2874</t>
  </si>
  <si>
    <t>dr.electricpr@gmail.com</t>
  </si>
  <si>
    <t>787-536-7441</t>
  </si>
  <si>
    <t>Figueroa Ríos, Juan O.</t>
  </si>
  <si>
    <t>2875</t>
  </si>
  <si>
    <t>j_ofigueroa@yahoo.com</t>
  </si>
  <si>
    <t>787-981-0102</t>
  </si>
  <si>
    <t>Cruz Bonilla, Edwin</t>
  </si>
  <si>
    <t>2876</t>
  </si>
  <si>
    <t>edwincruz918@yahoo.com</t>
  </si>
  <si>
    <t>787-414-9813</t>
  </si>
  <si>
    <t>Quintero De Jesús, Adrían</t>
  </si>
  <si>
    <t>2877</t>
  </si>
  <si>
    <t>agjdejesus@gmail.com</t>
  </si>
  <si>
    <t>787-299-1131</t>
  </si>
  <si>
    <t>De León Alvarez, Jesús R.</t>
  </si>
  <si>
    <t>2878</t>
  </si>
  <si>
    <t>jesusdleonpr@gmail.com</t>
  </si>
  <si>
    <t>787-612-4323</t>
  </si>
  <si>
    <t>2879</t>
  </si>
  <si>
    <t>rolandoriverarivera12@gmail.com</t>
  </si>
  <si>
    <t>787-800-3598</t>
  </si>
  <si>
    <t>Candelaria Ortiz, Alex J.</t>
  </si>
  <si>
    <t>2880</t>
  </si>
  <si>
    <t>ajc.candelaria@gmail.com</t>
  </si>
  <si>
    <t>787-556-2245</t>
  </si>
  <si>
    <t>Báez Irizarry, Edwin</t>
  </si>
  <si>
    <t>2881</t>
  </si>
  <si>
    <t>ebaez8657@gmail.com</t>
  </si>
  <si>
    <t>787-505-9199</t>
  </si>
  <si>
    <t>Hermina Serrano, Manuel A.</t>
  </si>
  <si>
    <t>2882</t>
  </si>
  <si>
    <t>mhermina@live.com</t>
  </si>
  <si>
    <t>787-245-5491</t>
  </si>
  <si>
    <t>Rodríguez Díaz, Carlos</t>
  </si>
  <si>
    <t>2883</t>
  </si>
  <si>
    <t>cr2d@hotmail.com</t>
  </si>
  <si>
    <t>787-691-5730</t>
  </si>
  <si>
    <t>Vale Cabán, Kemuel</t>
  </si>
  <si>
    <t>2884</t>
  </si>
  <si>
    <t>kemuelvale@gmail.com</t>
  </si>
  <si>
    <t>787-233-7214</t>
  </si>
  <si>
    <t>Medina Ríos, José L.</t>
  </si>
  <si>
    <t>2885</t>
  </si>
  <si>
    <t>jlmedina517@gmail.com</t>
  </si>
  <si>
    <t>787-452-9507</t>
  </si>
  <si>
    <t>Rivera Pérez, Francisco</t>
  </si>
  <si>
    <t>2886</t>
  </si>
  <si>
    <t>powerac54@gmail.com</t>
  </si>
  <si>
    <t>787-627-3652</t>
  </si>
  <si>
    <t>Sánchez Vélez, Miguel A.</t>
  </si>
  <si>
    <t>2887</t>
  </si>
  <si>
    <t>misave@gmail.com</t>
  </si>
  <si>
    <t>787-431-3947</t>
  </si>
  <si>
    <t>Pérez Vélez, Francisco J.</t>
  </si>
  <si>
    <t>2888</t>
  </si>
  <si>
    <t>tessielectric@gmail.com</t>
  </si>
  <si>
    <t>FL, USA</t>
  </si>
  <si>
    <t>312-624-4479</t>
  </si>
  <si>
    <t>Hernández García, Nelson</t>
  </si>
  <si>
    <t>2889</t>
  </si>
  <si>
    <t>hernandezgarcian@yahoo.com</t>
  </si>
  <si>
    <t>787-649-9604</t>
  </si>
  <si>
    <t>Villanueva González, José L.</t>
  </si>
  <si>
    <t>2890</t>
  </si>
  <si>
    <t>joselv1022@gmail.com</t>
  </si>
  <si>
    <t>240-305-8709</t>
  </si>
  <si>
    <t>Torres Rodríguez, Luis A.</t>
  </si>
  <si>
    <t>2891</t>
  </si>
  <si>
    <t>luis.torrex@gmail.com</t>
  </si>
  <si>
    <t>787-376-6295</t>
  </si>
  <si>
    <t>Rodríguez Guzmán, Raúl</t>
  </si>
  <si>
    <t>2892</t>
  </si>
  <si>
    <t>raul_rodz@yahoo.com</t>
  </si>
  <si>
    <t>787-205-7857</t>
  </si>
  <si>
    <t>García Díaz, Julián</t>
  </si>
  <si>
    <t>2893</t>
  </si>
  <si>
    <t>julian.garcia201871@gmail.com</t>
  </si>
  <si>
    <t>787-557-9178</t>
  </si>
  <si>
    <t>González Ruiz, Víctor E.</t>
  </si>
  <si>
    <t>2894</t>
  </si>
  <si>
    <t>victoregonzalezruiz@gmail.com</t>
  </si>
  <si>
    <t>787-226-1327</t>
  </si>
  <si>
    <t>Ramos Rivera, Juan</t>
  </si>
  <si>
    <t>2895</t>
  </si>
  <si>
    <t>juanryan0319@gmail.com</t>
  </si>
  <si>
    <t>787-205-6659</t>
  </si>
  <si>
    <t>Colón Rodríguez, Félix</t>
  </si>
  <si>
    <t>2896</t>
  </si>
  <si>
    <t>fcr1964@gmail.com</t>
  </si>
  <si>
    <t>787-637-0273</t>
  </si>
  <si>
    <t>Martínez Pérez, Jorge A.</t>
  </si>
  <si>
    <t>2897</t>
  </si>
  <si>
    <t>eng.jorge.martinez@gmail.com</t>
  </si>
  <si>
    <t>787-502-4426</t>
  </si>
  <si>
    <t>Figueroa Salamanca, Raúl</t>
  </si>
  <si>
    <t>2898</t>
  </si>
  <si>
    <t>figueroaraul@hotmail.com</t>
  </si>
  <si>
    <t>787-354-1348</t>
  </si>
  <si>
    <t>Tirado Félix, Carlos J.</t>
  </si>
  <si>
    <t>2899</t>
  </si>
  <si>
    <t>carlostirado65@yahoo.com</t>
  </si>
  <si>
    <t>787-394-1608</t>
  </si>
  <si>
    <t>Méndez Cordero, Edwin</t>
  </si>
  <si>
    <t>2900</t>
  </si>
  <si>
    <t>mendezcorderoedwin@gmail.com</t>
  </si>
  <si>
    <t>787-391-4110</t>
  </si>
  <si>
    <t>Baéz Acabá, Benito</t>
  </si>
  <si>
    <t>2901</t>
  </si>
  <si>
    <t>benito.baez19@gmail.com</t>
  </si>
  <si>
    <t>787-396-2315</t>
  </si>
  <si>
    <t>Rodríguez Fernández, Edwin</t>
  </si>
  <si>
    <t>2902</t>
  </si>
  <si>
    <t>erelectricalpower963@gmail.com</t>
  </si>
  <si>
    <t>787-375-7746</t>
  </si>
  <si>
    <t>González Trinidad, Angel</t>
  </si>
  <si>
    <t>2903</t>
  </si>
  <si>
    <t>agonzal77@yahoo.com</t>
  </si>
  <si>
    <t>787-399-9572</t>
  </si>
  <si>
    <t>Falcón Rivera, Carmelo</t>
  </si>
  <si>
    <t>2904</t>
  </si>
  <si>
    <t>carmelofalcon72@gmail.com</t>
  </si>
  <si>
    <t>787-308-5939</t>
  </si>
  <si>
    <t>Mercado Morales, Francisco O.</t>
  </si>
  <si>
    <t>2905</t>
  </si>
  <si>
    <t>fmercado029@gmail.com</t>
  </si>
  <si>
    <t>787-203-2707</t>
  </si>
  <si>
    <t>González Pacheco, Edgardo</t>
  </si>
  <si>
    <t>2906</t>
  </si>
  <si>
    <t>eduardo.glez1976@gmail.com</t>
  </si>
  <si>
    <t>787-692-0847</t>
  </si>
  <si>
    <t>Torres Delgado, Jorge</t>
  </si>
  <si>
    <t>2907</t>
  </si>
  <si>
    <t>jtorresdelgado@gmail.com</t>
  </si>
  <si>
    <t>939-285-1883</t>
  </si>
  <si>
    <t>Toledo Alamo, Luis M.</t>
  </si>
  <si>
    <t>2908</t>
  </si>
  <si>
    <t>lmtoledo123@gmail.com</t>
  </si>
  <si>
    <t>787-779-9751</t>
  </si>
  <si>
    <t>Pabón Rodríguez, José A.</t>
  </si>
  <si>
    <t>2909</t>
  </si>
  <si>
    <t>jtpabon@hotmail.com</t>
  </si>
  <si>
    <t>787-242-2998</t>
  </si>
  <si>
    <t>Nieves Guzmán, Pilar O.</t>
  </si>
  <si>
    <t>2910</t>
  </si>
  <si>
    <t>obednieves@outlook.com</t>
  </si>
  <si>
    <t>787-503-2259</t>
  </si>
  <si>
    <t>Fargas Rijos, Alfred</t>
  </si>
  <si>
    <t>2911</t>
  </si>
  <si>
    <t>alfred4997@hotmail.com</t>
  </si>
  <si>
    <t>787-619-2045</t>
  </si>
  <si>
    <t>Cerón Alvarez, Arnoldo A.</t>
  </si>
  <si>
    <t>2912</t>
  </si>
  <si>
    <t>arcecolombia@yahoo.com</t>
  </si>
  <si>
    <t>787-383-5460</t>
  </si>
  <si>
    <t>Méndez, Ironel</t>
  </si>
  <si>
    <t>2913</t>
  </si>
  <si>
    <t>ironelmendez@icloud.com</t>
  </si>
  <si>
    <t>787-231-3343</t>
  </si>
  <si>
    <t>Javier Zorrilla, Pedro J.</t>
  </si>
  <si>
    <t>2914</t>
  </si>
  <si>
    <t>787-410--427</t>
  </si>
  <si>
    <t>Maldonado Hernández, Edwin E.</t>
  </si>
  <si>
    <t>2915</t>
  </si>
  <si>
    <t>lalectriccontrol@yahoo.com</t>
  </si>
  <si>
    <t>787-618-3389</t>
  </si>
  <si>
    <t>García Virella, Juan L.</t>
  </si>
  <si>
    <t>2916</t>
  </si>
  <si>
    <t>luismiguel1016@yahoo.com</t>
  </si>
  <si>
    <t>787-579-2013</t>
  </si>
  <si>
    <t>Ortiz Ortiz, Rafael</t>
  </si>
  <si>
    <t>2917</t>
  </si>
  <si>
    <t>rafaelortiz77@gmail.com</t>
  </si>
  <si>
    <t>787-460-0159</t>
  </si>
  <si>
    <t>Rodríguez López, Angel A.</t>
  </si>
  <si>
    <t>2918</t>
  </si>
  <si>
    <t>alopezrodriguez24@gmail.com</t>
  </si>
  <si>
    <t>787-938-8487</t>
  </si>
  <si>
    <t>Rivera Colón, Héctor M.</t>
  </si>
  <si>
    <t>2919</t>
  </si>
  <si>
    <t>heckeyseo@gmail.com</t>
  </si>
  <si>
    <t>787-943-7565</t>
  </si>
  <si>
    <t>Saéz Cruz, Félix</t>
  </si>
  <si>
    <t>2920</t>
  </si>
  <si>
    <t>felosaez@gmail.com</t>
  </si>
  <si>
    <t>787-429-1865</t>
  </si>
  <si>
    <t>Lozano Maysonet, Ramón A.</t>
  </si>
  <si>
    <t>2921</t>
  </si>
  <si>
    <t>lozanocontractor@yahoo.com</t>
  </si>
  <si>
    <t>787-319-3368</t>
  </si>
  <si>
    <t>Lugo Negrón, Angel M.</t>
  </si>
  <si>
    <t>2922</t>
  </si>
  <si>
    <t>a.lugo64@hotmail.com</t>
  </si>
  <si>
    <t>939-940-1518</t>
  </si>
  <si>
    <t>Rosado Marín, Juan C.</t>
  </si>
  <si>
    <t>2923</t>
  </si>
  <si>
    <t>jc_plc@yahoo.com</t>
  </si>
  <si>
    <t>202-945-7884</t>
  </si>
  <si>
    <t>Hernández Rodríguez, Luis A.</t>
  </si>
  <si>
    <t>2924</t>
  </si>
  <si>
    <t>dlukannys@gmail.com</t>
  </si>
  <si>
    <t>787-419-5199</t>
  </si>
  <si>
    <t>Muñiz Vega, Omar</t>
  </si>
  <si>
    <t>2925</t>
  </si>
  <si>
    <t>relay12003@gmail.com</t>
  </si>
  <si>
    <t>787-640-7511</t>
  </si>
  <si>
    <t>Torres Colón, Daniel L.</t>
  </si>
  <si>
    <t>2926</t>
  </si>
  <si>
    <t>torresford920@gmail.com</t>
  </si>
  <si>
    <t>787-993-6719</t>
  </si>
  <si>
    <t>Berrios, Rodríguez, Roberto</t>
  </si>
  <si>
    <t>2927</t>
  </si>
  <si>
    <t>rberriosrodz@gmail.com</t>
  </si>
  <si>
    <t>787-593-0535</t>
  </si>
  <si>
    <t>Bonilla Vicente, Luis B.</t>
  </si>
  <si>
    <t>2928</t>
  </si>
  <si>
    <t>bibiano10109@gmail.com</t>
  </si>
  <si>
    <t>787-610-3072</t>
  </si>
  <si>
    <t>Rodríguez Ortiz, José</t>
  </si>
  <si>
    <t>2929</t>
  </si>
  <si>
    <t>cheorodri5@gmail.com</t>
  </si>
  <si>
    <t>787-972-4579</t>
  </si>
  <si>
    <t>Vázquez Luna, Roberto J.</t>
  </si>
  <si>
    <t>2930</t>
  </si>
  <si>
    <t>peritorluna@hotmail.com</t>
  </si>
  <si>
    <t>787-371-2477</t>
  </si>
  <si>
    <t>Borrero Maldonado, Armando</t>
  </si>
  <si>
    <t>2931</t>
  </si>
  <si>
    <t>borrero52@gmail.com</t>
  </si>
  <si>
    <t>787-502-0098</t>
  </si>
  <si>
    <t>Riopedre Goméz, Jensen</t>
  </si>
  <si>
    <t>2932</t>
  </si>
  <si>
    <t>riopedrej@gmail.com</t>
  </si>
  <si>
    <t>787-379-7000</t>
  </si>
  <si>
    <t>Cuevas Torres, Ernesto</t>
  </si>
  <si>
    <t>2933</t>
  </si>
  <si>
    <t>cuevas.ernesto2014@gmail.com</t>
  </si>
  <si>
    <t>787-420-5337</t>
  </si>
  <si>
    <t>Rivera Reillo, Julio A.</t>
  </si>
  <si>
    <t>2934</t>
  </si>
  <si>
    <t>jrivera.reillo@gmail.com</t>
  </si>
  <si>
    <t>787-955-5151</t>
  </si>
  <si>
    <t>Torres Noguera, Gerald A.</t>
  </si>
  <si>
    <t>2935</t>
  </si>
  <si>
    <t>gtorres@gatecinc.com</t>
  </si>
  <si>
    <t>939-397-1122</t>
  </si>
  <si>
    <t>Olivera Rojas, José R.</t>
  </si>
  <si>
    <t>2936</t>
  </si>
  <si>
    <t>oliveraselectrical.s.s@gmail.com</t>
  </si>
  <si>
    <t>787-718-5127</t>
  </si>
  <si>
    <t>Benero Méndez, Miguel A.</t>
  </si>
  <si>
    <t>2937</t>
  </si>
  <si>
    <t>mbenero@gmail.com</t>
  </si>
  <si>
    <t>845-842-8740</t>
  </si>
  <si>
    <t>Amaro Santiago, Ricardo L.</t>
  </si>
  <si>
    <t>2938</t>
  </si>
  <si>
    <t>ricardoamarosantiago@gmail.com</t>
  </si>
  <si>
    <t>787-618-6708</t>
  </si>
  <si>
    <t>Maldonado Maldonado, José R.</t>
  </si>
  <si>
    <t>2939</t>
  </si>
  <si>
    <t>maldonadojose011@yahoo.com</t>
  </si>
  <si>
    <t>939-240--2850</t>
  </si>
  <si>
    <t>Collazo Brito, Samuel</t>
  </si>
  <si>
    <t>2940</t>
  </si>
  <si>
    <t>samuelcollazo45@gmail.com</t>
  </si>
  <si>
    <t>787-557-8503</t>
  </si>
  <si>
    <t>Alamo Santiago, Miguel A.</t>
  </si>
  <si>
    <t>2941</t>
  </si>
  <si>
    <t>alamo10875@gmail.com</t>
  </si>
  <si>
    <t>787-710-3500</t>
  </si>
  <si>
    <t>Carmona García, Yomar A.</t>
  </si>
  <si>
    <t>2942</t>
  </si>
  <si>
    <t>yomar.carmona@icloud.com</t>
  </si>
  <si>
    <t>787-220-1437</t>
  </si>
  <si>
    <t>Ríos Rodríguez, William</t>
  </si>
  <si>
    <t>2943</t>
  </si>
  <si>
    <t>golloqt17@gmail.com</t>
  </si>
  <si>
    <t>787-315-1488</t>
  </si>
  <si>
    <t>Santiago García. Luis O.</t>
  </si>
  <si>
    <t>2944</t>
  </si>
  <si>
    <t>lsantiago0765@gmail.com</t>
  </si>
  <si>
    <t>787-639-4551</t>
  </si>
  <si>
    <t>Cabán Velázquez, Elvin</t>
  </si>
  <si>
    <t>2945</t>
  </si>
  <si>
    <t>caban19@hotmail.com</t>
  </si>
  <si>
    <t>787-451-8411</t>
  </si>
  <si>
    <t>Ruiz Otero, Melvin A.</t>
  </si>
  <si>
    <t>2946</t>
  </si>
  <si>
    <t>mruizotero@gmail.com</t>
  </si>
  <si>
    <t>787-207-7971</t>
  </si>
  <si>
    <t>De la Cruz Hernández, Danny</t>
  </si>
  <si>
    <t>2947</t>
  </si>
  <si>
    <t>delacruzdanny0@gmail.com</t>
  </si>
  <si>
    <t>939-325-9122</t>
  </si>
  <si>
    <t>Rodríguez Colón, Jonnathan E.</t>
  </si>
  <si>
    <t>2948</t>
  </si>
  <si>
    <t>jonnatthanrodz@gmail.com</t>
  </si>
  <si>
    <t>787-221-2187</t>
  </si>
  <si>
    <t>Rivera Guasp, Edil F.</t>
  </si>
  <si>
    <t>2949</t>
  </si>
  <si>
    <t>riveraguasp@yahoo.com</t>
  </si>
  <si>
    <t>787-385-9398</t>
  </si>
  <si>
    <t>Díaz Aran, Edgardo</t>
  </si>
  <si>
    <t>2950</t>
  </si>
  <si>
    <t>e.diazaran@hotmail.com</t>
  </si>
  <si>
    <t>787-628-6307</t>
  </si>
  <si>
    <t>Díaz Maldonado, Ferdinan</t>
  </si>
  <si>
    <t>2951</t>
  </si>
  <si>
    <t>ferdinandiaz231@gmail.com</t>
  </si>
  <si>
    <t>787-435-5817</t>
  </si>
  <si>
    <t>Díaz Maldonado, Fermín</t>
  </si>
  <si>
    <t>2952</t>
  </si>
  <si>
    <t>twinelectric2@hotmail.com</t>
  </si>
  <si>
    <t>787-556-1904</t>
  </si>
  <si>
    <t>Escobales Otero, Dennis A.</t>
  </si>
  <si>
    <t>2953</t>
  </si>
  <si>
    <t>dennisescobales@gmail.com</t>
  </si>
  <si>
    <t>787-600-6370</t>
  </si>
  <si>
    <t xml:space="preserve">García Félix, Luis A. </t>
  </si>
  <si>
    <t>2954</t>
  </si>
  <si>
    <t>yalberto072010@gmail.com</t>
  </si>
  <si>
    <t>787-472-5465</t>
  </si>
  <si>
    <t>Crespo Ruiz, Waldemar</t>
  </si>
  <si>
    <t>2955</t>
  </si>
  <si>
    <t>w_crespo@yahoo.com</t>
  </si>
  <si>
    <t>787-247-1434</t>
  </si>
  <si>
    <t>Rodríguez Antequera, Héctor G.</t>
  </si>
  <si>
    <t>2956</t>
  </si>
  <si>
    <t>guillermo3000@gmail.com</t>
  </si>
  <si>
    <t>787-368-8236</t>
  </si>
  <si>
    <t>Pérez Mercado, Nazario</t>
  </si>
  <si>
    <t>2957</t>
  </si>
  <si>
    <t>nazarioperez2010@yahoo.com</t>
  </si>
  <si>
    <t>787-381-2448</t>
  </si>
  <si>
    <t>Reyes Mena, Juan</t>
  </si>
  <si>
    <t>2958</t>
  </si>
  <si>
    <t>juanreyes1710@yahoo.com</t>
  </si>
  <si>
    <t>Sabana Hoyos</t>
  </si>
  <si>
    <t>787-515-5502</t>
  </si>
  <si>
    <t>Martínez Reyes, Roberto</t>
  </si>
  <si>
    <t>2959</t>
  </si>
  <si>
    <t>s_vangie@hotmail.com</t>
  </si>
  <si>
    <t>787-810-9736</t>
  </si>
  <si>
    <t>Nieves Santiago, Miguel A.</t>
  </si>
  <si>
    <t>2960</t>
  </si>
  <si>
    <t>voltaico18@gmail.com</t>
  </si>
  <si>
    <t>787-374-2178</t>
  </si>
  <si>
    <t>Montes De Oca Lebrón, David</t>
  </si>
  <si>
    <t>2961</t>
  </si>
  <si>
    <t>david.montesdeoca14@gmail.com</t>
  </si>
  <si>
    <t>787-645-9824</t>
  </si>
  <si>
    <t>Quiñones González, José L.</t>
  </si>
  <si>
    <t>2962</t>
  </si>
  <si>
    <t>jlquinone@gmail.com</t>
  </si>
  <si>
    <t>787-918-4819</t>
  </si>
  <si>
    <t>Cintrón González, Pedro</t>
  </si>
  <si>
    <t>2963</t>
  </si>
  <si>
    <t>pedrocintronomep@gmail.com</t>
  </si>
  <si>
    <t>939-277-0096</t>
  </si>
  <si>
    <t>Fernández Del Valle, Mark A.</t>
  </si>
  <si>
    <t>2964</t>
  </si>
  <si>
    <t>markfernandez4171@yahoo.com</t>
  </si>
  <si>
    <t>939-969-4171</t>
  </si>
  <si>
    <t>Santiago Galindo, Juan R.</t>
  </si>
  <si>
    <t>2965</t>
  </si>
  <si>
    <t>juansant8584@gmail.com</t>
  </si>
  <si>
    <t>787-543-5707</t>
  </si>
  <si>
    <t>Rivera Feliciano, Nelson</t>
  </si>
  <si>
    <t>2966</t>
  </si>
  <si>
    <t>nelsonnr29@gmail.com</t>
  </si>
  <si>
    <t>787-238-2457</t>
  </si>
  <si>
    <t>Garcia Roman, Yiceneido</t>
  </si>
  <si>
    <t>2967</t>
  </si>
  <si>
    <t>yiceneidogarcia74@gmail.com</t>
  </si>
  <si>
    <t>787-546-2073</t>
  </si>
  <si>
    <t>López Román, Héctor R.</t>
  </si>
  <si>
    <t>2968</t>
  </si>
  <si>
    <t>lopez.hector00573@gmail.com</t>
  </si>
  <si>
    <t>787-248-4633</t>
  </si>
  <si>
    <t>Torres López, Wilfredo</t>
  </si>
  <si>
    <t>2969</t>
  </si>
  <si>
    <t>wilfredotorres2761@gmail.com</t>
  </si>
  <si>
    <t>787-241-1843</t>
  </si>
  <si>
    <t>Malavé Rivera, Víctor J.</t>
  </si>
  <si>
    <t>2970</t>
  </si>
  <si>
    <t>vmalaves619@gmail.com</t>
  </si>
  <si>
    <t>787-599-6297</t>
  </si>
  <si>
    <t>Acevedo Ramírez, Abiran</t>
  </si>
  <si>
    <t>2971</t>
  </si>
  <si>
    <t>mildred.glez@hotmail.com</t>
  </si>
  <si>
    <t>787-223-8700</t>
  </si>
  <si>
    <t>Balasquide Oliveras, José R.</t>
  </si>
  <si>
    <t>2972</t>
  </si>
  <si>
    <t>jbalasquide@alpharmapr.com</t>
  </si>
  <si>
    <t>787-378-6069</t>
  </si>
  <si>
    <t>Galarza Torres, Damián</t>
  </si>
  <si>
    <t>2973</t>
  </si>
  <si>
    <t>damiangt@gmail.com</t>
  </si>
  <si>
    <t>787-458-7832</t>
  </si>
  <si>
    <t>Rivera Feliciano, José</t>
  </si>
  <si>
    <t>2974</t>
  </si>
  <si>
    <t>josedielrivera@gmail.com</t>
  </si>
  <si>
    <t>787-448-7999</t>
  </si>
  <si>
    <t>Morales Bonilla, Gerardo</t>
  </si>
  <si>
    <t>2975</t>
  </si>
  <si>
    <t>gmbmorales@gmail.com</t>
  </si>
  <si>
    <t>939-290-7009</t>
  </si>
  <si>
    <t>Vázquez Gascot, Denis O.</t>
  </si>
  <si>
    <t>2976</t>
  </si>
  <si>
    <t>ingdvazquez@gmail.com</t>
  </si>
  <si>
    <t>787-562-1939</t>
  </si>
  <si>
    <t>García Cetout, Samuel</t>
  </si>
  <si>
    <t>2977</t>
  </si>
  <si>
    <t>sgarcia.cetout@gmail.com</t>
  </si>
  <si>
    <t>787-402-7997</t>
  </si>
  <si>
    <t>Pagán Hernández, José A.</t>
  </si>
  <si>
    <t>2978</t>
  </si>
  <si>
    <t>jose_antonio_pagan@hotmail.com</t>
  </si>
  <si>
    <t>787-360-7486</t>
  </si>
  <si>
    <t>Laboy Jiménez, Víctor E</t>
  </si>
  <si>
    <t>2979</t>
  </si>
  <si>
    <t>victor.laboy22@gmail.com</t>
  </si>
  <si>
    <t>787-502-9523</t>
  </si>
  <si>
    <t>Cortés Serrano, Enrique</t>
  </si>
  <si>
    <t>2980</t>
  </si>
  <si>
    <t>enriquecortesserrano@gmail.com</t>
  </si>
  <si>
    <t>787-381-4139</t>
  </si>
  <si>
    <t>Llop Ramírez, Luis E.</t>
  </si>
  <si>
    <t>2981</t>
  </si>
  <si>
    <t>luisllops@gmail.com</t>
  </si>
  <si>
    <t>787-530-8817</t>
  </si>
  <si>
    <t>Lazú Meléndez, Jaime</t>
  </si>
  <si>
    <t>2982</t>
  </si>
  <si>
    <t>jaimelazu2@gmail.com</t>
  </si>
  <si>
    <t>787-546-5022</t>
  </si>
  <si>
    <t>Betancourt Díaz, Luis R.</t>
  </si>
  <si>
    <t>2983</t>
  </si>
  <si>
    <t>vrodbeta@yahoo.com</t>
  </si>
  <si>
    <t>787-406-9806</t>
  </si>
  <si>
    <t>Valentín Torres, Omaldy</t>
  </si>
  <si>
    <t>2984</t>
  </si>
  <si>
    <t>omaldyvalentin@gmail.com</t>
  </si>
  <si>
    <t>787-452-0416</t>
  </si>
  <si>
    <t>Marini Vázquez, Larry W.</t>
  </si>
  <si>
    <t>2985</t>
  </si>
  <si>
    <t>marini.pe@gmail.com</t>
  </si>
  <si>
    <t>787-505-5016</t>
  </si>
  <si>
    <t>Avilés Tosado, Jorge A.</t>
  </si>
  <si>
    <t>2986</t>
  </si>
  <si>
    <t>jorgeaviles9207pr@gmail.com</t>
  </si>
  <si>
    <t>787-380-9207</t>
  </si>
  <si>
    <t>Guerra Pérez, Abel</t>
  </si>
  <si>
    <t>2987</t>
  </si>
  <si>
    <t>abelguerra726@gmail.com</t>
  </si>
  <si>
    <t>787-409-6609</t>
  </si>
  <si>
    <t>Cruz Osorio, Giovanny</t>
  </si>
  <si>
    <t>2988</t>
  </si>
  <si>
    <t>cruzosoriogiovanny2010@gmail.com</t>
  </si>
  <si>
    <t>939-216-6902</t>
  </si>
  <si>
    <t>Soto Crespo, Daniel</t>
  </si>
  <si>
    <t>2989</t>
  </si>
  <si>
    <t>d.s.electric@hyotmail.com</t>
  </si>
  <si>
    <t>939-383-7662</t>
  </si>
  <si>
    <t>Ramos Adorno, José A.</t>
  </si>
  <si>
    <t>2990</t>
  </si>
  <si>
    <t>jar27.01@gmail.com</t>
  </si>
  <si>
    <t>787-910-1804</t>
  </si>
  <si>
    <t>Maldonado Rivas, Luis A.</t>
  </si>
  <si>
    <t>2991</t>
  </si>
  <si>
    <t>luismaldo19a70@gmail.com</t>
  </si>
  <si>
    <t>787-503-2281</t>
  </si>
  <si>
    <t>Martínez Vázquez, José A.</t>
  </si>
  <si>
    <t>2992</t>
  </si>
  <si>
    <t>rookie137@hotmail.com</t>
  </si>
  <si>
    <t>787-934-7380</t>
  </si>
  <si>
    <t>Candelaria Medina, José R.</t>
  </si>
  <si>
    <t>2993</t>
  </si>
  <si>
    <t>jr_cmelectric@hotmail.com</t>
  </si>
  <si>
    <t>787-361-0921</t>
  </si>
  <si>
    <t>Moltavo Martínez, José F.</t>
  </si>
  <si>
    <t>2994</t>
  </si>
  <si>
    <t>jmontalvo.din@gmail.com</t>
  </si>
  <si>
    <t>787-946-1007</t>
  </si>
  <si>
    <t>Ramírez Cabrera, David</t>
  </si>
  <si>
    <t>2995</t>
  </si>
  <si>
    <t>drccontractors@aol.com</t>
  </si>
  <si>
    <t>Florida EU</t>
  </si>
  <si>
    <t>352-348-1250</t>
  </si>
  <si>
    <t>González Vázquez, Félix D.</t>
  </si>
  <si>
    <t>2996</t>
  </si>
  <si>
    <t>fdgonzal65@gmail.com</t>
  </si>
  <si>
    <t>787-315-9988</t>
  </si>
  <si>
    <t>Torres Pabón, Raúl</t>
  </si>
  <si>
    <t>2997</t>
  </si>
  <si>
    <t>electric9962@gmail.com</t>
  </si>
  <si>
    <t>716-812-5887</t>
  </si>
  <si>
    <t>Sánchez Abreu, David</t>
  </si>
  <si>
    <t>2998</t>
  </si>
  <si>
    <t>do.danchez@yahoo.com</t>
  </si>
  <si>
    <t>787-510-1280</t>
  </si>
  <si>
    <t xml:space="preserve">Rivera López, Reinaldo </t>
  </si>
  <si>
    <t>2999</t>
  </si>
  <si>
    <t>icginc22@gmail.com</t>
  </si>
  <si>
    <t>518-495-0919</t>
  </si>
  <si>
    <t>Ramírez Delgado, Edgardo</t>
  </si>
  <si>
    <t>3000</t>
  </si>
  <si>
    <t>ramirezerd@gmail.com</t>
  </si>
  <si>
    <t>787-234-5974</t>
  </si>
  <si>
    <t>López Ramos, Juan F.</t>
  </si>
  <si>
    <t>3001</t>
  </si>
  <si>
    <t>juanflpezramos@yahoo.com</t>
  </si>
  <si>
    <t>Miami, FL</t>
  </si>
  <si>
    <t>787-623-7630</t>
  </si>
  <si>
    <t>Rivera Ayala, Carlos G.</t>
  </si>
  <si>
    <t>3002</t>
  </si>
  <si>
    <t>cgriverapr@gmail.com</t>
  </si>
  <si>
    <t>787-217-7112</t>
  </si>
  <si>
    <t>Pérez Rodríguez, Waldestrudis</t>
  </si>
  <si>
    <t>3003</t>
  </si>
  <si>
    <t>waldestrudisperez@gmail.com</t>
  </si>
  <si>
    <t>787-356-8111</t>
  </si>
  <si>
    <t>Mercado Mejías, Angel M.</t>
  </si>
  <si>
    <t>3004</t>
  </si>
  <si>
    <t>lms3111@hotmail.com</t>
  </si>
  <si>
    <t>787-217-4639</t>
  </si>
  <si>
    <t>Díaz Camacho, Félix</t>
  </si>
  <si>
    <t>3005</t>
  </si>
  <si>
    <t>diazfeliz031@gmail.com</t>
  </si>
  <si>
    <t>787-943-7585</t>
  </si>
  <si>
    <t>Vázquez Concepción, Pedro A.</t>
  </si>
  <si>
    <t>3006</t>
  </si>
  <si>
    <t>pedroangel51@hotmail.com</t>
  </si>
  <si>
    <t xml:space="preserve">Florida </t>
  </si>
  <si>
    <t>787-598-5173</t>
  </si>
  <si>
    <t>Rodríguez Rodríguez, Orlando</t>
  </si>
  <si>
    <t>3007</t>
  </si>
  <si>
    <t>orlandojrodz@gmail.com</t>
  </si>
  <si>
    <t>939-339-9437</t>
  </si>
  <si>
    <t>Rivera Céspedes, Samuel G.</t>
  </si>
  <si>
    <t>3008</t>
  </si>
  <si>
    <t>sgrc1414@gmail.com</t>
  </si>
  <si>
    <t>787-501-4246</t>
  </si>
  <si>
    <t>Tapia Santos, Luis A.</t>
  </si>
  <si>
    <t>3009</t>
  </si>
  <si>
    <t>tapialuis1957@hotmail.com</t>
  </si>
  <si>
    <t>787-557-3642</t>
  </si>
  <si>
    <t>Vega Tirado, Pedro L.</t>
  </si>
  <si>
    <t>3010</t>
  </si>
  <si>
    <t>pedro.vegatirado@viatris.com</t>
  </si>
  <si>
    <t>939-277-7085</t>
  </si>
  <si>
    <t>González Montalvo, Luis A.</t>
  </si>
  <si>
    <t>3013</t>
  </si>
  <si>
    <t>lgonzalez1243@gmail.com</t>
  </si>
  <si>
    <t>787-392-4865</t>
  </si>
  <si>
    <t>Hernández Marrero, José A.</t>
  </si>
  <si>
    <t>3012</t>
  </si>
  <si>
    <t>jhmarrer9673@gmail.com</t>
  </si>
  <si>
    <t>787-225-9591</t>
  </si>
  <si>
    <t>Maldonado Díaz, Wilberto</t>
  </si>
  <si>
    <t>3011</t>
  </si>
  <si>
    <t>wmaldonado2010@gmail.com</t>
  </si>
  <si>
    <t>787-612-9796</t>
  </si>
  <si>
    <t>Rodríguez Díaz, Nelson</t>
  </si>
  <si>
    <t>1612</t>
  </si>
  <si>
    <t>njrd70@gmail.com</t>
  </si>
  <si>
    <t>787-689-5161</t>
  </si>
  <si>
    <t>González Molina, Jesús A.</t>
  </si>
  <si>
    <t>1165</t>
  </si>
  <si>
    <t>jesvelyn16@yahoo.com</t>
  </si>
  <si>
    <t>787-356-5830</t>
  </si>
  <si>
    <t>Lizardi Maldonado, Franz</t>
  </si>
  <si>
    <t>0162</t>
  </si>
  <si>
    <t>lizardif@gmail.com</t>
  </si>
  <si>
    <t>787-689-1091</t>
  </si>
  <si>
    <t>Márquez Gascot, Carlos</t>
  </si>
  <si>
    <t>1725</t>
  </si>
  <si>
    <t>carloscmr51@gmail.com</t>
  </si>
  <si>
    <t>939-241-5363</t>
  </si>
  <si>
    <t>Molina Ruperto, John W.</t>
  </si>
  <si>
    <t>2113</t>
  </si>
  <si>
    <t>molinajohn54@gmail.com</t>
  </si>
  <si>
    <t>Las Marías</t>
  </si>
  <si>
    <t>787-975-3493</t>
  </si>
  <si>
    <t>3014</t>
  </si>
  <si>
    <t>Torres Pagán, Edwin A.</t>
  </si>
  <si>
    <t>0552</t>
  </si>
  <si>
    <t>atorres@psh553energy.com</t>
  </si>
  <si>
    <t>787-533-2414</t>
  </si>
  <si>
    <t>García Cruz, Juan</t>
  </si>
  <si>
    <t>1594</t>
  </si>
  <si>
    <t>787-554-4820</t>
  </si>
  <si>
    <t>Rivera Rivera, Pedro X.</t>
  </si>
  <si>
    <t>1489</t>
  </si>
  <si>
    <t>pxavier021@gmail.com</t>
  </si>
  <si>
    <t>787-536-5996</t>
  </si>
  <si>
    <t>Rodríguez Rivera, Carlos I.</t>
  </si>
  <si>
    <t>3015</t>
  </si>
  <si>
    <t>cirr.tec@hotmail.com</t>
  </si>
  <si>
    <t>787-215-9523</t>
  </si>
  <si>
    <t>Sostre Marcano, Jorge. O</t>
  </si>
  <si>
    <t>3016</t>
  </si>
  <si>
    <t>jsostremarcano@yahoo.com</t>
  </si>
  <si>
    <t>787-479-8810</t>
  </si>
  <si>
    <t>Marrero Pérez, Daniel</t>
  </si>
  <si>
    <t>1096</t>
  </si>
  <si>
    <t>dmelectric.pr@gmail.com</t>
  </si>
  <si>
    <t>787-590-7823</t>
  </si>
  <si>
    <t>Viel Diabrudes, Guillermo M.</t>
  </si>
  <si>
    <t>3017</t>
  </si>
  <si>
    <t>magick220@hotmail.com</t>
  </si>
  <si>
    <t>787-635-9854</t>
  </si>
  <si>
    <t>Borges Pérez, Juan J.</t>
  </si>
  <si>
    <t>2123</t>
  </si>
  <si>
    <t>jrborges480@gmail.com</t>
  </si>
  <si>
    <t>939-490-4075</t>
  </si>
  <si>
    <t>Cerrato Rodríguez, Francisco</t>
  </si>
  <si>
    <t>3018</t>
  </si>
  <si>
    <t>cerrato@prtc.net</t>
  </si>
  <si>
    <t>787-810-9361</t>
  </si>
  <si>
    <t>Rodríguez Román, Cándido</t>
  </si>
  <si>
    <t>0382</t>
  </si>
  <si>
    <t>narzuagam@yahoo.com</t>
  </si>
  <si>
    <t>787-949-1595</t>
  </si>
  <si>
    <t>Torres Rodríguez, Héctor I.</t>
  </si>
  <si>
    <t>1652</t>
  </si>
  <si>
    <t>hecglo10252@gmail.com</t>
  </si>
  <si>
    <t>787-513-5697</t>
  </si>
  <si>
    <t>Aulí González, Jesús M.</t>
  </si>
  <si>
    <t>3019</t>
  </si>
  <si>
    <t>eds.@live.com</t>
  </si>
  <si>
    <t>787-649-3252</t>
  </si>
  <si>
    <t>Pérez Rodríguez Erie A.</t>
  </si>
  <si>
    <t>3020</t>
  </si>
  <si>
    <t>erie@atabaya.com</t>
  </si>
  <si>
    <t>787-593-0004</t>
  </si>
  <si>
    <t>Figueroa Montes, Antonio</t>
  </si>
  <si>
    <t>3021</t>
  </si>
  <si>
    <t>drafm221@gmail.com</t>
  </si>
  <si>
    <t>787-600-3042</t>
  </si>
  <si>
    <t>García Cintrón, Eugenio</t>
  </si>
  <si>
    <t>3022</t>
  </si>
  <si>
    <t>eugenio.garcia@synerlution.com</t>
  </si>
  <si>
    <t>787-508-2935</t>
  </si>
  <si>
    <t>Román Morales, José H.</t>
  </si>
  <si>
    <t>2053</t>
  </si>
  <si>
    <t>jose.h.roman.morales@gmail.com</t>
  </si>
  <si>
    <t>787-464-7438</t>
  </si>
  <si>
    <t>Camareno Caraballo, Juan F.</t>
  </si>
  <si>
    <t>3025</t>
  </si>
  <si>
    <t>j.camareno@yahoo.com</t>
  </si>
  <si>
    <t>787-640-3521</t>
  </si>
  <si>
    <t>Díaz Colón, José R.</t>
  </si>
  <si>
    <t>0945</t>
  </si>
  <si>
    <t>jdiazcolon@gmail.com</t>
  </si>
  <si>
    <t>787-557-0072</t>
  </si>
  <si>
    <t>Rivera Oquendo, Juan A.</t>
  </si>
  <si>
    <t>3023</t>
  </si>
  <si>
    <t>jrivera071@icloud.com</t>
  </si>
  <si>
    <t>787-966-5520</t>
  </si>
  <si>
    <t>Toribio Holguin, Junior</t>
  </si>
  <si>
    <t>3024</t>
  </si>
  <si>
    <t>jptoribio727@yahoo.com</t>
  </si>
  <si>
    <t>787-451-9440</t>
  </si>
  <si>
    <t>Andino Morales, Juan P.</t>
  </si>
  <si>
    <t>1679</t>
  </si>
  <si>
    <t>juanpablo.andino@gmail.com</t>
  </si>
  <si>
    <t>787-308-7880</t>
  </si>
  <si>
    <t>González Madera, Ismael</t>
  </si>
  <si>
    <t>3028</t>
  </si>
  <si>
    <t>ismaelmadera@yahoo.com</t>
  </si>
  <si>
    <t>787-365-9287</t>
  </si>
  <si>
    <t>Lopéz Santiago, Orlando</t>
  </si>
  <si>
    <t>3026</t>
  </si>
  <si>
    <t>orlando.santiago1270@gmail.com</t>
  </si>
  <si>
    <t>939-425-2344</t>
  </si>
  <si>
    <t>Pagán Guzmán, José R.</t>
  </si>
  <si>
    <t>3029</t>
  </si>
  <si>
    <t>ejrp3@yahoo.com</t>
  </si>
  <si>
    <t>787-410-6733</t>
  </si>
  <si>
    <t>Quiñones Ortiz, William</t>
  </si>
  <si>
    <t>0201</t>
  </si>
  <si>
    <t>williamquinones8@gmail.com</t>
  </si>
  <si>
    <t>787-980-7621</t>
  </si>
  <si>
    <t>Vázquez Roldán, Jonathan</t>
  </si>
  <si>
    <t>3027</t>
  </si>
  <si>
    <t>jvcontractorspr@gmail.com</t>
  </si>
  <si>
    <t>787-371-3629</t>
  </si>
  <si>
    <t>Colón Hernández, William</t>
  </si>
  <si>
    <t>3031</t>
  </si>
  <si>
    <t>willyelectrical@yahoo.com</t>
  </si>
  <si>
    <t>787-487-5268</t>
  </si>
  <si>
    <t>Curras Pagán, Wilfredo</t>
  </si>
  <si>
    <t>3032</t>
  </si>
  <si>
    <t>wilfredocurraspagan@gmail.com</t>
  </si>
  <si>
    <t>787-613-9235</t>
  </si>
  <si>
    <t>Ortiz García, Kelvin</t>
  </si>
  <si>
    <t>3030</t>
  </si>
  <si>
    <t>kokoortiz@gmail.com</t>
  </si>
  <si>
    <t>787-639-6494</t>
  </si>
  <si>
    <t>Santana Lugo, Angel E.</t>
  </si>
  <si>
    <t>1347</t>
  </si>
  <si>
    <t>angelsantiagolugo@gmail.com</t>
  </si>
  <si>
    <t>787-201-9749</t>
  </si>
  <si>
    <t>Bonilla Ramírez, David E.</t>
  </si>
  <si>
    <t>3034</t>
  </si>
  <si>
    <t>bonilladavid@yahoo.com</t>
  </si>
  <si>
    <t>787-923-8585</t>
  </si>
  <si>
    <t>Carrero Delgado, Arsenio</t>
  </si>
  <si>
    <t>0875</t>
  </si>
  <si>
    <t>arsenio.carrero@outlook.com</t>
  </si>
  <si>
    <t>939-645-5588</t>
  </si>
  <si>
    <t>Cruz Figueroa, Rafael</t>
  </si>
  <si>
    <t>3039</t>
  </si>
  <si>
    <t>rafael8487@gmail.com</t>
  </si>
  <si>
    <t>939-652-5221</t>
  </si>
  <si>
    <t>Figueroa Santos-Buch Enrique M.</t>
  </si>
  <si>
    <t>0490</t>
  </si>
  <si>
    <t>jefigueroapsc@gmail.com</t>
  </si>
  <si>
    <t>787-448-3876</t>
  </si>
  <si>
    <t>García Cancel, Jorge L.</t>
  </si>
  <si>
    <t>3033</t>
  </si>
  <si>
    <t>inaelgarcia01@gmail.com</t>
  </si>
  <si>
    <t>939-405-1585</t>
  </si>
  <si>
    <t>Plaza Maysonet, Juan R.</t>
  </si>
  <si>
    <t>3035</t>
  </si>
  <si>
    <t>juanrplaza@yahoo.com</t>
  </si>
  <si>
    <t>787-989-5663</t>
  </si>
  <si>
    <t>Rivera Avellanet, Gerald</t>
  </si>
  <si>
    <t>3038</t>
  </si>
  <si>
    <t>bosterrivera98@gmail.com</t>
  </si>
  <si>
    <t>787-320-8034</t>
  </si>
  <si>
    <t xml:space="preserve">Santiago Rodríguez, Héctor </t>
  </si>
  <si>
    <t>3036</t>
  </si>
  <si>
    <t>hjsantiago@gmail.com</t>
  </si>
  <si>
    <t>787-244-9151</t>
  </si>
  <si>
    <t>Santiago Rodríguez, Víctor O.</t>
  </si>
  <si>
    <t>3037</t>
  </si>
  <si>
    <t>nan_9@hotmail.com</t>
  </si>
  <si>
    <t>787-248-5548</t>
  </si>
  <si>
    <t>Pardo Monell, Alvin</t>
  </si>
  <si>
    <t>3043</t>
  </si>
  <si>
    <t>niapaw@netscape.net</t>
  </si>
  <si>
    <t>VA (EU)</t>
  </si>
  <si>
    <t>703-598-7389</t>
  </si>
  <si>
    <t>Tripicchio Riccardi, Augusto M.</t>
  </si>
  <si>
    <t>3040</t>
  </si>
  <si>
    <t>123remodela@gmail.com</t>
  </si>
  <si>
    <t>787-321-3449</t>
  </si>
  <si>
    <t>De Jesús Mercado, Christian</t>
  </si>
  <si>
    <t>1680</t>
  </si>
  <si>
    <t>djchristian24@hotmail.com</t>
  </si>
  <si>
    <t>787-615-4158</t>
  </si>
  <si>
    <t>García García, Ricardo</t>
  </si>
  <si>
    <t>3044</t>
  </si>
  <si>
    <t>rgarcia-42@hotmail.com</t>
  </si>
  <si>
    <t>939-456-1265</t>
  </si>
  <si>
    <t>Hernández Morales, Carlo</t>
  </si>
  <si>
    <t>3041</t>
  </si>
  <si>
    <t>chernandez3804@gmail.com</t>
  </si>
  <si>
    <t>787-206-6684</t>
  </si>
  <si>
    <t>Lagares Jiménez, Domingo</t>
  </si>
  <si>
    <t>3042</t>
  </si>
  <si>
    <t>lagares.domingo20@gmail.com</t>
  </si>
  <si>
    <t>787-550-8982</t>
  </si>
  <si>
    <t>Pérez Colón, Abraham</t>
  </si>
  <si>
    <t>3045</t>
  </si>
  <si>
    <t>wanive4andy@hotmail.com</t>
  </si>
  <si>
    <t>787-382-6845</t>
  </si>
  <si>
    <t>Calderón Rosario, Javier A.</t>
  </si>
  <si>
    <t>3050</t>
  </si>
  <si>
    <t>j.calderonrosario@gmail.com</t>
  </si>
  <si>
    <t>787-640-5191</t>
  </si>
  <si>
    <t>Carrión Meléndez, Ismael</t>
  </si>
  <si>
    <t>3054</t>
  </si>
  <si>
    <t>icarrionmelendez@gmail.com</t>
  </si>
  <si>
    <t>787-515-7769</t>
  </si>
  <si>
    <t xml:space="preserve">Guzmán Morales, Orlando </t>
  </si>
  <si>
    <t>0698</t>
  </si>
  <si>
    <t>orlandoguzman028@@gmail.com</t>
  </si>
  <si>
    <t>787-316-5634</t>
  </si>
  <si>
    <t>López Alvarez, Carol V.</t>
  </si>
  <si>
    <t>3052</t>
  </si>
  <si>
    <t>ingcvlopez@gmail.com</t>
  </si>
  <si>
    <t>787-319-6380</t>
  </si>
  <si>
    <t>Lozada Reyes, Rafael</t>
  </si>
  <si>
    <t>3049</t>
  </si>
  <si>
    <t>tololozada13@gmail.com</t>
  </si>
  <si>
    <t>787-600-9167</t>
  </si>
  <si>
    <t>Matos Andújar, Angel G.</t>
  </si>
  <si>
    <t>3053</t>
  </si>
  <si>
    <t>angel_g_matos@yahoo.com</t>
  </si>
  <si>
    <t>MA (EU)</t>
  </si>
  <si>
    <t>787-361-9564</t>
  </si>
  <si>
    <t>Ortiz Pumarejo, Ramfis</t>
  </si>
  <si>
    <t>2126</t>
  </si>
  <si>
    <t>ramfis36@yahoo.com</t>
  </si>
  <si>
    <t>787-318-4821</t>
  </si>
  <si>
    <t>Rivera Rosa, Conrado</t>
  </si>
  <si>
    <t>3046</t>
  </si>
  <si>
    <t>crssunlimited@gmail.com</t>
  </si>
  <si>
    <t>939-268-1326</t>
  </si>
  <si>
    <t>Rodríguez Galarza, Luis E.</t>
  </si>
  <si>
    <t>0170</t>
  </si>
  <si>
    <t>leelectricinc.hotmail.com</t>
  </si>
  <si>
    <t>939-645-8071</t>
  </si>
  <si>
    <t>Rodríguez López, Wilfredo</t>
  </si>
  <si>
    <t>1072</t>
  </si>
  <si>
    <t>wrdz_lopez@outlook.com</t>
  </si>
  <si>
    <t>787-306-8446</t>
  </si>
  <si>
    <t>Rodríguez Poventud, Juan J.</t>
  </si>
  <si>
    <t>3047</t>
  </si>
  <si>
    <t>juanj.rodriguez.92@gmail.com</t>
  </si>
  <si>
    <t>787-486-9615</t>
  </si>
  <si>
    <t>Rodríguez Rivera, Roberto</t>
  </si>
  <si>
    <t>3048</t>
  </si>
  <si>
    <t>robertorodriguez1126@yahoo.com</t>
  </si>
  <si>
    <t>Romero Martínez, Khamis Y.</t>
  </si>
  <si>
    <t>3051</t>
  </si>
  <si>
    <t>irissun2001@yahoo.com</t>
  </si>
  <si>
    <t>787-381-7977</t>
  </si>
  <si>
    <t>Sánchez Correa, Luis A.</t>
  </si>
  <si>
    <t>1149</t>
  </si>
  <si>
    <t>ampelin@yahoo.com</t>
  </si>
  <si>
    <t>787-919-6120</t>
  </si>
  <si>
    <t>Telles Algarín, Roberto</t>
  </si>
  <si>
    <t>1490</t>
  </si>
  <si>
    <t>rtelles50@gmail.com</t>
  </si>
  <si>
    <t>787-940-6393</t>
  </si>
  <si>
    <t>Ferrer Rivera, Jesús</t>
  </si>
  <si>
    <t>0872</t>
  </si>
  <si>
    <t>jfrprst51a@gmail.com</t>
  </si>
  <si>
    <t>FL (EU)</t>
  </si>
  <si>
    <t>863-251-2075</t>
  </si>
  <si>
    <t xml:space="preserve">Hernández Torres, Israel </t>
  </si>
  <si>
    <t>3056</t>
  </si>
  <si>
    <t>ihtorres@yahoo.com</t>
  </si>
  <si>
    <t>787-506-2920</t>
  </si>
  <si>
    <t>Rodríguez Castellano, José A.</t>
  </si>
  <si>
    <t>3055</t>
  </si>
  <si>
    <t>jarcastellanopr@gmail.com</t>
  </si>
  <si>
    <t>939-732-0371</t>
  </si>
  <si>
    <t>Velázquez Mulero, Iván F.</t>
  </si>
  <si>
    <t>1315</t>
  </si>
  <si>
    <t>ivelazquez69@gmail.com</t>
  </si>
  <si>
    <t>787-485-1700</t>
  </si>
  <si>
    <t>Santiago Hernández, José A.</t>
  </si>
  <si>
    <t>1692</t>
  </si>
  <si>
    <t>josearnaldosantiago@gmail.com</t>
  </si>
  <si>
    <t>787-390-0800</t>
  </si>
  <si>
    <t>Huertas Díaz, César O.</t>
  </si>
  <si>
    <t>3057</t>
  </si>
  <si>
    <t>cesarhuertas37@gmail.com</t>
  </si>
  <si>
    <t>787-432-3221</t>
  </si>
  <si>
    <t>González Trinidad, Orlando</t>
  </si>
  <si>
    <t>3058</t>
  </si>
  <si>
    <t>tgo7219@gmail.com</t>
  </si>
  <si>
    <t>787-647-9496</t>
  </si>
  <si>
    <t>Avilés Cruz, Edwin R.</t>
  </si>
  <si>
    <t>1808</t>
  </si>
  <si>
    <t>atlanticquality@gmail.com</t>
  </si>
  <si>
    <t>787-431-4182</t>
  </si>
  <si>
    <t>Cruz Quiñonez, Andrés</t>
  </si>
  <si>
    <t>1033</t>
  </si>
  <si>
    <t>andrcqperr@gmail.com</t>
  </si>
  <si>
    <t>787-450-1667</t>
  </si>
  <si>
    <t>Dávila Rivera, Julio</t>
  </si>
  <si>
    <t>3061</t>
  </si>
  <si>
    <t>jdr1981020@@mail.com</t>
  </si>
  <si>
    <t>787-240-6442</t>
  </si>
  <si>
    <t>Díaz Fuentes, Nelson</t>
  </si>
  <si>
    <t>1420</t>
  </si>
  <si>
    <t>nelsonnet99@yahoo.com</t>
  </si>
  <si>
    <t>787-209-5278</t>
  </si>
  <si>
    <t>Díaz Torres, José A.</t>
  </si>
  <si>
    <t>1051</t>
  </si>
  <si>
    <t>jdiaz9019@gmail.com</t>
  </si>
  <si>
    <t>407-235-4772</t>
  </si>
  <si>
    <t>Guzmán Zayas, José A.</t>
  </si>
  <si>
    <t>1519</t>
  </si>
  <si>
    <t>jagelectric@gmail.com</t>
  </si>
  <si>
    <t>787-615-7192</t>
  </si>
  <si>
    <t>Rodríguez Pantojas, Kevin</t>
  </si>
  <si>
    <t>1419</t>
  </si>
  <si>
    <t>kevinrodriguez93@hotmail.com</t>
  </si>
  <si>
    <t>787-603-5936</t>
  </si>
  <si>
    <t>Cuevas González, Waldemar</t>
  </si>
  <si>
    <t>3062</t>
  </si>
  <si>
    <t>wc_journey@yahoo.com</t>
  </si>
  <si>
    <t>703-475-2291</t>
  </si>
  <si>
    <t>Mateo Rivas, Franklin</t>
  </si>
  <si>
    <t>3059</t>
  </si>
  <si>
    <t>franklinmateorivas@gmail.com</t>
  </si>
  <si>
    <t>787-405-2665</t>
  </si>
  <si>
    <t>Ramos Latorre, Angel E.</t>
  </si>
  <si>
    <t>3063</t>
  </si>
  <si>
    <t>angel.ramos1954@icloud.com</t>
  </si>
  <si>
    <t>787-612-1084</t>
  </si>
  <si>
    <t xml:space="preserve">Rivera Montalvo, Marciano </t>
  </si>
  <si>
    <t>3064</t>
  </si>
  <si>
    <t>marcanoriveramontalvo@gmail.com</t>
  </si>
  <si>
    <t>787-454-1273</t>
  </si>
  <si>
    <t>Román Vélez, Melvin J.</t>
  </si>
  <si>
    <t>3065</t>
  </si>
  <si>
    <t>romanmelvin18@gmail.com</t>
  </si>
  <si>
    <t>787-923-2877</t>
  </si>
  <si>
    <t>Rosado Molina, Nelson</t>
  </si>
  <si>
    <t>3060</t>
  </si>
  <si>
    <t>nelsonbomber@hotmail.com</t>
  </si>
  <si>
    <t>787-549-3764</t>
  </si>
  <si>
    <t>Rivera Vázquez, Leornado</t>
  </si>
  <si>
    <t>3067</t>
  </si>
  <si>
    <t>leonardoselectric@gmail.com</t>
  </si>
  <si>
    <t>787-910-7282</t>
  </si>
  <si>
    <t>Román Feliciano, Manuel J.</t>
  </si>
  <si>
    <t>3068</t>
  </si>
  <si>
    <t>manuelroman8914@gmail.com</t>
  </si>
  <si>
    <t>787-420-3702</t>
  </si>
  <si>
    <t>Vélez Collazo, Juan C.</t>
  </si>
  <si>
    <t>3069</t>
  </si>
  <si>
    <t>juancarlosvelez@gmail.com</t>
  </si>
  <si>
    <t>939-969-8981</t>
  </si>
  <si>
    <t>Alicea Rivera, Luis</t>
  </si>
  <si>
    <t>3066</t>
  </si>
  <si>
    <t>aliceaelectrical18@gmai.com</t>
  </si>
  <si>
    <t>939-599-0914</t>
  </si>
  <si>
    <t xml:space="preserve">Borges Bonilla, Carlos J. </t>
  </si>
  <si>
    <t>0587</t>
  </si>
  <si>
    <t>cborgespr@yahoo.com</t>
  </si>
  <si>
    <t>787-510-7693</t>
  </si>
  <si>
    <t>Rodríguez Colón, Rafael</t>
  </si>
  <si>
    <t>3070</t>
  </si>
  <si>
    <t>electrotech826@gmail.com</t>
  </si>
  <si>
    <t>787-515-6605</t>
  </si>
  <si>
    <t>Reyes Piñeiro, Nelson A.</t>
  </si>
  <si>
    <t>3071</t>
  </si>
  <si>
    <t>noskinico@gmail.com</t>
  </si>
  <si>
    <t>787-346-4004</t>
  </si>
  <si>
    <t>Febres Febres, Benjamín</t>
  </si>
  <si>
    <t>1659</t>
  </si>
  <si>
    <t>bjfebres24@gmail.com</t>
  </si>
  <si>
    <t>787-460-0387</t>
  </si>
  <si>
    <t>González Martínez, Francisco</t>
  </si>
  <si>
    <t>1241</t>
  </si>
  <si>
    <t>juniorluyanda211@gmail.com</t>
  </si>
  <si>
    <t>787-967-9776</t>
  </si>
  <si>
    <t>Bonano Carambot, Sandra I.</t>
  </si>
  <si>
    <t>0989</t>
  </si>
  <si>
    <t>sbonano@bldmpr.com</t>
  </si>
  <si>
    <t>787-649-5158</t>
  </si>
  <si>
    <t>Sánchez Torres, Edward</t>
  </si>
  <si>
    <t>3072</t>
  </si>
  <si>
    <t>edwardsancheztorrespe@gmail.com</t>
  </si>
  <si>
    <t>787-405-9261</t>
  </si>
  <si>
    <t>Figueroa Pantoja, MIguel A.</t>
  </si>
  <si>
    <t>3075</t>
  </si>
  <si>
    <t>mfpcon@yahoo.com</t>
  </si>
  <si>
    <t>787-306-9270</t>
  </si>
  <si>
    <t>Morales Acevedo, Manuel</t>
  </si>
  <si>
    <t>3074</t>
  </si>
  <si>
    <t>mmoralesacevedo@gmail.com</t>
  </si>
  <si>
    <t>787-453-6126</t>
  </si>
  <si>
    <t>Maldonado Rivera, Iván</t>
  </si>
  <si>
    <t>3073</t>
  </si>
  <si>
    <t>ivan.maldonado66@gmail.com</t>
  </si>
  <si>
    <t>787-536-9238</t>
  </si>
  <si>
    <t>Ortiz Vega, Miguel A.</t>
  </si>
  <si>
    <t>3076</t>
  </si>
  <si>
    <t>miguelaortiz@yahoo.com</t>
  </si>
  <si>
    <t>787-602-4169</t>
  </si>
  <si>
    <t xml:space="preserve">Rosas Cordero, Edison J. </t>
  </si>
  <si>
    <t>3077</t>
  </si>
  <si>
    <t>edisonrsss@gmai.com</t>
  </si>
  <si>
    <t>787-519-1132</t>
  </si>
  <si>
    <t>Marrero Rivera, Juan C.</t>
  </si>
  <si>
    <t>3080</t>
  </si>
  <si>
    <t>ch_marrero@yahoo.com</t>
  </si>
  <si>
    <t>787-221-8915</t>
  </si>
  <si>
    <t>Cruz Repoller, Miguel A.</t>
  </si>
  <si>
    <t>3081</t>
  </si>
  <si>
    <t>mcruzrepoller@gmail.com</t>
  </si>
  <si>
    <t>787504-6158</t>
  </si>
  <si>
    <t>Camareno Cancel, René</t>
  </si>
  <si>
    <t>3083</t>
  </si>
  <si>
    <t>camarenoelectric@gmail.com</t>
  </si>
  <si>
    <t>787-210-4834</t>
  </si>
  <si>
    <t>Echevarría Moreno, Daniel</t>
  </si>
  <si>
    <t>3082</t>
  </si>
  <si>
    <t>daniel.echevarria@upr.edu</t>
  </si>
  <si>
    <t>787-240-0210</t>
  </si>
  <si>
    <t>González González, Alexis J.</t>
  </si>
  <si>
    <t>3087</t>
  </si>
  <si>
    <t>ajg1712@gmail.com</t>
  </si>
  <si>
    <t>787-675-9024</t>
  </si>
  <si>
    <t>Machado Pérez, Ignacio</t>
  </si>
  <si>
    <t>1649</t>
  </si>
  <si>
    <t>jogama_1@yahoo.com</t>
  </si>
  <si>
    <t>939-717-1814</t>
  </si>
  <si>
    <t>Medina López, Juan</t>
  </si>
  <si>
    <t>3084</t>
  </si>
  <si>
    <t>medinalopezj@gmail.com</t>
  </si>
  <si>
    <t>787-409-3805</t>
  </si>
  <si>
    <t>Náter Lebrón, Javier I.</t>
  </si>
  <si>
    <t>3085</t>
  </si>
  <si>
    <t>naterlebron.javier@gmail.com</t>
  </si>
  <si>
    <t>787-630-2300</t>
  </si>
  <si>
    <t>Olivo Rivera, Ezequiel</t>
  </si>
  <si>
    <t>3086</t>
  </si>
  <si>
    <t>ezequiel1@gmail.com</t>
  </si>
  <si>
    <t>787-232-3764</t>
  </si>
  <si>
    <t>Candelaria González, Angel J.</t>
  </si>
  <si>
    <t>0967</t>
  </si>
  <si>
    <t>787-415-1558</t>
  </si>
  <si>
    <t>Laboy Torres, Jesús E.</t>
  </si>
  <si>
    <t>3088</t>
  </si>
  <si>
    <t>jelaboy1009gmail.com</t>
  </si>
  <si>
    <t>787-900-6799</t>
  </si>
  <si>
    <t>Salgado Hernández, Gabriel E.</t>
  </si>
  <si>
    <t>3079</t>
  </si>
  <si>
    <t>salgado.gabriel.e@gmail.com</t>
  </si>
  <si>
    <t>787-402-9177</t>
  </si>
  <si>
    <t>Montañez Ramos, Nicolás</t>
  </si>
  <si>
    <t>3078</t>
  </si>
  <si>
    <t>brigchellere@gmail.com</t>
  </si>
  <si>
    <t>939-422-0769</t>
  </si>
  <si>
    <t>Méndez De Jesús, Jeremy</t>
  </si>
  <si>
    <t>3089</t>
  </si>
  <si>
    <t>jeremy.mendoza.jmd@gmail.com</t>
  </si>
  <si>
    <t>787-560-6590</t>
  </si>
  <si>
    <t>Del Toro Cruz, Jorge L.</t>
  </si>
  <si>
    <t>1740</t>
  </si>
  <si>
    <t>jorgedeltoro33@yahoo.com</t>
  </si>
  <si>
    <t>787-690-5004</t>
  </si>
  <si>
    <t>Sánchez Colón, Reinaldo</t>
  </si>
  <si>
    <t>0437</t>
  </si>
  <si>
    <t>reynaldosanchezcolon@gmail.com</t>
  </si>
  <si>
    <t>787-636-5107</t>
  </si>
  <si>
    <t>Raldiris Vélez, Luis M.</t>
  </si>
  <si>
    <t>1570</t>
  </si>
  <si>
    <t>valientesguerreros@hotmail.com</t>
  </si>
  <si>
    <t>787-216-4578</t>
  </si>
  <si>
    <t>Echevarría Soto, Isidro</t>
  </si>
  <si>
    <t>0763</t>
  </si>
  <si>
    <t>electricro63@gmail.com</t>
  </si>
  <si>
    <t>787-328-9332</t>
  </si>
  <si>
    <t>Nieves López, Hipólito</t>
  </si>
  <si>
    <t>1719</t>
  </si>
  <si>
    <t>hipolito.nieves@icloud.com</t>
  </si>
  <si>
    <t>787-455-5256</t>
  </si>
  <si>
    <t>Rivera Castro, Yobran</t>
  </si>
  <si>
    <t>3090</t>
  </si>
  <si>
    <t>yobranrivera78@gmail.com</t>
  </si>
  <si>
    <t>939-277-7906</t>
  </si>
  <si>
    <t>Moya Calero, Julio A.</t>
  </si>
  <si>
    <t>1761</t>
  </si>
  <si>
    <t>julioamoya@yahoo.com</t>
  </si>
  <si>
    <t>939-969-4119</t>
  </si>
  <si>
    <t>Cruz Arroyo, Carmelo</t>
  </si>
  <si>
    <t>3091</t>
  </si>
  <si>
    <t>luzpagan11@gmail.com</t>
  </si>
  <si>
    <t>787-431-0768</t>
  </si>
  <si>
    <t>Vázquez Vázquez, Frankelmine</t>
  </si>
  <si>
    <t>3092</t>
  </si>
  <si>
    <t>frankel.vazquez@gmail.com</t>
  </si>
  <si>
    <t>787-421-3934</t>
  </si>
  <si>
    <t>Nieves Pérez, Fernando</t>
  </si>
  <si>
    <t>3093</t>
  </si>
  <si>
    <t>fnieves871@gmail.com</t>
  </si>
  <si>
    <t>787-359-2423</t>
  </si>
  <si>
    <t>Rodríguez Cruz, Luis M.</t>
  </si>
  <si>
    <t>3094</t>
  </si>
  <si>
    <t>sebastianjoyeros@gmail.com</t>
  </si>
  <si>
    <t>787-407-8353</t>
  </si>
  <si>
    <t>Echevarría Del Valle, José A.</t>
  </si>
  <si>
    <t>0821</t>
  </si>
  <si>
    <t>js_perito@yahoo.com</t>
  </si>
  <si>
    <t>787-996-4621</t>
  </si>
  <si>
    <t>Rivera Otero, Pedro</t>
  </si>
  <si>
    <t>0762</t>
  </si>
  <si>
    <t>prro667@yahoo.com</t>
  </si>
  <si>
    <t>787-607-5759</t>
  </si>
  <si>
    <t>De Jesús Díaz, Abner</t>
  </si>
  <si>
    <t>1677</t>
  </si>
  <si>
    <t>dejesusdíazvoltio@gmail.com</t>
  </si>
  <si>
    <t>939-238-0863</t>
  </si>
  <si>
    <t>Ortiz Bayron, Luis D.</t>
  </si>
  <si>
    <t>3095</t>
  </si>
  <si>
    <t>lortiz@westllc.com</t>
  </si>
  <si>
    <t>787-608-0727</t>
  </si>
  <si>
    <t>Sánchez Peña, Rafael A.</t>
  </si>
  <si>
    <t>3096</t>
  </si>
  <si>
    <t>rsanchezpena@yahoo.com</t>
  </si>
  <si>
    <t>787-648-1909</t>
  </si>
  <si>
    <t>Santiago Vilches, Edwin E.</t>
  </si>
  <si>
    <t>1346</t>
  </si>
  <si>
    <t>electricaleec@gmail.com</t>
  </si>
  <si>
    <t>787-717-5717</t>
  </si>
  <si>
    <t>Vega Franqui, Angel E.</t>
  </si>
  <si>
    <t>0266</t>
  </si>
  <si>
    <t>aeelectric@gmail.com</t>
  </si>
  <si>
    <t>787-455-6727</t>
  </si>
  <si>
    <t>López de Victoria Jirau, Marilyn</t>
  </si>
  <si>
    <t>3097</t>
  </si>
  <si>
    <t>marilyn.lopezdevictoria@gmail.com</t>
  </si>
  <si>
    <t>787-612-4935</t>
  </si>
  <si>
    <t>Correa Lebrón, Iván</t>
  </si>
  <si>
    <t>3117</t>
  </si>
  <si>
    <t>icl2m32@gmail.com</t>
  </si>
  <si>
    <t>787-929-2859</t>
  </si>
  <si>
    <t xml:space="preserve">Correa Vázquez, Jonathan </t>
  </si>
  <si>
    <t>3116</t>
  </si>
  <si>
    <t>jonathcorrea@hotmail.com</t>
  </si>
  <si>
    <t>787-601-8249</t>
  </si>
  <si>
    <t>Cosme Franceschi, Jorge</t>
  </si>
  <si>
    <t>3101</t>
  </si>
  <si>
    <t>jorgecosme98@gmail.com</t>
  </si>
  <si>
    <t>787-457-0298</t>
  </si>
  <si>
    <t>Feliciano Rivera, Joel</t>
  </si>
  <si>
    <t>3102</t>
  </si>
  <si>
    <t>joel.felicianorivera@bayer.com</t>
  </si>
  <si>
    <t>787-692-0139</t>
  </si>
  <si>
    <t>González Pérez, Alexander</t>
  </si>
  <si>
    <t>3109</t>
  </si>
  <si>
    <t>alexelectric01@gmail.com</t>
  </si>
  <si>
    <t>787-630-0361</t>
  </si>
  <si>
    <t>Gueits Hernández, Adrián</t>
  </si>
  <si>
    <t>3103</t>
  </si>
  <si>
    <t>agueits13@gmail.com</t>
  </si>
  <si>
    <t>939-269-8449</t>
  </si>
  <si>
    <t>Guilbe Zayas, Víctor A.</t>
  </si>
  <si>
    <t>3104</t>
  </si>
  <si>
    <t>victorguilbe@gmail.com</t>
  </si>
  <si>
    <t>787-649-5383</t>
  </si>
  <si>
    <t>Loperena Vera, Benjamín</t>
  </si>
  <si>
    <t>3099</t>
  </si>
  <si>
    <t>bejaminloperenavera@gmail.com</t>
  </si>
  <si>
    <t>787-313-4498</t>
  </si>
  <si>
    <t>Loyola Torres, Miguel A.</t>
  </si>
  <si>
    <t>3105</t>
  </si>
  <si>
    <t>loyo17@aol.com</t>
  </si>
  <si>
    <t>939-222-3546</t>
  </si>
  <si>
    <t>Martínez Vázquez, Jaime</t>
  </si>
  <si>
    <t>3115</t>
  </si>
  <si>
    <t>jimmymv42@gmail.com</t>
  </si>
  <si>
    <t>San Isabel</t>
  </si>
  <si>
    <t>787-202-2670</t>
  </si>
  <si>
    <t>Morales Carrero, Edwin D.</t>
  </si>
  <si>
    <t>3110</t>
  </si>
  <si>
    <t>edanielmorales1965@gmail.com</t>
  </si>
  <si>
    <t>787-444-8154</t>
  </si>
  <si>
    <t xml:space="preserve">Nuñez Ríos, Carlos M. </t>
  </si>
  <si>
    <t>3118</t>
  </si>
  <si>
    <t>charlienunes@icloud.com</t>
  </si>
  <si>
    <t>939-350-1730</t>
  </si>
  <si>
    <t>Paredes Maisonet, Efran</t>
  </si>
  <si>
    <t>3119</t>
  </si>
  <si>
    <t>efranparedes@gmail.com</t>
  </si>
  <si>
    <t>787-644-1237</t>
  </si>
  <si>
    <t>Ramos Camacho, Ramón</t>
  </si>
  <si>
    <t>3112</t>
  </si>
  <si>
    <t>ramonramos27702@gmail.com</t>
  </si>
  <si>
    <t>787-349-5478</t>
  </si>
  <si>
    <t>Ramos Ingles, Joel A.</t>
  </si>
  <si>
    <t>3098</t>
  </si>
  <si>
    <t>jramos43jr@yahoo.com</t>
  </si>
  <si>
    <t>787-390-4886</t>
  </si>
  <si>
    <t>Rivera Cruz, José A.</t>
  </si>
  <si>
    <t>3111</t>
  </si>
  <si>
    <t>joseariveracruz095@gmail.com</t>
  </si>
  <si>
    <t>787-604-4519</t>
  </si>
  <si>
    <t>Rodríguez Rentas, Angel L.</t>
  </si>
  <si>
    <t>3107</t>
  </si>
  <si>
    <t>arelectric77@yahoo.com</t>
  </si>
  <si>
    <t>787-373-6660</t>
  </si>
  <si>
    <t>787-900-6026</t>
  </si>
  <si>
    <t>Ruiz Ruiz, Angel L.</t>
  </si>
  <si>
    <t>3100</t>
  </si>
  <si>
    <t>aruiz11680@gmail.com</t>
  </si>
  <si>
    <t>787-484-5741</t>
  </si>
  <si>
    <t>Sánchez Acevedo, Noé O.</t>
  </si>
  <si>
    <t>3114</t>
  </si>
  <si>
    <t>noeomar_83@hotmail.com</t>
  </si>
  <si>
    <t>787-428-1622</t>
  </si>
  <si>
    <t>Sánchez Rodríguez, Ismael</t>
  </si>
  <si>
    <t>3113</t>
  </si>
  <si>
    <t>ismael.sanche@yahoo.com</t>
  </si>
  <si>
    <t>787-910-1573</t>
  </si>
  <si>
    <t>Santiago Ramos, Noel</t>
  </si>
  <si>
    <t>3106</t>
  </si>
  <si>
    <t>jjnoel1983@gmail.com</t>
  </si>
  <si>
    <t>787-964-1291</t>
  </si>
  <si>
    <t>Suárez Morales, Carmen</t>
  </si>
  <si>
    <t>3108</t>
  </si>
  <si>
    <t>dragonsuarez.1963@gmail.com</t>
  </si>
  <si>
    <t>939-599-0194</t>
  </si>
  <si>
    <t>Yara Valle, Alejandro</t>
  </si>
  <si>
    <t>3120</t>
  </si>
  <si>
    <t>yara2976@gmail.com</t>
  </si>
  <si>
    <t>787-448-6684</t>
  </si>
  <si>
    <t>Figueroa Villegas, Jorge L.</t>
  </si>
  <si>
    <t>3126</t>
  </si>
  <si>
    <t>jorgel1363@gmail.com</t>
  </si>
  <si>
    <t>787-607-0327</t>
  </si>
  <si>
    <t>González Flores, Emmanuel</t>
  </si>
  <si>
    <t>3124</t>
  </si>
  <si>
    <t>gfelectric2@gmail.com</t>
  </si>
  <si>
    <t>939-266-2468</t>
  </si>
  <si>
    <t>Hernández Arroyo, Luis G.</t>
  </si>
  <si>
    <t>3127</t>
  </si>
  <si>
    <t>luiselpirotecnico18@hotmail.com</t>
  </si>
  <si>
    <t>787-901-1627</t>
  </si>
  <si>
    <t>Meléndez Guzmán, Angel O.</t>
  </si>
  <si>
    <t>3121</t>
  </si>
  <si>
    <t>angel@jahdai-energy.com</t>
  </si>
  <si>
    <t>787-649-8961</t>
  </si>
  <si>
    <t>Muñiz Sastre, Luis A.</t>
  </si>
  <si>
    <t>3122</t>
  </si>
  <si>
    <t>sastre080@yahoo.com</t>
  </si>
  <si>
    <t>787-298-7987</t>
  </si>
  <si>
    <t>Rivera Cabrera, Edgardo L.</t>
  </si>
  <si>
    <t>3125</t>
  </si>
  <si>
    <t>edgardo.rivera@hotmail.com</t>
  </si>
  <si>
    <t>787-399-4035</t>
  </si>
  <si>
    <t>Rivera Matos, Héctor O.</t>
  </si>
  <si>
    <t>3129</t>
  </si>
  <si>
    <t>horm7@prtc.net</t>
  </si>
  <si>
    <t>939-250-1885</t>
  </si>
  <si>
    <t>Rodríguez Medina, Pedro J.</t>
  </si>
  <si>
    <t>0663</t>
  </si>
  <si>
    <t>pluginelectrical@yahoo.com</t>
  </si>
  <si>
    <t>787-462-3227</t>
  </si>
  <si>
    <t>Rodríguez Rodríguez, José A.</t>
  </si>
  <si>
    <t>3123</t>
  </si>
  <si>
    <t>mcintron008@gmail.com</t>
  </si>
  <si>
    <t>939-385-4812</t>
  </si>
  <si>
    <t xml:space="preserve">Villanueva Rebollo, Angel G. </t>
  </si>
  <si>
    <t>3128</t>
  </si>
  <si>
    <t>angelvllnv@gmail.com</t>
  </si>
  <si>
    <t>787-367-7591</t>
  </si>
  <si>
    <t>De Jesús Clemente, Milly J.</t>
  </si>
  <si>
    <t>3130</t>
  </si>
  <si>
    <t>millydejesus@yahoo.com</t>
  </si>
  <si>
    <t>787-213-2556</t>
  </si>
  <si>
    <t>Irizarry Martínez, José R.</t>
  </si>
  <si>
    <t>3133</t>
  </si>
  <si>
    <t>joseirizarry436@gmail.com</t>
  </si>
  <si>
    <t>787-901-2869</t>
  </si>
  <si>
    <t>Pérez Matos, Rubén A.</t>
  </si>
  <si>
    <t>3131</t>
  </si>
  <si>
    <t>ruben_matos09@yahoo.com</t>
  </si>
  <si>
    <t>787-478-7103</t>
  </si>
  <si>
    <t>Segarra Rodríguez, Juan C.</t>
  </si>
  <si>
    <t>3132</t>
  </si>
  <si>
    <t>drjcsegarra@yahoo.com</t>
  </si>
  <si>
    <t>787-202-0251</t>
  </si>
  <si>
    <t>Martínez Quiñones, Erving A.</t>
  </si>
  <si>
    <t>3134</t>
  </si>
  <si>
    <t>ervingmartinez2018@gmail.com</t>
  </si>
  <si>
    <t>787-605-5653</t>
  </si>
  <si>
    <t>Piñeiro Rodríguez, Moisés</t>
  </si>
  <si>
    <t>3136</t>
  </si>
  <si>
    <t>mprconsulting@gmail.com</t>
  </si>
  <si>
    <t>787-374-9404</t>
  </si>
  <si>
    <t>Rivera Torres, Gabriel</t>
  </si>
  <si>
    <t>3135</t>
  </si>
  <si>
    <t>rivera.gabriel10@gmail.com</t>
  </si>
  <si>
    <t>787-445-6621</t>
  </si>
  <si>
    <t xml:space="preserve">Fábregas Ríos, Edgardo J. </t>
  </si>
  <si>
    <t>0802</t>
  </si>
  <si>
    <t>gardy72@me.com</t>
  </si>
  <si>
    <t>813-724-8225</t>
  </si>
  <si>
    <t>Mattei Rodríguez, Jesús M.</t>
  </si>
  <si>
    <t>3137</t>
  </si>
  <si>
    <t>jmattei@live.com</t>
  </si>
  <si>
    <t>787-645-2133</t>
  </si>
  <si>
    <t>Díaz Santiago, Josué</t>
  </si>
  <si>
    <t>3138</t>
  </si>
  <si>
    <t>diazj539.jd@gmail.com</t>
  </si>
  <si>
    <t>787-248-2432</t>
  </si>
  <si>
    <t>González Pérez, Jorge</t>
  </si>
  <si>
    <t>0428</t>
  </si>
  <si>
    <t>jorgegonzalezelectrical@gmail.com</t>
  </si>
  <si>
    <t>787-546-7050</t>
  </si>
  <si>
    <t>Ortiz Maldonado, Leslie</t>
  </si>
  <si>
    <t>3139</t>
  </si>
  <si>
    <t>lesman4054@gmail.com</t>
  </si>
  <si>
    <t>939-264-3181</t>
  </si>
  <si>
    <t>Caraballo Pérez, José L.</t>
  </si>
  <si>
    <t>3140</t>
  </si>
  <si>
    <t>jlelectric32@hotmail.com</t>
  </si>
  <si>
    <t>787-718-9033</t>
  </si>
  <si>
    <t>Nieves Díaz, Angel L.</t>
  </si>
  <si>
    <t>3141</t>
  </si>
  <si>
    <t>angel.nievesdiaz@gmail.com</t>
  </si>
  <si>
    <t>787-221-0579</t>
  </si>
  <si>
    <t>Vega Ramos, Carlos L.</t>
  </si>
  <si>
    <t>3142</t>
  </si>
  <si>
    <t>caminantepr@aol.com</t>
  </si>
  <si>
    <t>787-326-2302</t>
  </si>
  <si>
    <t>Lugo Martínez, Fernando</t>
  </si>
  <si>
    <t>3144</t>
  </si>
  <si>
    <t>fernlugo1@yahoo.com</t>
  </si>
  <si>
    <t>787-617-1538</t>
  </si>
  <si>
    <t>Rodríguez Martínez, José L.</t>
  </si>
  <si>
    <t>3143</t>
  </si>
  <si>
    <t>josrodmar@gmail.com</t>
  </si>
  <si>
    <t>787-299-7611</t>
  </si>
  <si>
    <t>Certificados Emitidos 2021</t>
  </si>
  <si>
    <t>Acosta Martin, Roberto D.</t>
  </si>
  <si>
    <t>racosta@asdpr.com</t>
  </si>
  <si>
    <t>(787)646-1869</t>
  </si>
  <si>
    <t>Aguadila</t>
  </si>
  <si>
    <t>(787)384-3540</t>
  </si>
  <si>
    <t>(787)793-3950</t>
  </si>
  <si>
    <t>Gerena Rivera, Isaias</t>
  </si>
  <si>
    <t>(787)356-6023</t>
  </si>
  <si>
    <t>jose.o.aleman.pe..pr@gmail.com</t>
  </si>
  <si>
    <t>(787)590-2056</t>
  </si>
  <si>
    <t>(787)384-2649</t>
  </si>
  <si>
    <t>jdcruz.58@hotmail.com</t>
  </si>
  <si>
    <t>(787)501-0668</t>
  </si>
  <si>
    <t>(787)504-7821</t>
  </si>
  <si>
    <t>jgarcia@puraenergíapr.com</t>
  </si>
  <si>
    <t>hlgozalez58@gmail.com</t>
  </si>
  <si>
    <t>(787)414-2096</t>
  </si>
  <si>
    <t>(787)224-2323</t>
  </si>
  <si>
    <t>elezer_aviles@yahoo.com</t>
  </si>
  <si>
    <t>(787)431-7208</t>
  </si>
  <si>
    <t>bebe82@hotmail.com</t>
  </si>
  <si>
    <r>
      <t>Mayag</t>
    </r>
    <r>
      <rPr>
        <sz val="10"/>
        <color theme="1"/>
        <rFont val="Calibri"/>
        <family val="2"/>
      </rPr>
      <t>üez</t>
    </r>
  </si>
  <si>
    <t>(787)310-8967</t>
  </si>
  <si>
    <t>Salas, Catalino</t>
  </si>
  <si>
    <t>Martir Negrón, Pablo</t>
  </si>
  <si>
    <t>pmartir@martirelectric.com</t>
  </si>
  <si>
    <t>(787)406-4589</t>
  </si>
  <si>
    <t>monteslr@yahoo.com</t>
  </si>
  <si>
    <t>(787)486-8812</t>
  </si>
  <si>
    <t>Toro Sávila, Waldemar E.</t>
  </si>
  <si>
    <t>domagoelectric@yahoo.com</t>
  </si>
  <si>
    <t>(787)375-7186</t>
  </si>
  <si>
    <t>marrel.mce@gmail.com</t>
  </si>
  <si>
    <t>(787)306-8176</t>
  </si>
  <si>
    <t>(787)444-8080</t>
  </si>
  <si>
    <t>(787)647-9395</t>
  </si>
  <si>
    <t>(787)299-6673</t>
  </si>
  <si>
    <t>mrtacosta.ma@gmail.com</t>
  </si>
  <si>
    <t>(787)313-9153</t>
  </si>
  <si>
    <t>Traverso Rivera, Joaquín D.</t>
  </si>
  <si>
    <t>ernestovalentín6@gmail.com</t>
  </si>
  <si>
    <t>(787)507-6593</t>
  </si>
  <si>
    <t>Ortíz Martínez, José L.</t>
  </si>
  <si>
    <t>jl.electrical.and.electronic@gmail.com</t>
  </si>
  <si>
    <t>(787)318-6497</t>
  </si>
  <si>
    <t>(787)486-7839</t>
  </si>
  <si>
    <t>garciadmlan77@gmail.com</t>
  </si>
  <si>
    <t>(551)232-1596</t>
  </si>
  <si>
    <t>Gómez Rivera, Luis A.</t>
  </si>
  <si>
    <t>(787)390-4926</t>
  </si>
  <si>
    <t>(787)319-3957</t>
  </si>
  <si>
    <t>Santana Santana, Carlos</t>
  </si>
  <si>
    <t>(787)221-4775</t>
  </si>
  <si>
    <t>rene@caribe.net</t>
  </si>
  <si>
    <t>(787)923-6207</t>
  </si>
  <si>
    <t>(787)614-6083</t>
  </si>
  <si>
    <t>(787)384-1203</t>
  </si>
  <si>
    <t>(787)989-9260</t>
  </si>
  <si>
    <t>Duclerc Santana, Humberto</t>
  </si>
  <si>
    <t>(787)376-0127</t>
  </si>
  <si>
    <t>(787)749-0952</t>
  </si>
  <si>
    <t>(787)462-4795</t>
  </si>
  <si>
    <t>(787)530-7178</t>
  </si>
  <si>
    <t>(787)638-1956</t>
  </si>
  <si>
    <t>López Cuadra, Eugenio A.</t>
  </si>
  <si>
    <t>(787)645-8481</t>
  </si>
  <si>
    <t>(787)390-1772</t>
  </si>
  <si>
    <t>aníbalpr1961@gmail.com</t>
  </si>
  <si>
    <t>agalloza@aggpr.com</t>
  </si>
  <si>
    <t>(787)647-9011</t>
  </si>
  <si>
    <t>montanez-bonilla@gmail.com</t>
  </si>
  <si>
    <t>lmorales.2@gmail.com</t>
  </si>
  <si>
    <t>(787)810-0708</t>
  </si>
  <si>
    <t>(787)566-1477</t>
  </si>
  <si>
    <t>(787)369-3152</t>
  </si>
  <si>
    <t>(787)371-9626</t>
  </si>
  <si>
    <t>(787)473-5554</t>
  </si>
  <si>
    <t>(787)646-1998</t>
  </si>
  <si>
    <t>(787)366-9650</t>
  </si>
  <si>
    <t>(939)218-6811</t>
  </si>
  <si>
    <t>Bernacet Maldonado,Carlos O.</t>
  </si>
  <si>
    <t>(787)391-2525</t>
  </si>
  <si>
    <t>(787)383-0450</t>
  </si>
  <si>
    <t>rrobero7941@gmail.com</t>
  </si>
  <si>
    <t>RTCnismo@gmail.com</t>
  </si>
  <si>
    <t>(787)595-1728</t>
  </si>
  <si>
    <t>vmanuelsnachez43@gmail.com</t>
  </si>
  <si>
    <t>jpagan@bldmpr.com</t>
  </si>
  <si>
    <t>(787)431-3345</t>
  </si>
  <si>
    <t>(787)209-2838</t>
  </si>
  <si>
    <t>sonchecoelectric@hotmail.com</t>
  </si>
  <si>
    <t>(787)315-3437</t>
  </si>
  <si>
    <t>(787)717-0868</t>
  </si>
  <si>
    <t>(787)370-6281</t>
  </si>
  <si>
    <t>(787)597-7795</t>
  </si>
  <si>
    <t>(787)509-8831</t>
  </si>
  <si>
    <t>(787)462-2565</t>
  </si>
  <si>
    <t>(787)528-1240</t>
  </si>
  <si>
    <t>mad659@yahoo.com</t>
  </si>
  <si>
    <t>(787)454-2802</t>
  </si>
  <si>
    <t>guilfu@prdigital.com</t>
  </si>
  <si>
    <t>(787)310-1275</t>
  </si>
  <si>
    <t>wilfredosaldaña99@gmail.com</t>
  </si>
  <si>
    <t xml:space="preserve"> concepcióndamaso@yahoo.com</t>
  </si>
  <si>
    <t>(787)371-7280</t>
  </si>
  <si>
    <t>juan-2050@gmail.com</t>
  </si>
  <si>
    <t>787-309-1979</t>
  </si>
  <si>
    <t>DTRElectricServiceInc@gmail.com</t>
  </si>
  <si>
    <t>(787)344-7060</t>
  </si>
  <si>
    <t>(787)517-9198</t>
  </si>
  <si>
    <t>Santana De Jesús</t>
  </si>
  <si>
    <t>rrdo.dsantana@hotmail.com</t>
  </si>
  <si>
    <t>(787)473-1319</t>
  </si>
  <si>
    <t>(787)382-2664</t>
  </si>
  <si>
    <t>(787)616-6319</t>
  </si>
  <si>
    <t>(787)218-7849</t>
  </si>
  <si>
    <t>asdrubalmo@gmail.com</t>
  </si>
  <si>
    <t>(787)613-7267</t>
  </si>
  <si>
    <t>(787)944-4160</t>
  </si>
  <si>
    <t>(787)640-3505</t>
  </si>
  <si>
    <t>lrcaldero-pr@hotmail.com</t>
  </si>
  <si>
    <t>(787)598-6084</t>
  </si>
  <si>
    <t>alejandrino_gonzalez@yahoo.com</t>
  </si>
  <si>
    <t>(787)384-1667</t>
  </si>
  <si>
    <t>Fournier León, Roberto E. (no desea renovar)</t>
  </si>
  <si>
    <t>3lelectriservices@gmail.com</t>
  </si>
  <si>
    <t>o_ruizrivera@hotmail.com</t>
  </si>
  <si>
    <t>jwcaraball@hotmail.com</t>
  </si>
  <si>
    <t>(787)402-5374</t>
  </si>
  <si>
    <t>(787)391-1776</t>
  </si>
  <si>
    <t>(787)672-7263</t>
  </si>
  <si>
    <t>(787)637-5377</t>
  </si>
  <si>
    <t>Valdéz Rodríguez, Antonio R.</t>
  </si>
  <si>
    <t>(787)596-4801</t>
  </si>
  <si>
    <t>(787)299-8090</t>
  </si>
  <si>
    <t>bclo1021@gmail.com</t>
  </si>
  <si>
    <t>(787)390-1685</t>
  </si>
  <si>
    <t>Diaz Travieso, Benjamín</t>
  </si>
  <si>
    <t>(787)310-8329</t>
  </si>
  <si>
    <t>felix.j.colon.civ@mail.mil</t>
  </si>
  <si>
    <t>(787)406-4105</t>
  </si>
  <si>
    <t>TAVERASV@gmail.com</t>
  </si>
  <si>
    <t>(787)502-8752</t>
  </si>
  <si>
    <t>(787)226-7900</t>
  </si>
  <si>
    <t>jaime.electric.girau@gmail.com</t>
  </si>
  <si>
    <t>(787)446-2482</t>
  </si>
  <si>
    <t>darocho@ibancapr.com</t>
  </si>
  <si>
    <t>(787)531-8196</t>
  </si>
  <si>
    <t>(787)605-5070</t>
  </si>
  <si>
    <t>Rivera Fernández, Néstor J.F.</t>
  </si>
  <si>
    <t>jimmy.rioslopez@telemundo.com</t>
  </si>
  <si>
    <t>(939)644-9639</t>
  </si>
  <si>
    <t>(787)504-9679</t>
  </si>
  <si>
    <t>triniairconditioner@gmail.com</t>
  </si>
  <si>
    <t>(787)599-5762</t>
  </si>
  <si>
    <t>(787)460-5594</t>
  </si>
  <si>
    <t>rcruzqu@its.jnj.com</t>
  </si>
  <si>
    <t>Rolando19659@gmail.com</t>
  </si>
  <si>
    <t>(787)646-5361</t>
  </si>
  <si>
    <t>(787)410-4716</t>
  </si>
  <si>
    <t>(787)307-0005</t>
  </si>
  <si>
    <t>González Rivera, Gabriel-PENDIENTE CURSO</t>
  </si>
  <si>
    <t>(787)633-1173</t>
  </si>
  <si>
    <t>Cruz Flores, José A.-SE LLAMO</t>
  </si>
  <si>
    <t>(787)406-9462</t>
  </si>
  <si>
    <t>ricnardne1212@gmail.com</t>
  </si>
  <si>
    <t>jperez@lordelectric.com</t>
  </si>
  <si>
    <t>(787)505-3556</t>
  </si>
  <si>
    <t>(787)530-7620</t>
  </si>
  <si>
    <t>hector.arizmendi@astrazeca.com</t>
  </si>
  <si>
    <t>(787)214-2655</t>
  </si>
  <si>
    <t>jomm4010@gmail.com</t>
  </si>
  <si>
    <t>carlitoscontreras@resn.com</t>
  </si>
  <si>
    <t>(787)315-3450</t>
  </si>
  <si>
    <t>proftcolon@gmail.com</t>
  </si>
  <si>
    <t>(787)310-4449</t>
  </si>
  <si>
    <t>(787)360-1005</t>
  </si>
  <si>
    <t>(787)642-9653</t>
  </si>
  <si>
    <t>(787)360-5682</t>
  </si>
  <si>
    <t>tiv143@yahoo.com</t>
  </si>
  <si>
    <t>(939)239-8529</t>
  </si>
  <si>
    <t>diegorivirt@yahoo.com</t>
  </si>
  <si>
    <t>(787)637-8289</t>
  </si>
  <si>
    <t>(787)220-3202</t>
  </si>
  <si>
    <t>(787)438-8115</t>
  </si>
  <si>
    <t>togarjg@gmail.com</t>
  </si>
  <si>
    <t>(787)485-0551</t>
  </si>
  <si>
    <t>eduardolh@me.com</t>
  </si>
  <si>
    <t>martinezelectrical@hotmail.com</t>
  </si>
  <si>
    <t>(787)249-3982</t>
  </si>
  <si>
    <t>(787)364-6258</t>
  </si>
  <si>
    <t>(787)410-7096</t>
  </si>
  <si>
    <t>(787)-398-6240</t>
  </si>
  <si>
    <t>(787)242-2488</t>
  </si>
  <si>
    <t>(787)409-2677</t>
  </si>
  <si>
    <t>(787)450-6343</t>
  </si>
  <si>
    <t>cheska317@hotmail.com</t>
  </si>
  <si>
    <t>(787)236-1930</t>
  </si>
  <si>
    <t>(787)326-5407</t>
  </si>
  <si>
    <t>mmelectrical-7@hotmail.com</t>
  </si>
  <si>
    <t>Capella Rios, Heriberto</t>
  </si>
  <si>
    <t>Heriberto.Capella95@gmail.com</t>
  </si>
  <si>
    <t>(787)295-9380</t>
  </si>
  <si>
    <t>perito_104@outlook.com</t>
  </si>
  <si>
    <t>Aboukleir Atrach, Alaaeldin</t>
  </si>
  <si>
    <t>(787)484-4193</t>
  </si>
  <si>
    <t>(787)466-6466</t>
  </si>
  <si>
    <t>n/a</t>
  </si>
  <si>
    <t>(787)370-3610</t>
  </si>
  <si>
    <t>(787)608-8918</t>
  </si>
  <si>
    <t>(787)608-5488</t>
  </si>
  <si>
    <t>Fernádez Salgado, Angel F.</t>
  </si>
  <si>
    <t>(787)368-8015</t>
  </si>
  <si>
    <t>(787)378-6073</t>
  </si>
  <si>
    <t>sanchezlj20@gamil.com</t>
  </si>
  <si>
    <t>(939)273-7195</t>
  </si>
  <si>
    <t>(787)312-0820</t>
  </si>
  <si>
    <t>eayala@maximosolar.com</t>
  </si>
  <si>
    <t>(787)246-1207</t>
  </si>
  <si>
    <t>(787)379-3159</t>
  </si>
  <si>
    <t>efrasega@gmail.com</t>
  </si>
  <si>
    <t>(787)450-3223</t>
  </si>
  <si>
    <t>(939)645-8585</t>
  </si>
  <si>
    <t>(787)923-4314</t>
  </si>
  <si>
    <t>jdp.otero@gamil.com</t>
  </si>
  <si>
    <t>(787)202-0022</t>
  </si>
  <si>
    <t>(787)605-6872</t>
  </si>
  <si>
    <t>(939)630-5000</t>
  </si>
  <si>
    <t>gonzalezdarioso@yahoo.com</t>
  </si>
  <si>
    <t>(787)322-6618</t>
  </si>
  <si>
    <t>kokolillo113@hotmail.com</t>
  </si>
  <si>
    <t>(787)538-9645</t>
  </si>
  <si>
    <t>Ramms Medina, Miguel A.</t>
  </si>
  <si>
    <t>(787)629-0069</t>
  </si>
  <si>
    <t>(787)528-1750</t>
  </si>
  <si>
    <r>
      <t>Mayag</t>
    </r>
    <r>
      <rPr>
        <sz val="10"/>
        <color theme="1"/>
        <rFont val="Calibri"/>
        <family val="2"/>
      </rPr>
      <t>ü</t>
    </r>
    <r>
      <rPr>
        <sz val="10"/>
        <color theme="1"/>
        <rFont val="Calibri"/>
        <family val="2"/>
        <scheme val="minor"/>
      </rPr>
      <t>ez</t>
    </r>
  </si>
  <si>
    <t>Súarez Jiménez, José A.</t>
  </si>
  <si>
    <t>vito-corleone57@yahoo.com</t>
  </si>
  <si>
    <t>(737)403-9327</t>
  </si>
  <si>
    <t>(787)376-8076</t>
  </si>
  <si>
    <t>(787)602-4590</t>
  </si>
  <si>
    <t>(787379-0237</t>
  </si>
  <si>
    <t>(787)501-4426</t>
  </si>
  <si>
    <t>(787)409-0781</t>
  </si>
  <si>
    <t>(787)360-0952</t>
  </si>
  <si>
    <t>(787)447-2606</t>
  </si>
  <si>
    <t>j.figueroa-23@hotmail.com</t>
  </si>
  <si>
    <t>(787)317-5920</t>
  </si>
  <si>
    <t>(787)298-9302</t>
  </si>
  <si>
    <t>(787)214-0286</t>
  </si>
  <si>
    <t>(787)627-3881</t>
  </si>
  <si>
    <t>(787)579-7146</t>
  </si>
  <si>
    <t>eoc73@hotm,ail.com</t>
  </si>
  <si>
    <t>(787)566-0020</t>
  </si>
  <si>
    <t>vjaraelectric@hotmail.com</t>
  </si>
  <si>
    <t>(787)413-4952</t>
  </si>
  <si>
    <t>Soler De León, Luis</t>
  </si>
  <si>
    <t>luissolar92@yahoo.com</t>
  </si>
  <si>
    <t>(787)930-1919</t>
  </si>
  <si>
    <t>(787)587-0191</t>
  </si>
  <si>
    <t>(787)718-6980</t>
  </si>
  <si>
    <t>(787)989-5158</t>
  </si>
  <si>
    <t>(787)955-6926</t>
  </si>
  <si>
    <t>ENGJUAPI@yahoo.com</t>
  </si>
  <si>
    <t>(787)344-9264</t>
  </si>
  <si>
    <t>(787)341-1539</t>
  </si>
  <si>
    <t>((787)975-0786</t>
  </si>
  <si>
    <t>(787)964-6870</t>
  </si>
  <si>
    <t>Loiza</t>
  </si>
  <si>
    <t>(787)627-5796</t>
  </si>
  <si>
    <t>rvl18Ø@gmail.com</t>
  </si>
  <si>
    <t>(787)597-7916</t>
  </si>
  <si>
    <t>beatrizrosado22@gmail.com</t>
  </si>
  <si>
    <t>rafael.gonzalez@ieee.org</t>
  </si>
  <si>
    <t>(787)408-4195</t>
  </si>
  <si>
    <t>(787)619-2306</t>
  </si>
  <si>
    <t>(787)312-6535</t>
  </si>
  <si>
    <t>(787)504-6685</t>
  </si>
  <si>
    <t>hotz 1885@hotmail.com</t>
  </si>
  <si>
    <t>amolina@cenegyspr.com</t>
  </si>
  <si>
    <t>(787)374-7720</t>
  </si>
  <si>
    <t>(787)380-8995</t>
  </si>
  <si>
    <t>(787)918-6912</t>
  </si>
  <si>
    <t>(787)391-3537</t>
  </si>
  <si>
    <t>(787)901-9808</t>
  </si>
  <si>
    <t>(787)231-4274</t>
  </si>
  <si>
    <t>(787)597-4994</t>
  </si>
  <si>
    <t>Quiñones Delgado, Miguel A.</t>
  </si>
  <si>
    <t>ampsesgpr@hotmail.com</t>
  </si>
  <si>
    <t>(787)642-8850</t>
  </si>
  <si>
    <t>(939)642-5694</t>
  </si>
  <si>
    <t>(787)312-4072</t>
  </si>
  <si>
    <t>(787)436-1229</t>
  </si>
  <si>
    <t>jramos16@gmail.com</t>
  </si>
  <si>
    <t>(787)553-7174</t>
  </si>
  <si>
    <t>Montalvo Devrón, Frederick M.</t>
  </si>
  <si>
    <t>(787)504-3301</t>
  </si>
  <si>
    <t>(787)617-5439</t>
  </si>
  <si>
    <t>trinidadj28@yahoo.comtrinidad</t>
  </si>
  <si>
    <t>PPE-PV-</t>
  </si>
  <si>
    <t>(787)396-4882</t>
  </si>
  <si>
    <t>lopezsullivan@ieee.org</t>
  </si>
  <si>
    <t>(787)647-1260</t>
  </si>
  <si>
    <t>(939)217-4282</t>
  </si>
  <si>
    <t>(787)516-6625</t>
  </si>
  <si>
    <t>(787)462-9966</t>
  </si>
  <si>
    <t>(787)-246-6771</t>
  </si>
  <si>
    <t>(787)444-2551</t>
  </si>
  <si>
    <t>(939)639-7279</t>
  </si>
  <si>
    <t>(787)306-8695</t>
  </si>
  <si>
    <t>cgonzalez@sanlifetechnology.com</t>
  </si>
  <si>
    <t>(787)717-1712</t>
  </si>
  <si>
    <t>(787)367-4393</t>
  </si>
  <si>
    <t>alexrowes@gmail.com</t>
  </si>
  <si>
    <t>piconpr@yhoo.com</t>
  </si>
  <si>
    <t>(939)278-7142</t>
  </si>
  <si>
    <t>(787)505-4161</t>
  </si>
  <si>
    <t>(787)457-7697</t>
  </si>
  <si>
    <t>peritomoralesHD@gmail.com</t>
  </si>
  <si>
    <t>fuentes_abi@hotmail.com_</t>
  </si>
  <si>
    <t>(787)381-8483</t>
  </si>
  <si>
    <t>(787)932-0181</t>
  </si>
  <si>
    <t>ecopoerelectricpr@gmail.com</t>
  </si>
  <si>
    <t>mrbemjamingonzalezd@gmail.com</t>
  </si>
  <si>
    <t>Castillo Castillo, Juan P.-SE DEJO MENSAJE</t>
  </si>
  <si>
    <t>Santurce</t>
  </si>
  <si>
    <t>yasmistar7@yahoo.com</t>
  </si>
  <si>
    <t>Cruz Escribano, Ernest X.-PENDIENTE CURSO</t>
  </si>
  <si>
    <t>Juarbe Rodríguez, Luis F.-PENDIENTE CURSO</t>
  </si>
  <si>
    <t>luisfjuarse@yahoo.com</t>
  </si>
  <si>
    <t>(787)436-9000</t>
  </si>
  <si>
    <t>(787)295-5620</t>
  </si>
  <si>
    <t>mari02.dots@gmail.com</t>
  </si>
  <si>
    <t>(787244-1830</t>
  </si>
  <si>
    <t>l.avilescruz88@gmail.com</t>
  </si>
  <si>
    <t>(787)925-4339</t>
  </si>
  <si>
    <t>Cruz Ortíz, Diego</t>
  </si>
  <si>
    <t>(787)484-4040</t>
  </si>
  <si>
    <t>david.hernandez-santiago@pfizer.com</t>
  </si>
  <si>
    <t>(787)248-1889</t>
  </si>
  <si>
    <t>isaac_carrasquillo@gmail.com</t>
  </si>
  <si>
    <t>(787)562-7585</t>
  </si>
  <si>
    <t>e.torres104@hotmail.com</t>
  </si>
  <si>
    <t>(787)943-5316</t>
  </si>
  <si>
    <t>Silva Ruiz, Cándido</t>
  </si>
  <si>
    <t>actionelectricpr@gmail.com</t>
  </si>
  <si>
    <t>eamarte58@gmail.com</t>
  </si>
  <si>
    <t>(787)381-8648</t>
  </si>
  <si>
    <t>rickyconcepción@gmail.com</t>
  </si>
  <si>
    <t>(939)218-7232</t>
  </si>
  <si>
    <t>(787)436-8821</t>
  </si>
  <si>
    <t>(787)380-2486</t>
  </si>
  <si>
    <t>1407)970-3729</t>
  </si>
  <si>
    <t>(787)231-3105</t>
  </si>
  <si>
    <t>(787)380-0581</t>
  </si>
  <si>
    <t>(787)241-5472</t>
  </si>
  <si>
    <t>(787)209-0992</t>
  </si>
  <si>
    <t>(787)646-8966</t>
  </si>
  <si>
    <t>prive69@yahoo.com</t>
  </si>
  <si>
    <t>francisco.heredia1@upr.edu</t>
  </si>
  <si>
    <t>(787)764-5358</t>
  </si>
  <si>
    <t>(972)537-6826</t>
  </si>
  <si>
    <t>anagnieves@yahoo.com</t>
  </si>
  <si>
    <t xml:space="preserve">Fort Díaz, Carlos A. </t>
  </si>
  <si>
    <t>(787)413-7600</t>
  </si>
  <si>
    <t>(787)530-6550</t>
  </si>
  <si>
    <t>(787)914-1712</t>
  </si>
  <si>
    <t>(787)640-0399</t>
  </si>
  <si>
    <t>(787)550-2722</t>
  </si>
  <si>
    <t>(787)649-5077</t>
  </si>
  <si>
    <t>cruz_joselito@lilly.com</t>
  </si>
  <si>
    <t>(787)635-5657</t>
  </si>
  <si>
    <t>(787)308-1323</t>
  </si>
  <si>
    <t>Abylazu@yahoo.com</t>
  </si>
  <si>
    <t>(787)407-9900</t>
  </si>
  <si>
    <t>(787)717-1021</t>
  </si>
  <si>
    <t>apcelectric@gmail.com</t>
  </si>
  <si>
    <t>aortiz@peritoselectricistas.org</t>
  </si>
  <si>
    <t>rivase@hotmail.es</t>
  </si>
  <si>
    <t>(787)513-2579</t>
  </si>
  <si>
    <t>(787)481-3190</t>
  </si>
  <si>
    <t>(787)397-3051</t>
  </si>
  <si>
    <t>(787)313-2274</t>
  </si>
  <si>
    <t>(787)404-8421</t>
  </si>
  <si>
    <t>(939)240-7026</t>
  </si>
  <si>
    <t xml:space="preserve">Colón Ortiz, Jorge L. </t>
  </si>
  <si>
    <t>(787)444-3512</t>
  </si>
  <si>
    <t>gerson.diaz@upr.edu</t>
  </si>
  <si>
    <t>(787)466-3920</t>
  </si>
  <si>
    <t>Ortíz García, Juan A.</t>
  </si>
  <si>
    <t>(787)360-9818</t>
  </si>
  <si>
    <t>(787)505-3247</t>
  </si>
  <si>
    <t>ajggarcia@hotmaol.com</t>
  </si>
  <si>
    <t>(787)226-8070</t>
  </si>
  <si>
    <t>(787)402-6038</t>
  </si>
  <si>
    <t>jcabez2@gamil.com</t>
  </si>
  <si>
    <t>(787)203-1990</t>
  </si>
  <si>
    <t>(787)613-3366</t>
  </si>
  <si>
    <t>poly 12271@gmail.com</t>
  </si>
  <si>
    <t>Santiago Valle, Miguel</t>
  </si>
  <si>
    <t>(787)405-3358</t>
  </si>
  <si>
    <t>ioan.gippull@gmail.com</t>
  </si>
  <si>
    <t>(787)614-3456</t>
  </si>
  <si>
    <t>Puerto Real</t>
  </si>
  <si>
    <t>(787)325-6747</t>
  </si>
  <si>
    <t>(787)397-9624</t>
  </si>
  <si>
    <t>(787)399-8447</t>
  </si>
  <si>
    <t>(787)340-8952</t>
  </si>
  <si>
    <t>(787)509-4082</t>
  </si>
  <si>
    <t>aharadeen@gmail.com</t>
  </si>
  <si>
    <t>(787)240-3721</t>
  </si>
  <si>
    <t>(939)579-0673</t>
  </si>
  <si>
    <t>(787)565-7936</t>
  </si>
  <si>
    <t>(787)632-5647</t>
  </si>
  <si>
    <t>morillo.ed@morillogroup.com</t>
  </si>
  <si>
    <t>(787)632-7150</t>
  </si>
  <si>
    <t>(787)425-7557</t>
  </si>
  <si>
    <t>j.c.o.s@outlook.com</t>
  </si>
  <si>
    <t>(787)429-0157</t>
  </si>
  <si>
    <t>(787)409-7599</t>
  </si>
  <si>
    <t>(787)644-3118</t>
  </si>
  <si>
    <t>rf.contractors2@yahoo.com</t>
  </si>
  <si>
    <t>(787)662-2384</t>
  </si>
  <si>
    <t>Crugger787@gmail.com</t>
  </si>
  <si>
    <t>(787)613-9019</t>
  </si>
  <si>
    <t>eletechservices@gmail.com</t>
  </si>
  <si>
    <t>(787)530-3607</t>
  </si>
  <si>
    <t>andresosrio636@gmail.com</t>
  </si>
  <si>
    <t>(787)636-6733</t>
  </si>
  <si>
    <t>(787)319-7471</t>
  </si>
  <si>
    <t>(787)402-4810</t>
  </si>
  <si>
    <t>(787)346-4408</t>
  </si>
  <si>
    <t>rest.paisajescondido@gmail.com</t>
  </si>
  <si>
    <t>Haitllo</t>
  </si>
  <si>
    <t>(787)514-9407</t>
  </si>
  <si>
    <t>(787)562-2041</t>
  </si>
  <si>
    <t>flores.rosado.g@gmail.com</t>
  </si>
  <si>
    <t>(939)271-5258</t>
  </si>
  <si>
    <t>(787)484-9433</t>
  </si>
  <si>
    <t>PPPE=PV-</t>
  </si>
  <si>
    <t>(787)810-7927</t>
  </si>
  <si>
    <t>(787)243-3480</t>
  </si>
  <si>
    <t>(787)380-6791</t>
  </si>
  <si>
    <t>coms@hotmail.com</t>
  </si>
  <si>
    <t>(787)721-2850</t>
  </si>
  <si>
    <t>maldojose425@gmail.com</t>
  </si>
  <si>
    <t>(787)528-9329</t>
  </si>
  <si>
    <t>efrainsoto@yahoo.com</t>
  </si>
  <si>
    <t>(787)466-2378</t>
  </si>
  <si>
    <t>(787)638-1952</t>
  </si>
  <si>
    <t xml:space="preserve">Morales Crespo, Héctor </t>
  </si>
  <si>
    <t>(787)438-8463</t>
  </si>
  <si>
    <t>eliudcalo24@gmail.com</t>
  </si>
  <si>
    <t>(787)307-1006</t>
  </si>
  <si>
    <t>rfonseca@ingenieros-pr.com</t>
  </si>
  <si>
    <t>(787)702-9201</t>
  </si>
  <si>
    <t>Luis A Figueroa32@gmail.com</t>
  </si>
  <si>
    <t>(939)644-8148</t>
  </si>
  <si>
    <t>(787)436-1256</t>
  </si>
  <si>
    <t>(787)598-6085</t>
  </si>
  <si>
    <t>Lsantiago284@gmail.com</t>
  </si>
  <si>
    <t>(787)215-0552</t>
  </si>
  <si>
    <t>(787)546-1326</t>
  </si>
  <si>
    <t>(787)226-7860</t>
  </si>
  <si>
    <t>(787)400-5567</t>
  </si>
  <si>
    <t>(787)225-4957</t>
  </si>
  <si>
    <t>(787)601-4774</t>
  </si>
  <si>
    <t>(787)212-3278</t>
  </si>
  <si>
    <t>Carrasquillo Pérez, José</t>
  </si>
  <si>
    <t>(787)614-5642</t>
  </si>
  <si>
    <t>felixtnccatt6187@gmail.com</t>
  </si>
  <si>
    <t>(787)634-4597</t>
  </si>
  <si>
    <t>Boquerón</t>
  </si>
  <si>
    <t>(787)616-7632</t>
  </si>
  <si>
    <t>(787)428-6019</t>
  </si>
  <si>
    <t>(787)310-7002</t>
  </si>
  <si>
    <t>(787)226-5102</t>
  </si>
  <si>
    <t>(787)312-3920</t>
  </si>
  <si>
    <t>johnny-barreto_1009@yahoo.com</t>
  </si>
  <si>
    <t>(939)259-5522</t>
  </si>
  <si>
    <t>(787)201-9189</t>
  </si>
  <si>
    <t>(787)644-6639</t>
  </si>
  <si>
    <t>geno-813@yahoo.com</t>
  </si>
  <si>
    <t>González Rosario, Víctor</t>
  </si>
  <si>
    <t>visctorspdGonzalez@gmail.com</t>
  </si>
  <si>
    <t>rafaelaleay@yahoo.com</t>
  </si>
  <si>
    <t>(787)487-8719</t>
  </si>
  <si>
    <t>(787)378-1462</t>
  </si>
  <si>
    <t>Cáceres Ruiz, Sergio</t>
  </si>
  <si>
    <t>(787)934-9097</t>
  </si>
  <si>
    <t>(787)646-4011</t>
  </si>
  <si>
    <t>(939)642-3668</t>
  </si>
  <si>
    <t>(787)204-6758</t>
  </si>
  <si>
    <t>(787)595-7198</t>
  </si>
  <si>
    <t>González Rodríguez, José M.</t>
  </si>
  <si>
    <t>caceres@sunairpr.com</t>
  </si>
  <si>
    <t>(787)210-0457</t>
  </si>
  <si>
    <t>R.Soto34@gmail.com</t>
  </si>
  <si>
    <t>(939)630-5269</t>
  </si>
  <si>
    <t>(939)262-8800</t>
  </si>
  <si>
    <t>(787)323-3028</t>
  </si>
  <si>
    <t>Jeelectric@hotmail.com</t>
  </si>
  <si>
    <t>(787)448-8876</t>
  </si>
  <si>
    <t>(939)349-5884</t>
  </si>
  <si>
    <t>luisemanuel1@gamil.com</t>
  </si>
  <si>
    <t>adelectricclpr@gmail.com</t>
  </si>
  <si>
    <t>Molina Ruperto, John</t>
  </si>
  <si>
    <t>molinajohn@gmail.com</t>
  </si>
  <si>
    <t>(787)975-3493</t>
  </si>
  <si>
    <t>(787)470-3757</t>
  </si>
  <si>
    <t>(787)467-0085</t>
  </si>
  <si>
    <t>caros  gw4@hotmail.com</t>
  </si>
  <si>
    <t>(939)639-1156</t>
  </si>
  <si>
    <t>(787)431-5631</t>
  </si>
  <si>
    <t>(787)378-7645</t>
  </si>
  <si>
    <t>(787)598-5739</t>
  </si>
  <si>
    <t>(787)214-7959</t>
  </si>
  <si>
    <t>eduardo.delgado.pe@icloud.com</t>
  </si>
  <si>
    <t>(787)365-9695</t>
  </si>
  <si>
    <t>(787)204-9914</t>
  </si>
  <si>
    <t>(787)312-0507</t>
  </si>
  <si>
    <t>(939)232-3915</t>
  </si>
  <si>
    <t>(787)649-5116</t>
  </si>
  <si>
    <t>(787)644-7415</t>
  </si>
  <si>
    <t>(787)393-0145</t>
  </si>
  <si>
    <t>arturo-sotous@yahoo.com</t>
  </si>
  <si>
    <t>(787)208-0713</t>
  </si>
  <si>
    <t>franciscojimenez462@yahoo.com</t>
  </si>
  <si>
    <t>handdura@hotmail.com</t>
  </si>
  <si>
    <t>(787)949-9126</t>
  </si>
  <si>
    <t>(787)391-3050</t>
  </si>
  <si>
    <t>nelsondacosta224@gmail.com</t>
  </si>
  <si>
    <t>(787)224-0677</t>
  </si>
  <si>
    <t>(787)449-1356</t>
  </si>
  <si>
    <t xml:space="preserve"> Rivera Burgos, Carlos</t>
  </si>
  <si>
    <t>miguel7175@mail.com</t>
  </si>
  <si>
    <t>(787)460-0336</t>
  </si>
  <si>
    <t>(787)237-7693</t>
  </si>
  <si>
    <t>anthony.vega@aeepr.com</t>
  </si>
  <si>
    <t>(787)295-7771</t>
  </si>
  <si>
    <t>(787)615-3015</t>
  </si>
  <si>
    <t>(787)433-2198</t>
  </si>
  <si>
    <t>luidequi@yahoo.com</t>
  </si>
  <si>
    <t>(787)376-3217</t>
  </si>
  <si>
    <t>(787)217-3337</t>
  </si>
  <si>
    <t>(787)614-4463</t>
  </si>
  <si>
    <t>eg.electricalsolutions@gmail.com</t>
  </si>
  <si>
    <t>(787)466-8095</t>
  </si>
  <si>
    <t>(787)980-6226</t>
  </si>
  <si>
    <t>(939)251-3107</t>
  </si>
  <si>
    <t>(787)690-3214</t>
  </si>
  <si>
    <t>(787)614-9221</t>
  </si>
  <si>
    <t>(787)436-1725</t>
  </si>
  <si>
    <t>(787)396-4972</t>
  </si>
  <si>
    <t>(787)462-4742</t>
  </si>
  <si>
    <t>castillog-electric@yahoo.com</t>
  </si>
  <si>
    <t>(787)531-0675</t>
  </si>
  <si>
    <t>eduardoriverarodriguez49@gmail.com</t>
  </si>
  <si>
    <t>(787)317-3845</t>
  </si>
  <si>
    <t>kronos2012@live.com</t>
  </si>
  <si>
    <t>(787)221-0745</t>
  </si>
  <si>
    <t>(787)380-3118</t>
  </si>
  <si>
    <t>(787)647-9453</t>
  </si>
  <si>
    <t>(939)246-4191</t>
  </si>
  <si>
    <t>(787)505-2830</t>
  </si>
  <si>
    <t>e.garcia.ac@gamil.com</t>
  </si>
  <si>
    <t>(787)375-0599</t>
  </si>
  <si>
    <t>(787)951-4727</t>
  </si>
  <si>
    <t>(787)313-2754</t>
  </si>
  <si>
    <t>(787)996-1214</t>
  </si>
  <si>
    <t>jose.lucena@claropr.com</t>
  </si>
  <si>
    <t>(787)323-9938</t>
  </si>
  <si>
    <t>(787)436-7200</t>
  </si>
  <si>
    <t>(787)217-7571</t>
  </si>
  <si>
    <t>(787)691-1162</t>
  </si>
  <si>
    <t>jorge apagantoledo@gmail.com</t>
  </si>
  <si>
    <t>omar.pna10@gmail.com</t>
  </si>
  <si>
    <t>alewxgperezcolon@gmail.com</t>
  </si>
  <si>
    <t>López santiago, Ramón M.</t>
  </si>
  <si>
    <t>ramonmaro@51@gmail.com</t>
  </si>
  <si>
    <t>(787)218-0787</t>
  </si>
  <si>
    <t>(787)615-7452</t>
  </si>
  <si>
    <t>(787)212-1460</t>
  </si>
  <si>
    <t>(787)646-9271</t>
  </si>
  <si>
    <t>rdrgamlier@gmail.com</t>
  </si>
  <si>
    <t>(787)299-4197</t>
  </si>
  <si>
    <t>(787)562-8154</t>
  </si>
  <si>
    <t>(939)262-9933</t>
  </si>
  <si>
    <t>(787)462-7753</t>
  </si>
  <si>
    <t>Martínez Súarez, Orlando</t>
  </si>
  <si>
    <t>martinez_orlando@lilly.com</t>
  </si>
  <si>
    <t>(787)467-7949</t>
  </si>
  <si>
    <t>jhernandez@hhelectricalpr.com</t>
  </si>
  <si>
    <t>(787)362-4439</t>
  </si>
  <si>
    <t>(787)677-9000</t>
  </si>
  <si>
    <t>(787)607-1034</t>
  </si>
  <si>
    <t>(787)484-3840</t>
  </si>
  <si>
    <t>(787)963-4144</t>
  </si>
  <si>
    <t>Ensenada</t>
  </si>
  <si>
    <t>(939)389-4386</t>
  </si>
  <si>
    <t>(787)327-2836</t>
  </si>
  <si>
    <t>sierra9294@gmail.com</t>
  </si>
  <si>
    <t>(787)502-8450</t>
  </si>
  <si>
    <t>eduardo.rodriguezr.prepa@outlook.com</t>
  </si>
  <si>
    <t>(787)315-9466</t>
  </si>
  <si>
    <t>(787)469-2086</t>
  </si>
  <si>
    <t>castillowilfredo244@gmail.com</t>
  </si>
  <si>
    <t>(787)365-1879</t>
  </si>
  <si>
    <t>(787)562-5214</t>
  </si>
  <si>
    <t>ocaya@gmail.com</t>
  </si>
  <si>
    <t>(787)218-6386</t>
  </si>
  <si>
    <t>Rosado Martí, Franklin A.</t>
  </si>
  <si>
    <t>rosado.franqlin01@gmail.com</t>
  </si>
  <si>
    <t>(787)934-5569</t>
  </si>
  <si>
    <t>info@lrekctricalpr.com</t>
  </si>
  <si>
    <t>(787)238-8649</t>
  </si>
  <si>
    <t>sil.adorno@live.com</t>
  </si>
  <si>
    <t>Reyes Roríguez, David</t>
  </si>
  <si>
    <t>willy0384@yahoo.com</t>
  </si>
  <si>
    <t>(787)210-7043</t>
  </si>
  <si>
    <t>(939)640-4935</t>
  </si>
  <si>
    <t>(939)717-1472</t>
  </si>
  <si>
    <t>(787)203-4652</t>
  </si>
  <si>
    <t>(787)640-0081</t>
  </si>
  <si>
    <t>(787)488-4975</t>
  </si>
  <si>
    <t>naldyevn@gmail.com</t>
  </si>
  <si>
    <t>(787)380-6730</t>
  </si>
  <si>
    <t>(787)518-5674</t>
  </si>
  <si>
    <t>(787)226-3935</t>
  </si>
  <si>
    <t>Gonález Cortés, Jonathan</t>
  </si>
  <si>
    <t>(939)251-1248</t>
  </si>
  <si>
    <t>(787)380-5172</t>
  </si>
  <si>
    <t>martinezperez5619@gmail.com</t>
  </si>
  <si>
    <t>jose.vicente@stryer.com</t>
  </si>
  <si>
    <t>(787)375-4246</t>
  </si>
  <si>
    <t>(787)477-2402</t>
  </si>
  <si>
    <t>manuelperito99@gmail.com</t>
  </si>
  <si>
    <t>(939)245-8534</t>
  </si>
  <si>
    <t>(787)929-0366</t>
  </si>
  <si>
    <t>(787)203-7115</t>
  </si>
  <si>
    <t>dalinaz1@yahoo.com</t>
  </si>
  <si>
    <t>(787)226-2976</t>
  </si>
  <si>
    <t>(787)501-9056</t>
  </si>
  <si>
    <t>(939)242-2443</t>
  </si>
  <si>
    <t>(787)612-3231</t>
  </si>
  <si>
    <t>(787)385-3287</t>
  </si>
  <si>
    <t>fincacruzgmail.com</t>
  </si>
  <si>
    <t>mercadopbauza@gmail.com</t>
  </si>
  <si>
    <t>(787)234-9259</t>
  </si>
  <si>
    <t>rvrvalentiin@gmail.com</t>
  </si>
  <si>
    <t>hiram215@hotmail.co</t>
  </si>
  <si>
    <t>noell0925</t>
  </si>
  <si>
    <t>jawselectrical2gmail.com</t>
  </si>
  <si>
    <t>nashalijorjito@gmail.com</t>
  </si>
  <si>
    <t>eliezer.mendez@yahoo.com</t>
  </si>
  <si>
    <t>raulvelázquez4123@gmaiil.com</t>
  </si>
  <si>
    <t>carlospiwky69@yahoo.com</t>
  </si>
  <si>
    <t>wtl2698@gmail.com</t>
  </si>
  <si>
    <t>elmer_electricservices@gmail.com</t>
  </si>
  <si>
    <t>(216)633-2482</t>
  </si>
  <si>
    <t>sandrararrey15@gmail.com</t>
  </si>
  <si>
    <t>787308-9222</t>
  </si>
  <si>
    <t>(787)603-6903</t>
  </si>
  <si>
    <t>(787)975-4101</t>
  </si>
  <si>
    <t>(787)649-5930</t>
  </si>
  <si>
    <t>(787)635-0848</t>
  </si>
  <si>
    <t>(939)218-7777</t>
  </si>
  <si>
    <t>cintrón 906@yahoo.com</t>
  </si>
  <si>
    <t>rafjimenez.tomas@gmail.com</t>
  </si>
  <si>
    <t>maldonadoperitoelectricista@gmail.com</t>
  </si>
  <si>
    <t>hvarela129@yahoo.com</t>
  </si>
  <si>
    <t>Carrero Crespo, Abimael</t>
  </si>
  <si>
    <t>elvinnegron4@hotmail.com</t>
  </si>
  <si>
    <t>riveraestoangel@gmail.com</t>
  </si>
  <si>
    <t>Last</t>
  </si>
  <si>
    <t>no</t>
  </si>
  <si>
    <t>Certificados Emitidos 2022</t>
  </si>
  <si>
    <t>Totales Certificados Emitidos 2022</t>
  </si>
  <si>
    <t>montanez_bonilla@gmail.com</t>
  </si>
  <si>
    <t>kruggerelectric@gmail.com</t>
  </si>
  <si>
    <t>andresosorio636@gmail.com</t>
  </si>
  <si>
    <t>info@lrelectricalpr.com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</si>
</sst>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/d/yyyy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</font>
    <font>
      <u/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indent="46"/>
    </xf>
    <xf numFmtId="0" fontId="1" fillId="2" borderId="0" xfId="0" applyFont="1" applyFill="1" applyAlignment="1">
      <alignment horizontal="left" indent="2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/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0" xfId="0" applyFill="1" applyAlignment="1" applyProtection="1">
      <alignment horizontal="righ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right"/>
      <protection locked="0"/>
    </xf>
    <xf numFmtId="49" fontId="12" fillId="2" borderId="0" xfId="0" applyNumberFormat="1" applyFont="1" applyFill="1" applyAlignment="1" applyProtection="1">
      <alignment horizontal="left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2" fillId="2" borderId="0" xfId="0" applyFont="1" applyFill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0" fontId="12" fillId="2" borderId="0" xfId="0" applyFont="1" applyFill="1"/>
    <xf numFmtId="0" fontId="4" fillId="0" borderId="1" xfId="0" applyFont="1" applyBorder="1" applyAlignment="1" applyProtection="1">
      <alignment horizontal="center"/>
      <protection locked="0"/>
    </xf>
    <xf numFmtId="49" fontId="15" fillId="0" borderId="1" xfId="1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>
      <alignment horizontal="center"/>
    </xf>
    <xf numFmtId="49" fontId="16" fillId="0" borderId="1" xfId="1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49" fontId="15" fillId="0" borderId="1" xfId="1" applyNumberFormat="1" applyFont="1" applyFill="1" applyBorder="1" applyAlignment="1" applyProtection="1">
      <alignment horizontal="left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49" fontId="16" fillId="0" borderId="1" xfId="1" applyNumberFormat="1" applyFont="1" applyFill="1" applyBorder="1" applyAlignment="1" applyProtection="1">
      <alignment horizontal="left" wrapText="1"/>
      <protection locked="0"/>
    </xf>
    <xf numFmtId="164" fontId="3" fillId="0" borderId="1" xfId="0" quotePrefix="1" applyNumberFormat="1" applyFont="1" applyBorder="1" applyAlignment="1" applyProtection="1">
      <alignment horizontal="center"/>
      <protection locked="0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7" fillId="0" borderId="1" xfId="1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164" fontId="3" fillId="0" borderId="1" xfId="0" applyNumberFormat="1" applyFont="1" applyBorder="1" applyAlignment="1" applyProtection="1">
      <alignment horizontal="center" vertical="top"/>
      <protection locked="0"/>
    </xf>
    <xf numFmtId="164" fontId="3" fillId="0" borderId="1" xfId="0" applyNumberFormat="1" applyFont="1" applyBorder="1" applyProtection="1"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right"/>
      <protection locked="0"/>
    </xf>
    <xf numFmtId="49" fontId="3" fillId="0" borderId="15" xfId="0" applyNumberFormat="1" applyFont="1" applyBorder="1" applyAlignment="1" applyProtection="1">
      <alignment horizontal="left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0" fontId="7" fillId="0" borderId="1" xfId="1" applyFont="1" applyFill="1" applyBorder="1" applyAlignment="1" applyProtection="1">
      <alignment horizontal="left"/>
      <protection locked="0"/>
    </xf>
    <xf numFmtId="0" fontId="2" fillId="0" borderId="1" xfId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3" fillId="0" borderId="4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9" fillId="3" borderId="6" xfId="0" applyFont="1" applyFill="1" applyBorder="1" applyAlignment="1" applyProtection="1">
      <alignment horizontal="left"/>
      <protection locked="0"/>
    </xf>
    <xf numFmtId="0" fontId="9" fillId="3" borderId="16" xfId="0" applyFont="1" applyFill="1" applyBorder="1" applyAlignment="1" applyProtection="1">
      <alignment horizontal="right"/>
      <protection locked="0"/>
    </xf>
    <xf numFmtId="49" fontId="9" fillId="3" borderId="17" xfId="0" applyNumberFormat="1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10" fillId="3" borderId="9" xfId="1" applyFont="1" applyFill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center"/>
      <protection locked="0"/>
    </xf>
    <xf numFmtId="164" fontId="9" fillId="3" borderId="9" xfId="0" applyNumberFormat="1" applyFont="1" applyFill="1" applyBorder="1" applyAlignment="1" applyProtection="1">
      <alignment horizontal="center"/>
      <protection locked="0"/>
    </xf>
    <xf numFmtId="165" fontId="9" fillId="3" borderId="9" xfId="0" applyNumberFormat="1" applyFont="1" applyFill="1" applyBorder="1" applyAlignment="1" applyProtection="1">
      <alignment horizontal="center"/>
      <protection locked="0"/>
    </xf>
    <xf numFmtId="165" fontId="9" fillId="4" borderId="9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0" fillId="5" borderId="3" xfId="0" applyFill="1" applyBorder="1" applyAlignment="1" applyProtection="1">
      <alignment horizontal="center"/>
      <protection locked="0"/>
    </xf>
    <xf numFmtId="0" fontId="11" fillId="4" borderId="6" xfId="0" applyFont="1" applyFill="1" applyBorder="1" applyAlignment="1">
      <alignment horizontal="left"/>
    </xf>
    <xf numFmtId="0" fontId="12" fillId="4" borderId="7" xfId="0" applyFont="1" applyFill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49" fontId="5" fillId="0" borderId="1" xfId="1" applyNumberFormat="1" applyFont="1" applyFill="1" applyBorder="1" applyAlignment="1" applyProtection="1">
      <alignment horizontal="left"/>
      <protection locked="0"/>
    </xf>
    <xf numFmtId="49" fontId="2" fillId="0" borderId="1" xfId="1" applyNumberFormat="1" applyFill="1" applyBorder="1" applyAlignment="1" applyProtection="1">
      <alignment horizontal="left"/>
      <protection locked="0"/>
    </xf>
    <xf numFmtId="165" fontId="3" fillId="0" borderId="1" xfId="0" applyNumberFormat="1" applyFont="1" applyBorder="1" applyAlignment="1">
      <alignment horizont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0" fontId="2" fillId="2" borderId="0" xfId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5" fontId="3" fillId="2" borderId="0" xfId="0" applyNumberFormat="1" applyFont="1" applyFill="1" applyAlignment="1" applyProtection="1">
      <alignment horizontal="center"/>
      <protection locked="0"/>
    </xf>
    <xf numFmtId="14" fontId="3" fillId="0" borderId="0" xfId="0" applyNumberFormat="1" applyFont="1" applyAlignment="1">
      <alignment horizontal="center"/>
    </xf>
    <xf numFmtId="0" fontId="3" fillId="0" borderId="22" xfId="0" applyFont="1" applyBorder="1" applyProtection="1">
      <protection locked="0"/>
    </xf>
    <xf numFmtId="0" fontId="3" fillId="0" borderId="23" xfId="0" applyFont="1" applyBorder="1" applyAlignment="1" applyProtection="1">
      <alignment horizontal="right"/>
      <protection locked="0"/>
    </xf>
    <xf numFmtId="2" fontId="3" fillId="0" borderId="24" xfId="0" applyNumberFormat="1" applyFont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center"/>
      <protection locked="0"/>
    </xf>
    <xf numFmtId="49" fontId="15" fillId="0" borderId="25" xfId="1" applyNumberFormat="1" applyFont="1" applyFill="1" applyBorder="1" applyAlignment="1" applyProtection="1">
      <alignment horizontal="left"/>
      <protection locked="0"/>
    </xf>
    <xf numFmtId="164" fontId="3" fillId="0" borderId="25" xfId="0" applyNumberFormat="1" applyFont="1" applyBorder="1" applyAlignment="1" applyProtection="1">
      <alignment horizontal="center"/>
      <protection locked="0"/>
    </xf>
    <xf numFmtId="14" fontId="3" fillId="0" borderId="25" xfId="0" applyNumberFormat="1" applyFont="1" applyBorder="1" applyAlignment="1" applyProtection="1">
      <alignment horizontal="center"/>
      <protection locked="0"/>
    </xf>
    <xf numFmtId="14" fontId="3" fillId="0" borderId="25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22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7" xfId="0" applyFont="1" applyBorder="1" applyAlignment="1" applyProtection="1">
      <alignment horizontal="right"/>
      <protection locked="0"/>
    </xf>
    <xf numFmtId="2" fontId="3" fillId="0" borderId="28" xfId="0" applyNumberFormat="1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49" fontId="15" fillId="0" borderId="8" xfId="1" applyNumberFormat="1" applyFont="1" applyFill="1" applyBorder="1" applyAlignment="1" applyProtection="1">
      <alignment horizontal="left"/>
      <protection locked="0"/>
    </xf>
    <xf numFmtId="164" fontId="3" fillId="0" borderId="8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6" xfId="0" applyFont="1" applyBorder="1" applyProtection="1">
      <protection locked="0"/>
    </xf>
    <xf numFmtId="0" fontId="3" fillId="0" borderId="16" xfId="0" applyFont="1" applyBorder="1" applyAlignment="1" applyProtection="1">
      <alignment horizontal="right"/>
      <protection locked="0"/>
    </xf>
    <xf numFmtId="2" fontId="3" fillId="0" borderId="17" xfId="0" applyNumberFormat="1" applyFont="1" applyBorder="1" applyAlignment="1" applyProtection="1">
      <alignment horizontal="left"/>
      <protection locked="0"/>
    </xf>
    <xf numFmtId="49" fontId="15" fillId="0" borderId="9" xfId="1" applyNumberFormat="1" applyFont="1" applyFill="1" applyBorder="1" applyAlignment="1" applyProtection="1">
      <alignment horizontal="left"/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9" xfId="0" applyFont="1" applyBorder="1" applyProtection="1"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31" xfId="0" applyNumberFormat="1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center"/>
      <protection locked="0"/>
    </xf>
    <xf numFmtId="49" fontId="15" fillId="0" borderId="32" xfId="1" applyNumberFormat="1" applyFont="1" applyFill="1" applyBorder="1" applyAlignment="1" applyProtection="1">
      <alignment horizontal="left"/>
      <protection locked="0"/>
    </xf>
    <xf numFmtId="164" fontId="3" fillId="0" borderId="32" xfId="0" applyNumberFormat="1" applyFont="1" applyBorder="1" applyAlignment="1" applyProtection="1">
      <alignment horizontal="center"/>
      <protection locked="0"/>
    </xf>
    <xf numFmtId="14" fontId="3" fillId="0" borderId="32" xfId="0" applyNumberFormat="1" applyFont="1" applyBorder="1" applyAlignment="1" applyProtection="1">
      <alignment horizontal="center"/>
      <protection locked="0"/>
    </xf>
    <xf numFmtId="14" fontId="3" fillId="0" borderId="32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9" xfId="0" applyFont="1" applyBorder="1" applyAlignment="1" applyProtection="1">
      <alignment horizontal="center"/>
      <protection locked="0"/>
    </xf>
    <xf numFmtId="49" fontId="15" fillId="0" borderId="9" xfId="1" applyNumberFormat="1" applyFont="1" applyFill="1" applyBorder="1" applyAlignment="1" applyProtection="1">
      <alignment horizontal="left" wrapText="1"/>
      <protection locked="0"/>
    </xf>
    <xf numFmtId="0" fontId="8" fillId="0" borderId="8" xfId="0" applyFont="1" applyBorder="1" applyAlignment="1" applyProtection="1">
      <alignment horizontal="center"/>
      <protection locked="0"/>
    </xf>
    <xf numFmtId="49" fontId="15" fillId="0" borderId="8" xfId="1" applyNumberFormat="1" applyFont="1" applyFill="1" applyBorder="1" applyAlignment="1" applyProtection="1">
      <alignment horizontal="left" wrapText="1"/>
      <protection locked="0"/>
    </xf>
    <xf numFmtId="0" fontId="8" fillId="0" borderId="6" xfId="0" applyFont="1" applyBorder="1" applyProtection="1">
      <protection locked="0"/>
    </xf>
    <xf numFmtId="164" fontId="8" fillId="0" borderId="9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164" fontId="8" fillId="0" borderId="8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16" fillId="0" borderId="9" xfId="1" applyNumberFormat="1" applyFont="1" applyFill="1" applyBorder="1" applyAlignment="1" applyProtection="1">
      <alignment horizontal="left"/>
      <protection locked="0"/>
    </xf>
    <xf numFmtId="0" fontId="8" fillId="0" borderId="29" xfId="0" applyFont="1" applyBorder="1" applyProtection="1">
      <protection locked="0"/>
    </xf>
    <xf numFmtId="49" fontId="16" fillId="0" borderId="32" xfId="1" applyNumberFormat="1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64" fontId="3" fillId="0" borderId="8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Alignment="1" applyProtection="1">
      <alignment horizontal="right"/>
      <protection locked="0"/>
    </xf>
    <xf numFmtId="2" fontId="3" fillId="0" borderId="20" xfId="0" applyNumberFormat="1" applyFont="1" applyBorder="1" applyAlignment="1" applyProtection="1">
      <alignment horizontal="left"/>
      <protection locked="0"/>
    </xf>
    <xf numFmtId="164" fontId="3" fillId="0" borderId="21" xfId="0" applyNumberFormat="1" applyFont="1" applyBorder="1" applyAlignment="1" applyProtection="1">
      <alignment horizontal="center"/>
      <protection locked="0"/>
    </xf>
    <xf numFmtId="14" fontId="3" fillId="0" borderId="21" xfId="0" applyNumberFormat="1" applyFont="1" applyBorder="1" applyAlignment="1" applyProtection="1">
      <alignment horizontal="center"/>
      <protection locked="0"/>
    </xf>
    <xf numFmtId="14" fontId="3" fillId="0" borderId="21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37" xfId="0" applyFont="1" applyBorder="1" applyProtection="1">
      <protection locked="0"/>
    </xf>
    <xf numFmtId="0" fontId="3" fillId="0" borderId="35" xfId="0" applyFont="1" applyBorder="1" applyAlignment="1" applyProtection="1">
      <alignment horizontal="right"/>
      <protection locked="0"/>
    </xf>
    <xf numFmtId="2" fontId="3" fillId="0" borderId="36" xfId="0" applyNumberFormat="1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center"/>
      <protection locked="0"/>
    </xf>
    <xf numFmtId="49" fontId="15" fillId="0" borderId="38" xfId="1" applyNumberFormat="1" applyFont="1" applyFill="1" applyBorder="1" applyAlignment="1" applyProtection="1">
      <alignment horizontal="left"/>
      <protection locked="0"/>
    </xf>
    <xf numFmtId="164" fontId="3" fillId="0" borderId="38" xfId="0" applyNumberFormat="1" applyFont="1" applyBorder="1" applyAlignment="1" applyProtection="1">
      <alignment horizontal="center"/>
      <protection locked="0"/>
    </xf>
    <xf numFmtId="14" fontId="3" fillId="0" borderId="38" xfId="0" applyNumberFormat="1" applyFont="1" applyBorder="1" applyAlignment="1" applyProtection="1">
      <alignment horizontal="center"/>
      <protection locked="0"/>
    </xf>
    <xf numFmtId="14" fontId="3" fillId="0" borderId="38" xfId="0" applyNumberFormat="1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8" fillId="0" borderId="37" xfId="0" applyFont="1" applyBorder="1" applyProtection="1">
      <protection locked="0"/>
    </xf>
    <xf numFmtId="0" fontId="8" fillId="0" borderId="38" xfId="0" applyFont="1" applyBorder="1" applyAlignment="1" applyProtection="1">
      <alignment horizontal="center"/>
      <protection locked="0"/>
    </xf>
    <xf numFmtId="49" fontId="15" fillId="0" borderId="38" xfId="1" applyNumberFormat="1" applyFont="1" applyFill="1" applyBorder="1" applyAlignment="1" applyProtection="1">
      <alignment horizontal="left" wrapText="1"/>
      <protection locked="0"/>
    </xf>
    <xf numFmtId="164" fontId="8" fillId="0" borderId="38" xfId="0" applyNumberFormat="1" applyFont="1" applyBorder="1" applyAlignment="1" applyProtection="1">
      <alignment horizontal="center"/>
      <protection locked="0"/>
    </xf>
    <xf numFmtId="0" fontId="8" fillId="0" borderId="37" xfId="0" applyFont="1" applyBorder="1" applyAlignment="1" applyProtection="1">
      <alignment wrapText="1"/>
      <protection locked="0"/>
    </xf>
    <xf numFmtId="0" fontId="3" fillId="0" borderId="37" xfId="0" applyFont="1" applyBorder="1" applyAlignment="1" applyProtection="1">
      <alignment horizontal="left"/>
      <protection locked="0"/>
    </xf>
    <xf numFmtId="49" fontId="15" fillId="0" borderId="21" xfId="1" applyNumberFormat="1" applyFont="1" applyFill="1" applyBorder="1" applyAlignment="1" applyProtection="1">
      <alignment horizontal="left"/>
      <protection locked="0"/>
    </xf>
    <xf numFmtId="0" fontId="2" fillId="0" borderId="38" xfId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49" fontId="3" fillId="0" borderId="17" xfId="0" applyNumberFormat="1" applyFont="1" applyBorder="1" applyAlignment="1" applyProtection="1">
      <alignment horizontal="left"/>
      <protection locked="0"/>
    </xf>
    <xf numFmtId="0" fontId="2" fillId="0" borderId="9" xfId="1" applyFill="1" applyBorder="1" applyAlignment="1" applyProtection="1">
      <alignment horizontal="left"/>
      <protection locked="0"/>
    </xf>
    <xf numFmtId="0" fontId="2" fillId="0" borderId="8" xfId="1" applyFill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2" fillId="0" borderId="21" xfId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28" xfId="0" applyNumberFormat="1" applyFont="1" applyBorder="1" applyAlignment="1" applyProtection="1">
      <alignment horizontal="left"/>
      <protection locked="0"/>
    </xf>
    <xf numFmtId="49" fontId="3" fillId="0" borderId="36" xfId="0" applyNumberFormat="1" applyFont="1" applyBorder="1" applyAlignment="1" applyProtection="1">
      <alignment horizontal="left"/>
      <protection locked="0"/>
    </xf>
    <xf numFmtId="49" fontId="16" fillId="0" borderId="38" xfId="1" applyNumberFormat="1" applyFont="1" applyFill="1" applyBorder="1" applyAlignment="1" applyProtection="1">
      <alignment horizontal="left"/>
      <protection locked="0"/>
    </xf>
    <xf numFmtId="0" fontId="2" fillId="0" borderId="8" xfId="1" applyBorder="1" applyAlignment="1" applyProtection="1">
      <alignment horizontal="left"/>
      <protection locked="0"/>
    </xf>
    <xf numFmtId="0" fontId="2" fillId="0" borderId="21" xfId="1" applyBorder="1" applyAlignment="1" applyProtection="1">
      <alignment horizontal="left"/>
      <protection locked="0"/>
    </xf>
    <xf numFmtId="49" fontId="5" fillId="0" borderId="9" xfId="1" applyNumberFormat="1" applyFont="1" applyFill="1" applyBorder="1" applyAlignment="1" applyProtection="1">
      <alignment horizontal="left"/>
      <protection locked="0"/>
    </xf>
    <xf numFmtId="0" fontId="2" fillId="0" borderId="38" xfId="1" applyFill="1" applyBorder="1" applyAlignment="1" applyProtection="1">
      <alignment horizontal="left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2" fillId="0" borderId="9" xfId="1" applyBorder="1" applyAlignment="1" applyProtection="1">
      <alignment horizontal="left"/>
      <protection locked="0"/>
    </xf>
    <xf numFmtId="164" fontId="3" fillId="0" borderId="32" xfId="0" applyNumberFormat="1" applyFont="1" applyBorder="1" applyProtection="1">
      <protection locked="0"/>
    </xf>
    <xf numFmtId="164" fontId="3" fillId="0" borderId="38" xfId="0" applyNumberFormat="1" applyFont="1" applyBorder="1" applyProtection="1">
      <protection locked="0"/>
    </xf>
    <xf numFmtId="165" fontId="3" fillId="0" borderId="8" xfId="0" applyNumberFormat="1" applyFont="1" applyBorder="1" applyAlignment="1" applyProtection="1">
      <alignment horizontal="center"/>
      <protection locked="0"/>
    </xf>
    <xf numFmtId="165" fontId="3" fillId="0" borderId="38" xfId="0" applyNumberFormat="1" applyFont="1" applyBorder="1" applyAlignment="1" applyProtection="1">
      <alignment horizontal="center"/>
      <protection locked="0"/>
    </xf>
    <xf numFmtId="165" fontId="3" fillId="0" borderId="9" xfId="0" applyNumberFormat="1" applyFont="1" applyBorder="1" applyAlignment="1" applyProtection="1">
      <alignment horizontal="center"/>
      <protection locked="0"/>
    </xf>
    <xf numFmtId="165" fontId="3" fillId="0" borderId="8" xfId="0" applyNumberFormat="1" applyFont="1" applyBorder="1" applyAlignment="1">
      <alignment horizontal="center"/>
    </xf>
    <xf numFmtId="165" fontId="3" fillId="0" borderId="38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8" fillId="0" borderId="6" xfId="0" applyFont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center"/>
    </xf>
    <xf numFmtId="0" fontId="18" fillId="2" borderId="0" xfId="0" applyFont="1" applyFill="1"/>
    <xf numFmtId="0" fontId="8" fillId="2" borderId="11" xfId="0" applyFont="1" applyFill="1" applyBorder="1" applyAlignment="1">
      <alignment horizontal="center"/>
    </xf>
    <xf numFmtId="165" fontId="8" fillId="0" borderId="9" xfId="0" applyNumberFormat="1" applyFont="1" applyBorder="1" applyAlignment="1" applyProtection="1">
      <alignment horizontal="center"/>
      <protection locked="0"/>
    </xf>
    <xf numFmtId="165" fontId="8" fillId="0" borderId="9" xfId="0" applyNumberFormat="1" applyFont="1" applyBorder="1" applyAlignment="1">
      <alignment horizontal="center"/>
    </xf>
    <xf numFmtId="165" fontId="8" fillId="0" borderId="1" xfId="0" applyNumberFormat="1" applyFont="1" applyBorder="1" applyAlignment="1" applyProtection="1">
      <alignment horizontal="center"/>
      <protection locked="0"/>
    </xf>
    <xf numFmtId="165" fontId="8" fillId="0" borderId="1" xfId="0" applyNumberFormat="1" applyFont="1" applyBorder="1" applyAlignment="1">
      <alignment horizontal="center"/>
    </xf>
    <xf numFmtId="0" fontId="8" fillId="0" borderId="4" xfId="0" applyFont="1" applyBorder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 applyProtection="1">
      <alignment horizontal="righ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right"/>
    </xf>
    <xf numFmtId="49" fontId="1" fillId="2" borderId="0" xfId="0" applyNumberFormat="1" applyFont="1" applyFill="1" applyAlignment="1">
      <alignment horizontal="right"/>
    </xf>
    <xf numFmtId="0" fontId="19" fillId="0" borderId="4" xfId="0" applyFont="1" applyBorder="1" applyAlignment="1">
      <alignment vertical="center"/>
    </xf>
    <xf numFmtId="0" fontId="5" fillId="0" borderId="1" xfId="1" applyFont="1" applyBorder="1" applyAlignment="1" applyProtection="1">
      <alignment horizontal="left"/>
      <protection locked="0"/>
    </xf>
    <xf numFmtId="0" fontId="4" fillId="2" borderId="0" xfId="0" applyFont="1" applyFill="1"/>
    <xf numFmtId="0" fontId="4" fillId="2" borderId="0" xfId="0" applyFont="1" applyFill="1" applyAlignment="1">
      <alignment horizontal="left" indent="46"/>
    </xf>
    <xf numFmtId="0" fontId="3" fillId="2" borderId="0" xfId="0" applyFont="1" applyFill="1"/>
    <xf numFmtId="49" fontId="5" fillId="0" borderId="1" xfId="1" applyNumberFormat="1" applyFont="1" applyFill="1" applyBorder="1" applyAlignment="1" applyProtection="1">
      <alignment horizontal="left" wrapText="1"/>
      <protection locked="0"/>
    </xf>
    <xf numFmtId="0" fontId="5" fillId="0" borderId="1" xfId="1" applyFont="1" applyBorder="1"/>
    <xf numFmtId="0" fontId="20" fillId="0" borderId="1" xfId="1" applyFont="1" applyFill="1" applyBorder="1" applyAlignment="1" applyProtection="1">
      <alignment horizontal="left"/>
      <protection locked="0"/>
    </xf>
    <xf numFmtId="0" fontId="20" fillId="0" borderId="9" xfId="1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21" fillId="2" borderId="41" xfId="0" applyFont="1" applyFill="1" applyBorder="1" applyAlignment="1">
      <alignment horizontal="left"/>
    </xf>
    <xf numFmtId="0" fontId="0" fillId="2" borderId="33" xfId="0" applyFill="1" applyBorder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>
      <alignment horizontal="center"/>
    </xf>
    <xf numFmtId="0" fontId="2" fillId="2" borderId="1" xfId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 applyProtection="1">
      <alignment horizontal="left"/>
      <protection locked="0"/>
    </xf>
    <xf numFmtId="49" fontId="3" fillId="2" borderId="21" xfId="0" applyNumberFormat="1" applyFont="1" applyFill="1" applyBorder="1" applyAlignment="1" applyProtection="1">
      <alignment horizontal="left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5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" fillId="2" borderId="21" xfId="1" applyFill="1" applyBorder="1" applyAlignment="1" applyProtection="1">
      <alignment horizontal="left"/>
      <protection locked="0"/>
    </xf>
    <xf numFmtId="49" fontId="2" fillId="0" borderId="1" xfId="1" applyNumberFormat="1" applyFill="1" applyBorder="1" applyAlignment="1" applyProtection="1">
      <alignment horizontal="left" wrapText="1"/>
      <protection locked="0"/>
    </xf>
    <xf numFmtId="49" fontId="2" fillId="0" borderId="8" xfId="1" applyNumberFormat="1" applyFill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6" borderId="1" xfId="0" applyFont="1" applyFill="1" applyBorder="1" applyAlignment="1">
      <alignment horizontal="center"/>
    </xf>
    <xf numFmtId="49" fontId="13" fillId="6" borderId="12" xfId="0" applyNumberFormat="1" applyFont="1" applyFill="1" applyBorder="1" applyAlignment="1">
      <alignment horizontal="center"/>
    </xf>
    <xf numFmtId="49" fontId="13" fillId="6" borderId="13" xfId="0" applyNumberFormat="1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13" xfId="0" applyFont="1" applyFill="1" applyBorder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2" fillId="0" borderId="14" xfId="1" applyFill="1" applyBorder="1" applyAlignment="1" applyProtection="1">
      <alignment horizontal="left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8" fillId="0" borderId="42" xfId="0" applyFont="1" applyBorder="1" applyAlignment="1" applyProtection="1">
      <alignment horizontal="center"/>
      <protection locked="0"/>
    </xf>
    <xf numFmtId="164" fontId="8" fillId="0" borderId="15" xfId="0" applyNumberFormat="1" applyFont="1" applyBorder="1" applyAlignment="1" applyProtection="1">
      <alignment horizontal="center"/>
      <protection locked="0"/>
    </xf>
    <xf numFmtId="0" fontId="22" fillId="2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6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m/d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m/d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[&lt;=9999999]###\-####;\(###\)\ ###\-####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m/d/yy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m/d/yy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[&lt;=9999999]###\-####;\(###\)\ ###\-####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medium">
          <color rgb="FF000000"/>
        </left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m/d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m/d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[&lt;=9999999]###\-####;\(###\)\ ###\-####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rgb="FF000000"/>
        </left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88495</xdr:colOff>
      <xdr:row>0</xdr:row>
      <xdr:rowOff>0</xdr:rowOff>
    </xdr:from>
    <xdr:to>
      <xdr:col>0</xdr:col>
      <xdr:colOff>1981200</xdr:colOff>
      <xdr:row>3</xdr:row>
      <xdr:rowOff>116581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DEE646-EAB2-4C19-BAA9-0045179DC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95" y="0"/>
          <a:ext cx="1892705" cy="897631"/>
        </a:xfrm>
        <a:prstGeom prst="rect">
          <a:avLst/>
        </a:prstGeom>
      </xdr:spPr>
    </xdr:pic>
    <xdr:clientData/>
  </xdr:twoCellAnchor>
  <xdr:twoCellAnchor editAs="oneCell">
    <xdr:from>
      <xdr:col>8</xdr:col>
      <xdr:colOff>984408</xdr:colOff>
      <xdr:row>0</xdr:row>
      <xdr:rowOff>0</xdr:rowOff>
    </xdr:from>
    <xdr:to>
      <xdr:col>18</xdr:col>
      <xdr:colOff>282252</xdr:colOff>
      <xdr:row>2</xdr:row>
      <xdr:rowOff>112443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031210-FB74-4651-B9EF-14726ABC9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8508" y="0"/>
          <a:ext cx="1717194" cy="7029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88495</xdr:colOff>
      <xdr:row>0</xdr:row>
      <xdr:rowOff>0</xdr:rowOff>
    </xdr:from>
    <xdr:to>
      <xdr:col>0</xdr:col>
      <xdr:colOff>1981200</xdr:colOff>
      <xdr:row>3</xdr:row>
      <xdr:rowOff>116581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98861-9C7C-4FE8-9AD2-52408BD8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95" y="0"/>
          <a:ext cx="1892705" cy="897631"/>
        </a:xfrm>
        <a:prstGeom prst="rect">
          <a:avLst/>
        </a:prstGeom>
      </xdr:spPr>
    </xdr:pic>
    <xdr:clientData/>
  </xdr:twoCellAnchor>
  <xdr:twoCellAnchor editAs="oneCell">
    <xdr:from>
      <xdr:col>8</xdr:col>
      <xdr:colOff>984408</xdr:colOff>
      <xdr:row>0</xdr:row>
      <xdr:rowOff>0</xdr:rowOff>
    </xdr:from>
    <xdr:to>
      <xdr:col>18</xdr:col>
      <xdr:colOff>95562</xdr:colOff>
      <xdr:row>2</xdr:row>
      <xdr:rowOff>112443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1FD61B-C838-42E9-918C-6C293878C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783" y="0"/>
          <a:ext cx="1711479" cy="7029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88495</xdr:colOff>
      <xdr:row>0</xdr:row>
      <xdr:rowOff>0</xdr:rowOff>
    </xdr:from>
    <xdr:to>
      <xdr:col>0</xdr:col>
      <xdr:colOff>1981200</xdr:colOff>
      <xdr:row>3</xdr:row>
      <xdr:rowOff>116581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3D5CE5-B9AB-4CA3-8719-51327D015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95" y="0"/>
          <a:ext cx="1892705" cy="897631"/>
        </a:xfrm>
        <a:prstGeom prst="rect">
          <a:avLst/>
        </a:prstGeom>
      </xdr:spPr>
    </xdr:pic>
    <xdr:clientData/>
  </xdr:twoCellAnchor>
  <xdr:twoCellAnchor editAs="oneCell">
    <xdr:from>
      <xdr:col>8</xdr:col>
      <xdr:colOff>984408</xdr:colOff>
      <xdr:row>0</xdr:row>
      <xdr:rowOff>0</xdr:rowOff>
    </xdr:from>
    <xdr:to>
      <xdr:col>18</xdr:col>
      <xdr:colOff>282252</xdr:colOff>
      <xdr:row>2</xdr:row>
      <xdr:rowOff>112443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9DAE38-BDA3-41A6-B4FC-025883B1F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8508" y="0"/>
          <a:ext cx="1717194" cy="7029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9351058-4F8E-4BD0-849D-77463CEE3304}" name="Table15" displayName="Table15" ref="A16:R2396" totalsRowShown="0" headerRowDxfId="64" dataDxfId="63" tableBorderDxfId="62">
  <autoFilter ref="A16:R2396" xr:uid="{49B49A04-B14D-4905-BDC2-B689BD7445F4}"/>
  <sortState xmlns:xlrd2="http://schemas.microsoft.com/office/spreadsheetml/2017/richdata2" ref="A17:R2396">
    <sortCondition ref="C17:C2396"/>
  </sortState>
  <tableColumns count="18">
    <tableColumn id="1" xr3:uid="{6A2274BD-5FD2-4A68-A413-2CAEEF453876}" name="Nombre de Instalador" dataDxfId="61"/>
    <tableColumn id="16" xr3:uid="{791567ED-111A-4F6F-A5BD-983C08D73261}" name="Clasificación" dataDxfId="60"/>
    <tableColumn id="15" xr3:uid="{F9A54C06-D9DB-4BA1-A8A1-6E036DA3C634}" name="Número" dataDxfId="59"/>
    <tableColumn id="3" xr3:uid="{33054053-89A5-4F92-A323-C7E16D4FC3AB}" name="Profesión" dataDxfId="58"/>
    <tableColumn id="4" xr3:uid="{BC49A30E-2B61-41BA-9F70-12117ECA5D59}" name="Correo Electrónico de Instalador" dataDxfId="57" dataCellStyle="Hyperlink"/>
    <tableColumn id="5" xr3:uid="{3A6EBB8A-BE63-4E18-ADE7-3A3D8AD535B0}" name="Pueblo" dataDxfId="56"/>
    <tableColumn id="6" xr3:uid="{63595314-99AE-4AC9-B885-197572C54857}" name="Teléfonos" dataDxfId="55"/>
    <tableColumn id="7" xr3:uid="{918C415B-123B-42BF-A081-4B335B0AE349}" name="Fecha _x000a_de _x000a_expedición" dataDxfId="54"/>
    <tableColumn id="8" xr3:uid="{4FE52323-21CF-47DD-A162-87372F230945}" name="Fecha_x000a_ de_x000a_ expiración" dataDxfId="53"/>
    <tableColumn id="9" xr3:uid="{B3AE05E7-7DC4-4A00-9ADF-F00ECA565CC1}" name="Activo" dataDxfId="52">
      <calculatedColumnFormula>IF(I17&gt;=TODAY(),"si","no")</calculatedColumnFormula>
    </tableColumn>
    <tableColumn id="13" xr3:uid="{1A3AB62E-A195-4C57-AF49-6ECB4A0C26BA}" name="Column2" dataDxfId="51">
      <calculatedColumnFormula>IF(ABS(_xlfn.DAYS(TODAY(),I17))&lt;$B$9,"Debe renovar licencia luego de curso de 8 horas","")</calculatedColumnFormula>
    </tableColumn>
    <tableColumn id="12" xr3:uid="{2B66EF92-8DF3-401B-AF37-50B91B245092}" name="Column1" dataDxfId="50"/>
    <tableColumn id="14" xr3:uid="{4684D4E9-D82B-437C-B153-C365A6E1C23A}" name="Column4" dataDxfId="49">
      <calculatedColumnFormula>IF(AND(J17="no",$B$10="si"),"si","no")</calculatedColumnFormula>
    </tableColumn>
    <tableColumn id="2" xr3:uid="{91D58056-3164-44DB-B132-D5A50E29BDE6}" name="Column5" dataDxfId="48"/>
    <tableColumn id="10" xr3:uid="{2EB2A7BF-1487-4639-8FE6-9B69B4CBE9B5}" name="Column6" dataDxfId="47"/>
    <tableColumn id="11" xr3:uid="{79A6FF90-F42E-4493-8CFE-6F08C43768BA}" name="Column7" dataDxfId="46"/>
    <tableColumn id="17" xr3:uid="{B5A09CCA-7D0D-41E6-BD12-CFD23B5C34EF}" name="Column3" dataDxfId="45"/>
    <tableColumn id="18" xr3:uid="{EAB8D4A9-5242-45C9-B038-528BA01881C7}" name="Column32" dataDxfId="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D71237-03C6-4BE9-B595-EB99341F16FC}" name="Table13" displayName="Table13" ref="A16:M2064" totalsRowShown="0" headerRowDxfId="43" dataDxfId="42" tableBorderDxfId="41">
  <autoFilter ref="A16:M2064" xr:uid="{49B49A04-B14D-4905-BDC2-B689BD7445F4}"/>
  <sortState xmlns:xlrd2="http://schemas.microsoft.com/office/spreadsheetml/2017/richdata2" ref="A17:M2064">
    <sortCondition ref="C16:C2064"/>
  </sortState>
  <tableColumns count="13">
    <tableColumn id="1" xr3:uid="{B1E54B03-97DC-401F-913E-0EA1D3E123CB}" name="Nombre de Instalador" dataDxfId="40"/>
    <tableColumn id="16" xr3:uid="{93CF3B59-D167-43EF-8C55-0B046408AB56}" name="Clasificación" dataDxfId="39"/>
    <tableColumn id="15" xr3:uid="{C1B90E81-6011-4524-BA07-3A2C259BB8CC}" name="Número" dataDxfId="38"/>
    <tableColumn id="3" xr3:uid="{A594351E-0828-4699-A2A4-6AF73A372358}" name="Profesión" dataDxfId="37"/>
    <tableColumn id="4" xr3:uid="{570D0BDE-9361-420F-9516-2D2B1EE3F4DA}" name="Correo Electrónico de Instalador" dataDxfId="36" dataCellStyle="Hyperlink"/>
    <tableColumn id="5" xr3:uid="{B84907F7-6288-4721-B40D-3EF6DC0D2A86}" name="Pueblo" dataDxfId="35"/>
    <tableColumn id="6" xr3:uid="{AE0226A5-0048-4C8C-B364-4B2477F3585C}" name="Teléfonos" dataDxfId="34"/>
    <tableColumn id="7" xr3:uid="{5D1C1ABC-1252-42B8-A450-DE7FEA4B9E7E}" name="Fecha _x000a_de _x000a_expedición" dataDxfId="33"/>
    <tableColumn id="8" xr3:uid="{55624BA6-5198-4FA5-AB7C-95D494C42738}" name="Fecha_x000a_ de_x000a_ expiración" dataDxfId="32"/>
    <tableColumn id="9" xr3:uid="{45D4768B-6F2E-4109-AB2B-0C6628EB28B5}" name="Activo" dataDxfId="31">
      <calculatedColumnFormula>IF(I17&gt;=TODAY(),"si","no")</calculatedColumnFormula>
    </tableColumn>
    <tableColumn id="13" xr3:uid="{003C0A28-68BB-4653-80FB-08CFC5B31350}" name="Column2" dataDxfId="30">
      <calculatedColumnFormula>IF(ABS(_xlfn.DAYS(TODAY(),I17))&lt;$B$9,"Debe renovar licencia luego de curso de 8 horas","")</calculatedColumnFormula>
    </tableColumn>
    <tableColumn id="12" xr3:uid="{A6F77D93-00A5-46FE-96AF-14F6ABE67150}" name="Column1" dataDxfId="29"/>
    <tableColumn id="14" xr3:uid="{27ABB57B-C5E7-435B-BA36-491613D26795}" name="Column4" dataDxfId="28">
      <calculatedColumnFormula>IF(AND(J17="no",$B$10="si"),"si","no")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2B9070B-4C60-49E2-A912-FCB3760B9D10}" name="Table16" displayName="Table16" ref="A16:M2208" totalsRowShown="0" headerRowDxfId="27" dataDxfId="26" tableBorderDxfId="25">
  <autoFilter ref="A16:M2208" xr:uid="{49B49A04-B14D-4905-BDC2-B689BD7445F4}"/>
  <sortState xmlns:xlrd2="http://schemas.microsoft.com/office/spreadsheetml/2017/richdata2" ref="A17:M2208">
    <sortCondition ref="C17:C2208"/>
  </sortState>
  <tableColumns count="13">
    <tableColumn id="1" xr3:uid="{B3012D97-03C6-4803-9861-31E69DD917BD}" name="Nombre de Instalador" dataDxfId="24"/>
    <tableColumn id="16" xr3:uid="{F281FA95-585C-40F8-9C66-EBAD504866BF}" name="Clasificación" dataDxfId="23"/>
    <tableColumn id="15" xr3:uid="{58C5A5DD-60C9-45E0-98D8-6D887A0E7E7F}" name="Número" dataDxfId="22"/>
    <tableColumn id="3" xr3:uid="{6EDDE027-FF99-4266-A65D-8F0C4E8A8C81}" name="Profesión" dataDxfId="21"/>
    <tableColumn id="4" xr3:uid="{28E2E5A0-48B4-41BF-8AAB-D486D29100F3}" name="Correo Electrónico de Instalador" dataDxfId="20" dataCellStyle="Hyperlink"/>
    <tableColumn id="5" xr3:uid="{C7CBA058-3F86-442B-93BF-E77692A83AA8}" name="Pueblo" dataDxfId="19"/>
    <tableColumn id="6" xr3:uid="{BDE14810-5BA9-44EA-BF3F-5A93DCC3F1BF}" name="Teléfonos" dataDxfId="18"/>
    <tableColumn id="7" xr3:uid="{F368DB7F-2C98-4F43-9C46-B52573F232CB}" name="Fecha _x000a_de _x000a_expedición" dataDxfId="17"/>
    <tableColumn id="8" xr3:uid="{22549DA0-393B-4C47-9F1E-2C8A4FA8A542}" name="Fecha_x000a_ de_x000a_ expiración" dataDxfId="16"/>
    <tableColumn id="9" xr3:uid="{41E73ECD-CCDF-477C-838A-54B638094C0C}" name="Activo" dataDxfId="15">
      <calculatedColumnFormula>IF(I17&gt;=TODAY(),"si","no")</calculatedColumnFormula>
    </tableColumn>
    <tableColumn id="13" xr3:uid="{FCDDFE9F-7D4E-43EF-BA42-3DB153AD2DF9}" name="Column2" dataDxfId="14">
      <calculatedColumnFormula>IF(ABS(_xlfn.DAYS(TODAY(),I17))&lt;$B$9,"Debe renovar licencia luego de curso de 8 horas","")</calculatedColumnFormula>
    </tableColumn>
    <tableColumn id="12" xr3:uid="{59E59BDB-10BA-4284-B694-FC0B2656502B}" name="Column1" dataDxfId="13"/>
    <tableColumn id="14" xr3:uid="{8FF61B52-3A83-4B3B-8261-0AA98F35B158}" name="Column4" dataDxfId="12">
      <calculatedColumnFormula>IF(AND(J17="no",$B$10="si"),"si","no")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ngel.nievesdiaz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lelectric32@hotmail.com" TargetMode="External"/><Relationship Id="rId1" Type="http://schemas.openxmlformats.org/officeDocument/2006/relationships/hyperlink" Target="mailto:lesman4054@gmail.com" TargetMode="External"/><Relationship Id="rId6" Type="http://schemas.openxmlformats.org/officeDocument/2006/relationships/hyperlink" Target="mailto:josrodmar@gmail.com" TargetMode="External"/><Relationship Id="rId5" Type="http://schemas.openxmlformats.org/officeDocument/2006/relationships/hyperlink" Target="mailto:fernlugo1@yahoo.com" TargetMode="External"/><Relationship Id="rId4" Type="http://schemas.openxmlformats.org/officeDocument/2006/relationships/hyperlink" Target="mailto:caminantepr@aol.com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BCD4-42CC-4B70-8160-C5433CF95EED}">
  <sheetPr>
    <tabColor theme="5" tint="0.39997558519241921"/>
    <pageSetUpPr fitToPage="1"/>
  </sheetPr>
  <dimension ref="A1:S2396"/>
  <sheetViews>
    <sheetView tabSelected="1" zoomScale="107" zoomScaleNormal="107" workbookViewId="0">
      <selection activeCell="C1100" sqref="C1100"/>
    </sheetView>
  </sheetViews>
  <sheetFormatPr defaultColWidth="9.109375" defaultRowHeight="14.4" x14ac:dyDescent="0.3"/>
  <cols>
    <col min="1" max="1" width="36.6640625" style="4" bestFit="1" customWidth="1"/>
    <col min="2" max="2" width="12.88671875" style="17" bestFit="1" customWidth="1"/>
    <col min="3" max="3" width="10.33203125" style="232" customWidth="1"/>
    <col min="4" max="4" width="10.33203125" style="21" customWidth="1"/>
    <col min="5" max="5" width="37.109375" style="238" bestFit="1" customWidth="1"/>
    <col min="6" max="6" width="11.88671875" style="4" bestFit="1" customWidth="1"/>
    <col min="7" max="7" width="13.6640625" style="4" customWidth="1"/>
    <col min="8" max="8" width="14" style="4" customWidth="1"/>
    <col min="9" max="9" width="14.44140625" style="4" bestFit="1" customWidth="1"/>
    <col min="10" max="10" width="11.6640625" style="238" customWidth="1"/>
    <col min="11" max="11" width="0" style="4" hidden="1" customWidth="1"/>
    <col min="12" max="13" width="10.88671875" style="4" hidden="1" customWidth="1"/>
    <col min="14" max="14" width="38.88671875" style="4" hidden="1" customWidth="1"/>
    <col min="15" max="17" width="0" style="4" hidden="1" customWidth="1"/>
    <col min="18" max="18" width="9.88671875" style="4" bestFit="1" customWidth="1"/>
    <col min="19" max="16384" width="9.109375" style="4"/>
  </cols>
  <sheetData>
    <row r="1" spans="1:19" ht="23.4" x14ac:dyDescent="0.45">
      <c r="A1" s="275" t="s">
        <v>0</v>
      </c>
      <c r="B1" s="275"/>
      <c r="C1" s="276"/>
      <c r="D1" s="275"/>
      <c r="E1" s="275"/>
      <c r="F1" s="275"/>
      <c r="G1" s="275"/>
      <c r="H1" s="275"/>
      <c r="I1" s="275"/>
      <c r="J1" s="277"/>
      <c r="K1" s="275"/>
      <c r="L1" s="275"/>
      <c r="M1" s="275"/>
    </row>
    <row r="2" spans="1:19" ht="23.4" x14ac:dyDescent="0.45">
      <c r="A2" s="275">
        <v>2023</v>
      </c>
      <c r="B2" s="275"/>
      <c r="C2" s="276"/>
      <c r="D2" s="275"/>
      <c r="E2" s="275"/>
      <c r="F2" s="275"/>
      <c r="G2" s="275"/>
      <c r="H2" s="275"/>
      <c r="I2" s="275"/>
      <c r="J2" s="277"/>
      <c r="K2" s="275"/>
      <c r="L2" s="275"/>
      <c r="M2" s="275"/>
    </row>
    <row r="3" spans="1:19" x14ac:dyDescent="0.3">
      <c r="B3" s="1"/>
      <c r="C3" s="233"/>
      <c r="D3" s="20"/>
      <c r="E3" s="236"/>
      <c r="F3" s="5"/>
      <c r="G3" s="5"/>
      <c r="I3" s="5"/>
      <c r="J3" s="236"/>
      <c r="K3" s="5"/>
      <c r="L3" s="5"/>
      <c r="M3" s="5"/>
    </row>
    <row r="4" spans="1:19" ht="15" thickBot="1" x14ac:dyDescent="0.35">
      <c r="A4" s="2"/>
      <c r="B4" s="1"/>
      <c r="C4" s="233"/>
      <c r="D4" s="20"/>
      <c r="E4" s="237"/>
      <c r="F4" s="2"/>
      <c r="G4" s="2"/>
      <c r="H4" s="3"/>
      <c r="I4" s="3"/>
      <c r="J4" s="3"/>
      <c r="K4" s="3"/>
      <c r="L4" s="3"/>
      <c r="M4" s="3"/>
    </row>
    <row r="5" spans="1:19" x14ac:dyDescent="0.3">
      <c r="A5" s="10" t="s">
        <v>1</v>
      </c>
      <c r="B5" s="11">
        <f ca="1">COUNTIF(Table15[Activo],"si")</f>
        <v>2029</v>
      </c>
      <c r="E5" s="237"/>
      <c r="F5" s="278" t="s">
        <v>2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9"/>
    </row>
    <row r="6" spans="1:19" x14ac:dyDescent="0.3">
      <c r="A6" s="12" t="s">
        <v>3</v>
      </c>
      <c r="B6" s="13">
        <f ca="1">COUNTIFS($J$17:$J$2396,"=si",$D$17:$D$2396,"=I")</f>
        <v>334</v>
      </c>
      <c r="E6" s="273"/>
      <c r="F6" s="274" t="s">
        <v>4</v>
      </c>
      <c r="G6" s="274" t="s">
        <v>5</v>
      </c>
      <c r="H6" s="274" t="s">
        <v>6</v>
      </c>
      <c r="I6" s="274" t="s">
        <v>7</v>
      </c>
      <c r="J6" s="274" t="s">
        <v>8</v>
      </c>
      <c r="K6" s="33"/>
      <c r="L6" s="33"/>
      <c r="M6" s="33"/>
      <c r="N6" s="33"/>
      <c r="O6" s="33"/>
      <c r="P6" s="33"/>
      <c r="Q6" s="33"/>
      <c r="R6" s="274" t="s">
        <v>9</v>
      </c>
      <c r="S6" s="30"/>
    </row>
    <row r="7" spans="1:19" ht="15" thickBot="1" x14ac:dyDescent="0.35">
      <c r="A7" s="14" t="s">
        <v>10</v>
      </c>
      <c r="B7" s="15">
        <f ca="1">COUNTIFS($J$17:$J$2396,"=si",$D$17:$D$2396,"=P")</f>
        <v>1694</v>
      </c>
      <c r="E7" s="34" t="s">
        <v>11</v>
      </c>
      <c r="F7" s="7">
        <f>COUNTIFS($H$17:$H$2396,"&gt;=1/1/2023",$H$17:$H$2396,"&lt;=1/31/2023")</f>
        <v>43</v>
      </c>
      <c r="G7" s="7">
        <f>COUNTIFS($H$17:$H$2396,"&gt;=2/1/2023",$H$17:$H$2396,"&lt;=2/28/2023")</f>
        <v>40</v>
      </c>
      <c r="H7" s="7">
        <f>COUNTIFS($H$17:$H$2396,"&gt;=3/1/2023",$H$17:$H$2396,"&lt;3/31/2023")</f>
        <v>64</v>
      </c>
      <c r="I7" s="7">
        <f>COUNTIFS($H$17:$H$2396,"&gt;=4/1/2023",$H$17:$H$2396,"&lt;4/30/2023")</f>
        <v>18</v>
      </c>
      <c r="J7" s="7">
        <f>COUNTIFS($H$17:$H$2396,"&gt;=5/1/2023",$H$17:$H$2396,"&lt;5/31/2023")</f>
        <v>74</v>
      </c>
      <c r="K7" s="33"/>
      <c r="L7" s="33"/>
      <c r="M7" s="33"/>
      <c r="N7" s="33"/>
      <c r="O7" s="33"/>
      <c r="P7" s="33"/>
      <c r="Q7" s="33"/>
      <c r="R7" s="7">
        <f>COUNTIFS($H$17:$H$2396,"&gt;=6/1/2023",$H$17:$H$2396,"&lt;6/30/2023")</f>
        <v>50</v>
      </c>
    </row>
    <row r="8" spans="1:19" ht="15" thickBot="1" x14ac:dyDescent="0.35">
      <c r="A8" s="6"/>
      <c r="B8" s="1"/>
      <c r="C8" s="16"/>
      <c r="D8" s="20"/>
      <c r="E8" s="34" t="s">
        <v>12</v>
      </c>
      <c r="F8" s="7">
        <f>COUNTIFS($H$17:$H$2396,"&gt;=1/1/2023",$H$17:$H$2396,"&lt;=1/31/2023",$D$17:$D$2396,"=I")</f>
        <v>7</v>
      </c>
      <c r="G8" s="7">
        <f>COUNTIFS($H$17:$H$2396,"&gt;=2/1/2023",$H$17:$H$2396,"&lt;=2/28/2023",$D$17:$D$2396,"=I")</f>
        <v>13</v>
      </c>
      <c r="H8" s="7">
        <f>COUNTIFS($H$17:$H$2396,"&gt;=3/1/2023",$H$17:$H$2396,"&lt;3/31/2023",$D$17:$D$2396,"=I")</f>
        <v>9</v>
      </c>
      <c r="I8" s="7">
        <f>COUNTIFS($H$17:$H$2396,"&gt;=4/1/2023",$H$17:$H$2396,"&lt;4/30/2023",$D$17:$D$2396,"=I")</f>
        <v>3</v>
      </c>
      <c r="J8" s="7">
        <f>COUNTIFS($H$17:$H$2396,"&gt;=5/1/2023",$H$17:$H$2396,"&lt;5/31/2023",$D$17:$D$2396,"=I")</f>
        <v>5</v>
      </c>
      <c r="K8" s="33"/>
      <c r="L8" s="33"/>
      <c r="M8" s="33"/>
      <c r="N8" s="33"/>
      <c r="O8" s="33"/>
      <c r="P8" s="33"/>
      <c r="Q8" s="33"/>
      <c r="R8" s="7">
        <f>COUNTIFS($H$17:$H$2396,"&gt;=6/1/2023",$H$17:$H$2396,"&lt;6/30/2023",$D$17:$D$2396,"=I")</f>
        <v>7</v>
      </c>
    </row>
    <row r="9" spans="1:19" x14ac:dyDescent="0.3">
      <c r="A9" s="76" t="s">
        <v>13</v>
      </c>
      <c r="B9" s="77">
        <v>30</v>
      </c>
      <c r="C9" s="25"/>
      <c r="D9" s="26"/>
      <c r="E9" s="34" t="s">
        <v>14</v>
      </c>
      <c r="F9" s="7">
        <f>COUNTIFS($H$17:$H$2396,"&gt;=1/1/2023",$H$17:$H$2396,"&lt;=1/31/2023",$D$17:$D$2396,"=P")</f>
        <v>36</v>
      </c>
      <c r="G9" s="7">
        <f>COUNTIFS($H$17:$H$2396,"&gt;=2/1/2023",$H$17:$H$2396,"&lt;=2/28/2023",$D$17:$D$2396,"=P")</f>
        <v>27</v>
      </c>
      <c r="H9" s="7">
        <f>COUNTIFS($H$17:$H$2396,"&gt;=3/1/2023",$H$17:$H$2396,"&lt;3/31/2023",$D$17:$D$2396,"=P")</f>
        <v>55</v>
      </c>
      <c r="I9" s="7">
        <f>COUNTIFS($H$17:$H$2396,"&gt;=4/1/2023",$H$17:$H$2396,"&lt;4/30/2023",$D$17:$D$2396,"=P")</f>
        <v>15</v>
      </c>
      <c r="J9" s="7">
        <f>COUNTIFS($H$17:$H$2396,"&gt;=5/1/2023",$H$17:$H$2396,"&lt;5/31/2023",$D$17:$D$2396,"=P")</f>
        <v>69</v>
      </c>
      <c r="K9" s="33"/>
      <c r="L9" s="33"/>
      <c r="M9" s="33"/>
      <c r="N9" s="33"/>
      <c r="O9" s="33"/>
      <c r="P9" s="33"/>
      <c r="Q9" s="33"/>
      <c r="R9" s="7">
        <f>COUNTIFS($H$17:$H$2396,"&gt;=6/1/2023",$H$17:$H$2396,"&lt;6/30/2023",$D$17:$D$2396,"=P")</f>
        <v>43</v>
      </c>
    </row>
    <row r="10" spans="1:19" ht="15" thickBot="1" x14ac:dyDescent="0.35">
      <c r="A10" s="78" t="s">
        <v>15</v>
      </c>
      <c r="B10" s="79" t="s">
        <v>16</v>
      </c>
      <c r="C10" s="27"/>
      <c r="D10" s="28"/>
      <c r="E10" s="1"/>
      <c r="F10" s="16"/>
      <c r="G10" s="17"/>
      <c r="H10" s="17"/>
      <c r="I10" s="17"/>
      <c r="J10" s="17"/>
      <c r="K10" s="17"/>
      <c r="L10" s="17"/>
      <c r="M10" s="17"/>
    </row>
    <row r="11" spans="1:19" ht="15" thickBot="1" x14ac:dyDescent="0.35">
      <c r="A11" s="31"/>
      <c r="B11" s="32"/>
      <c r="C11" s="27"/>
      <c r="D11" s="28"/>
      <c r="E11" s="1"/>
      <c r="F11" s="274" t="s">
        <v>17</v>
      </c>
      <c r="G11" s="274" t="s">
        <v>18</v>
      </c>
      <c r="H11" s="274" t="s">
        <v>19</v>
      </c>
      <c r="I11" s="274" t="s">
        <v>20</v>
      </c>
      <c r="J11" s="274" t="s">
        <v>21</v>
      </c>
      <c r="K11" s="33"/>
      <c r="L11" s="33"/>
      <c r="M11" s="33"/>
      <c r="N11" s="33"/>
      <c r="O11" s="33"/>
      <c r="P11" s="33"/>
      <c r="Q11" s="33"/>
      <c r="R11" s="274" t="s">
        <v>22</v>
      </c>
      <c r="S11" s="30"/>
    </row>
    <row r="12" spans="1:19" ht="15" thickBot="1" x14ac:dyDescent="0.35">
      <c r="A12" s="248" t="s">
        <v>23</v>
      </c>
      <c r="B12" s="249">
        <f>SUM(F7:J7)+R7+SUM(F12:J12)+R12</f>
        <v>378</v>
      </c>
      <c r="C12" s="27"/>
      <c r="D12" s="28"/>
      <c r="E12" s="34" t="s">
        <v>11</v>
      </c>
      <c r="F12" s="7">
        <f>COUNTIFS($H$17:$H$2396,"&gt;=7/1/2023",$H$17:$H$2396,"&lt;7/31/2023")</f>
        <v>66</v>
      </c>
      <c r="G12" s="7">
        <f>COUNTIFS($H$17:$H$2396,"&gt;=8/1/2023",$H$17:$H$2396,"&lt;8/31/2023")</f>
        <v>23</v>
      </c>
      <c r="H12" s="7">
        <f>COUNTIFS($H$17:$H$2396,"&gt;=9/1/2023",$H$17:$H$2396,"&lt;9/30/2023")</f>
        <v>0</v>
      </c>
      <c r="I12" s="7">
        <f>COUNTIFS($H$17:$H$2396,"&gt;=10/1/2023",$H$17:$H$2396,"&lt;10/31/2023")</f>
        <v>0</v>
      </c>
      <c r="J12" s="7">
        <f>COUNTIFS($H$17:$H$2396,"&gt;=11/1/2023",$H$17:$H$2396,"&lt;11/30/2023")</f>
        <v>0</v>
      </c>
      <c r="K12" s="7">
        <f>COUNTIFS($H$17:$H$2396,"&gt;=7/1/2021",$H$17:$H$2396,"&lt;7/31/2021")</f>
        <v>40</v>
      </c>
      <c r="L12" s="7">
        <f>COUNTIFS($H$17:$H$2396,"&gt;=7/1/2021",$H$17:$H$2396,"&lt;7/31/2021")</f>
        <v>40</v>
      </c>
      <c r="M12" s="7">
        <f>COUNTIFS($H$17:$H$2396,"&gt;=7/1/2021",$H$17:$H$2396,"&lt;7/31/2021")</f>
        <v>40</v>
      </c>
      <c r="N12" s="7">
        <f>COUNTIFS($H$17:$H$2396,"&gt;=7/1/2021",$H$17:$H$2396,"&lt;7/31/2021")</f>
        <v>40</v>
      </c>
      <c r="O12" s="7">
        <f>COUNTIFS($H$17:$H$2396,"&gt;=7/1/2021",$H$17:$H$2396,"&lt;7/31/2021")</f>
        <v>40</v>
      </c>
      <c r="P12" s="7">
        <f>COUNTIFS($H$17:$H$2396,"&gt;=7/1/2021",$H$17:$H$2396,"&lt;7/31/2021")</f>
        <v>40</v>
      </c>
      <c r="Q12" s="7">
        <f>COUNTIFS($H$17:$H$2396,"&gt;=7/1/2021",$H$17:$H$2396,"&lt;7/31/2021")</f>
        <v>40</v>
      </c>
      <c r="R12" s="7">
        <f>COUNTIFS($H$17:$H$2396,"&gt;=12/1/2023",$H$17:$H$2396,"&lt;12/31/2023")</f>
        <v>0</v>
      </c>
    </row>
    <row r="13" spans="1:19" x14ac:dyDescent="0.3">
      <c r="A13" s="31"/>
      <c r="C13" s="27"/>
      <c r="D13" s="28"/>
      <c r="E13" s="34" t="s">
        <v>12</v>
      </c>
      <c r="F13" s="7">
        <f>COUNTIFS($H$17:$H$2396,"&gt;=7/1/2023",$H$17:$H$2396,"&lt;7/31/2023",$D$17:$D$2396,"=I")</f>
        <v>13</v>
      </c>
      <c r="G13" s="7">
        <f>COUNTIFS($H$17:$H$2396,"&gt;=8/1/2023",$H$17:$H$2396,"&lt;8/31/2023",$D$17:$D$2396,"=I")</f>
        <v>7</v>
      </c>
      <c r="H13" s="7">
        <f>COUNTIFS($H$17:$H$2396,"&gt;=9/1/2023",$H$17:$H$2396,"&lt;9/30/2023",$D$17:$D$2396,"=I")</f>
        <v>0</v>
      </c>
      <c r="I13" s="7">
        <f>COUNTIFS($H$17:$H$2396,"&gt;=10/1/2023",$H$17:$H$2396,"&lt;10/31/2023",$D$17:$D$2396,"=I")</f>
        <v>0</v>
      </c>
      <c r="J13" s="7">
        <f>COUNTIFS($H$17:$H$2396,"&gt;=11/1/2023",$H$17:$H$2396,"&lt;11/30/2023",$D$17:$D$2396,"=I")</f>
        <v>0</v>
      </c>
      <c r="K13" s="7">
        <f>COUNTIFS($H$17:$H$2396,"&gt;=7/1/2021",$H$17:$H$2396,"&lt;7/31/2021",$D$17:$D$2396,"=I")</f>
        <v>8</v>
      </c>
      <c r="L13" s="7">
        <f>COUNTIFS($H$17:$H$2396,"&gt;=7/1/2021",$H$17:$H$2396,"&lt;7/31/2021",$D$17:$D$2396,"=I")</f>
        <v>8</v>
      </c>
      <c r="M13" s="7">
        <f>COUNTIFS($H$17:$H$2396,"&gt;=7/1/2021",$H$17:$H$2396,"&lt;7/31/2021",$D$17:$D$2396,"=I")</f>
        <v>8</v>
      </c>
      <c r="N13" s="7">
        <f>COUNTIFS($H$17:$H$2396,"&gt;=7/1/2021",$H$17:$H$2396,"&lt;7/31/2021",$D$17:$D$2396,"=I")</f>
        <v>8</v>
      </c>
      <c r="O13" s="7">
        <f>COUNTIFS($H$17:$H$2396,"&gt;=7/1/2021",$H$17:$H$2396,"&lt;7/31/2021",$D$17:$D$2396,"=I")</f>
        <v>8</v>
      </c>
      <c r="P13" s="7">
        <f>COUNTIFS($H$17:$H$2396,"&gt;=7/1/2021",$H$17:$H$2396,"&lt;7/31/2021",$D$17:$D$2396,"=I")</f>
        <v>8</v>
      </c>
      <c r="Q13" s="7">
        <f>COUNTIFS($H$17:$H$2396,"&gt;=7/1/2021",$H$17:$H$2396,"&lt;7/31/2021",$D$17:$D$2396,"=I")</f>
        <v>8</v>
      </c>
      <c r="R13" s="7">
        <f>COUNTIFS($H$17:$H$2396,"&gt;=12/1/2023",$H$17:$H$2396,"&lt;12/31/2023",$D$17:$D$2396,"=I")</f>
        <v>0</v>
      </c>
    </row>
    <row r="14" spans="1:19" ht="15" thickBot="1" x14ac:dyDescent="0.35">
      <c r="C14" s="19"/>
      <c r="E14" s="34" t="s">
        <v>14</v>
      </c>
      <c r="F14" s="7">
        <f>COUNTIFS($H$17:$H$2396,"&gt;=7/1/2023",$H$17:$H$2396,"&lt;7/31/2023",$D$17:$D$2396,"=P")</f>
        <v>53</v>
      </c>
      <c r="G14" s="7">
        <f>COUNTIFS($H$17:$H$2396,"&gt;=8/1/2023",$H$17:$H$2396,"&lt;8/31/2023",$D$17:$D$2396,"=P")</f>
        <v>16</v>
      </c>
      <c r="H14" s="7">
        <f>COUNTIFS($H$17:$H$2396,"&gt;=9/1/2023",$H$17:$H$2396,"&lt;9/30/2023",$D$17:$D$2396,"=P")</f>
        <v>0</v>
      </c>
      <c r="I14" s="7">
        <f>COUNTIFS($H$17:$H$2396,"&gt;=10/1/2023",$H$17:$H$2396,"&lt;10/31/2023",$D$17:$D$2396,"=P")</f>
        <v>0</v>
      </c>
      <c r="J14" s="7">
        <f>COUNTIFS($H$17:$H$2396,"&gt;=11/1/2023",$H$17:$H$2396,"&lt;11/30/2023",$D$17:$D$2396,"=P")</f>
        <v>0</v>
      </c>
      <c r="K14" s="7">
        <f>COUNTIFS($H$17:$H$2396,"&gt;=7/1/2021",$H$17:$H$2396,"&lt;7/31/2021",$D$17:$D$2396,"=P")</f>
        <v>32</v>
      </c>
      <c r="L14" s="7">
        <f>COUNTIFS($H$17:$H$2396,"&gt;=7/1/2021",$H$17:$H$2396,"&lt;7/31/2021",$D$17:$D$2396,"=P")</f>
        <v>32</v>
      </c>
      <c r="M14" s="7">
        <f>COUNTIFS($H$17:$H$2396,"&gt;=7/1/2021",$H$17:$H$2396,"&lt;7/31/2021",$D$17:$D$2396,"=P")</f>
        <v>32</v>
      </c>
      <c r="N14" s="7">
        <f>COUNTIFS($H$17:$H$2396,"&gt;=7/1/2021",$H$17:$H$2396,"&lt;7/31/2021",$D$17:$D$2396,"=P")</f>
        <v>32</v>
      </c>
      <c r="O14" s="7">
        <f>COUNTIFS($H$17:$H$2396,"&gt;=7/1/2021",$H$17:$H$2396,"&lt;7/31/2021",$D$17:$D$2396,"=P")</f>
        <v>32</v>
      </c>
      <c r="P14" s="7">
        <f>COUNTIFS($H$17:$H$2396,"&gt;=7/1/2021",$H$17:$H$2396,"&lt;7/31/2021",$D$17:$D$2396,"=P")</f>
        <v>32</v>
      </c>
      <c r="Q14" s="7">
        <f>COUNTIFS($H$17:$H$2396,"&gt;=7/1/2021",$H$17:$H$2396,"&lt;7/31/2021",$D$17:$D$2396,"=P")</f>
        <v>32</v>
      </c>
      <c r="R14" s="7">
        <f>COUNTIFS($H$17:$H$2396,"&gt;=12/1/2023",$H$17:$H$2396,"&lt;12/31/2023",$D$17:$D$2396,"=P")</f>
        <v>0</v>
      </c>
    </row>
    <row r="15" spans="1:19" ht="15" thickBot="1" x14ac:dyDescent="0.35">
      <c r="B15" s="279" t="s">
        <v>24</v>
      </c>
      <c r="C15" s="280"/>
      <c r="D15" s="35"/>
      <c r="J15" s="4"/>
    </row>
    <row r="16" spans="1:19" ht="41.4" x14ac:dyDescent="0.3">
      <c r="A16" s="216" t="s">
        <v>25</v>
      </c>
      <c r="B16" s="217" t="s">
        <v>26</v>
      </c>
      <c r="C16" s="218" t="s">
        <v>27</v>
      </c>
      <c r="D16" s="219" t="s">
        <v>28</v>
      </c>
      <c r="E16" s="219" t="s">
        <v>29</v>
      </c>
      <c r="F16" s="219" t="s">
        <v>30</v>
      </c>
      <c r="G16" s="220" t="s">
        <v>31</v>
      </c>
      <c r="H16" s="221" t="s">
        <v>32</v>
      </c>
      <c r="I16" s="221" t="s">
        <v>33</v>
      </c>
      <c r="J16" s="222" t="s">
        <v>34</v>
      </c>
      <c r="K16" s="9" t="s">
        <v>35</v>
      </c>
      <c r="L16" s="9" t="s">
        <v>36</v>
      </c>
      <c r="M16" s="9" t="s">
        <v>37</v>
      </c>
      <c r="N16" s="9" t="s">
        <v>38</v>
      </c>
      <c r="O16" s="9" t="s">
        <v>39</v>
      </c>
      <c r="P16" s="9" t="s">
        <v>40</v>
      </c>
      <c r="Q16" s="22" t="s">
        <v>41</v>
      </c>
      <c r="R16" s="9" t="s">
        <v>42</v>
      </c>
    </row>
    <row r="17" spans="1:18" x14ac:dyDescent="0.3">
      <c r="A17" s="145" t="s">
        <v>43</v>
      </c>
      <c r="B17" s="223" t="s">
        <v>44</v>
      </c>
      <c r="C17" s="225" t="s">
        <v>45</v>
      </c>
      <c r="D17" s="246" t="s">
        <v>46</v>
      </c>
      <c r="E17" s="271" t="s">
        <v>47</v>
      </c>
      <c r="F17" s="109" t="s">
        <v>48</v>
      </c>
      <c r="G17" s="111" t="s">
        <v>49</v>
      </c>
      <c r="H17" s="112">
        <v>45078</v>
      </c>
      <c r="I17" s="113">
        <f>Table15[[#This Row],[Fecha 
de 
expedición]]+1461</f>
        <v>46539</v>
      </c>
      <c r="J17" s="243" t="str">
        <f ca="1">IF(I17&gt;=TODAY(),"si","no")</f>
        <v>si</v>
      </c>
      <c r="K17" s="8" t="str">
        <f ca="1">IF(ABS(_xlfn.DAYS(TODAY(),I17))&lt;$B$9,"Debe renovar licencia luego de curso de 8 horas","")</f>
        <v/>
      </c>
      <c r="L17" s="8"/>
      <c r="M17" s="8" t="str">
        <f ca="1">IF(AND(J17="no",$B$10="si"),"si","no")</f>
        <v>no</v>
      </c>
      <c r="N17" s="266"/>
      <c r="O17" s="266"/>
      <c r="P17" s="266"/>
      <c r="Q17" s="267" t="str" cm="1">
        <f t="array" aca="1" ref="Q17" ca="1">_xlfn.IFS(J17="no","no",$B$10="si","si")</f>
        <v>si</v>
      </c>
      <c r="R17" s="266"/>
    </row>
    <row r="18" spans="1:18" x14ac:dyDescent="0.3">
      <c r="A18" s="61" t="s">
        <v>50</v>
      </c>
      <c r="B18" s="224" t="s">
        <v>44</v>
      </c>
      <c r="C18" s="225" t="s">
        <v>51</v>
      </c>
      <c r="D18" s="38" t="s">
        <v>46</v>
      </c>
      <c r="E18" s="58" t="s">
        <v>52</v>
      </c>
      <c r="F18" s="38" t="s">
        <v>53</v>
      </c>
      <c r="G18" s="39" t="s">
        <v>54</v>
      </c>
      <c r="H18" s="40">
        <v>44363</v>
      </c>
      <c r="I18" s="41">
        <f>Table15[[#This Row],[Fecha 
de 
expedición]]+1461</f>
        <v>45824</v>
      </c>
      <c r="J18" s="244" t="str">
        <f ca="1">IF(I18&gt;=TODAY(),"si","no")</f>
        <v>si</v>
      </c>
      <c r="K18" s="8" t="str">
        <f ca="1">IF(ABS(_xlfn.DAYS(TODAY(),I18))&lt;$B$9,"Debe renovar licencia luego de curso de 8 horas","")</f>
        <v/>
      </c>
      <c r="L18" s="8"/>
      <c r="M18" s="8" t="str">
        <f ca="1">IF(AND(J18="no",$B$10="si"),"si","no")</f>
        <v>no</v>
      </c>
      <c r="N18" s="266"/>
      <c r="O18" s="266"/>
      <c r="P18" s="266"/>
      <c r="Q18" s="267" t="str" cm="1">
        <f t="array" aca="1" ref="Q18" ca="1">_xlfn.IFS(J18="no","no",$B$10="si","si")</f>
        <v>si</v>
      </c>
      <c r="R18" s="266"/>
    </row>
    <row r="19" spans="1:18" x14ac:dyDescent="0.3">
      <c r="A19" s="61" t="s">
        <v>55</v>
      </c>
      <c r="B19" s="224" t="s">
        <v>44</v>
      </c>
      <c r="C19" s="225" t="s">
        <v>56</v>
      </c>
      <c r="D19" s="38" t="s">
        <v>57</v>
      </c>
      <c r="E19" s="37" t="s">
        <v>58</v>
      </c>
      <c r="F19" s="38" t="s">
        <v>59</v>
      </c>
      <c r="G19" s="39" t="s">
        <v>60</v>
      </c>
      <c r="H19" s="40">
        <v>44726</v>
      </c>
      <c r="I19" s="41">
        <f>Table15[[#This Row],[Fecha 
de 
expedición]]+1461</f>
        <v>46187</v>
      </c>
      <c r="J19" s="244" t="str">
        <f ca="1">IF(I19&gt;=TODAY(),"si","no")</f>
        <v>si</v>
      </c>
      <c r="K19" s="8" t="str">
        <f ca="1">IF(ABS(_xlfn.DAYS(TODAY(),I19))&lt;$B$9,"Debe renovar licencia luego de curso de 8 horas","")</f>
        <v/>
      </c>
      <c r="L19" s="8"/>
      <c r="M19" s="8" t="str">
        <f ca="1">IF(AND(J19="no",$B$10="si"),"si","no")</f>
        <v>no</v>
      </c>
      <c r="N19" s="266"/>
      <c r="O19" s="266"/>
      <c r="P19" s="266"/>
      <c r="Q19" s="267" t="str" cm="1">
        <f t="array" aca="1" ref="Q19" ca="1">_xlfn.IFS(J19="no","no",$B$10="si","si")</f>
        <v>si</v>
      </c>
      <c r="R19" s="266"/>
    </row>
    <row r="20" spans="1:18" x14ac:dyDescent="0.3">
      <c r="A20" s="61" t="s">
        <v>61</v>
      </c>
      <c r="B20" s="224" t="s">
        <v>62</v>
      </c>
      <c r="C20" s="225" t="s">
        <v>63</v>
      </c>
      <c r="D20" s="38" t="s">
        <v>46</v>
      </c>
      <c r="E20" s="37" t="s">
        <v>64</v>
      </c>
      <c r="F20" s="38" t="s">
        <v>53</v>
      </c>
      <c r="G20" s="39" t="s">
        <v>65</v>
      </c>
      <c r="H20" s="40">
        <v>44305</v>
      </c>
      <c r="I20" s="41">
        <f>Table15[[#This Row],[Fecha 
de 
expedición]]+1461</f>
        <v>45766</v>
      </c>
      <c r="J20" s="244" t="str">
        <f ca="1">IF(I20&gt;=TODAY(),"si","no")</f>
        <v>si</v>
      </c>
      <c r="K20" s="8" t="str">
        <f ca="1">IF(ABS(_xlfn.DAYS(TODAY(),I20))&lt;$B$9,"Debe renovar licencia luego de curso de 8 horas","")</f>
        <v/>
      </c>
      <c r="L20" s="8"/>
      <c r="M20" s="8" t="str">
        <f ca="1">IF(AND(J20="no",$B$10="si"),"si","no")</f>
        <v>no</v>
      </c>
      <c r="N20" s="266"/>
      <c r="O20" s="266"/>
      <c r="P20" s="266"/>
      <c r="Q20" s="267" t="str" cm="1">
        <f t="array" aca="1" ref="Q20" ca="1">_xlfn.IFS(J20="no","no",$B$10="si","si")</f>
        <v>si</v>
      </c>
      <c r="R20" s="266"/>
    </row>
    <row r="21" spans="1:18" x14ac:dyDescent="0.3">
      <c r="A21" s="63" t="s">
        <v>66</v>
      </c>
      <c r="B21" s="224" t="s">
        <v>44</v>
      </c>
      <c r="C21" s="225" t="s">
        <v>67</v>
      </c>
      <c r="D21" s="38" t="s">
        <v>46</v>
      </c>
      <c r="E21" s="37" t="s">
        <v>68</v>
      </c>
      <c r="F21" s="38" t="s">
        <v>69</v>
      </c>
      <c r="G21" s="39" t="s">
        <v>70</v>
      </c>
      <c r="H21" s="40">
        <v>44341</v>
      </c>
      <c r="I21" s="41">
        <f>Table15[[#This Row],[Fecha 
de 
expedición]]+1461</f>
        <v>45802</v>
      </c>
      <c r="J21" s="244" t="str">
        <f ca="1">IF(I21&gt;=TODAY(),"si","no")</f>
        <v>si</v>
      </c>
      <c r="K21" s="8" t="str">
        <f ca="1">IF(ABS(_xlfn.DAYS(TODAY(),I21))&lt;$B$9,"Debe renovar licencia luego de curso de 8 horas","")</f>
        <v/>
      </c>
      <c r="L21" s="8"/>
      <c r="M21" s="8" t="str">
        <f ca="1">IF(AND(J21="no",$B$10="si"),"si","no")</f>
        <v>no</v>
      </c>
      <c r="N21" s="266"/>
      <c r="O21" s="266"/>
      <c r="P21" s="266"/>
      <c r="Q21" s="267" t="str" cm="1">
        <f t="array" aca="1" ref="Q21" ca="1">_xlfn.IFS(J21="no","no",$B$10="si","si")</f>
        <v>si</v>
      </c>
      <c r="R21" s="266"/>
    </row>
    <row r="22" spans="1:18" x14ac:dyDescent="0.3">
      <c r="A22" s="61" t="s">
        <v>71</v>
      </c>
      <c r="B22" s="224" t="s">
        <v>44</v>
      </c>
      <c r="C22" s="225" t="s">
        <v>72</v>
      </c>
      <c r="D22" s="38" t="s">
        <v>46</v>
      </c>
      <c r="E22" s="37" t="s">
        <v>73</v>
      </c>
      <c r="F22" s="38" t="s">
        <v>74</v>
      </c>
      <c r="G22" s="39" t="s">
        <v>75</v>
      </c>
      <c r="H22" s="40">
        <v>44280</v>
      </c>
      <c r="I22" s="41">
        <f>Table15[[#This Row],[Fecha 
de 
expedición]]+1461</f>
        <v>45741</v>
      </c>
      <c r="J22" s="244" t="str">
        <f ca="1">IF(I22&gt;=TODAY(),"si","no")</f>
        <v>si</v>
      </c>
      <c r="K22" s="8" t="str">
        <f ca="1">IF(ABS(_xlfn.DAYS(TODAY(),I22))&lt;$B$9,"Debe renovar licencia luego de curso de 8 horas","")</f>
        <v/>
      </c>
      <c r="L22" s="8"/>
      <c r="M22" s="8" t="str">
        <f ca="1">IF(AND(J22="no",$B$10="si"),"si","no")</f>
        <v>no</v>
      </c>
      <c r="N22" s="266"/>
      <c r="O22" s="266"/>
      <c r="P22" s="266"/>
      <c r="Q22" s="267" t="str" cm="1">
        <f t="array" aca="1" ref="Q22" ca="1">_xlfn.IFS(J22="no","no",$B$10="si","si")</f>
        <v>si</v>
      </c>
      <c r="R22" s="266"/>
    </row>
    <row r="23" spans="1:18" x14ac:dyDescent="0.3">
      <c r="A23" s="61" t="s">
        <v>76</v>
      </c>
      <c r="B23" s="224" t="s">
        <v>62</v>
      </c>
      <c r="C23" s="225" t="s">
        <v>77</v>
      </c>
      <c r="D23" s="38" t="s">
        <v>78</v>
      </c>
      <c r="E23" s="37" t="s">
        <v>79</v>
      </c>
      <c r="F23" s="38" t="s">
        <v>53</v>
      </c>
      <c r="G23" s="39" t="s">
        <v>80</v>
      </c>
      <c r="H23" s="40">
        <v>44334</v>
      </c>
      <c r="I23" s="41">
        <f>Table15[[#This Row],[Fecha 
de 
expedición]]+1461</f>
        <v>45795</v>
      </c>
      <c r="J23" s="244" t="str">
        <f ca="1">IF(I23&gt;=TODAY(),"si","no")</f>
        <v>si</v>
      </c>
      <c r="K23" s="8" t="str">
        <f ca="1">IF(ABS(_xlfn.DAYS(TODAY(),I23))&lt;$B$9,"Debe renovar licencia luego de curso de 8 horas","")</f>
        <v/>
      </c>
      <c r="L23" s="8"/>
      <c r="M23" s="8" t="str">
        <f ca="1">IF(AND(J23="no",$B$10="si"),"si","no")</f>
        <v>no</v>
      </c>
      <c r="N23" s="266"/>
      <c r="O23" s="266"/>
      <c r="P23" s="266"/>
      <c r="Q23" s="267" t="str" cm="1">
        <f t="array" aca="1" ref="Q23" ca="1">_xlfn.IFS(J23="no","no",$B$10="si","si")</f>
        <v>si</v>
      </c>
      <c r="R23" s="266"/>
    </row>
    <row r="24" spans="1:18" x14ac:dyDescent="0.3">
      <c r="A24" s="61" t="s">
        <v>81</v>
      </c>
      <c r="B24" s="224" t="s">
        <v>44</v>
      </c>
      <c r="C24" s="225" t="s">
        <v>82</v>
      </c>
      <c r="D24" s="38" t="s">
        <v>57</v>
      </c>
      <c r="E24" s="37" t="s">
        <v>83</v>
      </c>
      <c r="F24" s="38" t="s">
        <v>84</v>
      </c>
      <c r="G24" s="39" t="s">
        <v>85</v>
      </c>
      <c r="H24" s="40">
        <v>44406</v>
      </c>
      <c r="I24" s="41">
        <f>Table15[[#This Row],[Fecha 
de 
expedición]]+1461</f>
        <v>45867</v>
      </c>
      <c r="J24" s="244" t="str">
        <f ca="1">IF(I24&gt;=TODAY(),"si","no")</f>
        <v>si</v>
      </c>
      <c r="K24" s="8" t="str">
        <f ca="1">IF(ABS(_xlfn.DAYS(TODAY(),I24))&lt;$B$9,"Debe renovar licencia luego de curso de 8 horas","")</f>
        <v/>
      </c>
      <c r="L24" s="8"/>
      <c r="M24" s="8" t="str">
        <f ca="1">IF(AND(J24="no",$B$10="si"),"si","no")</f>
        <v>no</v>
      </c>
      <c r="N24" s="266"/>
      <c r="O24" s="266"/>
      <c r="P24" s="266"/>
      <c r="Q24" s="267" t="str" cm="1">
        <f t="array" aca="1" ref="Q24" ca="1">_xlfn.IFS(J24="no","no",$B$10="si","si")</f>
        <v>si</v>
      </c>
      <c r="R24" s="266"/>
    </row>
    <row r="25" spans="1:18" x14ac:dyDescent="0.3">
      <c r="A25" s="61" t="s">
        <v>86</v>
      </c>
      <c r="B25" s="224" t="s">
        <v>44</v>
      </c>
      <c r="C25" s="225" t="s">
        <v>87</v>
      </c>
      <c r="D25" s="38" t="s">
        <v>46</v>
      </c>
      <c r="E25" s="37" t="s">
        <v>88</v>
      </c>
      <c r="F25" s="38" t="s">
        <v>89</v>
      </c>
      <c r="G25" s="39" t="s">
        <v>90</v>
      </c>
      <c r="H25" s="40">
        <v>44356</v>
      </c>
      <c r="I25" s="41">
        <f>Table15[[#This Row],[Fecha 
de 
expedición]]+1461</f>
        <v>45817</v>
      </c>
      <c r="J25" s="244" t="str">
        <f ca="1">IF(I25&gt;=TODAY(),"si","no")</f>
        <v>si</v>
      </c>
      <c r="K25" s="8" t="str">
        <f ca="1">IF(ABS(_xlfn.DAYS(TODAY(),I25))&lt;$B$9,"Debe renovar licencia luego de curso de 8 horas","")</f>
        <v/>
      </c>
      <c r="L25" s="8"/>
      <c r="M25" s="8" t="str">
        <f ca="1">IF(AND(J25="no",$B$10="si"),"si","no")</f>
        <v>no</v>
      </c>
      <c r="N25" s="266"/>
      <c r="O25" s="266"/>
      <c r="P25" s="266"/>
      <c r="Q25" s="267" t="str" cm="1">
        <f t="array" aca="1" ref="Q25" ca="1">_xlfn.IFS(J25="no","no",$B$10="si","si")</f>
        <v>si</v>
      </c>
      <c r="R25" s="266"/>
    </row>
    <row r="26" spans="1:18" x14ac:dyDescent="0.3">
      <c r="A26" s="61" t="s">
        <v>91</v>
      </c>
      <c r="B26" s="224" t="s">
        <v>44</v>
      </c>
      <c r="C26" s="225" t="s">
        <v>92</v>
      </c>
      <c r="D26" s="38" t="s">
        <v>46</v>
      </c>
      <c r="E26" s="37" t="s">
        <v>93</v>
      </c>
      <c r="F26" s="38" t="s">
        <v>94</v>
      </c>
      <c r="G26" s="39" t="s">
        <v>95</v>
      </c>
      <c r="H26" s="40">
        <v>44427</v>
      </c>
      <c r="I26" s="41">
        <f>Table15[[#This Row],[Fecha 
de 
expedición]]+1461</f>
        <v>45888</v>
      </c>
      <c r="J26" s="244" t="str">
        <f ca="1">IF(I26&gt;=TODAY(),"si","no")</f>
        <v>si</v>
      </c>
      <c r="K26" s="8" t="str">
        <f ca="1">IF(ABS(_xlfn.DAYS(TODAY(),I26))&lt;$B$9,"Debe renovar licencia luego de curso de 8 horas","")</f>
        <v/>
      </c>
      <c r="L26" s="8"/>
      <c r="M26" s="8" t="str">
        <f ca="1">IF(AND(J26="no",$B$10="si"),"si","no")</f>
        <v>no</v>
      </c>
      <c r="N26" s="266"/>
      <c r="O26" s="266"/>
      <c r="P26" s="266"/>
      <c r="Q26" s="267" t="str" cm="1">
        <f t="array" aca="1" ref="Q26" ca="1">_xlfn.IFS(J26="no","no",$B$10="si","si")</f>
        <v>si</v>
      </c>
      <c r="R26" s="266"/>
    </row>
    <row r="27" spans="1:18" x14ac:dyDescent="0.3">
      <c r="A27" s="61" t="s">
        <v>96</v>
      </c>
      <c r="B27" s="224" t="s">
        <v>44</v>
      </c>
      <c r="C27" s="225" t="s">
        <v>97</v>
      </c>
      <c r="D27" s="38" t="s">
        <v>46</v>
      </c>
      <c r="E27" s="37" t="s">
        <v>98</v>
      </c>
      <c r="F27" s="38" t="s">
        <v>99</v>
      </c>
      <c r="G27" s="39" t="s">
        <v>100</v>
      </c>
      <c r="H27" s="40">
        <v>44336</v>
      </c>
      <c r="I27" s="41">
        <f>Table15[[#This Row],[Fecha 
de 
expedición]]+1461</f>
        <v>45797</v>
      </c>
      <c r="J27" s="244" t="str">
        <f ca="1">IF(I27&gt;=TODAY(),"si","no")</f>
        <v>si</v>
      </c>
      <c r="K27" s="8" t="str">
        <f ca="1">IF(ABS(_xlfn.DAYS(TODAY(),I27))&lt;$B$9,"Debe renovar licencia luego de curso de 8 horas","")</f>
        <v/>
      </c>
      <c r="L27" s="8"/>
      <c r="M27" s="8" t="str">
        <f ca="1">IF(AND(J27="no",$B$10="si"),"si","no")</f>
        <v>no</v>
      </c>
      <c r="N27" s="266"/>
      <c r="O27" s="266"/>
      <c r="P27" s="266"/>
      <c r="Q27" s="267" t="str" cm="1">
        <f t="array" aca="1" ref="Q27" ca="1">_xlfn.IFS(J27="no","no",$B$10="si","si")</f>
        <v>si</v>
      </c>
      <c r="R27" s="266"/>
    </row>
    <row r="28" spans="1:18" x14ac:dyDescent="0.3">
      <c r="A28" s="61" t="s">
        <v>101</v>
      </c>
      <c r="B28" s="224" t="s">
        <v>44</v>
      </c>
      <c r="C28" s="225" t="s">
        <v>102</v>
      </c>
      <c r="D28" s="38" t="s">
        <v>46</v>
      </c>
      <c r="E28" s="37" t="s">
        <v>103</v>
      </c>
      <c r="F28" s="38" t="s">
        <v>104</v>
      </c>
      <c r="G28" s="39" t="s">
        <v>105</v>
      </c>
      <c r="H28" s="40">
        <v>44356</v>
      </c>
      <c r="I28" s="41">
        <f>Table15[[#This Row],[Fecha 
de 
expedición]]+1461</f>
        <v>45817</v>
      </c>
      <c r="J28" s="244" t="str">
        <f ca="1">IF(I28&gt;=TODAY(),"si","no")</f>
        <v>si</v>
      </c>
      <c r="K28" s="8" t="str">
        <f ca="1">IF(ABS(_xlfn.DAYS(TODAY(),I28))&lt;$B$9,"Debe renovar licencia luego de curso de 8 horas","")</f>
        <v/>
      </c>
      <c r="L28" s="8"/>
      <c r="M28" s="8" t="str">
        <f ca="1">IF(AND(J28="no",$B$10="si"),"si","no")</f>
        <v>no</v>
      </c>
      <c r="N28" s="266"/>
      <c r="O28" s="266"/>
      <c r="P28" s="266"/>
      <c r="Q28" s="267" t="str" cm="1">
        <f t="array" aca="1" ref="Q28" ca="1">_xlfn.IFS(J28="no","no",$B$10="si","si")</f>
        <v>si</v>
      </c>
      <c r="R28" s="266"/>
    </row>
    <row r="29" spans="1:18" x14ac:dyDescent="0.3">
      <c r="A29" s="61" t="s">
        <v>106</v>
      </c>
      <c r="B29" s="224" t="s">
        <v>44</v>
      </c>
      <c r="C29" s="225" t="s">
        <v>107</v>
      </c>
      <c r="D29" s="38" t="s">
        <v>46</v>
      </c>
      <c r="E29" s="37" t="s">
        <v>108</v>
      </c>
      <c r="F29" s="38" t="s">
        <v>109</v>
      </c>
      <c r="G29" s="39" t="s">
        <v>110</v>
      </c>
      <c r="H29" s="40">
        <v>44279</v>
      </c>
      <c r="I29" s="41">
        <f>Table15[[#This Row],[Fecha 
de 
expedición]]+1461</f>
        <v>45740</v>
      </c>
      <c r="J29" s="244" t="str">
        <f ca="1">IF(I29&gt;=TODAY(),"si","no")</f>
        <v>si</v>
      </c>
      <c r="K29" s="8" t="str">
        <f ca="1">IF(ABS(_xlfn.DAYS(TODAY(),I29))&lt;$B$9,"Debe renovar licencia luego de curso de 8 horas","")</f>
        <v/>
      </c>
      <c r="L29" s="8"/>
      <c r="M29" s="8" t="str">
        <f ca="1">IF(AND(J29="no",$B$10="si"),"si","no")</f>
        <v>no</v>
      </c>
      <c r="N29" s="266"/>
      <c r="O29" s="266"/>
      <c r="P29" s="266"/>
      <c r="Q29" s="267" t="str" cm="1">
        <f t="array" aca="1" ref="Q29" ca="1">_xlfn.IFS(J29="no","no",$B$10="si","si")</f>
        <v>si</v>
      </c>
      <c r="R29" s="266"/>
    </row>
    <row r="30" spans="1:18" x14ac:dyDescent="0.3">
      <c r="A30" s="63" t="s">
        <v>111</v>
      </c>
      <c r="B30" s="224" t="s">
        <v>44</v>
      </c>
      <c r="C30" s="225" t="s">
        <v>112</v>
      </c>
      <c r="D30" s="38" t="s">
        <v>46</v>
      </c>
      <c r="E30" s="37" t="s">
        <v>113</v>
      </c>
      <c r="F30" s="38" t="s">
        <v>114</v>
      </c>
      <c r="G30" s="39" t="s">
        <v>115</v>
      </c>
      <c r="H30" s="40">
        <v>43600</v>
      </c>
      <c r="I30" s="41">
        <f>Table15[[#This Row],[Fecha 
de 
expedición]]+1461</f>
        <v>45061</v>
      </c>
      <c r="J30" s="244" t="str">
        <f ca="1">IF(I30&gt;=TODAY(),"si","no")</f>
        <v>no</v>
      </c>
      <c r="K30" s="8" t="str">
        <f ca="1">IF(ABS(_xlfn.DAYS(TODAY(),I30))&lt;$B$9,"Debe renovar licencia luego de curso de 8 horas","")</f>
        <v/>
      </c>
      <c r="L30" s="8"/>
      <c r="M30" s="8" t="str">
        <f ca="1">IF(AND(J30="no",$B$10="si"),"si","no")</f>
        <v>si</v>
      </c>
      <c r="N30" s="266"/>
      <c r="O30" s="266"/>
      <c r="P30" s="266"/>
      <c r="Q30" s="267" t="str" cm="1">
        <f t="array" aca="1" ref="Q30" ca="1">_xlfn.IFS(J30="no","no",$B$10="si","si")</f>
        <v>no</v>
      </c>
      <c r="R30" s="266"/>
    </row>
    <row r="31" spans="1:18" x14ac:dyDescent="0.3">
      <c r="A31" s="63" t="s">
        <v>116</v>
      </c>
      <c r="B31" s="224" t="s">
        <v>44</v>
      </c>
      <c r="C31" s="225" t="s">
        <v>117</v>
      </c>
      <c r="D31" s="38" t="s">
        <v>46</v>
      </c>
      <c r="E31" s="37" t="s">
        <v>118</v>
      </c>
      <c r="F31" s="38" t="s">
        <v>119</v>
      </c>
      <c r="G31" s="39" t="s">
        <v>120</v>
      </c>
      <c r="H31" s="40">
        <v>44390</v>
      </c>
      <c r="I31" s="41">
        <f>Table15[[#This Row],[Fecha 
de 
expedición]]+1461</f>
        <v>45851</v>
      </c>
      <c r="J31" s="244" t="str">
        <f ca="1">IF(I31&gt;=TODAY(),"si","no")</f>
        <v>si</v>
      </c>
      <c r="K31" s="8" t="str">
        <f ca="1">IF(ABS(_xlfn.DAYS(TODAY(),I31))&lt;$B$9,"Debe renovar licencia luego de curso de 8 horas","")</f>
        <v/>
      </c>
      <c r="L31" s="8"/>
      <c r="M31" s="8" t="str">
        <f ca="1">IF(AND(J31="no",$B$10="si"),"si","no")</f>
        <v>no</v>
      </c>
      <c r="N31" s="266"/>
      <c r="O31" s="266"/>
      <c r="P31" s="266"/>
      <c r="Q31" s="267" t="str" cm="1">
        <f t="array" aca="1" ref="Q31" ca="1">_xlfn.IFS(J31="no","no",$B$10="si","si")</f>
        <v>si</v>
      </c>
      <c r="R31" s="266"/>
    </row>
    <row r="32" spans="1:18" x14ac:dyDescent="0.3">
      <c r="A32" s="63" t="s">
        <v>121</v>
      </c>
      <c r="B32" s="224" t="s">
        <v>44</v>
      </c>
      <c r="C32" s="225" t="s">
        <v>122</v>
      </c>
      <c r="D32" s="38" t="s">
        <v>46</v>
      </c>
      <c r="E32" s="37" t="s">
        <v>123</v>
      </c>
      <c r="F32" s="38" t="s">
        <v>124</v>
      </c>
      <c r="G32" s="39" t="s">
        <v>125</v>
      </c>
      <c r="H32" s="40">
        <v>44326</v>
      </c>
      <c r="I32" s="41">
        <f>Table15[[#This Row],[Fecha 
de 
expedición]]+1461</f>
        <v>45787</v>
      </c>
      <c r="J32" s="244" t="str">
        <f ca="1">IF(I32&gt;=TODAY(),"si","no")</f>
        <v>si</v>
      </c>
      <c r="K32" s="8" t="str">
        <f ca="1">IF(ABS(_xlfn.DAYS(TODAY(),I32))&lt;$B$9,"Debe renovar licencia luego de curso de 8 horas","")</f>
        <v/>
      </c>
      <c r="L32" s="8"/>
      <c r="M32" s="8" t="str">
        <f ca="1">IF(AND(J32="no",$B$10="si"),"si","no")</f>
        <v>no</v>
      </c>
      <c r="N32" s="266"/>
      <c r="O32" s="266"/>
      <c r="P32" s="266"/>
      <c r="Q32" s="267" t="str" cm="1">
        <f t="array" aca="1" ref="Q32" ca="1">_xlfn.IFS(J32="no","no",$B$10="si","si")</f>
        <v>si</v>
      </c>
      <c r="R32" s="266"/>
    </row>
    <row r="33" spans="1:18" x14ac:dyDescent="0.3">
      <c r="A33" s="63" t="s">
        <v>126</v>
      </c>
      <c r="B33" s="224" t="s">
        <v>44</v>
      </c>
      <c r="C33" s="225" t="s">
        <v>127</v>
      </c>
      <c r="D33" s="38" t="s">
        <v>57</v>
      </c>
      <c r="E33" s="37" t="s">
        <v>128</v>
      </c>
      <c r="F33" s="38" t="s">
        <v>129</v>
      </c>
      <c r="G33" s="39" t="s">
        <v>130</v>
      </c>
      <c r="H33" s="40">
        <v>43706</v>
      </c>
      <c r="I33" s="41">
        <f>Table15[[#This Row],[Fecha 
de 
expedición]]+1461</f>
        <v>45167</v>
      </c>
      <c r="J33" s="244" t="str">
        <f ca="1">IF(I33&gt;=TODAY(),"si","no")</f>
        <v>si</v>
      </c>
      <c r="K33" s="8" t="str">
        <f ca="1">IF(ABS(_xlfn.DAYS(TODAY(),I33))&lt;$B$9,"Debe renovar licencia luego de curso de 8 horas","")</f>
        <v>Debe renovar licencia luego de curso de 8 horas</v>
      </c>
      <c r="L33" s="8"/>
      <c r="M33" s="8" t="str">
        <f ca="1">IF(AND(J33="no",$B$10="si"),"si","no")</f>
        <v>no</v>
      </c>
      <c r="N33" s="266"/>
      <c r="O33" s="266"/>
      <c r="P33" s="266"/>
      <c r="Q33" s="267" t="str" cm="1">
        <f t="array" aca="1" ref="Q33" ca="1">_xlfn.IFS(J33="no","no",$B$10="si","si")</f>
        <v>si</v>
      </c>
      <c r="R33" s="266"/>
    </row>
    <row r="34" spans="1:18" x14ac:dyDescent="0.3">
      <c r="A34" s="63" t="s">
        <v>131</v>
      </c>
      <c r="B34" s="224" t="s">
        <v>44</v>
      </c>
      <c r="C34" s="225" t="s">
        <v>132</v>
      </c>
      <c r="D34" s="38" t="s">
        <v>46</v>
      </c>
      <c r="E34" s="58" t="s">
        <v>133</v>
      </c>
      <c r="F34" s="38" t="s">
        <v>124</v>
      </c>
      <c r="G34" s="39" t="s">
        <v>134</v>
      </c>
      <c r="H34" s="40">
        <v>44363</v>
      </c>
      <c r="I34" s="41">
        <f>Table15[[#This Row],[Fecha 
de 
expedición]]+1461</f>
        <v>45824</v>
      </c>
      <c r="J34" s="244" t="str">
        <f ca="1">IF(I34&gt;=TODAY(),"si","no")</f>
        <v>si</v>
      </c>
      <c r="K34" s="8" t="str">
        <f ca="1">IF(ABS(_xlfn.DAYS(TODAY(),I34))&lt;$B$9,"Debe renovar licencia luego de curso de 8 horas","")</f>
        <v/>
      </c>
      <c r="L34" s="8"/>
      <c r="M34" s="8" t="str">
        <f ca="1">IF(AND(J34="no",$B$10="si"),"si","no")</f>
        <v>no</v>
      </c>
      <c r="N34" s="266"/>
      <c r="O34" s="266"/>
      <c r="P34" s="266"/>
      <c r="Q34" s="267" t="str" cm="1">
        <f t="array" aca="1" ref="Q34" ca="1">_xlfn.IFS(J34="no","no",$B$10="si","si")</f>
        <v>si</v>
      </c>
      <c r="R34" s="266"/>
    </row>
    <row r="35" spans="1:18" x14ac:dyDescent="0.3">
      <c r="A35" s="63" t="s">
        <v>135</v>
      </c>
      <c r="B35" s="224" t="s">
        <v>44</v>
      </c>
      <c r="C35" s="225" t="s">
        <v>136</v>
      </c>
      <c r="D35" s="38" t="s">
        <v>46</v>
      </c>
      <c r="E35" s="37" t="s">
        <v>137</v>
      </c>
      <c r="F35" s="38" t="s">
        <v>74</v>
      </c>
      <c r="G35" s="39" t="s">
        <v>138</v>
      </c>
      <c r="H35" s="40">
        <v>44910</v>
      </c>
      <c r="I35" s="41">
        <f>Table15[[#This Row],[Fecha 
de 
expedición]]+1461</f>
        <v>46371</v>
      </c>
      <c r="J35" s="244" t="str">
        <f ca="1">IF(I35&gt;=TODAY(),"si","no")</f>
        <v>si</v>
      </c>
      <c r="K35" s="8" t="str">
        <f ca="1">IF(ABS(_xlfn.DAYS(TODAY(),I35))&lt;$B$9,"Debe renovar licencia luego de curso de 8 horas","")</f>
        <v/>
      </c>
      <c r="L35" s="8"/>
      <c r="M35" s="8" t="str">
        <f ca="1">IF(AND(J35="no",$B$10="si"),"si","no")</f>
        <v>no</v>
      </c>
      <c r="N35" s="266"/>
      <c r="O35" s="266"/>
      <c r="P35" s="266"/>
      <c r="Q35" s="267" t="str" cm="1">
        <f t="array" aca="1" ref="Q35" ca="1">_xlfn.IFS(J35="no","no",$B$10="si","si")</f>
        <v>si</v>
      </c>
      <c r="R35" s="266"/>
    </row>
    <row r="36" spans="1:18" x14ac:dyDescent="0.3">
      <c r="A36" s="63" t="s">
        <v>139</v>
      </c>
      <c r="B36" s="224" t="s">
        <v>44</v>
      </c>
      <c r="C36" s="225" t="s">
        <v>140</v>
      </c>
      <c r="D36" s="38" t="s">
        <v>46</v>
      </c>
      <c r="E36" s="37" t="s">
        <v>141</v>
      </c>
      <c r="F36" s="38" t="s">
        <v>74</v>
      </c>
      <c r="G36" s="39" t="s">
        <v>142</v>
      </c>
      <c r="H36" s="40">
        <v>44629</v>
      </c>
      <c r="I36" s="41">
        <f>Table15[[#This Row],[Fecha 
de 
expedición]]+1461</f>
        <v>46090</v>
      </c>
      <c r="J36" s="244" t="str">
        <f ca="1">IF(I36&gt;=TODAY(),"si","no")</f>
        <v>si</v>
      </c>
      <c r="K36" s="8" t="str">
        <f ca="1">IF(ABS(_xlfn.DAYS(TODAY(),I36))&lt;$B$9,"Debe renovar licencia luego de curso de 8 horas","")</f>
        <v/>
      </c>
      <c r="L36" s="8"/>
      <c r="M36" s="8" t="str">
        <f ca="1">IF(AND(J36="no",$B$10="si"),"si","no")</f>
        <v>no</v>
      </c>
      <c r="N36" s="266"/>
      <c r="O36" s="266"/>
      <c r="P36" s="266"/>
      <c r="Q36" s="267" t="str" cm="1">
        <f t="array" aca="1" ref="Q36" ca="1">_xlfn.IFS(J36="no","no",$B$10="si","si")</f>
        <v>si</v>
      </c>
      <c r="R36" s="266"/>
    </row>
    <row r="37" spans="1:18" x14ac:dyDescent="0.3">
      <c r="A37" s="63" t="s">
        <v>143</v>
      </c>
      <c r="B37" s="224" t="s">
        <v>44</v>
      </c>
      <c r="C37" s="225" t="s">
        <v>144</v>
      </c>
      <c r="D37" s="38" t="s">
        <v>46</v>
      </c>
      <c r="E37" s="37" t="s">
        <v>145</v>
      </c>
      <c r="F37" s="38" t="s">
        <v>124</v>
      </c>
      <c r="G37" s="39" t="s">
        <v>146</v>
      </c>
      <c r="H37" s="40">
        <v>43899</v>
      </c>
      <c r="I37" s="41">
        <f>Table15[[#This Row],[Fecha 
de 
expedición]]+1461</f>
        <v>45360</v>
      </c>
      <c r="J37" s="244" t="str">
        <f ca="1">IF(I37&gt;=TODAY(),"si","no")</f>
        <v>si</v>
      </c>
      <c r="K37" s="8" t="str">
        <f ca="1">IF(ABS(_xlfn.DAYS(TODAY(),I37))&lt;$B$9,"Debe renovar licencia luego de curso de 8 horas","")</f>
        <v/>
      </c>
      <c r="L37" s="8"/>
      <c r="M37" s="8" t="str">
        <f ca="1">IF(AND(J37="no",$B$10="si"),"si","no")</f>
        <v>no</v>
      </c>
      <c r="N37" s="266"/>
      <c r="O37" s="266"/>
      <c r="P37" s="266"/>
      <c r="Q37" s="267" t="str" cm="1">
        <f t="array" aca="1" ref="Q37" ca="1">_xlfn.IFS(J37="no","no",$B$10="si","si")</f>
        <v>si</v>
      </c>
      <c r="R37" s="266"/>
    </row>
    <row r="38" spans="1:18" x14ac:dyDescent="0.3">
      <c r="A38" s="63" t="s">
        <v>147</v>
      </c>
      <c r="B38" s="224" t="s">
        <v>44</v>
      </c>
      <c r="C38" s="225" t="s">
        <v>148</v>
      </c>
      <c r="D38" s="38" t="s">
        <v>46</v>
      </c>
      <c r="E38" s="37" t="s">
        <v>149</v>
      </c>
      <c r="F38" s="38" t="s">
        <v>150</v>
      </c>
      <c r="G38" s="39" t="s">
        <v>151</v>
      </c>
      <c r="H38" s="40">
        <v>44326</v>
      </c>
      <c r="I38" s="41">
        <f>Table15[[#This Row],[Fecha 
de 
expedición]]+1461</f>
        <v>45787</v>
      </c>
      <c r="J38" s="244" t="str">
        <f ca="1">IF(I38&gt;=TODAY(),"si","no")</f>
        <v>si</v>
      </c>
      <c r="K38" s="8" t="str">
        <f ca="1">IF(ABS(_xlfn.DAYS(TODAY(),I38))&lt;$B$9,"Debe renovar licencia luego de curso de 8 horas","")</f>
        <v/>
      </c>
      <c r="L38" s="8"/>
      <c r="M38" s="8" t="str">
        <f ca="1">IF(AND(J38="no",$B$10="si"),"si","no")</f>
        <v>no</v>
      </c>
      <c r="N38" s="266"/>
      <c r="O38" s="266"/>
      <c r="P38" s="266"/>
      <c r="Q38" s="267" t="str" cm="1">
        <f t="array" aca="1" ref="Q38" ca="1">_xlfn.IFS(J38="no","no",$B$10="si","si")</f>
        <v>si</v>
      </c>
      <c r="R38" s="266"/>
    </row>
    <row r="39" spans="1:18" x14ac:dyDescent="0.3">
      <c r="A39" s="61" t="s">
        <v>152</v>
      </c>
      <c r="B39" s="224" t="s">
        <v>44</v>
      </c>
      <c r="C39" s="225" t="s">
        <v>153</v>
      </c>
      <c r="D39" s="38" t="s">
        <v>57</v>
      </c>
      <c r="E39" s="235" t="s">
        <v>154</v>
      </c>
      <c r="F39" s="38" t="s">
        <v>155</v>
      </c>
      <c r="G39" s="39" t="s">
        <v>156</v>
      </c>
      <c r="H39" s="81">
        <v>44589</v>
      </c>
      <c r="I39" s="84">
        <f>Table15[[#This Row],[Fecha 
de 
expedición]]+1461</f>
        <v>46050</v>
      </c>
      <c r="J39" s="244" t="str">
        <f ca="1">IF(I39&gt;=TODAY(),"si","no")</f>
        <v>si</v>
      </c>
      <c r="K39" s="8" t="str">
        <f ca="1">IF(ABS(_xlfn.DAYS(TODAY(),I39))&lt;$B$9,"Debe renovar licencia luego de curso de 8 horas","")</f>
        <v/>
      </c>
      <c r="L39" s="8"/>
      <c r="M39" s="8" t="str">
        <f ca="1">IF(AND(J39="no",$B$10="si"),"si","no")</f>
        <v>no</v>
      </c>
      <c r="N39" s="266"/>
      <c r="O39" s="266"/>
      <c r="P39" s="266"/>
      <c r="Q39" s="267" t="str" cm="1">
        <f t="array" aca="1" ref="Q39" ca="1">_xlfn.IFS(J39="no","no",$B$10="si","si")</f>
        <v>si</v>
      </c>
      <c r="R39" s="266"/>
    </row>
    <row r="40" spans="1:18" x14ac:dyDescent="0.3">
      <c r="A40" s="63" t="s">
        <v>157</v>
      </c>
      <c r="B40" s="224" t="s">
        <v>44</v>
      </c>
      <c r="C40" s="225" t="s">
        <v>158</v>
      </c>
      <c r="D40" s="38" t="s">
        <v>46</v>
      </c>
      <c r="E40" s="37" t="s">
        <v>159</v>
      </c>
      <c r="F40" s="38" t="s">
        <v>155</v>
      </c>
      <c r="G40" s="39" t="s">
        <v>160</v>
      </c>
      <c r="H40" s="40">
        <v>43361</v>
      </c>
      <c r="I40" s="41">
        <f>Table15[[#This Row],[Fecha 
de 
expedición]]+1461</f>
        <v>44822</v>
      </c>
      <c r="J40" s="244" t="str">
        <f ca="1">IF(I40&gt;=TODAY(),"si","no")</f>
        <v>no</v>
      </c>
      <c r="K40" s="8" t="str">
        <f ca="1">IF(ABS(_xlfn.DAYS(TODAY(),I40))&lt;$B$9,"Debe renovar licencia luego de curso de 8 horas","")</f>
        <v/>
      </c>
      <c r="L40" s="8"/>
      <c r="M40" s="8" t="str">
        <f ca="1">IF(AND(J40="no",$B$10="si"),"si","no")</f>
        <v>si</v>
      </c>
      <c r="N40" s="266"/>
      <c r="O40" s="266"/>
      <c r="P40" s="266"/>
      <c r="Q40" s="267" t="str" cm="1">
        <f t="array" aca="1" ref="Q40" ca="1">_xlfn.IFS(J40="no","no",$B$10="si","si")</f>
        <v>no</v>
      </c>
      <c r="R40" s="266"/>
    </row>
    <row r="41" spans="1:18" x14ac:dyDescent="0.3">
      <c r="A41" s="63" t="s">
        <v>161</v>
      </c>
      <c r="B41" s="224" t="s">
        <v>44</v>
      </c>
      <c r="C41" s="225" t="s">
        <v>162</v>
      </c>
      <c r="D41" s="38" t="s">
        <v>57</v>
      </c>
      <c r="E41" s="58" t="s">
        <v>163</v>
      </c>
      <c r="F41" s="38" t="s">
        <v>119</v>
      </c>
      <c r="G41" s="39" t="s">
        <v>164</v>
      </c>
      <c r="H41" s="40">
        <v>44687</v>
      </c>
      <c r="I41" s="41">
        <f>Table15[[#This Row],[Fecha 
de 
expedición]]+1461</f>
        <v>46148</v>
      </c>
      <c r="J41" s="244" t="str">
        <f ca="1">IF(I41&gt;=TODAY(),"si","no")</f>
        <v>si</v>
      </c>
      <c r="K41" s="8" t="str">
        <f ca="1">IF(ABS(_xlfn.DAYS(TODAY(),I41))&lt;$B$9,"Debe renovar licencia luego de curso de 8 horas","")</f>
        <v/>
      </c>
      <c r="L41" s="8"/>
      <c r="M41" s="8" t="str">
        <f ca="1">IF(AND(J41="no",$B$10="si"),"si","no")</f>
        <v>no</v>
      </c>
      <c r="N41" s="266"/>
      <c r="O41" s="266"/>
      <c r="P41" s="266"/>
      <c r="Q41" s="267" t="str" cm="1">
        <f t="array" aca="1" ref="Q41" ca="1">_xlfn.IFS(J41="no","no",$B$10="si","si")</f>
        <v>si</v>
      </c>
      <c r="R41" s="266"/>
    </row>
    <row r="42" spans="1:18" x14ac:dyDescent="0.3">
      <c r="A42" s="63" t="s">
        <v>165</v>
      </c>
      <c r="B42" s="224" t="s">
        <v>44</v>
      </c>
      <c r="C42" s="225" t="s">
        <v>166</v>
      </c>
      <c r="D42" s="38" t="s">
        <v>46</v>
      </c>
      <c r="E42" s="37" t="s">
        <v>167</v>
      </c>
      <c r="F42" s="38" t="s">
        <v>168</v>
      </c>
      <c r="G42" s="39" t="s">
        <v>169</v>
      </c>
      <c r="H42" s="40">
        <v>43389</v>
      </c>
      <c r="I42" s="41">
        <f>Table15[[#This Row],[Fecha 
de 
expedición]]+1461</f>
        <v>44850</v>
      </c>
      <c r="J42" s="244" t="str">
        <f ca="1">IF(I42&gt;=TODAY(),"si","no")</f>
        <v>no</v>
      </c>
      <c r="K42" s="8" t="str">
        <f ca="1">IF(ABS(_xlfn.DAYS(TODAY(),I42))&lt;$B$9,"Debe renovar licencia luego de curso de 8 horas","")</f>
        <v/>
      </c>
      <c r="L42" s="8"/>
      <c r="M42" s="8" t="str">
        <f ca="1">IF(AND(J42="no",$B$10="si"),"si","no")</f>
        <v>si</v>
      </c>
      <c r="N42" s="266"/>
      <c r="O42" s="266"/>
      <c r="P42" s="266"/>
      <c r="Q42" s="267" t="str" cm="1">
        <f t="array" aca="1" ref="Q42" ca="1">_xlfn.IFS(J42="no","no",$B$10="si","si")</f>
        <v>no</v>
      </c>
      <c r="R42" s="266"/>
    </row>
    <row r="43" spans="1:18" x14ac:dyDescent="0.3">
      <c r="A43" s="61" t="s">
        <v>170</v>
      </c>
      <c r="B43" s="224" t="s">
        <v>44</v>
      </c>
      <c r="C43" s="225" t="s">
        <v>171</v>
      </c>
      <c r="D43" s="38" t="s">
        <v>46</v>
      </c>
      <c r="E43" s="58" t="s">
        <v>172</v>
      </c>
      <c r="F43" s="38" t="s">
        <v>74</v>
      </c>
      <c r="G43" s="39" t="s">
        <v>173</v>
      </c>
      <c r="H43" s="40">
        <v>44397</v>
      </c>
      <c r="I43" s="41">
        <f>Table15[[#This Row],[Fecha 
de 
expedición]]+1461</f>
        <v>45858</v>
      </c>
      <c r="J43" s="244" t="str">
        <f ca="1">IF(I43&gt;=TODAY(),"si","no")</f>
        <v>si</v>
      </c>
      <c r="K43" s="8" t="str">
        <f ca="1">IF(ABS(_xlfn.DAYS(TODAY(),I43))&lt;$B$9,"Debe renovar licencia luego de curso de 8 horas","")</f>
        <v/>
      </c>
      <c r="L43" s="8"/>
      <c r="M43" s="8" t="str">
        <f ca="1">IF(AND(J43="no",$B$10="si"),"si","no")</f>
        <v>no</v>
      </c>
      <c r="N43" s="266"/>
      <c r="O43" s="266"/>
      <c r="P43" s="266"/>
      <c r="Q43" s="267" t="str" cm="1">
        <f t="array" aca="1" ref="Q43" ca="1">_xlfn.IFS(J43="no","no",$B$10="si","si")</f>
        <v>si</v>
      </c>
      <c r="R43" s="266"/>
    </row>
    <row r="44" spans="1:18" x14ac:dyDescent="0.3">
      <c r="A44" s="63" t="s">
        <v>174</v>
      </c>
      <c r="B44" s="224" t="s">
        <v>44</v>
      </c>
      <c r="C44" s="225" t="s">
        <v>175</v>
      </c>
      <c r="D44" s="38" t="s">
        <v>57</v>
      </c>
      <c r="E44" s="58" t="s">
        <v>176</v>
      </c>
      <c r="F44" s="38" t="s">
        <v>53</v>
      </c>
      <c r="G44" s="39" t="s">
        <v>177</v>
      </c>
      <c r="H44" s="40">
        <v>44363</v>
      </c>
      <c r="I44" s="41">
        <f>Table15[[#This Row],[Fecha 
de 
expedición]]+1461</f>
        <v>45824</v>
      </c>
      <c r="J44" s="244" t="str">
        <f ca="1">IF(I44&gt;=TODAY(),"si","no")</f>
        <v>si</v>
      </c>
      <c r="K44" s="8" t="str">
        <f ca="1">IF(ABS(_xlfn.DAYS(TODAY(),I44))&lt;$B$9,"Debe renovar licencia luego de curso de 8 horas","")</f>
        <v/>
      </c>
      <c r="L44" s="8"/>
      <c r="M44" s="8" t="str">
        <f ca="1">IF(AND(J44="no",$B$10="si"),"si","no")</f>
        <v>no</v>
      </c>
      <c r="N44" s="266"/>
      <c r="O44" s="266"/>
      <c r="P44" s="266"/>
      <c r="Q44" s="267" t="str" cm="1">
        <f t="array" aca="1" ref="Q44" ca="1">_xlfn.IFS(J44="no","no",$B$10="si","si")</f>
        <v>si</v>
      </c>
      <c r="R44" s="266"/>
    </row>
    <row r="45" spans="1:18" x14ac:dyDescent="0.3">
      <c r="A45" s="63" t="s">
        <v>178</v>
      </c>
      <c r="B45" s="224" t="s">
        <v>44</v>
      </c>
      <c r="C45" s="225" t="s">
        <v>179</v>
      </c>
      <c r="D45" s="38" t="s">
        <v>46</v>
      </c>
      <c r="E45" s="37" t="s">
        <v>180</v>
      </c>
      <c r="F45" s="38" t="s">
        <v>74</v>
      </c>
      <c r="G45" s="39" t="s">
        <v>181</v>
      </c>
      <c r="H45" s="40">
        <v>44970</v>
      </c>
      <c r="I45" s="41">
        <f>Table15[[#This Row],[Fecha 
de 
expedición]]+1461</f>
        <v>46431</v>
      </c>
      <c r="J45" s="244" t="str">
        <f ca="1">IF(I45&gt;=TODAY(),"si","no")</f>
        <v>si</v>
      </c>
      <c r="K45" s="8" t="str">
        <f ca="1">IF(ABS(_xlfn.DAYS(TODAY(),I45))&lt;$B$9,"Debe renovar licencia luego de curso de 8 horas","")</f>
        <v/>
      </c>
      <c r="L45" s="8"/>
      <c r="M45" s="8" t="str">
        <f ca="1">IF(AND(J45="no",$B$10="si"),"si","no")</f>
        <v>no</v>
      </c>
      <c r="N45" s="266"/>
      <c r="O45" s="266"/>
      <c r="P45" s="266"/>
      <c r="Q45" s="267" t="str" cm="1">
        <f t="array" aca="1" ref="Q45" ca="1">_xlfn.IFS(J45="no","no",$B$10="si","si")</f>
        <v>si</v>
      </c>
      <c r="R45" s="266"/>
    </row>
    <row r="46" spans="1:18" x14ac:dyDescent="0.3">
      <c r="A46" s="63" t="s">
        <v>182</v>
      </c>
      <c r="B46" s="224" t="s">
        <v>44</v>
      </c>
      <c r="C46" s="225" t="s">
        <v>183</v>
      </c>
      <c r="D46" s="38" t="s">
        <v>46</v>
      </c>
      <c r="E46" s="37" t="s">
        <v>184</v>
      </c>
      <c r="F46" s="38" t="s">
        <v>185</v>
      </c>
      <c r="G46" s="39" t="s">
        <v>186</v>
      </c>
      <c r="H46" s="40">
        <v>43397</v>
      </c>
      <c r="I46" s="41">
        <f>Table15[[#This Row],[Fecha 
de 
expedición]]+1461</f>
        <v>44858</v>
      </c>
      <c r="J46" s="244" t="str">
        <f ca="1">IF(I46&gt;=TODAY(),"si","no")</f>
        <v>no</v>
      </c>
      <c r="K46" s="8" t="str">
        <f ca="1">IF(ABS(_xlfn.DAYS(TODAY(),I46))&lt;$B$9,"Debe renovar licencia luego de curso de 8 horas","")</f>
        <v/>
      </c>
      <c r="L46" s="8"/>
      <c r="M46" s="8" t="str">
        <f ca="1">IF(AND(J46="no",$B$10="si"),"si","no")</f>
        <v>si</v>
      </c>
      <c r="N46" s="266"/>
      <c r="O46" s="266"/>
      <c r="P46" s="266"/>
      <c r="Q46" s="267" t="str" cm="1">
        <f t="array" aca="1" ref="Q46" ca="1">_xlfn.IFS(J46="no","no",$B$10="si","si")</f>
        <v>no</v>
      </c>
      <c r="R46" s="266"/>
    </row>
    <row r="47" spans="1:18" x14ac:dyDescent="0.3">
      <c r="A47" s="63" t="s">
        <v>187</v>
      </c>
      <c r="B47" s="224" t="s">
        <v>44</v>
      </c>
      <c r="C47" s="225" t="s">
        <v>188</v>
      </c>
      <c r="D47" s="38" t="s">
        <v>57</v>
      </c>
      <c r="E47" s="37" t="s">
        <v>189</v>
      </c>
      <c r="F47" s="38" t="s">
        <v>94</v>
      </c>
      <c r="G47" s="39" t="s">
        <v>190</v>
      </c>
      <c r="H47" s="40">
        <v>44845</v>
      </c>
      <c r="I47" s="41">
        <f>Table15[[#This Row],[Fecha 
de 
expedición]]+1461</f>
        <v>46306</v>
      </c>
      <c r="J47" s="244" t="str">
        <f ca="1">IF(I47&gt;=TODAY(),"si","no")</f>
        <v>si</v>
      </c>
      <c r="K47" s="8" t="str">
        <f ca="1">IF(ABS(_xlfn.DAYS(TODAY(),I47))&lt;$B$9,"Debe renovar licencia luego de curso de 8 horas","")</f>
        <v/>
      </c>
      <c r="L47" s="8"/>
      <c r="M47" s="8" t="str">
        <f ca="1">IF(AND(J47="no",$B$10="si"),"si","no")</f>
        <v>no</v>
      </c>
      <c r="N47" s="266"/>
      <c r="O47" s="266"/>
      <c r="P47" s="266"/>
      <c r="Q47" s="267" t="str" cm="1">
        <f t="array" aca="1" ref="Q47" ca="1">_xlfn.IFS(J47="no","no",$B$10="si","si")</f>
        <v>si</v>
      </c>
      <c r="R47" s="266"/>
    </row>
    <row r="48" spans="1:18" x14ac:dyDescent="0.3">
      <c r="A48" s="61" t="s">
        <v>191</v>
      </c>
      <c r="B48" s="224" t="s">
        <v>44</v>
      </c>
      <c r="C48" s="225" t="s">
        <v>192</v>
      </c>
      <c r="D48" s="38" t="s">
        <v>46</v>
      </c>
      <c r="E48" s="235" t="s">
        <v>193</v>
      </c>
      <c r="F48" s="38" t="s">
        <v>194</v>
      </c>
      <c r="G48" s="39" t="s">
        <v>195</v>
      </c>
      <c r="H48" s="81">
        <v>44726</v>
      </c>
      <c r="I48" s="84">
        <f>Table15[[#This Row],[Fecha 
de 
expedición]]+1461</f>
        <v>46187</v>
      </c>
      <c r="J48" s="244" t="str">
        <f ca="1">IF(I48&gt;=TODAY(),"si","no")</f>
        <v>si</v>
      </c>
      <c r="K48" s="8" t="str">
        <f ca="1">IF(ABS(_xlfn.DAYS(TODAY(),I48))&lt;$B$9,"Debe renovar licencia luego de curso de 8 horas","")</f>
        <v/>
      </c>
      <c r="L48" s="8"/>
      <c r="M48" s="8" t="str">
        <f ca="1">IF(AND(J48="no",$B$10="si"),"si","no")</f>
        <v>no</v>
      </c>
      <c r="N48" s="266"/>
      <c r="O48" s="266"/>
      <c r="P48" s="266"/>
      <c r="Q48" s="267" t="str" cm="1">
        <f t="array" aca="1" ref="Q48" ca="1">_xlfn.IFS(J48="no","no",$B$10="si","si")</f>
        <v>si</v>
      </c>
      <c r="R48" s="266"/>
    </row>
    <row r="49" spans="1:18" x14ac:dyDescent="0.3">
      <c r="A49" s="61" t="s">
        <v>196</v>
      </c>
      <c r="B49" s="224" t="s">
        <v>44</v>
      </c>
      <c r="C49" s="225" t="s">
        <v>197</v>
      </c>
      <c r="D49" s="38" t="s">
        <v>46</v>
      </c>
      <c r="E49" s="58" t="s">
        <v>198</v>
      </c>
      <c r="F49" s="38" t="s">
        <v>199</v>
      </c>
      <c r="G49" s="39" t="s">
        <v>200</v>
      </c>
      <c r="H49" s="40">
        <v>44397</v>
      </c>
      <c r="I49" s="41">
        <f>Table15[[#This Row],[Fecha 
de 
expedición]]+1461</f>
        <v>45858</v>
      </c>
      <c r="J49" s="244" t="str">
        <f ca="1">IF(I49&gt;=TODAY(),"si","no")</f>
        <v>si</v>
      </c>
      <c r="K49" s="8" t="str">
        <f ca="1">IF(ABS(_xlfn.DAYS(TODAY(),I49))&lt;$B$9,"Debe renovar licencia luego de curso de 8 horas","")</f>
        <v/>
      </c>
      <c r="L49" s="8"/>
      <c r="M49" s="8" t="str">
        <f ca="1">IF(AND(J49="no",$B$10="si"),"si","no")</f>
        <v>no</v>
      </c>
      <c r="N49" s="266"/>
      <c r="O49" s="266"/>
      <c r="P49" s="266"/>
      <c r="Q49" s="267" t="str" cm="1">
        <f t="array" aca="1" ref="Q49" ca="1">_xlfn.IFS(J49="no","no",$B$10="si","si")</f>
        <v>si</v>
      </c>
      <c r="R49" s="266"/>
    </row>
    <row r="50" spans="1:18" x14ac:dyDescent="0.3">
      <c r="A50" s="63" t="s">
        <v>201</v>
      </c>
      <c r="B50" s="224" t="s">
        <v>62</v>
      </c>
      <c r="C50" s="225" t="s">
        <v>202</v>
      </c>
      <c r="D50" s="38" t="s">
        <v>46</v>
      </c>
      <c r="E50" s="37" t="s">
        <v>203</v>
      </c>
      <c r="F50" s="38" t="s">
        <v>204</v>
      </c>
      <c r="G50" s="39" t="s">
        <v>205</v>
      </c>
      <c r="H50" s="40">
        <v>43171</v>
      </c>
      <c r="I50" s="41">
        <f>Table15[[#This Row],[Fecha 
de 
expedición]]+1461</f>
        <v>44632</v>
      </c>
      <c r="J50" s="244" t="str">
        <f ca="1">IF(I50&gt;=TODAY(),"si","no")</f>
        <v>no</v>
      </c>
      <c r="K50" s="8" t="str">
        <f ca="1">IF(ABS(_xlfn.DAYS(TODAY(),I50))&lt;$B$9,"Debe renovar licencia luego de curso de 8 horas","")</f>
        <v/>
      </c>
      <c r="L50" s="8"/>
      <c r="M50" s="8" t="str">
        <f ca="1">IF(AND(J50="no",$B$10="si"),"si","no")</f>
        <v>si</v>
      </c>
      <c r="N50" s="266"/>
      <c r="O50" s="266"/>
      <c r="P50" s="266"/>
      <c r="Q50" s="267" t="str" cm="1">
        <f t="array" aca="1" ref="Q50" ca="1">_xlfn.IFS(J50="no","no",$B$10="si","si")</f>
        <v>no</v>
      </c>
      <c r="R50" s="266"/>
    </row>
    <row r="51" spans="1:18" x14ac:dyDescent="0.3">
      <c r="A51" s="63" t="s">
        <v>206</v>
      </c>
      <c r="B51" s="224" t="s">
        <v>44</v>
      </c>
      <c r="C51" s="225" t="s">
        <v>207</v>
      </c>
      <c r="D51" s="38" t="s">
        <v>57</v>
      </c>
      <c r="E51" s="37" t="s">
        <v>208</v>
      </c>
      <c r="F51" s="38" t="s">
        <v>119</v>
      </c>
      <c r="G51" s="39" t="s">
        <v>209</v>
      </c>
      <c r="H51" s="40">
        <v>44636</v>
      </c>
      <c r="I51" s="41">
        <f>Table15[[#This Row],[Fecha 
de 
expedición]]+1461</f>
        <v>46097</v>
      </c>
      <c r="J51" s="244" t="str">
        <f ca="1">IF(I51&gt;=TODAY(),"si","no")</f>
        <v>si</v>
      </c>
      <c r="K51" s="8" t="str">
        <f ca="1">IF(ABS(_xlfn.DAYS(TODAY(),I51))&lt;$B$9,"Debe renovar licencia luego de curso de 8 horas","")</f>
        <v/>
      </c>
      <c r="L51" s="8"/>
      <c r="M51" s="8" t="str">
        <f ca="1">IF(AND(J51="no",$B$10="si"),"si","no")</f>
        <v>no</v>
      </c>
      <c r="N51" s="266"/>
      <c r="O51" s="266"/>
      <c r="P51" s="266"/>
      <c r="Q51" s="267" t="str" cm="1">
        <f t="array" aca="1" ref="Q51" ca="1">_xlfn.IFS(J51="no","no",$B$10="si","si")</f>
        <v>si</v>
      </c>
      <c r="R51" s="266"/>
    </row>
    <row r="52" spans="1:18" x14ac:dyDescent="0.3">
      <c r="A52" s="63" t="s">
        <v>210</v>
      </c>
      <c r="B52" s="224" t="s">
        <v>44</v>
      </c>
      <c r="C52" s="225" t="s">
        <v>211</v>
      </c>
      <c r="D52" s="38" t="s">
        <v>57</v>
      </c>
      <c r="E52" s="82" t="s">
        <v>212</v>
      </c>
      <c r="F52" s="38" t="s">
        <v>155</v>
      </c>
      <c r="G52" s="39" t="s">
        <v>213</v>
      </c>
      <c r="H52" s="40">
        <v>44845</v>
      </c>
      <c r="I52" s="41">
        <f>Table15[[#This Row],[Fecha 
de 
expedición]]+1461</f>
        <v>46306</v>
      </c>
      <c r="J52" s="244" t="str">
        <f ca="1">IF(I52&gt;=TODAY(),"si","no")</f>
        <v>si</v>
      </c>
      <c r="K52" s="8" t="str">
        <f ca="1">IF(ABS(_xlfn.DAYS(TODAY(),I52))&lt;$B$9,"Debe renovar licencia luego de curso de 8 horas","")</f>
        <v/>
      </c>
      <c r="L52" s="8"/>
      <c r="M52" s="8" t="str">
        <f ca="1">IF(AND(J52="no",$B$10="si"),"si","no")</f>
        <v>no</v>
      </c>
      <c r="N52" s="266"/>
      <c r="O52" s="266"/>
      <c r="P52" s="266"/>
      <c r="Q52" s="267" t="str" cm="1">
        <f t="array" aca="1" ref="Q52" ca="1">_xlfn.IFS(J52="no","no",$B$10="si","si")</f>
        <v>si</v>
      </c>
      <c r="R52" s="266"/>
    </row>
    <row r="53" spans="1:18" x14ac:dyDescent="0.3">
      <c r="A53" s="63" t="s">
        <v>214</v>
      </c>
      <c r="B53" s="224" t="s">
        <v>44</v>
      </c>
      <c r="C53" s="225" t="s">
        <v>215</v>
      </c>
      <c r="D53" s="38" t="s">
        <v>46</v>
      </c>
      <c r="E53" s="37" t="s">
        <v>216</v>
      </c>
      <c r="F53" s="38" t="s">
        <v>155</v>
      </c>
      <c r="G53" s="39" t="s">
        <v>217</v>
      </c>
      <c r="H53" s="40">
        <v>44636</v>
      </c>
      <c r="I53" s="41">
        <f>Table15[[#This Row],[Fecha 
de 
expedición]]+1461</f>
        <v>46097</v>
      </c>
      <c r="J53" s="244" t="str">
        <f ca="1">IF(I53&gt;=TODAY(),"si","no")</f>
        <v>si</v>
      </c>
      <c r="K53" s="8" t="str">
        <f ca="1">IF(ABS(_xlfn.DAYS(TODAY(),I53))&lt;$B$9,"Debe renovar licencia luego de curso de 8 horas","")</f>
        <v/>
      </c>
      <c r="L53" s="8"/>
      <c r="M53" s="8" t="str">
        <f ca="1">IF(AND(J53="no",$B$10="si"),"si","no")</f>
        <v>no</v>
      </c>
      <c r="N53" s="266"/>
      <c r="O53" s="266"/>
      <c r="P53" s="266"/>
      <c r="Q53" s="267" t="str" cm="1">
        <f t="array" aca="1" ref="Q53" ca="1">_xlfn.IFS(J53="no","no",$B$10="si","si")</f>
        <v>si</v>
      </c>
      <c r="R53" s="266"/>
    </row>
    <row r="54" spans="1:18" x14ac:dyDescent="0.3">
      <c r="A54" s="213" t="s">
        <v>218</v>
      </c>
      <c r="B54" s="226" t="s">
        <v>44</v>
      </c>
      <c r="C54" s="227" t="s">
        <v>219</v>
      </c>
      <c r="D54" s="214" t="s">
        <v>57</v>
      </c>
      <c r="E54" s="58" t="s">
        <v>220</v>
      </c>
      <c r="F54" s="45" t="s">
        <v>74</v>
      </c>
      <c r="G54" s="46" t="s">
        <v>221</v>
      </c>
      <c r="H54" s="211">
        <v>44833</v>
      </c>
      <c r="I54" s="41">
        <f>Table15[[#This Row],[Fecha 
de 
expedición]]+1461</f>
        <v>46294</v>
      </c>
      <c r="J54" s="228" t="str">
        <f ca="1">IF(I54&gt;=TODAY(),"si","no")</f>
        <v>si</v>
      </c>
      <c r="K54" s="8" t="str">
        <f ca="1">IF(ABS(_xlfn.DAYS(TODAY(),I54))&lt;$B$9,"Debe renovar licencia luego de curso de 8 horas","")</f>
        <v/>
      </c>
      <c r="L54" s="8"/>
      <c r="M54" s="8" t="str">
        <f ca="1">IF(AND(J54="no",$B$10="si"),"si","no")</f>
        <v>no</v>
      </c>
      <c r="N54" s="266"/>
      <c r="O54" s="266"/>
      <c r="P54" s="266"/>
      <c r="Q54" s="267" t="str" cm="1">
        <f t="array" aca="1" ref="Q54" ca="1">_xlfn.IFS(J54="no","no",$B$10="si","si")</f>
        <v>si</v>
      </c>
      <c r="R54" s="266"/>
    </row>
    <row r="55" spans="1:18" x14ac:dyDescent="0.3">
      <c r="A55" s="63" t="s">
        <v>222</v>
      </c>
      <c r="B55" s="224" t="s">
        <v>44</v>
      </c>
      <c r="C55" s="225" t="s">
        <v>223</v>
      </c>
      <c r="D55" s="38" t="s">
        <v>57</v>
      </c>
      <c r="E55" s="58" t="s">
        <v>224</v>
      </c>
      <c r="F55" s="38" t="s">
        <v>74</v>
      </c>
      <c r="G55" s="39" t="s">
        <v>225</v>
      </c>
      <c r="H55" s="40">
        <v>44363</v>
      </c>
      <c r="I55" s="41">
        <f>Table15[[#This Row],[Fecha 
de 
expedición]]+1461</f>
        <v>45824</v>
      </c>
      <c r="J55" s="244" t="str">
        <f ca="1">IF(I55&gt;=TODAY(),"si","no")</f>
        <v>si</v>
      </c>
      <c r="K55" s="8" t="str">
        <f ca="1">IF(ABS(_xlfn.DAYS(TODAY(),I55))&lt;$B$9,"Debe renovar licencia luego de curso de 8 horas","")</f>
        <v/>
      </c>
      <c r="L55" s="8"/>
      <c r="M55" s="8" t="str">
        <f ca="1">IF(AND(J55="no",$B$10="si"),"si","no")</f>
        <v>no</v>
      </c>
      <c r="N55" s="266"/>
      <c r="O55" s="266"/>
      <c r="P55" s="266"/>
      <c r="Q55" s="267" t="str" cm="1">
        <f t="array" aca="1" ref="Q55" ca="1">_xlfn.IFS(J55="no","no",$B$10="si","si")</f>
        <v>si</v>
      </c>
      <c r="R55" s="266"/>
    </row>
    <row r="56" spans="1:18" x14ac:dyDescent="0.3">
      <c r="A56" s="63" t="s">
        <v>226</v>
      </c>
      <c r="B56" s="224" t="s">
        <v>44</v>
      </c>
      <c r="C56" s="225" t="s">
        <v>227</v>
      </c>
      <c r="D56" s="38" t="s">
        <v>46</v>
      </c>
      <c r="E56" s="37" t="s">
        <v>228</v>
      </c>
      <c r="F56" s="38" t="s">
        <v>194</v>
      </c>
      <c r="G56" s="39" t="s">
        <v>229</v>
      </c>
      <c r="H56" s="40">
        <v>44714</v>
      </c>
      <c r="I56" s="41">
        <f>Table15[[#This Row],[Fecha 
de 
expedición]]+1461</f>
        <v>46175</v>
      </c>
      <c r="J56" s="244" t="str">
        <f ca="1">IF(I56&gt;=TODAY(),"si","no")</f>
        <v>si</v>
      </c>
      <c r="K56" s="8" t="str">
        <f ca="1">IF(ABS(_xlfn.DAYS(TODAY(),I56))&lt;$B$9,"Debe renovar licencia luego de curso de 8 horas","")</f>
        <v/>
      </c>
      <c r="L56" s="8"/>
      <c r="M56" s="8" t="str">
        <f ca="1">IF(AND(J56="no",$B$10="si"),"si","no")</f>
        <v>no</v>
      </c>
      <c r="N56" s="266"/>
      <c r="O56" s="266"/>
      <c r="P56" s="266"/>
      <c r="Q56" s="267" t="str" cm="1">
        <f t="array" aca="1" ref="Q56" ca="1">_xlfn.IFS(J56="no","no",$B$10="si","si")</f>
        <v>si</v>
      </c>
      <c r="R56" s="266"/>
    </row>
    <row r="57" spans="1:18" x14ac:dyDescent="0.3">
      <c r="A57" s="61" t="s">
        <v>230</v>
      </c>
      <c r="B57" s="224" t="s">
        <v>44</v>
      </c>
      <c r="C57" s="225" t="s">
        <v>231</v>
      </c>
      <c r="D57" s="38" t="s">
        <v>46</v>
      </c>
      <c r="E57" s="37" t="s">
        <v>232</v>
      </c>
      <c r="F57" s="38" t="s">
        <v>129</v>
      </c>
      <c r="G57" s="39" t="s">
        <v>233</v>
      </c>
      <c r="H57" s="40">
        <v>44356</v>
      </c>
      <c r="I57" s="41">
        <f>Table15[[#This Row],[Fecha 
de 
expedición]]+1461</f>
        <v>45817</v>
      </c>
      <c r="J57" s="244" t="str">
        <f ca="1">IF(I57&gt;=TODAY(),"si","no")</f>
        <v>si</v>
      </c>
      <c r="K57" s="8" t="str">
        <f ca="1">IF(ABS(_xlfn.DAYS(TODAY(),I57))&lt;$B$9,"Debe renovar licencia luego de curso de 8 horas","")</f>
        <v/>
      </c>
      <c r="L57" s="8"/>
      <c r="M57" s="8" t="str">
        <f ca="1">IF(AND(J57="no",$B$10="si"),"si","no")</f>
        <v>no</v>
      </c>
      <c r="N57" s="266"/>
      <c r="O57" s="266"/>
      <c r="P57" s="266"/>
      <c r="Q57" s="267" t="str" cm="1">
        <f t="array" aca="1" ref="Q57" ca="1">_xlfn.IFS(J57="no","no",$B$10="si","si")</f>
        <v>si</v>
      </c>
      <c r="R57" s="266"/>
    </row>
    <row r="58" spans="1:18" x14ac:dyDescent="0.3">
      <c r="A58" s="61" t="s">
        <v>234</v>
      </c>
      <c r="B58" s="224" t="s">
        <v>44</v>
      </c>
      <c r="C58" s="225" t="s">
        <v>235</v>
      </c>
      <c r="D58" s="38" t="s">
        <v>57</v>
      </c>
      <c r="E58" s="235" t="s">
        <v>236</v>
      </c>
      <c r="F58" s="38" t="s">
        <v>237</v>
      </c>
      <c r="G58" s="39" t="s">
        <v>238</v>
      </c>
      <c r="H58" s="81">
        <v>44488</v>
      </c>
      <c r="I58" s="84">
        <f>Table15[[#This Row],[Fecha 
de 
expedición]]+1461</f>
        <v>45949</v>
      </c>
      <c r="J58" s="244" t="str">
        <f ca="1">IF(I58&gt;=TODAY(),"si","no")</f>
        <v>si</v>
      </c>
      <c r="K58" s="8" t="str">
        <f ca="1">IF(ABS(_xlfn.DAYS(TODAY(),I58))&lt;$B$9,"Debe renovar licencia luego de curso de 8 horas","")</f>
        <v/>
      </c>
      <c r="L58" s="8"/>
      <c r="M58" s="8" t="str">
        <f ca="1">IF(AND(J58="no",$B$10="si"),"si","no")</f>
        <v>no</v>
      </c>
      <c r="N58" s="266"/>
      <c r="O58" s="266"/>
      <c r="P58" s="266"/>
      <c r="Q58" s="267" t="str" cm="1">
        <f t="array" aca="1" ref="Q58" ca="1">_xlfn.IFS(J58="no","no",$B$10="si","si")</f>
        <v>si</v>
      </c>
      <c r="R58" s="266"/>
    </row>
    <row r="59" spans="1:18" x14ac:dyDescent="0.3">
      <c r="A59" s="63" t="s">
        <v>239</v>
      </c>
      <c r="B59" s="224" t="s">
        <v>44</v>
      </c>
      <c r="C59" s="225" t="s">
        <v>240</v>
      </c>
      <c r="D59" s="38" t="s">
        <v>46</v>
      </c>
      <c r="E59" s="37" t="s">
        <v>241</v>
      </c>
      <c r="F59" s="38" t="s">
        <v>119</v>
      </c>
      <c r="G59" s="39" t="s">
        <v>242</v>
      </c>
      <c r="H59" s="40">
        <v>44701</v>
      </c>
      <c r="I59" s="41">
        <f>Table15[[#This Row],[Fecha 
de 
expedición]]+1461</f>
        <v>46162</v>
      </c>
      <c r="J59" s="244" t="str">
        <f ca="1">IF(I59&gt;=TODAY(),"si","no")</f>
        <v>si</v>
      </c>
      <c r="K59" s="8" t="str">
        <f ca="1">IF(ABS(_xlfn.DAYS(TODAY(),I59))&lt;$B$9,"Debe renovar licencia luego de curso de 8 horas","")</f>
        <v/>
      </c>
      <c r="L59" s="8"/>
      <c r="M59" s="8" t="str">
        <f ca="1">IF(AND(J59="no",$B$10="si"),"si","no")</f>
        <v>no</v>
      </c>
      <c r="N59" s="266"/>
      <c r="O59" s="266"/>
      <c r="P59" s="266"/>
      <c r="Q59" s="267" t="str" cm="1">
        <f t="array" aca="1" ref="Q59" ca="1">_xlfn.IFS(J59="no","no",$B$10="si","si")</f>
        <v>si</v>
      </c>
      <c r="R59" s="266"/>
    </row>
    <row r="60" spans="1:18" x14ac:dyDescent="0.3">
      <c r="A60" s="63" t="s">
        <v>243</v>
      </c>
      <c r="B60" s="224" t="s">
        <v>62</v>
      </c>
      <c r="C60" s="225" t="s">
        <v>244</v>
      </c>
      <c r="D60" s="38" t="s">
        <v>46</v>
      </c>
      <c r="E60" s="37" t="s">
        <v>245</v>
      </c>
      <c r="F60" s="38" t="s">
        <v>129</v>
      </c>
      <c r="G60" s="39" t="s">
        <v>246</v>
      </c>
      <c r="H60" s="40">
        <v>43171</v>
      </c>
      <c r="I60" s="41">
        <f>Table15[[#This Row],[Fecha 
de 
expedición]]+1461</f>
        <v>44632</v>
      </c>
      <c r="J60" s="244" t="str">
        <f ca="1">IF(I60&gt;=TODAY(),"si","no")</f>
        <v>no</v>
      </c>
      <c r="K60" s="8" t="str">
        <f ca="1">IF(ABS(_xlfn.DAYS(TODAY(),I60))&lt;$B$9,"Debe renovar licencia luego de curso de 8 horas","")</f>
        <v/>
      </c>
      <c r="L60" s="8"/>
      <c r="M60" s="8" t="str">
        <f ca="1">IF(AND(J60="no",$B$10="si"),"si","no")</f>
        <v>si</v>
      </c>
      <c r="N60" s="266"/>
      <c r="O60" s="266"/>
      <c r="P60" s="266"/>
      <c r="Q60" s="267" t="str" cm="1">
        <f t="array" aca="1" ref="Q60" ca="1">_xlfn.IFS(J60="no","no",$B$10="si","si")</f>
        <v>no</v>
      </c>
      <c r="R60" s="266"/>
    </row>
    <row r="61" spans="1:18" x14ac:dyDescent="0.3">
      <c r="A61" s="63" t="s">
        <v>247</v>
      </c>
      <c r="B61" s="224" t="s">
        <v>44</v>
      </c>
      <c r="C61" s="225" t="s">
        <v>248</v>
      </c>
      <c r="D61" s="38" t="s">
        <v>46</v>
      </c>
      <c r="E61" s="37" t="s">
        <v>249</v>
      </c>
      <c r="F61" s="38" t="s">
        <v>124</v>
      </c>
      <c r="G61" s="39" t="s">
        <v>250</v>
      </c>
      <c r="H61" s="40">
        <v>43766</v>
      </c>
      <c r="I61" s="41">
        <f>Table15[[#This Row],[Fecha 
de 
expedición]]+1461</f>
        <v>45227</v>
      </c>
      <c r="J61" s="244" t="str">
        <f ca="1">IF(I61&gt;=TODAY(),"si","no")</f>
        <v>si</v>
      </c>
      <c r="K61" s="8" t="str">
        <f ca="1">IF(ABS(_xlfn.DAYS(TODAY(),I61))&lt;$B$9,"Debe renovar licencia luego de curso de 8 horas","")</f>
        <v/>
      </c>
      <c r="L61" s="8"/>
      <c r="M61" s="8" t="str">
        <f ca="1">IF(AND(J61="no",$B$10="si"),"si","no")</f>
        <v>no</v>
      </c>
      <c r="N61" s="266"/>
      <c r="O61" s="266"/>
      <c r="P61" s="266"/>
      <c r="Q61" s="267" t="str" cm="1">
        <f t="array" aca="1" ref="Q61" ca="1">_xlfn.IFS(J61="no","no",$B$10="si","si")</f>
        <v>si</v>
      </c>
      <c r="R61" s="266"/>
    </row>
    <row r="62" spans="1:18" x14ac:dyDescent="0.3">
      <c r="A62" s="63" t="s">
        <v>251</v>
      </c>
      <c r="B62" s="224" t="s">
        <v>62</v>
      </c>
      <c r="C62" s="225" t="s">
        <v>252</v>
      </c>
      <c r="D62" s="38" t="s">
        <v>46</v>
      </c>
      <c r="E62" s="37" t="s">
        <v>253</v>
      </c>
      <c r="F62" s="38" t="s">
        <v>74</v>
      </c>
      <c r="G62" s="39" t="s">
        <v>254</v>
      </c>
      <c r="H62" s="40">
        <v>44326</v>
      </c>
      <c r="I62" s="41">
        <f>Table15[[#This Row],[Fecha 
de 
expedición]]+1461</f>
        <v>45787</v>
      </c>
      <c r="J62" s="244" t="str">
        <f ca="1">IF(I62&gt;=TODAY(),"si","no")</f>
        <v>si</v>
      </c>
      <c r="K62" s="8" t="str">
        <f ca="1">IF(ABS(_xlfn.DAYS(TODAY(),I62))&lt;$B$9,"Debe renovar licencia luego de curso de 8 horas","")</f>
        <v/>
      </c>
      <c r="L62" s="8"/>
      <c r="M62" s="8" t="str">
        <f ca="1">IF(AND(J62="no",$B$10="si"),"si","no")</f>
        <v>no</v>
      </c>
      <c r="N62" s="266"/>
      <c r="O62" s="266"/>
      <c r="P62" s="266"/>
      <c r="Q62" s="267" t="str" cm="1">
        <f t="array" aca="1" ref="Q62" ca="1">_xlfn.IFS(J62="no","no",$B$10="si","si")</f>
        <v>si</v>
      </c>
      <c r="R62" s="266"/>
    </row>
    <row r="63" spans="1:18" x14ac:dyDescent="0.3">
      <c r="A63" s="63" t="s">
        <v>255</v>
      </c>
      <c r="B63" s="224" t="s">
        <v>44</v>
      </c>
      <c r="C63" s="225" t="s">
        <v>256</v>
      </c>
      <c r="D63" s="38" t="s">
        <v>46</v>
      </c>
      <c r="E63" s="37" t="s">
        <v>257</v>
      </c>
      <c r="F63" s="38" t="s">
        <v>155</v>
      </c>
      <c r="G63" s="39" t="s">
        <v>258</v>
      </c>
      <c r="H63" s="40">
        <v>44497</v>
      </c>
      <c r="I63" s="41">
        <f>Table15[[#This Row],[Fecha 
de 
expedición]]+1461</f>
        <v>45958</v>
      </c>
      <c r="J63" s="244" t="str">
        <f ca="1">IF(I63&gt;=TODAY(),"si","no")</f>
        <v>si</v>
      </c>
      <c r="K63" s="8" t="str">
        <f ca="1">IF(ABS(_xlfn.DAYS(TODAY(),I63))&lt;$B$9,"Debe renovar licencia luego de curso de 8 horas","")</f>
        <v/>
      </c>
      <c r="L63" s="8"/>
      <c r="M63" s="8" t="str">
        <f ca="1">IF(AND(J63="no",$B$10="si"),"si","no")</f>
        <v>no</v>
      </c>
      <c r="N63" s="266"/>
      <c r="O63" s="266"/>
      <c r="P63" s="266"/>
      <c r="Q63" s="267" t="str" cm="1">
        <f t="array" aca="1" ref="Q63" ca="1">_xlfn.IFS(J63="no","no",$B$10="si","si")</f>
        <v>si</v>
      </c>
      <c r="R63" s="266"/>
    </row>
    <row r="64" spans="1:18" x14ac:dyDescent="0.3">
      <c r="A64" s="63" t="s">
        <v>259</v>
      </c>
      <c r="B64" s="224" t="s">
        <v>44</v>
      </c>
      <c r="C64" s="225" t="s">
        <v>260</v>
      </c>
      <c r="D64" s="38" t="s">
        <v>46</v>
      </c>
      <c r="E64" s="37" t="s">
        <v>261</v>
      </c>
      <c r="F64" s="38" t="s">
        <v>262</v>
      </c>
      <c r="G64" s="39" t="s">
        <v>263</v>
      </c>
      <c r="H64" s="40">
        <v>44279</v>
      </c>
      <c r="I64" s="41">
        <f>Table15[[#This Row],[Fecha 
de 
expedición]]+1461</f>
        <v>45740</v>
      </c>
      <c r="J64" s="244" t="str">
        <f ca="1">IF(I64&gt;=TODAY(),"si","no")</f>
        <v>si</v>
      </c>
      <c r="K64" s="8" t="str">
        <f ca="1">IF(ABS(_xlfn.DAYS(TODAY(),I64))&lt;$B$9,"Debe renovar licencia luego de curso de 8 horas","")</f>
        <v/>
      </c>
      <c r="L64" s="8"/>
      <c r="M64" s="8" t="str">
        <f ca="1">IF(AND(J64="no",$B$10="si"),"si","no")</f>
        <v>no</v>
      </c>
      <c r="N64" s="266"/>
      <c r="O64" s="266"/>
      <c r="P64" s="266"/>
      <c r="Q64" s="267" t="str" cm="1">
        <f t="array" aca="1" ref="Q64" ca="1">_xlfn.IFS(J64="no","no",$B$10="si","si")</f>
        <v>si</v>
      </c>
      <c r="R64" s="266"/>
    </row>
    <row r="65" spans="1:18" x14ac:dyDescent="0.3">
      <c r="A65" s="63" t="s">
        <v>264</v>
      </c>
      <c r="B65" s="224" t="s">
        <v>44</v>
      </c>
      <c r="C65" s="225" t="s">
        <v>265</v>
      </c>
      <c r="D65" s="38" t="s">
        <v>46</v>
      </c>
      <c r="E65" s="37" t="s">
        <v>266</v>
      </c>
      <c r="F65" s="38" t="s">
        <v>267</v>
      </c>
      <c r="G65" s="39" t="s">
        <v>268</v>
      </c>
      <c r="H65" s="40">
        <v>44356</v>
      </c>
      <c r="I65" s="41">
        <f>Table15[[#This Row],[Fecha 
de 
expedición]]+1461</f>
        <v>45817</v>
      </c>
      <c r="J65" s="244" t="str">
        <f ca="1">IF(I65&gt;=TODAY(),"si","no")</f>
        <v>si</v>
      </c>
      <c r="K65" s="8" t="str">
        <f ca="1">IF(ABS(_xlfn.DAYS(TODAY(),I65))&lt;$B$9,"Debe renovar licencia luego de curso de 8 horas","")</f>
        <v/>
      </c>
      <c r="L65" s="8"/>
      <c r="M65" s="8" t="str">
        <f ca="1">IF(AND(J65="no",$B$10="si"),"si","no")</f>
        <v>no</v>
      </c>
      <c r="N65" s="266"/>
      <c r="O65" s="266"/>
      <c r="P65" s="266"/>
      <c r="Q65" s="267" t="str" cm="1">
        <f t="array" aca="1" ref="Q65" ca="1">_xlfn.IFS(J65="no","no",$B$10="si","si")</f>
        <v>si</v>
      </c>
      <c r="R65" s="266"/>
    </row>
    <row r="66" spans="1:18" x14ac:dyDescent="0.3">
      <c r="A66" s="63" t="s">
        <v>269</v>
      </c>
      <c r="B66" s="224" t="s">
        <v>44</v>
      </c>
      <c r="C66" s="225" t="s">
        <v>270</v>
      </c>
      <c r="D66" s="38" t="s">
        <v>46</v>
      </c>
      <c r="E66" s="37" t="s">
        <v>271</v>
      </c>
      <c r="F66" s="38" t="s">
        <v>129</v>
      </c>
      <c r="G66" s="39" t="s">
        <v>272</v>
      </c>
      <c r="H66" s="40">
        <v>44701</v>
      </c>
      <c r="I66" s="41">
        <f>Table15[[#This Row],[Fecha 
de 
expedición]]+1461</f>
        <v>46162</v>
      </c>
      <c r="J66" s="244" t="str">
        <f ca="1">IF(I66&gt;=TODAY(),"si","no")</f>
        <v>si</v>
      </c>
      <c r="K66" s="8" t="str">
        <f ca="1">IF(ABS(_xlfn.DAYS(TODAY(),I66))&lt;$B$9,"Debe renovar licencia luego de curso de 8 horas","")</f>
        <v/>
      </c>
      <c r="L66" s="8"/>
      <c r="M66" s="8" t="str">
        <f ca="1">IF(AND(J66="no",$B$10="si"),"si","no")</f>
        <v>no</v>
      </c>
      <c r="N66" s="266"/>
      <c r="O66" s="266"/>
      <c r="P66" s="266"/>
      <c r="Q66" s="267" t="str" cm="1">
        <f t="array" aca="1" ref="Q66" ca="1">_xlfn.IFS(J66="no","no",$B$10="si","si")</f>
        <v>si</v>
      </c>
      <c r="R66" s="266"/>
    </row>
    <row r="67" spans="1:18" x14ac:dyDescent="0.3">
      <c r="A67" s="63" t="s">
        <v>273</v>
      </c>
      <c r="B67" s="224" t="s">
        <v>44</v>
      </c>
      <c r="C67" s="225" t="s">
        <v>274</v>
      </c>
      <c r="D67" s="38" t="s">
        <v>46</v>
      </c>
      <c r="E67" s="37" t="s">
        <v>275</v>
      </c>
      <c r="F67" s="38" t="s">
        <v>276</v>
      </c>
      <c r="G67" s="39" t="s">
        <v>277</v>
      </c>
      <c r="H67" s="40">
        <v>43628</v>
      </c>
      <c r="I67" s="41">
        <f>Table15[[#This Row],[Fecha 
de 
expedición]]+1461</f>
        <v>45089</v>
      </c>
      <c r="J67" s="244" t="str">
        <f ca="1">IF(I67&gt;=TODAY(),"si","no")</f>
        <v>no</v>
      </c>
      <c r="K67" s="8" t="str">
        <f ca="1">IF(ABS(_xlfn.DAYS(TODAY(),I67))&lt;$B$9,"Debe renovar licencia luego de curso de 8 horas","")</f>
        <v/>
      </c>
      <c r="L67" s="8"/>
      <c r="M67" s="8" t="str">
        <f ca="1">IF(AND(J67="no",$B$10="si"),"si","no")</f>
        <v>si</v>
      </c>
      <c r="N67" s="266"/>
      <c r="O67" s="266"/>
      <c r="P67" s="266"/>
      <c r="Q67" s="267" t="str" cm="1">
        <f t="array" aca="1" ref="Q67" ca="1">_xlfn.IFS(J67="no","no",$B$10="si","si")</f>
        <v>no</v>
      </c>
      <c r="R67" s="266"/>
    </row>
    <row r="68" spans="1:18" x14ac:dyDescent="0.3">
      <c r="A68" s="61" t="s">
        <v>278</v>
      </c>
      <c r="B68" s="224" t="s">
        <v>44</v>
      </c>
      <c r="C68" s="225" t="s">
        <v>279</v>
      </c>
      <c r="D68" s="38" t="s">
        <v>46</v>
      </c>
      <c r="E68" s="58" t="s">
        <v>280</v>
      </c>
      <c r="F68" s="38" t="s">
        <v>74</v>
      </c>
      <c r="G68" s="39" t="s">
        <v>281</v>
      </c>
      <c r="H68" s="40">
        <v>44427</v>
      </c>
      <c r="I68" s="41">
        <f>Table15[[#This Row],[Fecha 
de 
expedición]]+1461</f>
        <v>45888</v>
      </c>
      <c r="J68" s="244" t="str">
        <f ca="1">IF(I68&gt;=TODAY(),"si","no")</f>
        <v>si</v>
      </c>
      <c r="K68" s="8" t="str">
        <f ca="1">IF(ABS(_xlfn.DAYS(TODAY(),I68))&lt;$B$9,"Debe renovar licencia luego de curso de 8 horas","")</f>
        <v/>
      </c>
      <c r="L68" s="8"/>
      <c r="M68" s="8" t="str">
        <f ca="1">IF(AND(J68="no",$B$10="si"),"si","no")</f>
        <v>no</v>
      </c>
      <c r="N68" s="266"/>
      <c r="O68" s="266"/>
      <c r="P68" s="266"/>
      <c r="Q68" s="267" t="str" cm="1">
        <f t="array" aca="1" ref="Q68" ca="1">_xlfn.IFS(J68="no","no",$B$10="si","si")</f>
        <v>si</v>
      </c>
      <c r="R68" s="266"/>
    </row>
    <row r="69" spans="1:18" x14ac:dyDescent="0.3">
      <c r="A69" s="63" t="s">
        <v>282</v>
      </c>
      <c r="B69" s="224" t="s">
        <v>44</v>
      </c>
      <c r="C69" s="225" t="s">
        <v>283</v>
      </c>
      <c r="D69" s="38" t="s">
        <v>46</v>
      </c>
      <c r="E69" s="37" t="s">
        <v>284</v>
      </c>
      <c r="F69" s="38" t="s">
        <v>285</v>
      </c>
      <c r="G69" s="39" t="s">
        <v>286</v>
      </c>
      <c r="H69" s="40">
        <v>44783</v>
      </c>
      <c r="I69" s="41">
        <f>Table15[[#This Row],[Fecha 
de 
expedición]]+1461</f>
        <v>46244</v>
      </c>
      <c r="J69" s="244" t="str">
        <f ca="1">IF(I69&gt;=TODAY(),"si","no")</f>
        <v>si</v>
      </c>
      <c r="K69" s="8" t="str">
        <f ca="1">IF(ABS(_xlfn.DAYS(TODAY(),I69))&lt;$B$9,"Debe renovar licencia luego de curso de 8 horas","")</f>
        <v/>
      </c>
      <c r="L69" s="8"/>
      <c r="M69" s="8" t="str">
        <f ca="1">IF(AND(J69="no",$B$10="si"),"si","no")</f>
        <v>no</v>
      </c>
      <c r="N69" s="266"/>
      <c r="O69" s="266"/>
      <c r="P69" s="266"/>
      <c r="Q69" s="267" t="str" cm="1">
        <f t="array" aca="1" ref="Q69" ca="1">_xlfn.IFS(J69="no","no",$B$10="si","si")</f>
        <v>si</v>
      </c>
      <c r="R69" s="266"/>
    </row>
    <row r="70" spans="1:18" x14ac:dyDescent="0.3">
      <c r="A70" s="63" t="s">
        <v>287</v>
      </c>
      <c r="B70" s="224" t="s">
        <v>44</v>
      </c>
      <c r="C70" s="225" t="s">
        <v>288</v>
      </c>
      <c r="D70" s="38" t="s">
        <v>57</v>
      </c>
      <c r="E70" s="37" t="s">
        <v>289</v>
      </c>
      <c r="F70" s="38" t="s">
        <v>114</v>
      </c>
      <c r="G70" s="39" t="s">
        <v>290</v>
      </c>
      <c r="H70" s="40">
        <v>44880</v>
      </c>
      <c r="I70" s="41">
        <f>Table15[[#This Row],[Fecha 
de 
expedición]]+1461</f>
        <v>46341</v>
      </c>
      <c r="J70" s="244" t="str">
        <f ca="1">IF(I70&gt;=TODAY(),"si","no")</f>
        <v>si</v>
      </c>
      <c r="K70" s="8" t="str">
        <f ca="1">IF(ABS(_xlfn.DAYS(TODAY(),I70))&lt;$B$9,"Debe renovar licencia luego de curso de 8 horas","")</f>
        <v/>
      </c>
      <c r="L70" s="8"/>
      <c r="M70" s="8" t="str">
        <f ca="1">IF(AND(J70="no",$B$10="si"),"si","no")</f>
        <v>no</v>
      </c>
      <c r="N70" s="266"/>
      <c r="O70" s="266"/>
      <c r="P70" s="266"/>
      <c r="Q70" s="267" t="str" cm="1">
        <f t="array" aca="1" ref="Q70" ca="1">_xlfn.IFS(J70="no","no",$B$10="si","si")</f>
        <v>si</v>
      </c>
      <c r="R70" s="266"/>
    </row>
    <row r="71" spans="1:18" x14ac:dyDescent="0.3">
      <c r="A71" s="63" t="s">
        <v>291</v>
      </c>
      <c r="B71" s="224" t="s">
        <v>44</v>
      </c>
      <c r="C71" s="225" t="s">
        <v>292</v>
      </c>
      <c r="D71" s="38" t="s">
        <v>57</v>
      </c>
      <c r="E71" s="37" t="s">
        <v>293</v>
      </c>
      <c r="F71" s="38" t="s">
        <v>294</v>
      </c>
      <c r="G71" s="39" t="s">
        <v>295</v>
      </c>
      <c r="H71" s="40">
        <v>44798</v>
      </c>
      <c r="I71" s="41">
        <f>Table15[[#This Row],[Fecha 
de 
expedición]]+1461</f>
        <v>46259</v>
      </c>
      <c r="J71" s="244" t="str">
        <f ca="1">IF(I71&gt;=TODAY(),"si","no")</f>
        <v>si</v>
      </c>
      <c r="K71" s="8" t="str">
        <f ca="1">IF(ABS(_xlfn.DAYS(TODAY(),I71))&lt;$B$9,"Debe renovar licencia luego de curso de 8 horas","")</f>
        <v/>
      </c>
      <c r="L71" s="8"/>
      <c r="M71" s="8" t="str">
        <f ca="1">IF(AND(J71="no",$B$10="si"),"si","no")</f>
        <v>no</v>
      </c>
      <c r="N71" s="266"/>
      <c r="O71" s="266"/>
      <c r="P71" s="266"/>
      <c r="Q71" s="267" t="str" cm="1">
        <f t="array" aca="1" ref="Q71" ca="1">_xlfn.IFS(J71="no","no",$B$10="si","si")</f>
        <v>si</v>
      </c>
      <c r="R71" s="266"/>
    </row>
    <row r="72" spans="1:18" x14ac:dyDescent="0.3">
      <c r="A72" s="213" t="s">
        <v>296</v>
      </c>
      <c r="B72" s="226" t="s">
        <v>44</v>
      </c>
      <c r="C72" s="227" t="s">
        <v>297</v>
      </c>
      <c r="D72" s="214" t="s">
        <v>57</v>
      </c>
      <c r="E72" s="58" t="s">
        <v>298</v>
      </c>
      <c r="F72" s="45" t="s">
        <v>299</v>
      </c>
      <c r="G72" s="46" t="s">
        <v>300</v>
      </c>
      <c r="H72" s="211">
        <v>44875</v>
      </c>
      <c r="I72" s="41">
        <f>Table15[[#This Row],[Fecha 
de 
expedición]]+1461</f>
        <v>46336</v>
      </c>
      <c r="J72" s="228" t="str">
        <f ca="1">IF(I72&gt;=TODAY(),"si","no")</f>
        <v>si</v>
      </c>
      <c r="K72" s="8" t="str">
        <f ca="1">IF(ABS(_xlfn.DAYS(TODAY(),I72))&lt;$B$9,"Debe renovar licencia luego de curso de 8 horas","")</f>
        <v/>
      </c>
      <c r="L72" s="8"/>
      <c r="M72" s="8" t="str">
        <f ca="1">IF(AND(J72="no",$B$10="si"),"si","no")</f>
        <v>no</v>
      </c>
      <c r="N72" s="266"/>
      <c r="O72" s="266"/>
      <c r="P72" s="266"/>
      <c r="Q72" s="267" t="str" cm="1">
        <f t="array" aca="1" ref="Q72" ca="1">_xlfn.IFS(J72="no","no",$B$10="si","si")</f>
        <v>si</v>
      </c>
      <c r="R72" s="266"/>
    </row>
    <row r="73" spans="1:18" x14ac:dyDescent="0.3">
      <c r="A73" s="63" t="s">
        <v>301</v>
      </c>
      <c r="B73" s="224" t="s">
        <v>44</v>
      </c>
      <c r="C73" s="225" t="s">
        <v>302</v>
      </c>
      <c r="D73" s="38" t="s">
        <v>46</v>
      </c>
      <c r="E73" s="37" t="s">
        <v>303</v>
      </c>
      <c r="F73" s="38" t="s">
        <v>129</v>
      </c>
      <c r="G73" s="39" t="s">
        <v>304</v>
      </c>
      <c r="H73" s="40">
        <v>44363</v>
      </c>
      <c r="I73" s="41">
        <f>Table15[[#This Row],[Fecha 
de 
expedición]]+1461</f>
        <v>45824</v>
      </c>
      <c r="J73" s="244" t="str">
        <f ca="1">IF(I73&gt;=TODAY(),"si","no")</f>
        <v>si</v>
      </c>
      <c r="K73" s="8" t="str">
        <f ca="1">IF(ABS(_xlfn.DAYS(TODAY(),I73))&lt;$B$9,"Debe renovar licencia luego de curso de 8 horas","")</f>
        <v/>
      </c>
      <c r="L73" s="8"/>
      <c r="M73" s="8" t="str">
        <f ca="1">IF(AND(J73="no",$B$10="si"),"si","no")</f>
        <v>no</v>
      </c>
      <c r="N73" s="266"/>
      <c r="O73" s="266"/>
      <c r="P73" s="266"/>
      <c r="Q73" s="267" t="str" cm="1">
        <f t="array" aca="1" ref="Q73" ca="1">_xlfn.IFS(J73="no","no",$B$10="si","si")</f>
        <v>si</v>
      </c>
      <c r="R73" s="266"/>
    </row>
    <row r="74" spans="1:18" x14ac:dyDescent="0.3">
      <c r="A74" s="63" t="s">
        <v>305</v>
      </c>
      <c r="B74" s="224" t="s">
        <v>44</v>
      </c>
      <c r="C74" s="225" t="s">
        <v>306</v>
      </c>
      <c r="D74" s="38" t="s">
        <v>46</v>
      </c>
      <c r="E74" s="58" t="s">
        <v>307</v>
      </c>
      <c r="F74" s="38" t="s">
        <v>124</v>
      </c>
      <c r="G74" s="39" t="s">
        <v>308</v>
      </c>
      <c r="H74" s="40">
        <v>44363</v>
      </c>
      <c r="I74" s="41">
        <f>Table15[[#This Row],[Fecha 
de 
expedición]]+1461</f>
        <v>45824</v>
      </c>
      <c r="J74" s="244" t="str">
        <f ca="1">IF(I74&gt;=TODAY(),"si","no")</f>
        <v>si</v>
      </c>
      <c r="K74" s="8" t="str">
        <f ca="1">IF(ABS(_xlfn.DAYS(TODAY(),I74))&lt;$B$9,"Debe renovar licencia luego de curso de 8 horas","")</f>
        <v/>
      </c>
      <c r="L74" s="8"/>
      <c r="M74" s="8" t="str">
        <f ca="1">IF(AND(J74="no",$B$10="si"),"si","no")</f>
        <v>no</v>
      </c>
      <c r="N74" s="266"/>
      <c r="O74" s="266"/>
      <c r="P74" s="266"/>
      <c r="Q74" s="267" t="str" cm="1">
        <f t="array" aca="1" ref="Q74" ca="1">_xlfn.IFS(J74="no","no",$B$10="si","si")</f>
        <v>si</v>
      </c>
      <c r="R74" s="266"/>
    </row>
    <row r="75" spans="1:18" x14ac:dyDescent="0.3">
      <c r="A75" s="63" t="s">
        <v>309</v>
      </c>
      <c r="B75" s="224" t="s">
        <v>44</v>
      </c>
      <c r="C75" s="225" t="s">
        <v>310</v>
      </c>
      <c r="D75" s="38" t="s">
        <v>46</v>
      </c>
      <c r="E75" s="37" t="s">
        <v>311</v>
      </c>
      <c r="F75" s="38" t="s">
        <v>74</v>
      </c>
      <c r="G75" s="39" t="s">
        <v>312</v>
      </c>
      <c r="H75" s="40">
        <v>43405</v>
      </c>
      <c r="I75" s="41">
        <f>Table15[[#This Row],[Fecha 
de 
expedición]]+1461</f>
        <v>44866</v>
      </c>
      <c r="J75" s="244" t="str">
        <f ca="1">IF(I75&gt;=TODAY(),"si","no")</f>
        <v>no</v>
      </c>
      <c r="K75" s="8" t="str">
        <f ca="1">IF(ABS(_xlfn.DAYS(TODAY(),I75))&lt;$B$9,"Debe renovar licencia luego de curso de 8 horas","")</f>
        <v/>
      </c>
      <c r="L75" s="8"/>
      <c r="M75" s="8" t="str">
        <f ca="1">IF(AND(J75="no",$B$10="si"),"si","no")</f>
        <v>si</v>
      </c>
      <c r="N75" s="266"/>
      <c r="O75" s="266"/>
      <c r="P75" s="266"/>
      <c r="Q75" s="267" t="str" cm="1">
        <f t="array" aca="1" ref="Q75" ca="1">_xlfn.IFS(J75="no","no",$B$10="si","si")</f>
        <v>no</v>
      </c>
      <c r="R75" s="266"/>
    </row>
    <row r="76" spans="1:18" x14ac:dyDescent="0.3">
      <c r="A76" s="63" t="s">
        <v>313</v>
      </c>
      <c r="B76" s="224" t="s">
        <v>44</v>
      </c>
      <c r="C76" s="225" t="s">
        <v>314</v>
      </c>
      <c r="D76" s="38" t="s">
        <v>46</v>
      </c>
      <c r="E76" s="58" t="s">
        <v>315</v>
      </c>
      <c r="F76" s="38" t="s">
        <v>48</v>
      </c>
      <c r="G76" s="39" t="s">
        <v>316</v>
      </c>
      <c r="H76" s="40">
        <v>44363</v>
      </c>
      <c r="I76" s="41">
        <f>Table15[[#This Row],[Fecha 
de 
expedición]]+1461</f>
        <v>45824</v>
      </c>
      <c r="J76" s="244" t="str">
        <f ca="1">IF(I76&gt;=TODAY(),"si","no")</f>
        <v>si</v>
      </c>
      <c r="K76" s="8" t="str">
        <f ca="1">IF(ABS(_xlfn.DAYS(TODAY(),I76))&lt;$B$9,"Debe renovar licencia luego de curso de 8 horas","")</f>
        <v/>
      </c>
      <c r="L76" s="8"/>
      <c r="M76" s="8" t="str">
        <f ca="1">IF(AND(J76="no",$B$10="si"),"si","no")</f>
        <v>no</v>
      </c>
      <c r="N76" s="266"/>
      <c r="O76" s="266"/>
      <c r="P76" s="266"/>
      <c r="Q76" s="267" t="str" cm="1">
        <f t="array" aca="1" ref="Q76" ca="1">_xlfn.IFS(J76="no","no",$B$10="si","si")</f>
        <v>si</v>
      </c>
      <c r="R76" s="266"/>
    </row>
    <row r="77" spans="1:18" x14ac:dyDescent="0.3">
      <c r="A77" s="63" t="s">
        <v>317</v>
      </c>
      <c r="B77" s="224" t="s">
        <v>44</v>
      </c>
      <c r="C77" s="225" t="s">
        <v>318</v>
      </c>
      <c r="D77" s="38" t="s">
        <v>46</v>
      </c>
      <c r="E77" s="58" t="s">
        <v>319</v>
      </c>
      <c r="F77" s="38" t="s">
        <v>320</v>
      </c>
      <c r="G77" s="39" t="s">
        <v>321</v>
      </c>
      <c r="H77" s="40">
        <v>44649</v>
      </c>
      <c r="I77" s="41">
        <f>Table15[[#This Row],[Fecha 
de 
expedición]]+1461</f>
        <v>46110</v>
      </c>
      <c r="J77" s="244" t="str">
        <f ca="1">IF(I77&gt;=TODAY(),"si","no")</f>
        <v>si</v>
      </c>
      <c r="K77" s="8" t="str">
        <f ca="1">IF(ABS(_xlfn.DAYS(TODAY(),I77))&lt;$B$9,"Debe renovar licencia luego de curso de 8 horas","")</f>
        <v/>
      </c>
      <c r="L77" s="8"/>
      <c r="M77" s="8" t="str">
        <f ca="1">IF(AND(J77="no",$B$10="si"),"si","no")</f>
        <v>no</v>
      </c>
      <c r="N77" s="266"/>
      <c r="O77" s="266"/>
      <c r="P77" s="266"/>
      <c r="Q77" s="267" t="str" cm="1">
        <f t="array" aca="1" ref="Q77" ca="1">_xlfn.IFS(J77="no","no",$B$10="si","si")</f>
        <v>si</v>
      </c>
      <c r="R77" s="266"/>
    </row>
    <row r="78" spans="1:18" x14ac:dyDescent="0.3">
      <c r="A78" s="63" t="s">
        <v>322</v>
      </c>
      <c r="B78" s="224" t="s">
        <v>44</v>
      </c>
      <c r="C78" s="225" t="s">
        <v>323</v>
      </c>
      <c r="D78" s="38" t="s">
        <v>46</v>
      </c>
      <c r="E78" s="37" t="s">
        <v>324</v>
      </c>
      <c r="F78" s="38" t="s">
        <v>325</v>
      </c>
      <c r="G78" s="39" t="s">
        <v>326</v>
      </c>
      <c r="H78" s="40">
        <v>44629</v>
      </c>
      <c r="I78" s="41">
        <f>Table15[[#This Row],[Fecha 
de 
expedición]]+1461</f>
        <v>46090</v>
      </c>
      <c r="J78" s="244" t="str">
        <f ca="1">IF(I78&gt;=TODAY(),"si","no")</f>
        <v>si</v>
      </c>
      <c r="K78" s="8" t="str">
        <f ca="1">IF(ABS(_xlfn.DAYS(TODAY(),I78))&lt;$B$9,"Debe renovar licencia luego de curso de 8 horas","")</f>
        <v/>
      </c>
      <c r="L78" s="8"/>
      <c r="M78" s="8" t="str">
        <f ca="1">IF(AND(J78="no",$B$10="si"),"si","no")</f>
        <v>no</v>
      </c>
      <c r="N78" s="266"/>
      <c r="O78" s="266"/>
      <c r="P78" s="266"/>
      <c r="Q78" s="267" t="str" cm="1">
        <f t="array" aca="1" ref="Q78" ca="1">_xlfn.IFS(J78="no","no",$B$10="si","si")</f>
        <v>si</v>
      </c>
      <c r="R78" s="266"/>
    </row>
    <row r="79" spans="1:18" x14ac:dyDescent="0.3">
      <c r="A79" s="61" t="s">
        <v>327</v>
      </c>
      <c r="B79" s="224" t="s">
        <v>44</v>
      </c>
      <c r="C79" s="225" t="s">
        <v>328</v>
      </c>
      <c r="D79" s="38" t="s">
        <v>57</v>
      </c>
      <c r="E79" s="235" t="s">
        <v>329</v>
      </c>
      <c r="F79" s="38" t="s">
        <v>285</v>
      </c>
      <c r="G79" s="39" t="s">
        <v>330</v>
      </c>
      <c r="H79" s="81">
        <v>44488</v>
      </c>
      <c r="I79" s="84">
        <f>Table15[[#This Row],[Fecha 
de 
expedición]]+1461</f>
        <v>45949</v>
      </c>
      <c r="J79" s="244" t="str">
        <f ca="1">IF(I79&gt;=TODAY(),"si","no")</f>
        <v>si</v>
      </c>
      <c r="K79" s="8" t="str">
        <f ca="1">IF(ABS(_xlfn.DAYS(TODAY(),I79))&lt;$B$9,"Debe renovar licencia luego de curso de 8 horas","")</f>
        <v/>
      </c>
      <c r="L79" s="8"/>
      <c r="M79" s="8" t="str">
        <f ca="1">IF(AND(J79="no",$B$10="si"),"si","no")</f>
        <v>no</v>
      </c>
      <c r="N79" s="266"/>
      <c r="O79" s="266"/>
      <c r="P79" s="266"/>
      <c r="Q79" s="267" t="str" cm="1">
        <f t="array" aca="1" ref="Q79" ca="1">_xlfn.IFS(J79="no","no",$B$10="si","si")</f>
        <v>si</v>
      </c>
      <c r="R79" s="266"/>
    </row>
    <row r="80" spans="1:18" x14ac:dyDescent="0.3">
      <c r="A80" s="63" t="s">
        <v>331</v>
      </c>
      <c r="B80" s="224" t="s">
        <v>44</v>
      </c>
      <c r="C80" s="225" t="s">
        <v>332</v>
      </c>
      <c r="D80" s="38" t="s">
        <v>57</v>
      </c>
      <c r="E80" s="37" t="s">
        <v>333</v>
      </c>
      <c r="F80" s="38" t="s">
        <v>119</v>
      </c>
      <c r="G80" s="39" t="s">
        <v>334</v>
      </c>
      <c r="H80" s="40">
        <v>44621</v>
      </c>
      <c r="I80" s="41">
        <f>Table15[[#This Row],[Fecha 
de 
expedición]]+1461</f>
        <v>46082</v>
      </c>
      <c r="J80" s="244" t="str">
        <f ca="1">IF(I80&gt;=TODAY(),"si","no")</f>
        <v>si</v>
      </c>
      <c r="K80" s="8" t="str">
        <f ca="1">IF(ABS(_xlfn.DAYS(TODAY(),I80))&lt;$B$9,"Debe renovar licencia luego de curso de 8 horas","")</f>
        <v/>
      </c>
      <c r="L80" s="8"/>
      <c r="M80" s="8" t="str">
        <f ca="1">IF(AND(J80="no",$B$10="si"),"si","no")</f>
        <v>no</v>
      </c>
      <c r="N80" s="266"/>
      <c r="O80" s="266"/>
      <c r="P80" s="266"/>
      <c r="Q80" s="267" t="str" cm="1">
        <f t="array" aca="1" ref="Q80" ca="1">_xlfn.IFS(J80="no","no",$B$10="si","si")</f>
        <v>si</v>
      </c>
      <c r="R80" s="266"/>
    </row>
    <row r="81" spans="1:18" x14ac:dyDescent="0.3">
      <c r="A81" s="63" t="s">
        <v>335</v>
      </c>
      <c r="B81" s="224" t="s">
        <v>44</v>
      </c>
      <c r="C81" s="225" t="s">
        <v>336</v>
      </c>
      <c r="D81" s="38" t="s">
        <v>46</v>
      </c>
      <c r="E81" s="37" t="s">
        <v>337</v>
      </c>
      <c r="F81" s="38" t="s">
        <v>338</v>
      </c>
      <c r="G81" s="39" t="s">
        <v>339</v>
      </c>
      <c r="H81" s="40">
        <v>43641</v>
      </c>
      <c r="I81" s="41">
        <f>Table15[[#This Row],[Fecha 
de 
expedición]]+1461</f>
        <v>45102</v>
      </c>
      <c r="J81" s="244" t="str">
        <f ca="1">IF(I81&gt;=TODAY(),"si","no")</f>
        <v>no</v>
      </c>
      <c r="K81" s="8" t="str">
        <f ca="1">IF(ABS(_xlfn.DAYS(TODAY(),I81))&lt;$B$9,"Debe renovar licencia luego de curso de 8 horas","")</f>
        <v/>
      </c>
      <c r="L81" s="8"/>
      <c r="M81" s="8" t="str">
        <f ca="1">IF(AND(J81="no",$B$10="si"),"si","no")</f>
        <v>si</v>
      </c>
      <c r="N81" s="266"/>
      <c r="O81" s="266"/>
      <c r="P81" s="266"/>
      <c r="Q81" s="267" t="str" cm="1">
        <f t="array" aca="1" ref="Q81" ca="1">_xlfn.IFS(J81="no","no",$B$10="si","si")</f>
        <v>no</v>
      </c>
      <c r="R81" s="266"/>
    </row>
    <row r="82" spans="1:18" x14ac:dyDescent="0.3">
      <c r="A82" s="213" t="s">
        <v>340</v>
      </c>
      <c r="B82" s="226" t="s">
        <v>44</v>
      </c>
      <c r="C82" s="227" t="s">
        <v>341</v>
      </c>
      <c r="D82" s="214" t="s">
        <v>46</v>
      </c>
      <c r="E82" s="58" t="s">
        <v>342</v>
      </c>
      <c r="F82" s="45" t="s">
        <v>89</v>
      </c>
      <c r="G82" s="46" t="s">
        <v>343</v>
      </c>
      <c r="H82" s="211">
        <v>44883</v>
      </c>
      <c r="I82" s="41">
        <f>Table15[[#This Row],[Fecha 
de 
expedición]]+1461</f>
        <v>46344</v>
      </c>
      <c r="J82" s="228" t="str">
        <f ca="1">IF(I82&gt;=TODAY(),"si","no")</f>
        <v>si</v>
      </c>
      <c r="K82" s="8" t="str">
        <f ca="1">IF(ABS(_xlfn.DAYS(TODAY(),I82))&lt;$B$9,"Debe renovar licencia luego de curso de 8 horas","")</f>
        <v/>
      </c>
      <c r="L82" s="8"/>
      <c r="M82" s="8" t="str">
        <f ca="1">IF(AND(J82="no",$B$10="si"),"si","no")</f>
        <v>no</v>
      </c>
      <c r="N82" s="266"/>
      <c r="O82" s="266"/>
      <c r="P82" s="266"/>
      <c r="Q82" s="267" t="str" cm="1">
        <f t="array" aca="1" ref="Q82" ca="1">_xlfn.IFS(J82="no","no",$B$10="si","si")</f>
        <v>si</v>
      </c>
      <c r="R82" s="266"/>
    </row>
    <row r="83" spans="1:18" x14ac:dyDescent="0.3">
      <c r="A83" s="63" t="s">
        <v>344</v>
      </c>
      <c r="B83" s="224" t="s">
        <v>44</v>
      </c>
      <c r="C83" s="225" t="s">
        <v>345</v>
      </c>
      <c r="D83" s="38" t="s">
        <v>46</v>
      </c>
      <c r="E83" s="37" t="s">
        <v>346</v>
      </c>
      <c r="F83" s="38" t="s">
        <v>347</v>
      </c>
      <c r="G83" s="39" t="s">
        <v>348</v>
      </c>
      <c r="H83" s="40">
        <v>44589</v>
      </c>
      <c r="I83" s="41">
        <f>Table15[[#This Row],[Fecha 
de 
expedición]]+1461</f>
        <v>46050</v>
      </c>
      <c r="J83" s="244" t="str">
        <f ca="1">IF(I83&gt;=TODAY(),"si","no")</f>
        <v>si</v>
      </c>
      <c r="K83" s="8" t="str">
        <f ca="1">IF(ABS(_xlfn.DAYS(TODAY(),I83))&lt;$B$9,"Debe renovar licencia luego de curso de 8 horas","")</f>
        <v/>
      </c>
      <c r="L83" s="8"/>
      <c r="M83" s="8" t="str">
        <f ca="1">IF(AND(J83="no",$B$10="si"),"si","no")</f>
        <v>no</v>
      </c>
      <c r="N83" s="266"/>
      <c r="O83" s="266"/>
      <c r="P83" s="266"/>
      <c r="Q83" s="267" t="str" cm="1">
        <f t="array" aca="1" ref="Q83" ca="1">_xlfn.IFS(J83="no","no",$B$10="si","si")</f>
        <v>si</v>
      </c>
      <c r="R83" s="266"/>
    </row>
    <row r="84" spans="1:18" x14ac:dyDescent="0.3">
      <c r="A84" s="63" t="s">
        <v>349</v>
      </c>
      <c r="B84" s="224" t="s">
        <v>44</v>
      </c>
      <c r="C84" s="225" t="s">
        <v>350</v>
      </c>
      <c r="D84" s="38" t="s">
        <v>46</v>
      </c>
      <c r="E84" s="37" t="s">
        <v>351</v>
      </c>
      <c r="F84" s="38" t="s">
        <v>69</v>
      </c>
      <c r="G84" s="39" t="s">
        <v>352</v>
      </c>
      <c r="H84" s="40">
        <v>43641</v>
      </c>
      <c r="I84" s="41">
        <f>Table15[[#This Row],[Fecha 
de 
expedición]]+1461</f>
        <v>45102</v>
      </c>
      <c r="J84" s="244" t="str">
        <f ca="1">IF(I84&gt;=TODAY(),"si","no")</f>
        <v>no</v>
      </c>
      <c r="K84" s="8" t="str">
        <f ca="1">IF(ABS(_xlfn.DAYS(TODAY(),I84))&lt;$B$9,"Debe renovar licencia luego de curso de 8 horas","")</f>
        <v/>
      </c>
      <c r="L84" s="8"/>
      <c r="M84" s="8" t="str">
        <f ca="1">IF(AND(J84="no",$B$10="si"),"si","no")</f>
        <v>si</v>
      </c>
      <c r="N84" s="266"/>
      <c r="O84" s="266"/>
      <c r="P84" s="266"/>
      <c r="Q84" s="267" t="str" cm="1">
        <f t="array" aca="1" ref="Q84" ca="1">_xlfn.IFS(J84="no","no",$B$10="si","si")</f>
        <v>no</v>
      </c>
      <c r="R84" s="266"/>
    </row>
    <row r="85" spans="1:18" x14ac:dyDescent="0.3">
      <c r="A85" s="63" t="s">
        <v>353</v>
      </c>
      <c r="B85" s="224" t="s">
        <v>44</v>
      </c>
      <c r="C85" s="225" t="s">
        <v>354</v>
      </c>
      <c r="D85" s="38" t="s">
        <v>46</v>
      </c>
      <c r="E85" s="37" t="s">
        <v>355</v>
      </c>
      <c r="F85" s="38" t="s">
        <v>53</v>
      </c>
      <c r="G85" s="39" t="s">
        <v>356</v>
      </c>
      <c r="H85" s="40">
        <v>44959</v>
      </c>
      <c r="I85" s="41">
        <f>Table15[[#This Row],[Fecha 
de 
expedición]]+1461</f>
        <v>46420</v>
      </c>
      <c r="J85" s="244" t="str">
        <f ca="1">IF(I85&gt;=TODAY(),"si","no")</f>
        <v>si</v>
      </c>
      <c r="K85" s="8" t="str">
        <f ca="1">IF(ABS(_xlfn.DAYS(TODAY(),I85))&lt;$B$9,"Debe renovar licencia luego de curso de 8 horas","")</f>
        <v/>
      </c>
      <c r="L85" s="8"/>
      <c r="M85" s="8" t="str">
        <f ca="1">IF(AND(J85="no",$B$10="si"),"si","no")</f>
        <v>no</v>
      </c>
      <c r="N85" s="266"/>
      <c r="O85" s="266"/>
      <c r="P85" s="266"/>
      <c r="Q85" s="267" t="str" cm="1">
        <f t="array" aca="1" ref="Q85" ca="1">_xlfn.IFS(J85="no","no",$B$10="si","si")</f>
        <v>si</v>
      </c>
      <c r="R85" s="266"/>
    </row>
    <row r="86" spans="1:18" x14ac:dyDescent="0.3">
      <c r="A86" s="63" t="s">
        <v>357</v>
      </c>
      <c r="B86" s="224" t="s">
        <v>44</v>
      </c>
      <c r="C86" s="225" t="s">
        <v>358</v>
      </c>
      <c r="D86" s="38" t="s">
        <v>46</v>
      </c>
      <c r="E86" s="37" t="s">
        <v>359</v>
      </c>
      <c r="F86" s="38" t="s">
        <v>360</v>
      </c>
      <c r="G86" s="39" t="s">
        <v>361</v>
      </c>
      <c r="H86" s="40">
        <v>43411</v>
      </c>
      <c r="I86" s="41">
        <f>Table15[[#This Row],[Fecha 
de 
expedición]]+1461</f>
        <v>44872</v>
      </c>
      <c r="J86" s="244" t="str">
        <f ca="1">IF(I86&gt;=TODAY(),"si","no")</f>
        <v>no</v>
      </c>
      <c r="K86" s="8" t="str">
        <f ca="1">IF(ABS(_xlfn.DAYS(TODAY(),I86))&lt;$B$9,"Debe renovar licencia luego de curso de 8 horas","")</f>
        <v/>
      </c>
      <c r="L86" s="8"/>
      <c r="M86" s="8" t="str">
        <f ca="1">IF(AND(J86="no",$B$10="si"),"si","no")</f>
        <v>si</v>
      </c>
      <c r="N86" s="266"/>
      <c r="O86" s="266"/>
      <c r="P86" s="266"/>
      <c r="Q86" s="267" t="str" cm="1">
        <f t="array" aca="1" ref="Q86" ca="1">_xlfn.IFS(J86="no","no",$B$10="si","si")</f>
        <v>no</v>
      </c>
      <c r="R86" s="266"/>
    </row>
    <row r="87" spans="1:18" x14ac:dyDescent="0.3">
      <c r="A87" s="61" t="s">
        <v>362</v>
      </c>
      <c r="B87" s="224" t="s">
        <v>44</v>
      </c>
      <c r="C87" s="225" t="s">
        <v>363</v>
      </c>
      <c r="D87" s="38" t="s">
        <v>46</v>
      </c>
      <c r="E87" s="58" t="s">
        <v>364</v>
      </c>
      <c r="F87" s="38" t="s">
        <v>285</v>
      </c>
      <c r="G87" s="39" t="s">
        <v>365</v>
      </c>
      <c r="H87" s="40">
        <v>44446</v>
      </c>
      <c r="I87" s="41">
        <f>Table15[[#This Row],[Fecha 
de 
expedición]]+1461</f>
        <v>45907</v>
      </c>
      <c r="J87" s="244" t="str">
        <f ca="1">IF(I87&gt;=TODAY(),"si","no")</f>
        <v>si</v>
      </c>
      <c r="K87" s="8" t="str">
        <f ca="1">IF(ABS(_xlfn.DAYS(TODAY(),I87))&lt;$B$9,"Debe renovar licencia luego de curso de 8 horas","")</f>
        <v/>
      </c>
      <c r="L87" s="8"/>
      <c r="M87" s="8" t="str">
        <f ca="1">IF(AND(J87="no",$B$10="si"),"si","no")</f>
        <v>no</v>
      </c>
      <c r="N87" s="266"/>
      <c r="O87" s="266"/>
      <c r="P87" s="266"/>
      <c r="Q87" s="267" t="str" cm="1">
        <f t="array" aca="1" ref="Q87" ca="1">_xlfn.IFS(J87="no","no",$B$10="si","si")</f>
        <v>si</v>
      </c>
      <c r="R87" s="266"/>
    </row>
    <row r="88" spans="1:18" x14ac:dyDescent="0.3">
      <c r="A88" s="63" t="s">
        <v>366</v>
      </c>
      <c r="B88" s="224" t="s">
        <v>44</v>
      </c>
      <c r="C88" s="225" t="s">
        <v>367</v>
      </c>
      <c r="D88" s="38" t="s">
        <v>46</v>
      </c>
      <c r="E88" s="37" t="s">
        <v>368</v>
      </c>
      <c r="F88" s="38" t="s">
        <v>155</v>
      </c>
      <c r="G88" s="39" t="s">
        <v>369</v>
      </c>
      <c r="H88" s="40">
        <v>44783</v>
      </c>
      <c r="I88" s="41">
        <f>Table15[[#This Row],[Fecha 
de 
expedición]]+1461</f>
        <v>46244</v>
      </c>
      <c r="J88" s="244" t="str">
        <f ca="1">IF(I88&gt;=TODAY(),"si","no")</f>
        <v>si</v>
      </c>
      <c r="K88" s="8" t="str">
        <f ca="1">IF(ABS(_xlfn.DAYS(TODAY(),I88))&lt;$B$9,"Debe renovar licencia luego de curso de 8 horas","")</f>
        <v/>
      </c>
      <c r="L88" s="8"/>
      <c r="M88" s="8" t="str">
        <f ca="1">IF(AND(J88="no",$B$10="si"),"si","no")</f>
        <v>no</v>
      </c>
      <c r="N88" s="266"/>
      <c r="O88" s="266"/>
      <c r="P88" s="266"/>
      <c r="Q88" s="267" t="str" cm="1">
        <f t="array" aca="1" ref="Q88" ca="1">_xlfn.IFS(J88="no","no",$B$10="si","si")</f>
        <v>si</v>
      </c>
      <c r="R88" s="266"/>
    </row>
    <row r="89" spans="1:18" x14ac:dyDescent="0.3">
      <c r="A89" s="63" t="s">
        <v>370</v>
      </c>
      <c r="B89" s="224" t="s">
        <v>44</v>
      </c>
      <c r="C89" s="225" t="s">
        <v>371</v>
      </c>
      <c r="D89" s="38" t="s">
        <v>46</v>
      </c>
      <c r="E89" s="37" t="s">
        <v>372</v>
      </c>
      <c r="F89" s="38" t="s">
        <v>48</v>
      </c>
      <c r="G89" s="39" t="s">
        <v>373</v>
      </c>
      <c r="H89" s="40">
        <v>44363</v>
      </c>
      <c r="I89" s="41">
        <f>Table15[[#This Row],[Fecha 
de 
expedición]]+1461</f>
        <v>45824</v>
      </c>
      <c r="J89" s="244" t="str">
        <f ca="1">IF(I89&gt;=TODAY(),"si","no")</f>
        <v>si</v>
      </c>
      <c r="K89" s="8" t="str">
        <f ca="1">IF(ABS(_xlfn.DAYS(TODAY(),I89))&lt;$B$9,"Debe renovar licencia luego de curso de 8 horas","")</f>
        <v/>
      </c>
      <c r="L89" s="8"/>
      <c r="M89" s="8" t="str">
        <f ca="1">IF(AND(J89="no",$B$10="si"),"si","no")</f>
        <v>no</v>
      </c>
      <c r="N89" s="266"/>
      <c r="O89" s="266"/>
      <c r="P89" s="266"/>
      <c r="Q89" s="267" t="str" cm="1">
        <f t="array" aca="1" ref="Q89" ca="1">_xlfn.IFS(J89="no","no",$B$10="si","si")</f>
        <v>si</v>
      </c>
      <c r="R89" s="266"/>
    </row>
    <row r="90" spans="1:18" x14ac:dyDescent="0.3">
      <c r="A90" s="63" t="s">
        <v>374</v>
      </c>
      <c r="B90" s="224" t="s">
        <v>44</v>
      </c>
      <c r="C90" s="225" t="s">
        <v>375</v>
      </c>
      <c r="D90" s="38" t="s">
        <v>46</v>
      </c>
      <c r="E90" s="37" t="s">
        <v>376</v>
      </c>
      <c r="F90" s="38" t="s">
        <v>204</v>
      </c>
      <c r="G90" s="39" t="s">
        <v>377</v>
      </c>
      <c r="H90" s="40">
        <v>44383</v>
      </c>
      <c r="I90" s="41">
        <f>Table15[[#This Row],[Fecha 
de 
expedición]]+1461</f>
        <v>45844</v>
      </c>
      <c r="J90" s="244" t="str">
        <f ca="1">IF(I90&gt;=TODAY(),"si","no")</f>
        <v>si</v>
      </c>
      <c r="K90" s="8" t="str">
        <f ca="1">IF(ABS(_xlfn.DAYS(TODAY(),I90))&lt;$B$9,"Debe renovar licencia luego de curso de 8 horas","")</f>
        <v/>
      </c>
      <c r="L90" s="8"/>
      <c r="M90" s="8" t="str">
        <f ca="1">IF(AND(J90="no",$B$10="si"),"si","no")</f>
        <v>no</v>
      </c>
      <c r="N90" s="266"/>
      <c r="O90" s="266"/>
      <c r="P90" s="266"/>
      <c r="Q90" s="267" t="str" cm="1">
        <f t="array" aca="1" ref="Q90" ca="1">_xlfn.IFS(J90="no","no",$B$10="si","si")</f>
        <v>si</v>
      </c>
      <c r="R90" s="266"/>
    </row>
    <row r="91" spans="1:18" x14ac:dyDescent="0.3">
      <c r="A91" s="63" t="s">
        <v>378</v>
      </c>
      <c r="B91" s="224" t="s">
        <v>44</v>
      </c>
      <c r="C91" s="225" t="s">
        <v>379</v>
      </c>
      <c r="D91" s="38" t="s">
        <v>57</v>
      </c>
      <c r="E91" s="37" t="s">
        <v>380</v>
      </c>
      <c r="F91" s="38" t="s">
        <v>89</v>
      </c>
      <c r="G91" s="39" t="s">
        <v>381</v>
      </c>
      <c r="H91" s="40">
        <v>44804</v>
      </c>
      <c r="I91" s="41">
        <f>Table15[[#This Row],[Fecha 
de 
expedición]]+1461</f>
        <v>46265</v>
      </c>
      <c r="J91" s="244" t="str">
        <f ca="1">IF(I91&gt;=TODAY(),"si","no")</f>
        <v>si</v>
      </c>
      <c r="K91" s="8" t="str">
        <f ca="1">IF(ABS(_xlfn.DAYS(TODAY(),I91))&lt;$B$9,"Debe renovar licencia luego de curso de 8 horas","")</f>
        <v/>
      </c>
      <c r="L91" s="8"/>
      <c r="M91" s="8" t="str">
        <f ca="1">IF(AND(J91="no",$B$10="si"),"si","no")</f>
        <v>no</v>
      </c>
      <c r="N91" s="266"/>
      <c r="O91" s="266"/>
      <c r="P91" s="266"/>
      <c r="Q91" s="267" t="str" cm="1">
        <f t="array" aca="1" ref="Q91" ca="1">_xlfn.IFS(J91="no","no",$B$10="si","si")</f>
        <v>si</v>
      </c>
      <c r="R91" s="266"/>
    </row>
    <row r="92" spans="1:18" x14ac:dyDescent="0.3">
      <c r="A92" s="63" t="s">
        <v>382</v>
      </c>
      <c r="B92" s="224" t="s">
        <v>44</v>
      </c>
      <c r="C92" s="225" t="s">
        <v>383</v>
      </c>
      <c r="D92" s="38" t="s">
        <v>57</v>
      </c>
      <c r="E92" s="37" t="s">
        <v>384</v>
      </c>
      <c r="F92" s="38" t="s">
        <v>155</v>
      </c>
      <c r="G92" s="39" t="s">
        <v>385</v>
      </c>
      <c r="H92" s="40">
        <v>44280</v>
      </c>
      <c r="I92" s="41">
        <f>Table15[[#This Row],[Fecha 
de 
expedición]]+1461</f>
        <v>45741</v>
      </c>
      <c r="J92" s="244" t="str">
        <f ca="1">IF(I92&gt;=TODAY(),"si","no")</f>
        <v>si</v>
      </c>
      <c r="K92" s="8" t="str">
        <f ca="1">IF(ABS(_xlfn.DAYS(TODAY(),I92))&lt;$B$9,"Debe renovar licencia luego de curso de 8 horas","")</f>
        <v/>
      </c>
      <c r="L92" s="8"/>
      <c r="M92" s="8" t="str">
        <f ca="1">IF(AND(J92="no",$B$10="si"),"si","no")</f>
        <v>no</v>
      </c>
      <c r="N92" s="266"/>
      <c r="O92" s="266"/>
      <c r="P92" s="266"/>
      <c r="Q92" s="267" t="str" cm="1">
        <f t="array" aca="1" ref="Q92" ca="1">_xlfn.IFS(J92="no","no",$B$10="si","si")</f>
        <v>si</v>
      </c>
      <c r="R92" s="266"/>
    </row>
    <row r="93" spans="1:18" x14ac:dyDescent="0.3">
      <c r="A93" s="63" t="s">
        <v>386</v>
      </c>
      <c r="B93" s="224" t="s">
        <v>44</v>
      </c>
      <c r="C93" s="225" t="s">
        <v>387</v>
      </c>
      <c r="D93" s="38" t="s">
        <v>46</v>
      </c>
      <c r="E93" s="37" t="s">
        <v>388</v>
      </c>
      <c r="F93" s="38" t="s">
        <v>124</v>
      </c>
      <c r="G93" s="39" t="s">
        <v>389</v>
      </c>
      <c r="H93" s="40">
        <v>44363</v>
      </c>
      <c r="I93" s="41">
        <f>Table15[[#This Row],[Fecha 
de 
expedición]]+1461</f>
        <v>45824</v>
      </c>
      <c r="J93" s="244" t="str">
        <f ca="1">IF(I93&gt;=TODAY(),"si","no")</f>
        <v>si</v>
      </c>
      <c r="K93" s="8" t="str">
        <f ca="1">IF(ABS(_xlfn.DAYS(TODAY(),I93))&lt;$B$9,"Debe renovar licencia luego de curso de 8 horas","")</f>
        <v/>
      </c>
      <c r="L93" s="8"/>
      <c r="M93" s="8" t="str">
        <f ca="1">IF(AND(J93="no",$B$10="si"),"si","no")</f>
        <v>no</v>
      </c>
      <c r="N93" s="266"/>
      <c r="O93" s="266"/>
      <c r="P93" s="266"/>
      <c r="Q93" s="267" t="str" cm="1">
        <f t="array" aca="1" ref="Q93" ca="1">_xlfn.IFS(J93="no","no",$B$10="si","si")</f>
        <v>si</v>
      </c>
      <c r="R93" s="266"/>
    </row>
    <row r="94" spans="1:18" x14ac:dyDescent="0.3">
      <c r="A94" s="63" t="s">
        <v>390</v>
      </c>
      <c r="B94" s="224" t="s">
        <v>44</v>
      </c>
      <c r="C94" s="225" t="s">
        <v>391</v>
      </c>
      <c r="D94" s="38" t="s">
        <v>57</v>
      </c>
      <c r="E94" s="37" t="s">
        <v>392</v>
      </c>
      <c r="F94" s="38" t="s">
        <v>53</v>
      </c>
      <c r="G94" s="39" t="s">
        <v>393</v>
      </c>
      <c r="H94" s="40">
        <v>43628</v>
      </c>
      <c r="I94" s="41">
        <f>Table15[[#This Row],[Fecha 
de 
expedición]]+1461</f>
        <v>45089</v>
      </c>
      <c r="J94" s="244" t="str">
        <f ca="1">IF(I94&gt;=TODAY(),"si","no")</f>
        <v>no</v>
      </c>
      <c r="K94" s="8" t="str">
        <f ca="1">IF(ABS(_xlfn.DAYS(TODAY(),I94))&lt;$B$9,"Debe renovar licencia luego de curso de 8 horas","")</f>
        <v/>
      </c>
      <c r="L94" s="8"/>
      <c r="M94" s="8" t="str">
        <f ca="1">IF(AND(J94="no",$B$10="si"),"si","no")</f>
        <v>si</v>
      </c>
      <c r="N94" s="266"/>
      <c r="O94" s="266"/>
      <c r="P94" s="266"/>
      <c r="Q94" s="267" t="str" cm="1">
        <f t="array" aca="1" ref="Q94" ca="1">_xlfn.IFS(J94="no","no",$B$10="si","si")</f>
        <v>no</v>
      </c>
      <c r="R94" s="266"/>
    </row>
    <row r="95" spans="1:18" x14ac:dyDescent="0.3">
      <c r="A95" s="63" t="s">
        <v>394</v>
      </c>
      <c r="B95" s="224" t="s">
        <v>395</v>
      </c>
      <c r="C95" s="225" t="s">
        <v>396</v>
      </c>
      <c r="D95" s="38" t="s">
        <v>57</v>
      </c>
      <c r="E95" s="37" t="s">
        <v>397</v>
      </c>
      <c r="F95" s="38" t="s">
        <v>325</v>
      </c>
      <c r="G95" s="39" t="s">
        <v>398</v>
      </c>
      <c r="H95" s="40">
        <v>43817</v>
      </c>
      <c r="I95" s="41">
        <f>Table15[[#This Row],[Fecha 
de 
expedición]]+1461</f>
        <v>45278</v>
      </c>
      <c r="J95" s="244" t="str">
        <f ca="1">IF(I95&gt;=TODAY(),"si","no")</f>
        <v>si</v>
      </c>
      <c r="K95" s="8" t="str">
        <f ca="1">IF(ABS(_xlfn.DAYS(TODAY(),I95))&lt;$B$9,"Debe renovar licencia luego de curso de 8 horas","")</f>
        <v/>
      </c>
      <c r="L95" s="8"/>
      <c r="M95" s="8" t="str">
        <f ca="1">IF(AND(J95="no",$B$10="si"),"si","no")</f>
        <v>no</v>
      </c>
      <c r="N95" s="266"/>
      <c r="O95" s="266"/>
      <c r="P95" s="266"/>
      <c r="Q95" s="267" t="str" cm="1">
        <f t="array" aca="1" ref="Q95" ca="1">_xlfn.IFS(J95="no","no",$B$10="si","si")</f>
        <v>si</v>
      </c>
      <c r="R95" s="266"/>
    </row>
    <row r="96" spans="1:18" x14ac:dyDescent="0.3">
      <c r="A96" s="252" t="s">
        <v>8904</v>
      </c>
      <c r="B96" s="226" t="s">
        <v>44</v>
      </c>
      <c r="C96" s="253" t="s">
        <v>8905</v>
      </c>
      <c r="D96" s="254" t="s">
        <v>46</v>
      </c>
      <c r="E96" s="259" t="s">
        <v>8906</v>
      </c>
      <c r="F96" s="38" t="s">
        <v>560</v>
      </c>
      <c r="G96" s="256" t="s">
        <v>8907</v>
      </c>
      <c r="H96" s="257">
        <v>44937</v>
      </c>
      <c r="I96" s="41">
        <f>Table15[[#This Row],[Fecha 
de 
expedición]]+1461</f>
        <v>46398</v>
      </c>
      <c r="J96" s="258" t="str">
        <f ca="1">IF(I96&gt;=TODAY(),"si","no")</f>
        <v>si</v>
      </c>
      <c r="K96" s="8" t="str">
        <f ca="1">IF(ABS(_xlfn.DAYS(TODAY(),I96))&lt;$B$9,"Debe renovar licencia luego de curso de 8 horas","")</f>
        <v/>
      </c>
      <c r="L96" s="8"/>
      <c r="M96" s="8" t="str">
        <f ca="1">IF(AND(J96="no",$B$10="si"),"si","no")</f>
        <v>no</v>
      </c>
      <c r="N96" s="266"/>
      <c r="O96" s="266"/>
      <c r="P96" s="266"/>
      <c r="Q96" s="267"/>
      <c r="R96" s="266"/>
    </row>
    <row r="97" spans="1:18" x14ac:dyDescent="0.3">
      <c r="A97" s="63" t="s">
        <v>399</v>
      </c>
      <c r="B97" s="224" t="s">
        <v>44</v>
      </c>
      <c r="C97" s="225" t="s">
        <v>400</v>
      </c>
      <c r="D97" s="38" t="s">
        <v>57</v>
      </c>
      <c r="E97" s="37" t="s">
        <v>401</v>
      </c>
      <c r="F97" s="38" t="s">
        <v>402</v>
      </c>
      <c r="G97" s="39" t="s">
        <v>403</v>
      </c>
      <c r="H97" s="40">
        <v>44648</v>
      </c>
      <c r="I97" s="41">
        <f>Table15[[#This Row],[Fecha 
de 
expedición]]+1461</f>
        <v>46109</v>
      </c>
      <c r="J97" s="244" t="str">
        <f ca="1">IF(I97&gt;=TODAY(),"si","no")</f>
        <v>si</v>
      </c>
      <c r="K97" s="8" t="str">
        <f ca="1">IF(ABS(_xlfn.DAYS(TODAY(),I97))&lt;$B$9,"Debe renovar licencia luego de curso de 8 horas","")</f>
        <v/>
      </c>
      <c r="L97" s="8"/>
      <c r="M97" s="8" t="str">
        <f ca="1">IF(AND(J97="no",$B$10="si"),"si","no")</f>
        <v>no</v>
      </c>
      <c r="N97" s="266"/>
      <c r="O97" s="266"/>
      <c r="P97" s="266"/>
      <c r="Q97" s="267" t="str" cm="1">
        <f t="array" aca="1" ref="Q97" ca="1">_xlfn.IFS(J97="no","no",$B$10="si","si")</f>
        <v>si</v>
      </c>
      <c r="R97" s="266"/>
    </row>
    <row r="98" spans="1:18" x14ac:dyDescent="0.3">
      <c r="A98" s="63" t="s">
        <v>404</v>
      </c>
      <c r="B98" s="224" t="s">
        <v>44</v>
      </c>
      <c r="C98" s="225" t="s">
        <v>405</v>
      </c>
      <c r="D98" s="38" t="s">
        <v>57</v>
      </c>
      <c r="E98" s="37" t="s">
        <v>406</v>
      </c>
      <c r="F98" s="38" t="s">
        <v>109</v>
      </c>
      <c r="G98" s="39" t="s">
        <v>407</v>
      </c>
      <c r="H98" s="40">
        <v>45159</v>
      </c>
      <c r="I98" s="41">
        <f>Table15[[#This Row],[Fecha 
de 
expedición]]+1461</f>
        <v>46620</v>
      </c>
      <c r="J98" s="244" t="str">
        <f ca="1">IF(I98&gt;=TODAY(),"si","no")</f>
        <v>si</v>
      </c>
      <c r="K98" s="8" t="str">
        <f ca="1">IF(ABS(_xlfn.DAYS(TODAY(),I98))&lt;$B$9,"Debe renovar licencia luego de curso de 8 horas","")</f>
        <v/>
      </c>
      <c r="L98" s="8"/>
      <c r="M98" s="8" t="str">
        <f ca="1">IF(AND(J98="no",$B$10="si"),"si","no")</f>
        <v>no</v>
      </c>
      <c r="N98" s="266"/>
      <c r="O98" s="266"/>
      <c r="P98" s="266"/>
      <c r="Q98" s="267" t="str" cm="1">
        <f t="array" aca="1" ref="Q98" ca="1">_xlfn.IFS(J98="no","no",$B$10="si","si")</f>
        <v>si</v>
      </c>
      <c r="R98" s="266"/>
    </row>
    <row r="99" spans="1:18" x14ac:dyDescent="0.3">
      <c r="A99" s="63" t="s">
        <v>408</v>
      </c>
      <c r="B99" s="224" t="s">
        <v>44</v>
      </c>
      <c r="C99" s="225" t="s">
        <v>409</v>
      </c>
      <c r="D99" s="38" t="s">
        <v>57</v>
      </c>
      <c r="E99" s="37" t="s">
        <v>410</v>
      </c>
      <c r="F99" s="38" t="s">
        <v>411</v>
      </c>
      <c r="G99" s="39" t="s">
        <v>412</v>
      </c>
      <c r="H99" s="40">
        <v>44406</v>
      </c>
      <c r="I99" s="41">
        <f>Table15[[#This Row],[Fecha 
de 
expedición]]+1461</f>
        <v>45867</v>
      </c>
      <c r="J99" s="244" t="str">
        <f ca="1">IF(I99&gt;=TODAY(),"si","no")</f>
        <v>si</v>
      </c>
      <c r="K99" s="8" t="str">
        <f ca="1">IF(ABS(_xlfn.DAYS(TODAY(),I99))&lt;$B$9,"Debe renovar licencia luego de curso de 8 horas","")</f>
        <v/>
      </c>
      <c r="L99" s="8"/>
      <c r="M99" s="8" t="str">
        <f ca="1">IF(AND(J99="no",$B$10="si"),"si","no")</f>
        <v>no</v>
      </c>
      <c r="N99" s="266"/>
      <c r="O99" s="266"/>
      <c r="P99" s="266"/>
      <c r="Q99" s="267" t="str" cm="1">
        <f t="array" aca="1" ref="Q99" ca="1">_xlfn.IFS(J99="no","no",$B$10="si","si")</f>
        <v>si</v>
      </c>
      <c r="R99" s="266"/>
    </row>
    <row r="100" spans="1:18" x14ac:dyDescent="0.3">
      <c r="A100" s="252" t="s">
        <v>9135</v>
      </c>
      <c r="B100" s="226" t="s">
        <v>44</v>
      </c>
      <c r="C100" s="253" t="s">
        <v>9136</v>
      </c>
      <c r="D100" s="254" t="s">
        <v>57</v>
      </c>
      <c r="E100" s="259" t="s">
        <v>9137</v>
      </c>
      <c r="F100" s="38" t="s">
        <v>104</v>
      </c>
      <c r="G100" s="256" t="s">
        <v>9138</v>
      </c>
      <c r="H100" s="257">
        <v>45015</v>
      </c>
      <c r="I100" s="41">
        <f>Table15[[#This Row],[Fecha 
de 
expedición]]+1461</f>
        <v>46476</v>
      </c>
      <c r="J100" s="258" t="str">
        <f ca="1">IF(I100&gt;=TODAY(),"si","no")</f>
        <v>si</v>
      </c>
      <c r="K100" s="8" t="str">
        <f ca="1">IF(ABS(_xlfn.DAYS(TODAY(),I100))&lt;$B$9,"Debe renovar licencia luego de curso de 8 horas","")</f>
        <v/>
      </c>
      <c r="L100" s="8"/>
      <c r="M100" s="8" t="str">
        <f ca="1">IF(AND(J100="no",$B$10="si"),"si","no")</f>
        <v>no</v>
      </c>
      <c r="N100" s="266"/>
      <c r="O100" s="266"/>
      <c r="P100" s="266"/>
      <c r="Q100" s="267"/>
      <c r="R100" s="266"/>
    </row>
    <row r="101" spans="1:18" x14ac:dyDescent="0.3">
      <c r="A101" s="63" t="s">
        <v>413</v>
      </c>
      <c r="B101" s="224" t="s">
        <v>44</v>
      </c>
      <c r="C101" s="225" t="s">
        <v>414</v>
      </c>
      <c r="D101" s="38" t="s">
        <v>57</v>
      </c>
      <c r="E101" s="37" t="s">
        <v>415</v>
      </c>
      <c r="F101" s="38" t="s">
        <v>416</v>
      </c>
      <c r="G101" s="39" t="s">
        <v>417</v>
      </c>
      <c r="H101" s="40">
        <v>44838</v>
      </c>
      <c r="I101" s="41">
        <f>Table15[[#This Row],[Fecha 
de 
expedición]]+1461</f>
        <v>46299</v>
      </c>
      <c r="J101" s="244" t="str">
        <f ca="1">IF(I101&gt;=TODAY(),"si","no")</f>
        <v>si</v>
      </c>
      <c r="K101" s="8" t="str">
        <f ca="1">IF(ABS(_xlfn.DAYS(TODAY(),I101))&lt;$B$9,"Debe renovar licencia luego de curso de 8 horas","")</f>
        <v/>
      </c>
      <c r="L101" s="8"/>
      <c r="M101" s="8" t="str">
        <f ca="1">IF(AND(J101="no",$B$10="si"),"si","no")</f>
        <v>no</v>
      </c>
      <c r="N101" s="266"/>
      <c r="O101" s="266"/>
      <c r="P101" s="266"/>
      <c r="Q101" s="267" t="str" cm="1">
        <f t="array" aca="1" ref="Q101" ca="1">_xlfn.IFS(J101="no","no",$B$10="si","si")</f>
        <v>si</v>
      </c>
      <c r="R101" s="266"/>
    </row>
    <row r="102" spans="1:18" x14ac:dyDescent="0.3">
      <c r="A102" s="63" t="s">
        <v>418</v>
      </c>
      <c r="B102" s="224" t="s">
        <v>44</v>
      </c>
      <c r="C102" s="225" t="s">
        <v>419</v>
      </c>
      <c r="D102" s="38" t="s">
        <v>57</v>
      </c>
      <c r="E102" s="37" t="s">
        <v>420</v>
      </c>
      <c r="F102" s="38" t="s">
        <v>74</v>
      </c>
      <c r="G102" s="39" t="s">
        <v>421</v>
      </c>
      <c r="H102" s="40">
        <v>44336</v>
      </c>
      <c r="I102" s="41">
        <f>Table15[[#This Row],[Fecha 
de 
expedición]]+1461</f>
        <v>45797</v>
      </c>
      <c r="J102" s="244" t="str">
        <f ca="1">IF(I102&gt;=TODAY(),"si","no")</f>
        <v>si</v>
      </c>
      <c r="K102" s="8" t="str">
        <f ca="1">IF(ABS(_xlfn.DAYS(TODAY(),I102))&lt;$B$9,"Debe renovar licencia luego de curso de 8 horas","")</f>
        <v/>
      </c>
      <c r="L102" s="8"/>
      <c r="M102" s="8" t="str">
        <f ca="1">IF(AND(J102="no",$B$10="si"),"si","no")</f>
        <v>no</v>
      </c>
      <c r="N102" s="266"/>
      <c r="O102" s="266"/>
      <c r="P102" s="266"/>
      <c r="Q102" s="267" t="str" cm="1">
        <f t="array" aca="1" ref="Q102" ca="1">_xlfn.IFS(J102="no","no",$B$10="si","si")</f>
        <v>si</v>
      </c>
      <c r="R102" s="266"/>
    </row>
    <row r="103" spans="1:18" x14ac:dyDescent="0.3">
      <c r="A103" s="63" t="s">
        <v>422</v>
      </c>
      <c r="B103" s="224" t="s">
        <v>44</v>
      </c>
      <c r="C103" s="225" t="s">
        <v>423</v>
      </c>
      <c r="D103" s="38" t="s">
        <v>57</v>
      </c>
      <c r="E103" s="37" t="s">
        <v>424</v>
      </c>
      <c r="F103" s="38" t="s">
        <v>425</v>
      </c>
      <c r="G103" s="39" t="s">
        <v>426</v>
      </c>
      <c r="H103" s="40">
        <v>44363</v>
      </c>
      <c r="I103" s="41">
        <f>Table15[[#This Row],[Fecha 
de 
expedición]]+1461</f>
        <v>45824</v>
      </c>
      <c r="J103" s="244" t="str">
        <f ca="1">IF(I103&gt;=TODAY(),"si","no")</f>
        <v>si</v>
      </c>
      <c r="K103" s="8" t="str">
        <f ca="1">IF(ABS(_xlfn.DAYS(TODAY(),I103))&lt;$B$9,"Debe renovar licencia luego de curso de 8 horas","")</f>
        <v/>
      </c>
      <c r="L103" s="8"/>
      <c r="M103" s="8" t="str">
        <f ca="1">IF(AND(J103="no",$B$10="si"),"si","no")</f>
        <v>no</v>
      </c>
      <c r="N103" s="266"/>
      <c r="O103" s="266"/>
      <c r="P103" s="266"/>
      <c r="Q103" s="267" t="str" cm="1">
        <f t="array" aca="1" ref="Q103" ca="1">_xlfn.IFS(J103="no","no",$B$10="si","si")</f>
        <v>si</v>
      </c>
      <c r="R103" s="266"/>
    </row>
    <row r="104" spans="1:18" x14ac:dyDescent="0.3">
      <c r="A104" s="63" t="s">
        <v>427</v>
      </c>
      <c r="B104" s="224" t="s">
        <v>44</v>
      </c>
      <c r="C104" s="225" t="s">
        <v>428</v>
      </c>
      <c r="D104" s="38" t="s">
        <v>46</v>
      </c>
      <c r="E104" s="37" t="s">
        <v>429</v>
      </c>
      <c r="F104" s="38" t="s">
        <v>430</v>
      </c>
      <c r="G104" s="39" t="s">
        <v>431</v>
      </c>
      <c r="H104" s="40">
        <v>44701</v>
      </c>
      <c r="I104" s="41">
        <f>Table15[[#This Row],[Fecha 
de 
expedición]]+1461</f>
        <v>46162</v>
      </c>
      <c r="J104" s="244" t="str">
        <f ca="1">IF(I104&gt;=TODAY(),"si","no")</f>
        <v>si</v>
      </c>
      <c r="K104" s="8" t="str">
        <f ca="1">IF(ABS(_xlfn.DAYS(TODAY(),I104))&lt;$B$9,"Debe renovar licencia luego de curso de 8 horas","")</f>
        <v/>
      </c>
      <c r="L104" s="8"/>
      <c r="M104" s="8" t="str">
        <f ca="1">IF(AND(J104="no",$B$10="si"),"si","no")</f>
        <v>no</v>
      </c>
      <c r="N104" s="266"/>
      <c r="O104" s="266"/>
      <c r="P104" s="266"/>
      <c r="Q104" s="267" t="str" cm="1">
        <f t="array" aca="1" ref="Q104" ca="1">_xlfn.IFS(J104="no","no",$B$10="si","si")</f>
        <v>si</v>
      </c>
      <c r="R104" s="266"/>
    </row>
    <row r="105" spans="1:18" x14ac:dyDescent="0.3">
      <c r="A105" s="63" t="s">
        <v>432</v>
      </c>
      <c r="B105" s="224" t="s">
        <v>44</v>
      </c>
      <c r="C105" s="225" t="s">
        <v>433</v>
      </c>
      <c r="D105" s="38" t="s">
        <v>46</v>
      </c>
      <c r="E105" s="37" t="s">
        <v>434</v>
      </c>
      <c r="F105" s="38" t="s">
        <v>48</v>
      </c>
      <c r="G105" s="39" t="s">
        <v>435</v>
      </c>
      <c r="H105" s="40">
        <v>44621</v>
      </c>
      <c r="I105" s="41">
        <f>Table15[[#This Row],[Fecha 
de 
expedición]]+1461</f>
        <v>46082</v>
      </c>
      <c r="J105" s="244" t="str">
        <f ca="1">IF(I105&gt;=TODAY(),"si","no")</f>
        <v>si</v>
      </c>
      <c r="K105" s="8" t="str">
        <f ca="1">IF(ABS(_xlfn.DAYS(TODAY(),I105))&lt;$B$9,"Debe renovar licencia luego de curso de 8 horas","")</f>
        <v/>
      </c>
      <c r="L105" s="8"/>
      <c r="M105" s="8" t="str">
        <f ca="1">IF(AND(J105="no",$B$10="si"),"si","no")</f>
        <v>no</v>
      </c>
      <c r="N105" s="266"/>
      <c r="O105" s="266"/>
      <c r="P105" s="266"/>
      <c r="Q105" s="267" t="str" cm="1">
        <f t="array" aca="1" ref="Q105" ca="1">_xlfn.IFS(J105="no","no",$B$10="si","si")</f>
        <v>si</v>
      </c>
      <c r="R105" s="266"/>
    </row>
    <row r="106" spans="1:18" x14ac:dyDescent="0.3">
      <c r="A106" s="63" t="s">
        <v>436</v>
      </c>
      <c r="B106" s="224" t="s">
        <v>44</v>
      </c>
      <c r="C106" s="225" t="s">
        <v>437</v>
      </c>
      <c r="D106" s="38" t="s">
        <v>57</v>
      </c>
      <c r="E106" s="37" t="s">
        <v>438</v>
      </c>
      <c r="F106" s="38" t="s">
        <v>194</v>
      </c>
      <c r="G106" s="39" t="s">
        <v>439</v>
      </c>
      <c r="H106" s="40">
        <v>44629</v>
      </c>
      <c r="I106" s="41">
        <f>Table15[[#This Row],[Fecha 
de 
expedición]]+1461</f>
        <v>46090</v>
      </c>
      <c r="J106" s="244" t="str">
        <f ca="1">IF(I106&gt;=TODAY(),"si","no")</f>
        <v>si</v>
      </c>
      <c r="K106" s="8" t="str">
        <f ca="1">IF(ABS(_xlfn.DAYS(TODAY(),I106))&lt;$B$9,"Debe renovar licencia luego de curso de 8 horas","")</f>
        <v/>
      </c>
      <c r="L106" s="8"/>
      <c r="M106" s="8" t="str">
        <f ca="1">IF(AND(J106="no",$B$10="si"),"si","no")</f>
        <v>no</v>
      </c>
      <c r="N106" s="266"/>
      <c r="O106" s="266"/>
      <c r="P106" s="266"/>
      <c r="Q106" s="267" t="str" cm="1">
        <f t="array" aca="1" ref="Q106" ca="1">_xlfn.IFS(J106="no","no",$B$10="si","si")</f>
        <v>si</v>
      </c>
      <c r="R106" s="266"/>
    </row>
    <row r="107" spans="1:18" x14ac:dyDescent="0.3">
      <c r="A107" s="63" t="s">
        <v>440</v>
      </c>
      <c r="B107" s="224" t="s">
        <v>44</v>
      </c>
      <c r="C107" s="225" t="s">
        <v>441</v>
      </c>
      <c r="D107" s="38" t="s">
        <v>57</v>
      </c>
      <c r="E107" s="37" t="s">
        <v>442</v>
      </c>
      <c r="F107" s="38" t="s">
        <v>443</v>
      </c>
      <c r="G107" s="39" t="s">
        <v>444</v>
      </c>
      <c r="H107" s="40">
        <v>44616</v>
      </c>
      <c r="I107" s="41">
        <f>Table15[[#This Row],[Fecha 
de 
expedición]]+1461</f>
        <v>46077</v>
      </c>
      <c r="J107" s="244" t="str">
        <f ca="1">IF(I107&gt;=TODAY(),"si","no")</f>
        <v>si</v>
      </c>
      <c r="K107" s="8" t="str">
        <f ca="1">IF(ABS(_xlfn.DAYS(TODAY(),I107))&lt;$B$9,"Debe renovar licencia luego de curso de 8 horas","")</f>
        <v/>
      </c>
      <c r="L107" s="8"/>
      <c r="M107" s="8" t="str">
        <f ca="1">IF(AND(J107="no",$B$10="si"),"si","no")</f>
        <v>no</v>
      </c>
      <c r="N107" s="266"/>
      <c r="O107" s="266"/>
      <c r="P107" s="266"/>
      <c r="Q107" s="267" t="str" cm="1">
        <f t="array" aca="1" ref="Q107" ca="1">_xlfn.IFS(J107="no","no",$B$10="si","si")</f>
        <v>si</v>
      </c>
      <c r="R107" s="266"/>
    </row>
    <row r="108" spans="1:18" x14ac:dyDescent="0.3">
      <c r="A108" s="63" t="s">
        <v>445</v>
      </c>
      <c r="B108" s="224" t="s">
        <v>44</v>
      </c>
      <c r="C108" s="225" t="s">
        <v>446</v>
      </c>
      <c r="D108" s="38" t="s">
        <v>57</v>
      </c>
      <c r="E108" s="82" t="s">
        <v>447</v>
      </c>
      <c r="F108" s="38" t="s">
        <v>448</v>
      </c>
      <c r="G108" s="39" t="s">
        <v>449</v>
      </c>
      <c r="H108" s="40">
        <v>44865</v>
      </c>
      <c r="I108" s="41">
        <f>Table15[[#This Row],[Fecha 
de 
expedición]]+1461</f>
        <v>46326</v>
      </c>
      <c r="J108" s="244" t="str">
        <f ca="1">IF(I108&gt;=TODAY(),"si","no")</f>
        <v>si</v>
      </c>
      <c r="K108" s="8" t="str">
        <f ca="1">IF(ABS(_xlfn.DAYS(TODAY(),I108))&lt;$B$9,"Debe renovar licencia luego de curso de 8 horas","")</f>
        <v/>
      </c>
      <c r="L108" s="8"/>
      <c r="M108" s="8" t="str">
        <f ca="1">IF(AND(J108="no",$B$10="si"),"si","no")</f>
        <v>no</v>
      </c>
      <c r="N108" s="266"/>
      <c r="O108" s="266"/>
      <c r="P108" s="266"/>
      <c r="Q108" s="267" t="str" cm="1">
        <f t="array" aca="1" ref="Q108" ca="1">_xlfn.IFS(J108="no","no",$B$10="si","si")</f>
        <v>si</v>
      </c>
      <c r="R108" s="266"/>
    </row>
    <row r="109" spans="1:18" x14ac:dyDescent="0.3">
      <c r="A109" s="63" t="s">
        <v>450</v>
      </c>
      <c r="B109" s="224" t="s">
        <v>44</v>
      </c>
      <c r="C109" s="225" t="s">
        <v>451</v>
      </c>
      <c r="D109" s="38" t="s">
        <v>57</v>
      </c>
      <c r="E109" s="37" t="s">
        <v>452</v>
      </c>
      <c r="F109" s="38" t="s">
        <v>453</v>
      </c>
      <c r="G109" s="39" t="s">
        <v>454</v>
      </c>
      <c r="H109" s="40">
        <v>44893</v>
      </c>
      <c r="I109" s="41">
        <f>Table15[[#This Row],[Fecha 
de 
expedición]]+1461</f>
        <v>46354</v>
      </c>
      <c r="J109" s="244" t="str">
        <f ca="1">IF(I109&gt;=TODAY(),"si","no")</f>
        <v>si</v>
      </c>
      <c r="K109" s="8" t="str">
        <f ca="1">IF(ABS(_xlfn.DAYS(TODAY(),I109))&lt;$B$9,"Debe renovar licencia luego de curso de 8 horas","")</f>
        <v/>
      </c>
      <c r="L109" s="8"/>
      <c r="M109" s="8" t="str">
        <f ca="1">IF(AND(J109="no",$B$10="si"),"si","no")</f>
        <v>no</v>
      </c>
      <c r="N109" s="266"/>
      <c r="O109" s="266"/>
      <c r="P109" s="266"/>
      <c r="Q109" s="267" t="str" cm="1">
        <f t="array" aca="1" ref="Q109" ca="1">_xlfn.IFS(J109="no","no",$B$10="si","si")</f>
        <v>si</v>
      </c>
      <c r="R109" s="266"/>
    </row>
    <row r="110" spans="1:18" x14ac:dyDescent="0.3">
      <c r="A110" s="63" t="s">
        <v>455</v>
      </c>
      <c r="B110" s="224" t="s">
        <v>44</v>
      </c>
      <c r="C110" s="225" t="s">
        <v>456</v>
      </c>
      <c r="D110" s="38" t="s">
        <v>57</v>
      </c>
      <c r="E110" s="37" t="s">
        <v>457</v>
      </c>
      <c r="F110" s="38" t="s">
        <v>74</v>
      </c>
      <c r="G110" s="39" t="s">
        <v>458</v>
      </c>
      <c r="H110" s="40">
        <v>44333</v>
      </c>
      <c r="I110" s="41">
        <f>Table15[[#This Row],[Fecha 
de 
expedición]]+1461</f>
        <v>45794</v>
      </c>
      <c r="J110" s="244" t="str">
        <f ca="1">IF(I110&gt;=TODAY(),"si","no")</f>
        <v>si</v>
      </c>
      <c r="K110" s="8" t="str">
        <f ca="1">IF(ABS(_xlfn.DAYS(TODAY(),I110))&lt;$B$9,"Debe renovar licencia luego de curso de 8 horas","")</f>
        <v/>
      </c>
      <c r="L110" s="8"/>
      <c r="M110" s="8" t="str">
        <f ca="1">IF(AND(J110="no",$B$10="si"),"si","no")</f>
        <v>no</v>
      </c>
      <c r="N110" s="266"/>
      <c r="O110" s="266"/>
      <c r="P110" s="266"/>
      <c r="Q110" s="267" t="str" cm="1">
        <f t="array" aca="1" ref="Q110" ca="1">_xlfn.IFS(J110="no","no",$B$10="si","si")</f>
        <v>si</v>
      </c>
      <c r="R110" s="266"/>
    </row>
    <row r="111" spans="1:18" x14ac:dyDescent="0.3">
      <c r="A111" s="63" t="s">
        <v>459</v>
      </c>
      <c r="B111" s="224" t="s">
        <v>44</v>
      </c>
      <c r="C111" s="225" t="s">
        <v>460</v>
      </c>
      <c r="D111" s="38" t="s">
        <v>57</v>
      </c>
      <c r="E111" s="37" t="s">
        <v>461</v>
      </c>
      <c r="F111" s="38" t="s">
        <v>430</v>
      </c>
      <c r="G111" s="39" t="s">
        <v>462</v>
      </c>
      <c r="H111" s="40">
        <v>44853</v>
      </c>
      <c r="I111" s="41">
        <f>Table15[[#This Row],[Fecha 
de 
expedición]]+1461</f>
        <v>46314</v>
      </c>
      <c r="J111" s="244" t="str">
        <f ca="1">IF(I111&gt;=TODAY(),"si","no")</f>
        <v>si</v>
      </c>
      <c r="K111" s="8" t="str">
        <f ca="1">IF(ABS(_xlfn.DAYS(TODAY(),I111))&lt;$B$9,"Debe renovar licencia luego de curso de 8 horas","")</f>
        <v/>
      </c>
      <c r="L111" s="8"/>
      <c r="M111" s="8" t="str">
        <f ca="1">IF(AND(J111="no",$B$10="si"),"si","no")</f>
        <v>no</v>
      </c>
      <c r="N111" s="266"/>
      <c r="O111" s="266"/>
      <c r="P111" s="266"/>
      <c r="Q111" s="267" t="str" cm="1">
        <f t="array" aca="1" ref="Q111" ca="1">_xlfn.IFS(J111="no","no",$B$10="si","si")</f>
        <v>si</v>
      </c>
      <c r="R111" s="266"/>
    </row>
    <row r="112" spans="1:18" x14ac:dyDescent="0.3">
      <c r="A112" s="63" t="s">
        <v>463</v>
      </c>
      <c r="B112" s="224" t="s">
        <v>44</v>
      </c>
      <c r="C112" s="225" t="s">
        <v>464</v>
      </c>
      <c r="D112" s="38" t="s">
        <v>57</v>
      </c>
      <c r="E112" s="82" t="s">
        <v>465</v>
      </c>
      <c r="F112" s="38" t="s">
        <v>466</v>
      </c>
      <c r="G112" s="39" t="s">
        <v>467</v>
      </c>
      <c r="H112" s="40">
        <v>44880</v>
      </c>
      <c r="I112" s="41">
        <f>Table15[[#This Row],[Fecha 
de 
expedición]]+1461</f>
        <v>46341</v>
      </c>
      <c r="J112" s="244" t="str">
        <f ca="1">IF(I112&gt;=TODAY(),"si","no")</f>
        <v>si</v>
      </c>
      <c r="K112" s="8" t="str">
        <f ca="1">IF(ABS(_xlfn.DAYS(TODAY(),I112))&lt;$B$9,"Debe renovar licencia luego de curso de 8 horas","")</f>
        <v/>
      </c>
      <c r="L112" s="8"/>
      <c r="M112" s="8" t="str">
        <f ca="1">IF(AND(J112="no",$B$10="si"),"si","no")</f>
        <v>no</v>
      </c>
      <c r="N112" s="266"/>
      <c r="O112" s="266"/>
      <c r="P112" s="266"/>
      <c r="Q112" s="267" t="str" cm="1">
        <f t="array" aca="1" ref="Q112" ca="1">_xlfn.IFS(J112="no","no",$B$10="si","si")</f>
        <v>si</v>
      </c>
      <c r="R112" s="266"/>
    </row>
    <row r="113" spans="1:18" x14ac:dyDescent="0.3">
      <c r="A113" s="63" t="s">
        <v>468</v>
      </c>
      <c r="B113" s="224" t="s">
        <v>44</v>
      </c>
      <c r="C113" s="225" t="s">
        <v>469</v>
      </c>
      <c r="D113" s="38" t="s">
        <v>57</v>
      </c>
      <c r="E113" s="37" t="s">
        <v>470</v>
      </c>
      <c r="F113" s="38" t="s">
        <v>204</v>
      </c>
      <c r="G113" s="39" t="s">
        <v>471</v>
      </c>
      <c r="H113" s="40">
        <v>44573</v>
      </c>
      <c r="I113" s="41">
        <f>Table15[[#This Row],[Fecha 
de 
expedición]]+1461</f>
        <v>46034</v>
      </c>
      <c r="J113" s="244" t="str">
        <f ca="1">IF(I113&gt;=TODAY(),"si","no")</f>
        <v>si</v>
      </c>
      <c r="K113" s="8" t="str">
        <f ca="1">IF(ABS(_xlfn.DAYS(TODAY(),I113))&lt;$B$9,"Debe renovar licencia luego de curso de 8 horas","")</f>
        <v/>
      </c>
      <c r="L113" s="8"/>
      <c r="M113" s="8" t="str">
        <f ca="1">IF(AND(J113="no",$B$10="si"),"si","no")</f>
        <v>no</v>
      </c>
      <c r="N113" s="266"/>
      <c r="O113" s="266"/>
      <c r="P113" s="266"/>
      <c r="Q113" s="267" t="str" cm="1">
        <f t="array" aca="1" ref="Q113" ca="1">_xlfn.IFS(J113="no","no",$B$10="si","si")</f>
        <v>si</v>
      </c>
      <c r="R113" s="266"/>
    </row>
    <row r="114" spans="1:18" x14ac:dyDescent="0.3">
      <c r="A114" s="63" t="s">
        <v>472</v>
      </c>
      <c r="B114" s="224" t="s">
        <v>62</v>
      </c>
      <c r="C114" s="225" t="s">
        <v>473</v>
      </c>
      <c r="D114" s="38" t="s">
        <v>57</v>
      </c>
      <c r="E114" s="37" t="s">
        <v>474</v>
      </c>
      <c r="F114" s="38" t="s">
        <v>204</v>
      </c>
      <c r="G114" s="39" t="s">
        <v>475</v>
      </c>
      <c r="H114" s="40">
        <v>44399</v>
      </c>
      <c r="I114" s="41">
        <f>Table15[[#This Row],[Fecha 
de 
expedición]]+1461</f>
        <v>45860</v>
      </c>
      <c r="J114" s="244" t="str">
        <f ca="1">IF(I114&gt;=TODAY(),"si","no")</f>
        <v>si</v>
      </c>
      <c r="K114" s="8" t="str">
        <f ca="1">IF(ABS(_xlfn.DAYS(TODAY(),I114))&lt;$B$9,"Debe renovar licencia luego de curso de 8 horas","")</f>
        <v/>
      </c>
      <c r="L114" s="8"/>
      <c r="M114" s="8" t="str">
        <f ca="1">IF(AND(J114="no",$B$10="si"),"si","no")</f>
        <v>no</v>
      </c>
      <c r="N114" s="266"/>
      <c r="O114" s="266"/>
      <c r="P114" s="266"/>
      <c r="Q114" s="267" t="str" cm="1">
        <f t="array" aca="1" ref="Q114" ca="1">_xlfn.IFS(J114="no","no",$B$10="si","si")</f>
        <v>si</v>
      </c>
      <c r="R114" s="266"/>
    </row>
    <row r="115" spans="1:18" x14ac:dyDescent="0.3">
      <c r="A115" s="63" t="s">
        <v>476</v>
      </c>
      <c r="B115" s="224" t="s">
        <v>44</v>
      </c>
      <c r="C115" s="225" t="s">
        <v>477</v>
      </c>
      <c r="D115" s="38" t="s">
        <v>46</v>
      </c>
      <c r="E115" s="37" t="s">
        <v>478</v>
      </c>
      <c r="F115" s="38" t="s">
        <v>48</v>
      </c>
      <c r="G115" s="39" t="s">
        <v>479</v>
      </c>
      <c r="H115" s="40">
        <v>44363</v>
      </c>
      <c r="I115" s="41">
        <f>Table15[[#This Row],[Fecha 
de 
expedición]]+1461</f>
        <v>45824</v>
      </c>
      <c r="J115" s="244" t="str">
        <f ca="1">IF(I115&gt;=TODAY(),"si","no")</f>
        <v>si</v>
      </c>
      <c r="K115" s="8" t="str">
        <f ca="1">IF(ABS(_xlfn.DAYS(TODAY(),I115))&lt;$B$9,"Debe renovar licencia luego de curso de 8 horas","")</f>
        <v/>
      </c>
      <c r="L115" s="8"/>
      <c r="M115" s="8" t="str">
        <f ca="1">IF(AND(J115="no",$B$10="si"),"si","no")</f>
        <v>no</v>
      </c>
      <c r="N115" s="266"/>
      <c r="O115" s="266"/>
      <c r="P115" s="266"/>
      <c r="Q115" s="267" t="str" cm="1">
        <f t="array" aca="1" ref="Q115" ca="1">_xlfn.IFS(J115="no","no",$B$10="si","si")</f>
        <v>si</v>
      </c>
      <c r="R115" s="266"/>
    </row>
    <row r="116" spans="1:18" x14ac:dyDescent="0.3">
      <c r="A116" s="213" t="s">
        <v>480</v>
      </c>
      <c r="B116" s="226" t="s">
        <v>44</v>
      </c>
      <c r="C116" s="227" t="s">
        <v>481</v>
      </c>
      <c r="D116" s="214" t="s">
        <v>46</v>
      </c>
      <c r="E116" s="58" t="s">
        <v>359</v>
      </c>
      <c r="F116" s="45" t="s">
        <v>124</v>
      </c>
      <c r="G116" s="46" t="s">
        <v>482</v>
      </c>
      <c r="H116" s="211">
        <v>44883</v>
      </c>
      <c r="I116" s="41">
        <f>Table15[[#This Row],[Fecha 
de 
expedición]]+1461</f>
        <v>46344</v>
      </c>
      <c r="J116" s="228" t="str">
        <f ca="1">IF(I116&gt;=TODAY(),"si","no")</f>
        <v>si</v>
      </c>
      <c r="K116" s="8" t="str">
        <f ca="1">IF(ABS(_xlfn.DAYS(TODAY(),I116))&lt;$B$9,"Debe renovar licencia luego de curso de 8 horas","")</f>
        <v/>
      </c>
      <c r="L116" s="8"/>
      <c r="M116" s="8" t="str">
        <f ca="1">IF(AND(J116="no",$B$10="si"),"si","no")</f>
        <v>no</v>
      </c>
      <c r="N116" s="266"/>
      <c r="O116" s="266"/>
      <c r="P116" s="266"/>
      <c r="Q116" s="267" t="str" cm="1">
        <f t="array" aca="1" ref="Q116" ca="1">_xlfn.IFS(J116="no","no",$B$10="si","si")</f>
        <v>si</v>
      </c>
      <c r="R116" s="266"/>
    </row>
    <row r="117" spans="1:18" x14ac:dyDescent="0.3">
      <c r="A117" s="63" t="s">
        <v>483</v>
      </c>
      <c r="B117" s="224" t="s">
        <v>44</v>
      </c>
      <c r="C117" s="225" t="s">
        <v>484</v>
      </c>
      <c r="D117" s="38" t="s">
        <v>46</v>
      </c>
      <c r="E117" s="37" t="s">
        <v>485</v>
      </c>
      <c r="F117" s="38" t="s">
        <v>74</v>
      </c>
      <c r="G117" s="39" t="s">
        <v>486</v>
      </c>
      <c r="H117" s="40">
        <v>44516</v>
      </c>
      <c r="I117" s="41">
        <f>Table15[[#This Row],[Fecha 
de 
expedición]]+1461</f>
        <v>45977</v>
      </c>
      <c r="J117" s="244" t="str">
        <f ca="1">IF(I117&gt;=TODAY(),"si","no")</f>
        <v>si</v>
      </c>
      <c r="K117" s="8" t="str">
        <f ca="1">IF(ABS(_xlfn.DAYS(TODAY(),I117))&lt;$B$9,"Debe renovar licencia luego de curso de 8 horas","")</f>
        <v/>
      </c>
      <c r="L117" s="8"/>
      <c r="M117" s="8" t="str">
        <f ca="1">IF(AND(J117="no",$B$10="si"),"si","no")</f>
        <v>no</v>
      </c>
      <c r="N117" s="266"/>
      <c r="O117" s="266"/>
      <c r="P117" s="266"/>
      <c r="Q117" s="267" t="str" cm="1">
        <f t="array" aca="1" ref="Q117" ca="1">_xlfn.IFS(J117="no","no",$B$10="si","si")</f>
        <v>si</v>
      </c>
      <c r="R117" s="266"/>
    </row>
    <row r="118" spans="1:18" x14ac:dyDescent="0.3">
      <c r="A118" s="252" t="s">
        <v>9013</v>
      </c>
      <c r="B118" s="226" t="s">
        <v>44</v>
      </c>
      <c r="C118" s="253" t="s">
        <v>9014</v>
      </c>
      <c r="D118" s="254" t="s">
        <v>57</v>
      </c>
      <c r="E118" s="259" t="s">
        <v>9015</v>
      </c>
      <c r="F118" s="38" t="s">
        <v>155</v>
      </c>
      <c r="G118" s="256" t="s">
        <v>9016</v>
      </c>
      <c r="H118" s="257">
        <v>44985</v>
      </c>
      <c r="I118" s="41">
        <f>Table15[[#This Row],[Fecha 
de 
expedición]]+1461</f>
        <v>46446</v>
      </c>
      <c r="J118" s="258" t="str">
        <f ca="1">IF(I118&gt;=TODAY(),"si","no")</f>
        <v>si</v>
      </c>
      <c r="K118" s="8" t="str">
        <f ca="1">IF(ABS(_xlfn.DAYS(TODAY(),I118))&lt;$B$9,"Debe renovar licencia luego de curso de 8 horas","")</f>
        <v/>
      </c>
      <c r="L118" s="8"/>
      <c r="M118" s="8" t="str">
        <f ca="1">IF(AND(J118="no",$B$10="si"),"si","no")</f>
        <v>no</v>
      </c>
      <c r="N118" s="266"/>
      <c r="O118" s="266"/>
      <c r="P118" s="266"/>
      <c r="Q118" s="267"/>
      <c r="R118" s="266"/>
    </row>
    <row r="119" spans="1:18" x14ac:dyDescent="0.3">
      <c r="A119" s="63" t="s">
        <v>487</v>
      </c>
      <c r="B119" s="224" t="s">
        <v>44</v>
      </c>
      <c r="C119" s="225" t="s">
        <v>488</v>
      </c>
      <c r="D119" s="38" t="s">
        <v>46</v>
      </c>
      <c r="E119" s="37" t="s">
        <v>489</v>
      </c>
      <c r="F119" s="38" t="s">
        <v>490</v>
      </c>
      <c r="G119" s="39" t="s">
        <v>491</v>
      </c>
      <c r="H119" s="40">
        <v>43389</v>
      </c>
      <c r="I119" s="41">
        <f>Table15[[#This Row],[Fecha 
de 
expedición]]+1461</f>
        <v>44850</v>
      </c>
      <c r="J119" s="244" t="str">
        <f ca="1">IF(I119&gt;=TODAY(),"si","no")</f>
        <v>no</v>
      </c>
      <c r="K119" s="8" t="str">
        <f ca="1">IF(ABS(_xlfn.DAYS(TODAY(),I119))&lt;$B$9,"Debe renovar licencia luego de curso de 8 horas","")</f>
        <v/>
      </c>
      <c r="L119" s="8"/>
      <c r="M119" s="8" t="str">
        <f ca="1">IF(AND(J119="no",$B$10="si"),"si","no")</f>
        <v>si</v>
      </c>
      <c r="N119" s="266"/>
      <c r="O119" s="266"/>
      <c r="P119" s="266"/>
      <c r="Q119" s="267" t="str" cm="1">
        <f t="array" aca="1" ref="Q119" ca="1">_xlfn.IFS(J119="no","no",$B$10="si","si")</f>
        <v>no</v>
      </c>
      <c r="R119" s="266"/>
    </row>
    <row r="120" spans="1:18" x14ac:dyDescent="0.3">
      <c r="A120" s="63" t="s">
        <v>492</v>
      </c>
      <c r="B120" s="224" t="s">
        <v>44</v>
      </c>
      <c r="C120" s="225" t="s">
        <v>493</v>
      </c>
      <c r="D120" s="38" t="s">
        <v>46</v>
      </c>
      <c r="E120" s="37" t="s">
        <v>494</v>
      </c>
      <c r="F120" s="38" t="s">
        <v>155</v>
      </c>
      <c r="G120" s="39" t="s">
        <v>495</v>
      </c>
      <c r="H120" s="40">
        <v>44518</v>
      </c>
      <c r="I120" s="41">
        <f>Table15[[#This Row],[Fecha 
de 
expedición]]+1461</f>
        <v>45979</v>
      </c>
      <c r="J120" s="244" t="str">
        <f ca="1">IF(I120&gt;=TODAY(),"si","no")</f>
        <v>si</v>
      </c>
      <c r="K120" s="8" t="str">
        <f ca="1">IF(ABS(_xlfn.DAYS(TODAY(),I120))&lt;$B$9,"Debe renovar licencia luego de curso de 8 horas","")</f>
        <v/>
      </c>
      <c r="L120" s="8"/>
      <c r="M120" s="8" t="str">
        <f ca="1">IF(AND(J120="no",$B$10="si"),"si","no")</f>
        <v>no</v>
      </c>
      <c r="N120" s="266"/>
      <c r="O120" s="266"/>
      <c r="P120" s="266"/>
      <c r="Q120" s="267" t="str" cm="1">
        <f t="array" aca="1" ref="Q120" ca="1">_xlfn.IFS(J120="no","no",$B$10="si","si")</f>
        <v>si</v>
      </c>
      <c r="R120" s="266"/>
    </row>
    <row r="121" spans="1:18" x14ac:dyDescent="0.3">
      <c r="A121" s="63" t="s">
        <v>496</v>
      </c>
      <c r="B121" s="224" t="s">
        <v>395</v>
      </c>
      <c r="C121" s="225" t="s">
        <v>497</v>
      </c>
      <c r="D121" s="38" t="s">
        <v>57</v>
      </c>
      <c r="E121" s="37" t="s">
        <v>498</v>
      </c>
      <c r="F121" s="38" t="s">
        <v>499</v>
      </c>
      <c r="G121" s="39" t="s">
        <v>500</v>
      </c>
      <c r="H121" s="40">
        <v>43677</v>
      </c>
      <c r="I121" s="41">
        <f>Table15[[#This Row],[Fecha 
de 
expedición]]+1461</f>
        <v>45138</v>
      </c>
      <c r="J121" s="244" t="str">
        <f ca="1">IF(I121&gt;=TODAY(),"si","no")</f>
        <v>no</v>
      </c>
      <c r="K121" s="8" t="str">
        <f ca="1">IF(ABS(_xlfn.DAYS(TODAY(),I121))&lt;$B$9,"Debe renovar licencia luego de curso de 8 horas","")</f>
        <v>Debe renovar licencia luego de curso de 8 horas</v>
      </c>
      <c r="L121" s="8"/>
      <c r="M121" s="8" t="str">
        <f ca="1">IF(AND(J121="no",$B$10="si"),"si","no")</f>
        <v>si</v>
      </c>
      <c r="N121" s="266"/>
      <c r="O121" s="266"/>
      <c r="P121" s="266"/>
      <c r="Q121" s="267" t="str" cm="1">
        <f t="array" aca="1" ref="Q121" ca="1">_xlfn.IFS(J121="no","no",$B$10="si","si")</f>
        <v>no</v>
      </c>
      <c r="R121" s="266"/>
    </row>
    <row r="122" spans="1:18" x14ac:dyDescent="0.3">
      <c r="A122" s="63" t="s">
        <v>501</v>
      </c>
      <c r="B122" s="224" t="s">
        <v>44</v>
      </c>
      <c r="C122" s="225" t="s">
        <v>502</v>
      </c>
      <c r="D122" s="38" t="s">
        <v>57</v>
      </c>
      <c r="E122" s="37" t="s">
        <v>503</v>
      </c>
      <c r="F122" s="38" t="s">
        <v>114</v>
      </c>
      <c r="G122" s="39" t="s">
        <v>504</v>
      </c>
      <c r="H122" s="40">
        <v>43495</v>
      </c>
      <c r="I122" s="41">
        <f>Table15[[#This Row],[Fecha 
de 
expedición]]+1461</f>
        <v>44956</v>
      </c>
      <c r="J122" s="244" t="str">
        <f ca="1">IF(I122&gt;=TODAY(),"si","no")</f>
        <v>no</v>
      </c>
      <c r="K122" s="8" t="str">
        <f ca="1">IF(ABS(_xlfn.DAYS(TODAY(),I122))&lt;$B$9,"Debe renovar licencia luego de curso de 8 horas","")</f>
        <v/>
      </c>
      <c r="L122" s="8"/>
      <c r="M122" s="8" t="str">
        <f ca="1">IF(AND(J122="no",$B$10="si"),"si","no")</f>
        <v>si</v>
      </c>
      <c r="N122" s="266"/>
      <c r="O122" s="266"/>
      <c r="P122" s="266"/>
      <c r="Q122" s="267" t="str" cm="1">
        <f t="array" aca="1" ref="Q122" ca="1">_xlfn.IFS(J122="no","no",$B$10="si","si")</f>
        <v>no</v>
      </c>
      <c r="R122" s="266"/>
    </row>
    <row r="123" spans="1:18" x14ac:dyDescent="0.3">
      <c r="A123" s="63" t="s">
        <v>505</v>
      </c>
      <c r="B123" s="224" t="s">
        <v>44</v>
      </c>
      <c r="C123" s="225" t="s">
        <v>506</v>
      </c>
      <c r="D123" s="38" t="s">
        <v>57</v>
      </c>
      <c r="E123" s="37" t="s">
        <v>507</v>
      </c>
      <c r="F123" s="38" t="s">
        <v>508</v>
      </c>
      <c r="G123" s="39" t="s">
        <v>509</v>
      </c>
      <c r="H123" s="40">
        <v>43495</v>
      </c>
      <c r="I123" s="41">
        <f>Table15[[#This Row],[Fecha 
de 
expedición]]+1461</f>
        <v>44956</v>
      </c>
      <c r="J123" s="244" t="str">
        <f ca="1">IF(I123&gt;=TODAY(),"si","no")</f>
        <v>no</v>
      </c>
      <c r="K123" s="8" t="str">
        <f ca="1">IF(ABS(_xlfn.DAYS(TODAY(),I123))&lt;$B$9,"Debe renovar licencia luego de curso de 8 horas","")</f>
        <v/>
      </c>
      <c r="L123" s="8"/>
      <c r="M123" s="8" t="str">
        <f ca="1">IF(AND(J123="no",$B$10="si"),"si","no")</f>
        <v>si</v>
      </c>
      <c r="N123" s="266"/>
      <c r="O123" s="266"/>
      <c r="P123" s="266"/>
      <c r="Q123" s="267" t="str" cm="1">
        <f t="array" aca="1" ref="Q123" ca="1">_xlfn.IFS(J123="no","no",$B$10="si","si")</f>
        <v>no</v>
      </c>
      <c r="R123" s="266"/>
    </row>
    <row r="124" spans="1:18" x14ac:dyDescent="0.3">
      <c r="A124" s="63" t="s">
        <v>510</v>
      </c>
      <c r="B124" s="224" t="s">
        <v>44</v>
      </c>
      <c r="C124" s="225" t="s">
        <v>511</v>
      </c>
      <c r="D124" s="38" t="s">
        <v>46</v>
      </c>
      <c r="E124" s="37" t="s">
        <v>512</v>
      </c>
      <c r="F124" s="38" t="s">
        <v>119</v>
      </c>
      <c r="G124" s="39" t="s">
        <v>513</v>
      </c>
      <c r="H124" s="40">
        <v>44273</v>
      </c>
      <c r="I124" s="41">
        <f>Table15[[#This Row],[Fecha 
de 
expedición]]+1461</f>
        <v>45734</v>
      </c>
      <c r="J124" s="244" t="str">
        <f ca="1">IF(I124&gt;=TODAY(),"si","no")</f>
        <v>si</v>
      </c>
      <c r="K124" s="8" t="str">
        <f ca="1">IF(ABS(_xlfn.DAYS(TODAY(),I124))&lt;$B$9,"Debe renovar licencia luego de curso de 8 horas","")</f>
        <v/>
      </c>
      <c r="L124" s="8"/>
      <c r="M124" s="8" t="str">
        <f ca="1">IF(AND(J124="no",$B$10="si"),"si","no")</f>
        <v>no</v>
      </c>
      <c r="N124" s="266"/>
      <c r="O124" s="266"/>
      <c r="P124" s="266"/>
      <c r="Q124" s="267" t="str" cm="1">
        <f t="array" aca="1" ref="Q124" ca="1">_xlfn.IFS(J124="no","no",$B$10="si","si")</f>
        <v>si</v>
      </c>
      <c r="R124" s="266"/>
    </row>
    <row r="125" spans="1:18" x14ac:dyDescent="0.3">
      <c r="A125" s="63" t="s">
        <v>514</v>
      </c>
      <c r="B125" s="224" t="s">
        <v>44</v>
      </c>
      <c r="C125" s="225" t="s">
        <v>515</v>
      </c>
      <c r="D125" s="38" t="s">
        <v>46</v>
      </c>
      <c r="E125" s="37" t="s">
        <v>516</v>
      </c>
      <c r="F125" s="38" t="s">
        <v>124</v>
      </c>
      <c r="G125" s="39" t="s">
        <v>517</v>
      </c>
      <c r="H125" s="40">
        <v>43473</v>
      </c>
      <c r="I125" s="41">
        <f>Table15[[#This Row],[Fecha 
de 
expedición]]+1461</f>
        <v>44934</v>
      </c>
      <c r="J125" s="244" t="str">
        <f ca="1">IF(I125&gt;=TODAY(),"si","no")</f>
        <v>no</v>
      </c>
      <c r="K125" s="8" t="str">
        <f ca="1">IF(ABS(_xlfn.DAYS(TODAY(),I125))&lt;$B$9,"Debe renovar licencia luego de curso de 8 horas","")</f>
        <v/>
      </c>
      <c r="L125" s="8"/>
      <c r="M125" s="8" t="str">
        <f ca="1">IF(AND(J125="no",$B$10="si"),"si","no")</f>
        <v>si</v>
      </c>
      <c r="N125" s="266"/>
      <c r="O125" s="266"/>
      <c r="P125" s="266"/>
      <c r="Q125" s="267" t="str" cm="1">
        <f t="array" aca="1" ref="Q125" ca="1">_xlfn.IFS(J125="no","no",$B$10="si","si")</f>
        <v>no</v>
      </c>
      <c r="R125" s="266"/>
    </row>
    <row r="126" spans="1:18" x14ac:dyDescent="0.3">
      <c r="A126" s="63" t="s">
        <v>518</v>
      </c>
      <c r="B126" s="224" t="s">
        <v>44</v>
      </c>
      <c r="C126" s="225" t="s">
        <v>519</v>
      </c>
      <c r="D126" s="38" t="s">
        <v>46</v>
      </c>
      <c r="E126" s="37" t="s">
        <v>520</v>
      </c>
      <c r="F126" s="38" t="s">
        <v>74</v>
      </c>
      <c r="G126" s="39" t="s">
        <v>521</v>
      </c>
      <c r="H126" s="40">
        <v>44280</v>
      </c>
      <c r="I126" s="41">
        <f>Table15[[#This Row],[Fecha 
de 
expedición]]+1461</f>
        <v>45741</v>
      </c>
      <c r="J126" s="244" t="str">
        <f ca="1">IF(I126&gt;=TODAY(),"si","no")</f>
        <v>si</v>
      </c>
      <c r="K126" s="8" t="str">
        <f ca="1">IF(ABS(_xlfn.DAYS(TODAY(),I126))&lt;$B$9,"Debe renovar licencia luego de curso de 8 horas","")</f>
        <v/>
      </c>
      <c r="L126" s="8"/>
      <c r="M126" s="8" t="str">
        <f ca="1">IF(AND(J126="no",$B$10="si"),"si","no")</f>
        <v>no</v>
      </c>
      <c r="N126" s="266"/>
      <c r="O126" s="266"/>
      <c r="P126" s="266"/>
      <c r="Q126" s="267" t="str" cm="1">
        <f t="array" aca="1" ref="Q126" ca="1">_xlfn.IFS(J126="no","no",$B$10="si","si")</f>
        <v>si</v>
      </c>
      <c r="R126" s="266"/>
    </row>
    <row r="127" spans="1:18" x14ac:dyDescent="0.3">
      <c r="A127" s="63" t="s">
        <v>522</v>
      </c>
      <c r="B127" s="224" t="s">
        <v>44</v>
      </c>
      <c r="C127" s="225" t="s">
        <v>523</v>
      </c>
      <c r="D127" s="38" t="s">
        <v>57</v>
      </c>
      <c r="E127" s="37" t="s">
        <v>524</v>
      </c>
      <c r="F127" s="38" t="s">
        <v>74</v>
      </c>
      <c r="G127" s="39" t="s">
        <v>525</v>
      </c>
      <c r="H127" s="40">
        <v>44713</v>
      </c>
      <c r="I127" s="41">
        <f>Table15[[#This Row],[Fecha 
de 
expedición]]+1461</f>
        <v>46174</v>
      </c>
      <c r="J127" s="244" t="str">
        <f ca="1">IF(I127&gt;=TODAY(),"si","no")</f>
        <v>si</v>
      </c>
      <c r="K127" s="8" t="str">
        <f ca="1">IF(ABS(_xlfn.DAYS(TODAY(),I127))&lt;$B$9,"Debe renovar licencia luego de curso de 8 horas","")</f>
        <v/>
      </c>
      <c r="L127" s="8"/>
      <c r="M127" s="8" t="str">
        <f ca="1">IF(AND(J127="no",$B$10="si"),"si","no")</f>
        <v>no</v>
      </c>
      <c r="N127" s="266"/>
      <c r="O127" s="266"/>
      <c r="P127" s="266"/>
      <c r="Q127" s="267" t="str" cm="1">
        <f t="array" aca="1" ref="Q127" ca="1">_xlfn.IFS(J127="no","no",$B$10="si","si")</f>
        <v>si</v>
      </c>
      <c r="R127" s="266"/>
    </row>
    <row r="128" spans="1:18" x14ac:dyDescent="0.3">
      <c r="A128" s="61" t="s">
        <v>526</v>
      </c>
      <c r="B128" s="224" t="s">
        <v>44</v>
      </c>
      <c r="C128" s="225" t="s">
        <v>527</v>
      </c>
      <c r="D128" s="38" t="s">
        <v>57</v>
      </c>
      <c r="E128" s="235" t="s">
        <v>528</v>
      </c>
      <c r="F128" s="38" t="s">
        <v>204</v>
      </c>
      <c r="G128" s="39" t="s">
        <v>529</v>
      </c>
      <c r="H128" s="81">
        <v>44648</v>
      </c>
      <c r="I128" s="84">
        <f>Table15[[#This Row],[Fecha 
de 
expedición]]+1461</f>
        <v>46109</v>
      </c>
      <c r="J128" s="244" t="str">
        <f ca="1">IF(I128&gt;=TODAY(),"si","no")</f>
        <v>si</v>
      </c>
      <c r="K128" s="8" t="str">
        <f ca="1">IF(ABS(_xlfn.DAYS(TODAY(),I128))&lt;$B$9,"Debe renovar licencia luego de curso de 8 horas","")</f>
        <v/>
      </c>
      <c r="L128" s="8"/>
      <c r="M128" s="8" t="str">
        <f ca="1">IF(AND(J128="no",$B$10="si"),"si","no")</f>
        <v>no</v>
      </c>
      <c r="N128" s="266"/>
      <c r="O128" s="266"/>
      <c r="P128" s="266"/>
      <c r="Q128" s="267" t="str" cm="1">
        <f t="array" aca="1" ref="Q128" ca="1">_xlfn.IFS(J128="no","no",$B$10="si","si")</f>
        <v>si</v>
      </c>
      <c r="R128" s="266"/>
    </row>
    <row r="129" spans="1:18" x14ac:dyDescent="0.3">
      <c r="A129" s="63" t="s">
        <v>530</v>
      </c>
      <c r="B129" s="224" t="s">
        <v>44</v>
      </c>
      <c r="C129" s="225" t="s">
        <v>531</v>
      </c>
      <c r="D129" s="38" t="s">
        <v>57</v>
      </c>
      <c r="E129" s="83" t="s">
        <v>532</v>
      </c>
      <c r="F129" s="38" t="s">
        <v>533</v>
      </c>
      <c r="G129" s="39" t="s">
        <v>534</v>
      </c>
      <c r="H129" s="40">
        <v>45078</v>
      </c>
      <c r="I129" s="41">
        <f>Table15[[#This Row],[Fecha 
de 
expedición]]+1461</f>
        <v>46539</v>
      </c>
      <c r="J129" s="244" t="str">
        <f ca="1">IF(I129&gt;=TODAY(),"si","no")</f>
        <v>si</v>
      </c>
      <c r="K129" s="8" t="str">
        <f ca="1">IF(ABS(_xlfn.DAYS(TODAY(),I129))&lt;$B$9,"Debe renovar licencia luego de curso de 8 horas","")</f>
        <v/>
      </c>
      <c r="L129" s="8"/>
      <c r="M129" s="8" t="str">
        <f ca="1">IF(AND(J129="no",$B$10="si"),"si","no")</f>
        <v>no</v>
      </c>
      <c r="N129" s="266"/>
      <c r="O129" s="266"/>
      <c r="P129" s="266"/>
      <c r="Q129" s="267" t="str" cm="1">
        <f t="array" aca="1" ref="Q129" ca="1">_xlfn.IFS(J129="no","no",$B$10="si","si")</f>
        <v>si</v>
      </c>
      <c r="R129" s="266"/>
    </row>
    <row r="130" spans="1:18" x14ac:dyDescent="0.3">
      <c r="A130" s="63" t="s">
        <v>535</v>
      </c>
      <c r="B130" s="224" t="s">
        <v>44</v>
      </c>
      <c r="C130" s="225" t="s">
        <v>536</v>
      </c>
      <c r="D130" s="38" t="s">
        <v>46</v>
      </c>
      <c r="E130" s="37" t="s">
        <v>537</v>
      </c>
      <c r="F130" s="38" t="s">
        <v>74</v>
      </c>
      <c r="G130" s="39" t="s">
        <v>538</v>
      </c>
      <c r="H130" s="40">
        <v>44908</v>
      </c>
      <c r="I130" s="41">
        <f>Table15[[#This Row],[Fecha 
de 
expedición]]+1461</f>
        <v>46369</v>
      </c>
      <c r="J130" s="244" t="str">
        <f ca="1">IF(I130&gt;=TODAY(),"si","no")</f>
        <v>si</v>
      </c>
      <c r="K130" s="8" t="str">
        <f ca="1">IF(ABS(_xlfn.DAYS(TODAY(),I130))&lt;$B$9,"Debe renovar licencia luego de curso de 8 horas","")</f>
        <v/>
      </c>
      <c r="L130" s="8"/>
      <c r="M130" s="8" t="str">
        <f ca="1">IF(AND(J130="no",$B$10="si"),"si","no")</f>
        <v>no</v>
      </c>
      <c r="N130" s="266"/>
      <c r="O130" s="266"/>
      <c r="P130" s="266"/>
      <c r="Q130" s="267" t="str" cm="1">
        <f t="array" aca="1" ref="Q130" ca="1">_xlfn.IFS(J130="no","no",$B$10="si","si")</f>
        <v>si</v>
      </c>
      <c r="R130" s="266"/>
    </row>
    <row r="131" spans="1:18" x14ac:dyDescent="0.3">
      <c r="A131" s="63" t="s">
        <v>539</v>
      </c>
      <c r="B131" s="224" t="s">
        <v>44</v>
      </c>
      <c r="C131" s="225" t="s">
        <v>540</v>
      </c>
      <c r="D131" s="38" t="s">
        <v>57</v>
      </c>
      <c r="E131" s="37" t="s">
        <v>541</v>
      </c>
      <c r="F131" s="38" t="s">
        <v>542</v>
      </c>
      <c r="G131" s="39" t="s">
        <v>543</v>
      </c>
      <c r="H131" s="40">
        <v>44280</v>
      </c>
      <c r="I131" s="41">
        <f>Table15[[#This Row],[Fecha 
de 
expedición]]+1461</f>
        <v>45741</v>
      </c>
      <c r="J131" s="244" t="str">
        <f ca="1">IF(I131&gt;=TODAY(),"si","no")</f>
        <v>si</v>
      </c>
      <c r="K131" s="8" t="str">
        <f ca="1">IF(ABS(_xlfn.DAYS(TODAY(),I131))&lt;$B$9,"Debe renovar licencia luego de curso de 8 horas","")</f>
        <v/>
      </c>
      <c r="L131" s="8"/>
      <c r="M131" s="8" t="str">
        <f ca="1">IF(AND(J131="no",$B$10="si"),"si","no")</f>
        <v>no</v>
      </c>
      <c r="N131" s="266"/>
      <c r="O131" s="266"/>
      <c r="P131" s="266"/>
      <c r="Q131" s="267" t="str" cm="1">
        <f t="array" aca="1" ref="Q131" ca="1">_xlfn.IFS(J131="no","no",$B$10="si","si")</f>
        <v>si</v>
      </c>
      <c r="R131" s="266"/>
    </row>
    <row r="132" spans="1:18" x14ac:dyDescent="0.3">
      <c r="A132" s="213" t="s">
        <v>544</v>
      </c>
      <c r="B132" s="226" t="s">
        <v>44</v>
      </c>
      <c r="C132" s="227" t="s">
        <v>545</v>
      </c>
      <c r="D132" s="214" t="s">
        <v>57</v>
      </c>
      <c r="E132" s="58" t="s">
        <v>546</v>
      </c>
      <c r="F132" s="45" t="s">
        <v>285</v>
      </c>
      <c r="G132" s="46" t="s">
        <v>547</v>
      </c>
      <c r="H132" s="211">
        <v>44880</v>
      </c>
      <c r="I132" s="41">
        <f>Table15[[#This Row],[Fecha 
de 
expedición]]+1461</f>
        <v>46341</v>
      </c>
      <c r="J132" s="228" t="str">
        <f ca="1">IF(I132&gt;=TODAY(),"si","no")</f>
        <v>si</v>
      </c>
      <c r="K132" s="8" t="str">
        <f ca="1">IF(ABS(_xlfn.DAYS(TODAY(),I132))&lt;$B$9,"Debe renovar licencia luego de curso de 8 horas","")</f>
        <v/>
      </c>
      <c r="L132" s="8"/>
      <c r="M132" s="8" t="str">
        <f ca="1">IF(AND(J132="no",$B$10="si"),"si","no")</f>
        <v>no</v>
      </c>
      <c r="N132" s="266"/>
      <c r="O132" s="266"/>
      <c r="P132" s="266"/>
      <c r="Q132" s="267" t="str" cm="1">
        <f t="array" aca="1" ref="Q132" ca="1">_xlfn.IFS(J132="no","no",$B$10="si","si")</f>
        <v>si</v>
      </c>
      <c r="R132" s="266"/>
    </row>
    <row r="133" spans="1:18" x14ac:dyDescent="0.3">
      <c r="A133" s="63" t="s">
        <v>548</v>
      </c>
      <c r="B133" s="224" t="s">
        <v>44</v>
      </c>
      <c r="C133" s="225" t="s">
        <v>549</v>
      </c>
      <c r="D133" s="38" t="s">
        <v>57</v>
      </c>
      <c r="E133" s="37" t="s">
        <v>550</v>
      </c>
      <c r="F133" s="38" t="s">
        <v>155</v>
      </c>
      <c r="G133" s="39" t="s">
        <v>551</v>
      </c>
      <c r="H133" s="40">
        <v>43670</v>
      </c>
      <c r="I133" s="41">
        <f>Table15[[#This Row],[Fecha 
de 
expedición]]+1461</f>
        <v>45131</v>
      </c>
      <c r="J133" s="244" t="str">
        <f ca="1">IF(I133&gt;=TODAY(),"si","no")</f>
        <v>no</v>
      </c>
      <c r="K133" s="8" t="str">
        <f ca="1">IF(ABS(_xlfn.DAYS(TODAY(),I133))&lt;$B$9,"Debe renovar licencia luego de curso de 8 horas","")</f>
        <v/>
      </c>
      <c r="L133" s="8"/>
      <c r="M133" s="8" t="str">
        <f ca="1">IF(AND(J133="no",$B$10="si"),"si","no")</f>
        <v>si</v>
      </c>
      <c r="N133" s="266"/>
      <c r="O133" s="266"/>
      <c r="P133" s="266"/>
      <c r="Q133" s="267" t="str" cm="1">
        <f t="array" aca="1" ref="Q133" ca="1">_xlfn.IFS(J133="no","no",$B$10="si","si")</f>
        <v>no</v>
      </c>
      <c r="R133" s="266"/>
    </row>
    <row r="134" spans="1:18" x14ac:dyDescent="0.3">
      <c r="A134" s="63" t="s">
        <v>552</v>
      </c>
      <c r="B134" s="224" t="s">
        <v>44</v>
      </c>
      <c r="C134" s="225" t="s">
        <v>553</v>
      </c>
      <c r="D134" s="38" t="s">
        <v>57</v>
      </c>
      <c r="E134" s="37" t="s">
        <v>554</v>
      </c>
      <c r="F134" s="38" t="s">
        <v>555</v>
      </c>
      <c r="G134" s="39" t="s">
        <v>556</v>
      </c>
      <c r="H134" s="40">
        <v>43670</v>
      </c>
      <c r="I134" s="41">
        <f>Table15[[#This Row],[Fecha 
de 
expedición]]+1461</f>
        <v>45131</v>
      </c>
      <c r="J134" s="244" t="str">
        <f ca="1">IF(I134&gt;=TODAY(),"si","no")</f>
        <v>no</v>
      </c>
      <c r="K134" s="8" t="str">
        <f ca="1">IF(ABS(_xlfn.DAYS(TODAY(),I134))&lt;$B$9,"Debe renovar licencia luego de curso de 8 horas","")</f>
        <v/>
      </c>
      <c r="L134" s="8"/>
      <c r="M134" s="8" t="str">
        <f ca="1">IF(AND(J134="no",$B$10="si"),"si","no")</f>
        <v>si</v>
      </c>
      <c r="N134" s="266"/>
      <c r="O134" s="266"/>
      <c r="P134" s="266"/>
      <c r="Q134" s="267" t="str" cm="1">
        <f t="array" aca="1" ref="Q134" ca="1">_xlfn.IFS(J134="no","no",$B$10="si","si")</f>
        <v>no</v>
      </c>
      <c r="R134" s="266"/>
    </row>
    <row r="135" spans="1:18" x14ac:dyDescent="0.3">
      <c r="A135" s="63" t="s">
        <v>557</v>
      </c>
      <c r="B135" s="224" t="s">
        <v>44</v>
      </c>
      <c r="C135" s="225" t="s">
        <v>558</v>
      </c>
      <c r="D135" s="38" t="s">
        <v>57</v>
      </c>
      <c r="E135" s="83" t="s">
        <v>559</v>
      </c>
      <c r="F135" s="38" t="s">
        <v>560</v>
      </c>
      <c r="G135" s="39" t="s">
        <v>561</v>
      </c>
      <c r="H135" s="40">
        <v>44910</v>
      </c>
      <c r="I135" s="41">
        <f>Table15[[#This Row],[Fecha 
de 
expedición]]+1461</f>
        <v>46371</v>
      </c>
      <c r="J135" s="244" t="str">
        <f ca="1">IF(I135&gt;=TODAY(),"si","no")</f>
        <v>si</v>
      </c>
      <c r="K135" s="8" t="str">
        <f ca="1">IF(ABS(_xlfn.DAYS(TODAY(),I135))&lt;$B$9,"Debe renovar licencia luego de curso de 8 horas","")</f>
        <v/>
      </c>
      <c r="L135" s="8"/>
      <c r="M135" s="8" t="str">
        <f ca="1">IF(AND(J135="no",$B$10="si"),"si","no")</f>
        <v>no</v>
      </c>
      <c r="N135" s="266"/>
      <c r="O135" s="266"/>
      <c r="P135" s="266"/>
      <c r="Q135" s="267" t="str" cm="1">
        <f t="array" aca="1" ref="Q135" ca="1">_xlfn.IFS(J135="no","no",$B$10="si","si")</f>
        <v>si</v>
      </c>
      <c r="R135" s="266"/>
    </row>
    <row r="136" spans="1:18" x14ac:dyDescent="0.3">
      <c r="A136" s="61" t="s">
        <v>562</v>
      </c>
      <c r="B136" s="224" t="s">
        <v>44</v>
      </c>
      <c r="C136" s="225" t="s">
        <v>563</v>
      </c>
      <c r="D136" s="38" t="s">
        <v>57</v>
      </c>
      <c r="E136" s="235" t="s">
        <v>564</v>
      </c>
      <c r="F136" s="38" t="s">
        <v>155</v>
      </c>
      <c r="G136" s="39" t="s">
        <v>565</v>
      </c>
      <c r="H136" s="81">
        <v>44636</v>
      </c>
      <c r="I136" s="84">
        <f>Table15[[#This Row],[Fecha 
de 
expedición]]+1461</f>
        <v>46097</v>
      </c>
      <c r="J136" s="244" t="str">
        <f ca="1">IF(I136&gt;=TODAY(),"si","no")</f>
        <v>si</v>
      </c>
      <c r="K136" s="8" t="str">
        <f ca="1">IF(ABS(_xlfn.DAYS(TODAY(),I136))&lt;$B$9,"Debe renovar licencia luego de curso de 8 horas","")</f>
        <v/>
      </c>
      <c r="L136" s="8"/>
      <c r="M136" s="8" t="str">
        <f ca="1">IF(AND(J136="no",$B$10="si"),"si","no")</f>
        <v>no</v>
      </c>
      <c r="N136" s="266"/>
      <c r="O136" s="266"/>
      <c r="P136" s="266"/>
      <c r="Q136" s="267" t="str" cm="1">
        <f t="array" aca="1" ref="Q136" ca="1">_xlfn.IFS(J136="no","no",$B$10="si","si")</f>
        <v>si</v>
      </c>
      <c r="R136" s="266"/>
    </row>
    <row r="137" spans="1:18" x14ac:dyDescent="0.3">
      <c r="A137" s="63" t="s">
        <v>566</v>
      </c>
      <c r="B137" s="224" t="s">
        <v>44</v>
      </c>
      <c r="C137" s="225" t="s">
        <v>567</v>
      </c>
      <c r="D137" s="38" t="s">
        <v>57</v>
      </c>
      <c r="E137" s="37" t="s">
        <v>568</v>
      </c>
      <c r="F137" s="38" t="s">
        <v>155</v>
      </c>
      <c r="G137" s="39" t="s">
        <v>569</v>
      </c>
      <c r="H137" s="40">
        <v>44853</v>
      </c>
      <c r="I137" s="41">
        <f>Table15[[#This Row],[Fecha 
de 
expedición]]+1461</f>
        <v>46314</v>
      </c>
      <c r="J137" s="244" t="str">
        <f ca="1">IF(I137&gt;=TODAY(),"si","no")</f>
        <v>si</v>
      </c>
      <c r="K137" s="8" t="str">
        <f ca="1">IF(ABS(_xlfn.DAYS(TODAY(),I137))&lt;$B$9,"Debe renovar licencia luego de curso de 8 horas","")</f>
        <v/>
      </c>
      <c r="L137" s="8"/>
      <c r="M137" s="8" t="str">
        <f ca="1">IF(AND(J137="no",$B$10="si"),"si","no")</f>
        <v>no</v>
      </c>
      <c r="N137" s="266"/>
      <c r="O137" s="266"/>
      <c r="P137" s="266"/>
      <c r="Q137" s="267" t="str" cm="1">
        <f t="array" aca="1" ref="Q137" ca="1">_xlfn.IFS(J137="no","no",$B$10="si","si")</f>
        <v>si</v>
      </c>
      <c r="R137" s="266"/>
    </row>
    <row r="138" spans="1:18" x14ac:dyDescent="0.3">
      <c r="A138" s="63" t="s">
        <v>570</v>
      </c>
      <c r="B138" s="224" t="s">
        <v>44</v>
      </c>
      <c r="C138" s="225" t="s">
        <v>571</v>
      </c>
      <c r="D138" s="38" t="s">
        <v>46</v>
      </c>
      <c r="E138" s="37" t="s">
        <v>572</v>
      </c>
      <c r="F138" s="38" t="s">
        <v>124</v>
      </c>
      <c r="G138" s="39" t="s">
        <v>573</v>
      </c>
      <c r="H138" s="40">
        <v>44267</v>
      </c>
      <c r="I138" s="41">
        <f>Table15[[#This Row],[Fecha 
de 
expedición]]+1461</f>
        <v>45728</v>
      </c>
      <c r="J138" s="244" t="str">
        <f ca="1">IF(I138&gt;=TODAY(),"si","no")</f>
        <v>si</v>
      </c>
      <c r="K138" s="8" t="str">
        <f ca="1">IF(ABS(_xlfn.DAYS(TODAY(),I138))&lt;$B$9,"Debe renovar licencia luego de curso de 8 horas","")</f>
        <v/>
      </c>
      <c r="L138" s="8"/>
      <c r="M138" s="8" t="str">
        <f ca="1">IF(AND(J138="no",$B$10="si"),"si","no")</f>
        <v>no</v>
      </c>
      <c r="N138" s="266"/>
      <c r="O138" s="266"/>
      <c r="P138" s="266"/>
      <c r="Q138" s="267" t="str" cm="1">
        <f t="array" aca="1" ref="Q138" ca="1">_xlfn.IFS(J138="no","no",$B$10="si","si")</f>
        <v>si</v>
      </c>
      <c r="R138" s="266"/>
    </row>
    <row r="139" spans="1:18" x14ac:dyDescent="0.3">
      <c r="A139" s="63" t="s">
        <v>574</v>
      </c>
      <c r="B139" s="224" t="s">
        <v>44</v>
      </c>
      <c r="C139" s="225" t="s">
        <v>575</v>
      </c>
      <c r="D139" s="38" t="s">
        <v>57</v>
      </c>
      <c r="E139" s="37" t="s">
        <v>576</v>
      </c>
      <c r="F139" s="38" t="s">
        <v>84</v>
      </c>
      <c r="G139" s="39" t="s">
        <v>577</v>
      </c>
      <c r="H139" s="40">
        <v>45055</v>
      </c>
      <c r="I139" s="41">
        <f>Table15[[#This Row],[Fecha 
de 
expedición]]+1461</f>
        <v>46516</v>
      </c>
      <c r="J139" s="244" t="str">
        <f ca="1">IF(I139&gt;=TODAY(),"si","no")</f>
        <v>si</v>
      </c>
      <c r="K139" s="8" t="str">
        <f ca="1">IF(ABS(_xlfn.DAYS(TODAY(),I139))&lt;$B$9,"Debe renovar licencia luego de curso de 8 horas","")</f>
        <v/>
      </c>
      <c r="L139" s="8"/>
      <c r="M139" s="8" t="str">
        <f ca="1">IF(AND(J139="no",$B$10="si"),"si","no")</f>
        <v>no</v>
      </c>
      <c r="N139" s="266"/>
      <c r="O139" s="266"/>
      <c r="P139" s="266"/>
      <c r="Q139" s="267" t="str" cm="1">
        <f t="array" aca="1" ref="Q139" ca="1">_xlfn.IFS(J139="no","no",$B$10="si","si")</f>
        <v>si</v>
      </c>
      <c r="R139" s="266"/>
    </row>
    <row r="140" spans="1:18" x14ac:dyDescent="0.3">
      <c r="A140" s="63" t="s">
        <v>578</v>
      </c>
      <c r="B140" s="224" t="s">
        <v>44</v>
      </c>
      <c r="C140" s="225" t="s">
        <v>579</v>
      </c>
      <c r="D140" s="38" t="s">
        <v>57</v>
      </c>
      <c r="E140" s="37" t="s">
        <v>580</v>
      </c>
      <c r="F140" s="38" t="s">
        <v>74</v>
      </c>
      <c r="G140" s="39" t="s">
        <v>581</v>
      </c>
      <c r="H140" s="40">
        <v>44336</v>
      </c>
      <c r="I140" s="41">
        <f>Table15[[#This Row],[Fecha 
de 
expedición]]+1461</f>
        <v>45797</v>
      </c>
      <c r="J140" s="244" t="str">
        <f ca="1">IF(I140&gt;=TODAY(),"si","no")</f>
        <v>si</v>
      </c>
      <c r="K140" s="8" t="str">
        <f ca="1">IF(ABS(_xlfn.DAYS(TODAY(),I140))&lt;$B$9,"Debe renovar licencia luego de curso de 8 horas","")</f>
        <v/>
      </c>
      <c r="L140" s="8"/>
      <c r="M140" s="8" t="str">
        <f ca="1">IF(AND(J140="no",$B$10="si"),"si","no")</f>
        <v>no</v>
      </c>
      <c r="N140" s="266"/>
      <c r="O140" s="266"/>
      <c r="P140" s="266"/>
      <c r="Q140" s="267" t="str" cm="1">
        <f t="array" aca="1" ref="Q140" ca="1">_xlfn.IFS(J140="no","no",$B$10="si","si")</f>
        <v>si</v>
      </c>
      <c r="R140" s="266"/>
    </row>
    <row r="141" spans="1:18" x14ac:dyDescent="0.3">
      <c r="A141" s="63" t="s">
        <v>582</v>
      </c>
      <c r="B141" s="224" t="s">
        <v>44</v>
      </c>
      <c r="C141" s="225" t="s">
        <v>583</v>
      </c>
      <c r="D141" s="38" t="s">
        <v>57</v>
      </c>
      <c r="E141" s="37" t="s">
        <v>584</v>
      </c>
      <c r="F141" s="38" t="s">
        <v>129</v>
      </c>
      <c r="G141" s="39" t="s">
        <v>585</v>
      </c>
      <c r="H141" s="40">
        <v>44669</v>
      </c>
      <c r="I141" s="41">
        <f>Table15[[#This Row],[Fecha 
de 
expedición]]+1461</f>
        <v>46130</v>
      </c>
      <c r="J141" s="244" t="str">
        <f ca="1">IF(I141&gt;=TODAY(),"si","no")</f>
        <v>si</v>
      </c>
      <c r="K141" s="8" t="str">
        <f ca="1">IF(ABS(_xlfn.DAYS(TODAY(),I141))&lt;$B$9,"Debe renovar licencia luego de curso de 8 horas","")</f>
        <v/>
      </c>
      <c r="L141" s="8"/>
      <c r="M141" s="8" t="str">
        <f ca="1">IF(AND(J141="no",$B$10="si"),"si","no")</f>
        <v>no</v>
      </c>
      <c r="N141" s="266"/>
      <c r="O141" s="266"/>
      <c r="P141" s="266"/>
      <c r="Q141" s="267" t="str" cm="1">
        <f t="array" aca="1" ref="Q141" ca="1">_xlfn.IFS(J141="no","no",$B$10="si","si")</f>
        <v>si</v>
      </c>
      <c r="R141" s="266"/>
    </row>
    <row r="142" spans="1:18" x14ac:dyDescent="0.3">
      <c r="A142" s="61" t="s">
        <v>586</v>
      </c>
      <c r="B142" s="224" t="s">
        <v>44</v>
      </c>
      <c r="C142" s="225" t="s">
        <v>587</v>
      </c>
      <c r="D142" s="38" t="s">
        <v>46</v>
      </c>
      <c r="E142" s="235" t="s">
        <v>588</v>
      </c>
      <c r="F142" s="38" t="s">
        <v>589</v>
      </c>
      <c r="G142" s="39" t="s">
        <v>590</v>
      </c>
      <c r="H142" s="81">
        <v>44609</v>
      </c>
      <c r="I142" s="84">
        <f>Table15[[#This Row],[Fecha 
de 
expedición]]+1461</f>
        <v>46070</v>
      </c>
      <c r="J142" s="244" t="str">
        <f ca="1">IF(I142&gt;=TODAY(),"si","no")</f>
        <v>si</v>
      </c>
      <c r="K142" s="8" t="str">
        <f ca="1">IF(ABS(_xlfn.DAYS(TODAY(),I142))&lt;$B$9,"Debe renovar licencia luego de curso de 8 horas","")</f>
        <v/>
      </c>
      <c r="L142" s="8"/>
      <c r="M142" s="8" t="str">
        <f ca="1">IF(AND(J142="no",$B$10="si"),"si","no")</f>
        <v>no</v>
      </c>
      <c r="N142" s="266"/>
      <c r="O142" s="266"/>
      <c r="P142" s="266"/>
      <c r="Q142" s="267" t="str" cm="1">
        <f t="array" aca="1" ref="Q142" ca="1">_xlfn.IFS(J142="no","no",$B$10="si","si")</f>
        <v>si</v>
      </c>
      <c r="R142" s="266"/>
    </row>
    <row r="143" spans="1:18" x14ac:dyDescent="0.3">
      <c r="A143" s="63" t="s">
        <v>591</v>
      </c>
      <c r="B143" s="224" t="s">
        <v>44</v>
      </c>
      <c r="C143" s="225" t="s">
        <v>592</v>
      </c>
      <c r="D143" s="38" t="s">
        <v>46</v>
      </c>
      <c r="E143" s="83" t="s">
        <v>593</v>
      </c>
      <c r="F143" s="38" t="s">
        <v>89</v>
      </c>
      <c r="G143" s="39" t="s">
        <v>594</v>
      </c>
      <c r="H143" s="40">
        <v>44973</v>
      </c>
      <c r="I143" s="41">
        <f>Table15[[#This Row],[Fecha 
de 
expedición]]+1461</f>
        <v>46434</v>
      </c>
      <c r="J143" s="244" t="str">
        <f ca="1">IF(I143&gt;=TODAY(),"si","no")</f>
        <v>si</v>
      </c>
      <c r="K143" s="8" t="str">
        <f ca="1">IF(ABS(_xlfn.DAYS(TODAY(),I143))&lt;$B$9,"Debe renovar licencia luego de curso de 8 horas","")</f>
        <v/>
      </c>
      <c r="L143" s="8"/>
      <c r="M143" s="8" t="str">
        <f ca="1">IF(AND(J143="no",$B$10="si"),"si","no")</f>
        <v>no</v>
      </c>
      <c r="N143" s="266"/>
      <c r="O143" s="266"/>
      <c r="P143" s="266"/>
      <c r="Q143" s="267" t="str" cm="1">
        <f t="array" aca="1" ref="Q143" ca="1">_xlfn.IFS(J143="no","no",$B$10="si","si")</f>
        <v>si</v>
      </c>
      <c r="R143" s="266"/>
    </row>
    <row r="144" spans="1:18" x14ac:dyDescent="0.3">
      <c r="A144" s="63" t="s">
        <v>595</v>
      </c>
      <c r="B144" s="224" t="s">
        <v>44</v>
      </c>
      <c r="C144" s="225" t="s">
        <v>596</v>
      </c>
      <c r="D144" s="38" t="s">
        <v>57</v>
      </c>
      <c r="E144" s="37" t="s">
        <v>597</v>
      </c>
      <c r="F144" s="38" t="s">
        <v>129</v>
      </c>
      <c r="G144" s="39" t="s">
        <v>598</v>
      </c>
      <c r="H144" s="40">
        <v>44701</v>
      </c>
      <c r="I144" s="41">
        <f>Table15[[#This Row],[Fecha 
de 
expedición]]+1461</f>
        <v>46162</v>
      </c>
      <c r="J144" s="244" t="str">
        <f ca="1">IF(I144&gt;=TODAY(),"si","no")</f>
        <v>si</v>
      </c>
      <c r="K144" s="8" t="str">
        <f ca="1">IF(ABS(_xlfn.DAYS(TODAY(),I144))&lt;$B$9,"Debe renovar licencia luego de curso de 8 horas","")</f>
        <v/>
      </c>
      <c r="L144" s="8"/>
      <c r="M144" s="8" t="str">
        <f ca="1">IF(AND(J144="no",$B$10="si"),"si","no")</f>
        <v>no</v>
      </c>
      <c r="N144" s="266"/>
      <c r="O144" s="266"/>
      <c r="P144" s="266"/>
      <c r="Q144" s="267" t="str" cm="1">
        <f t="array" aca="1" ref="Q144" ca="1">_xlfn.IFS(J144="no","no",$B$10="si","si")</f>
        <v>si</v>
      </c>
      <c r="R144" s="266"/>
    </row>
    <row r="145" spans="1:18" x14ac:dyDescent="0.3">
      <c r="A145" s="63" t="s">
        <v>599</v>
      </c>
      <c r="B145" s="224" t="s">
        <v>44</v>
      </c>
      <c r="C145" s="225" t="s">
        <v>600</v>
      </c>
      <c r="D145" s="38" t="s">
        <v>57</v>
      </c>
      <c r="E145" s="37" t="s">
        <v>601</v>
      </c>
      <c r="F145" s="38" t="s">
        <v>104</v>
      </c>
      <c r="G145" s="39" t="s">
        <v>602</v>
      </c>
      <c r="H145" s="40">
        <v>44497</v>
      </c>
      <c r="I145" s="41">
        <f>Table15[[#This Row],[Fecha 
de 
expedición]]+1461</f>
        <v>45958</v>
      </c>
      <c r="J145" s="244" t="str">
        <f ca="1">IF(I145&gt;=TODAY(),"si","no")</f>
        <v>si</v>
      </c>
      <c r="K145" s="8" t="str">
        <f ca="1">IF(ABS(_xlfn.DAYS(TODAY(),I145))&lt;$B$9,"Debe renovar licencia luego de curso de 8 horas","")</f>
        <v/>
      </c>
      <c r="L145" s="8"/>
      <c r="M145" s="8" t="str">
        <f ca="1">IF(AND(J145="no",$B$10="si"),"si","no")</f>
        <v>no</v>
      </c>
      <c r="N145" s="266"/>
      <c r="O145" s="266"/>
      <c r="P145" s="266"/>
      <c r="Q145" s="267" t="str" cm="1">
        <f t="array" aca="1" ref="Q145" ca="1">_xlfn.IFS(J145="no","no",$B$10="si","si")</f>
        <v>si</v>
      </c>
      <c r="R145" s="266"/>
    </row>
    <row r="146" spans="1:18" x14ac:dyDescent="0.3">
      <c r="A146" s="61" t="s">
        <v>603</v>
      </c>
      <c r="B146" s="224" t="s">
        <v>44</v>
      </c>
      <c r="C146" s="225" t="s">
        <v>604</v>
      </c>
      <c r="D146" s="38" t="s">
        <v>57</v>
      </c>
      <c r="E146" s="235" t="s">
        <v>605</v>
      </c>
      <c r="F146" s="38" t="s">
        <v>606</v>
      </c>
      <c r="G146" s="39" t="s">
        <v>607</v>
      </c>
      <c r="H146" s="81">
        <v>44783</v>
      </c>
      <c r="I146" s="84">
        <f>Table15[[#This Row],[Fecha 
de 
expedición]]+1461</f>
        <v>46244</v>
      </c>
      <c r="J146" s="244" t="str">
        <f ca="1">IF(I146&gt;=TODAY(),"si","no")</f>
        <v>si</v>
      </c>
      <c r="K146" s="8" t="str">
        <f ca="1">IF(ABS(_xlfn.DAYS(TODAY(),I146))&lt;$B$9,"Debe renovar licencia luego de curso de 8 horas","")</f>
        <v/>
      </c>
      <c r="L146" s="8"/>
      <c r="M146" s="8" t="str">
        <f ca="1">IF(AND(J146="no",$B$10="si"),"si","no")</f>
        <v>no</v>
      </c>
      <c r="N146" s="266"/>
      <c r="O146" s="266"/>
      <c r="P146" s="266"/>
      <c r="Q146" s="267" t="str" cm="1">
        <f t="array" aca="1" ref="Q146" ca="1">_xlfn.IFS(J146="no","no",$B$10="si","si")</f>
        <v>si</v>
      </c>
      <c r="R146" s="266"/>
    </row>
    <row r="147" spans="1:18" x14ac:dyDescent="0.3">
      <c r="A147" s="63" t="s">
        <v>608</v>
      </c>
      <c r="B147" s="224" t="s">
        <v>44</v>
      </c>
      <c r="C147" s="225" t="s">
        <v>609</v>
      </c>
      <c r="D147" s="38" t="s">
        <v>57</v>
      </c>
      <c r="E147" s="37" t="s">
        <v>610</v>
      </c>
      <c r="F147" s="38" t="s">
        <v>430</v>
      </c>
      <c r="G147" s="39" t="s">
        <v>611</v>
      </c>
      <c r="H147" s="40">
        <v>44279</v>
      </c>
      <c r="I147" s="41">
        <f>Table15[[#This Row],[Fecha 
de 
expedición]]+1461</f>
        <v>45740</v>
      </c>
      <c r="J147" s="244" t="str">
        <f ca="1">IF(I147&gt;=TODAY(),"si","no")</f>
        <v>si</v>
      </c>
      <c r="K147" s="8" t="str">
        <f ca="1">IF(ABS(_xlfn.DAYS(TODAY(),I147))&lt;$B$9,"Debe renovar licencia luego de curso de 8 horas","")</f>
        <v/>
      </c>
      <c r="L147" s="8"/>
      <c r="M147" s="8" t="str">
        <f ca="1">IF(AND(J147="no",$B$10="si"),"si","no")</f>
        <v>no</v>
      </c>
      <c r="N147" s="266"/>
      <c r="O147" s="266"/>
      <c r="P147" s="266"/>
      <c r="Q147" s="267" t="str" cm="1">
        <f t="array" aca="1" ref="Q147" ca="1">_xlfn.IFS(J147="no","no",$B$10="si","si")</f>
        <v>si</v>
      </c>
      <c r="R147" s="266"/>
    </row>
    <row r="148" spans="1:18" x14ac:dyDescent="0.3">
      <c r="A148" s="63" t="s">
        <v>612</v>
      </c>
      <c r="B148" s="224" t="s">
        <v>44</v>
      </c>
      <c r="C148" s="225" t="s">
        <v>613</v>
      </c>
      <c r="D148" s="38" t="s">
        <v>46</v>
      </c>
      <c r="E148" s="37" t="s">
        <v>614</v>
      </c>
      <c r="F148" s="38" t="s">
        <v>325</v>
      </c>
      <c r="G148" s="39" t="s">
        <v>615</v>
      </c>
      <c r="H148" s="40">
        <v>44743</v>
      </c>
      <c r="I148" s="41">
        <f>Table15[[#This Row],[Fecha 
de 
expedición]]+1461</f>
        <v>46204</v>
      </c>
      <c r="J148" s="244" t="str">
        <f ca="1">IF(I148&gt;=TODAY(),"si","no")</f>
        <v>si</v>
      </c>
      <c r="K148" s="8" t="str">
        <f ca="1">IF(ABS(_xlfn.DAYS(TODAY(),I148))&lt;$B$9,"Debe renovar licencia luego de curso de 8 horas","")</f>
        <v/>
      </c>
      <c r="L148" s="8"/>
      <c r="M148" s="8" t="str">
        <f ca="1">IF(AND(J148="no",$B$10="si"),"si","no")</f>
        <v>no</v>
      </c>
      <c r="N148" s="266"/>
      <c r="O148" s="266"/>
      <c r="P148" s="266"/>
      <c r="Q148" s="267" t="str" cm="1">
        <f t="array" aca="1" ref="Q148" ca="1">_xlfn.IFS(J148="no","no",$B$10="si","si")</f>
        <v>si</v>
      </c>
      <c r="R148" s="266"/>
    </row>
    <row r="149" spans="1:18" x14ac:dyDescent="0.3">
      <c r="A149" s="61" t="s">
        <v>616</v>
      </c>
      <c r="B149" s="224" t="s">
        <v>44</v>
      </c>
      <c r="C149" s="225" t="s">
        <v>617</v>
      </c>
      <c r="D149" s="38" t="s">
        <v>57</v>
      </c>
      <c r="E149" s="235" t="s">
        <v>618</v>
      </c>
      <c r="F149" s="38" t="s">
        <v>619</v>
      </c>
      <c r="G149" s="39" t="s">
        <v>620</v>
      </c>
      <c r="H149" s="81">
        <v>44783</v>
      </c>
      <c r="I149" s="84">
        <f>Table15[[#This Row],[Fecha 
de 
expedición]]+1461</f>
        <v>46244</v>
      </c>
      <c r="J149" s="244" t="str">
        <f ca="1">IF(I149&gt;=TODAY(),"si","no")</f>
        <v>si</v>
      </c>
      <c r="K149" s="8" t="str">
        <f ca="1">IF(ABS(_xlfn.DAYS(TODAY(),I149))&lt;$B$9,"Debe renovar licencia luego de curso de 8 horas","")</f>
        <v/>
      </c>
      <c r="L149" s="8"/>
      <c r="M149" s="8" t="str">
        <f ca="1">IF(AND(J149="no",$B$10="si"),"si","no")</f>
        <v>no</v>
      </c>
      <c r="N149" s="266"/>
      <c r="O149" s="266"/>
      <c r="P149" s="266"/>
      <c r="Q149" s="267" t="str" cm="1">
        <f t="array" aca="1" ref="Q149" ca="1">_xlfn.IFS(J149="no","no",$B$10="si","si")</f>
        <v>si</v>
      </c>
      <c r="R149" s="266"/>
    </row>
    <row r="150" spans="1:18" x14ac:dyDescent="0.3">
      <c r="A150" s="61" t="s">
        <v>621</v>
      </c>
      <c r="B150" s="224" t="s">
        <v>44</v>
      </c>
      <c r="C150" s="225" t="s">
        <v>622</v>
      </c>
      <c r="D150" s="38" t="s">
        <v>57</v>
      </c>
      <c r="E150" s="235" t="s">
        <v>623</v>
      </c>
      <c r="F150" s="38" t="s">
        <v>555</v>
      </c>
      <c r="G150" s="39" t="s">
        <v>624</v>
      </c>
      <c r="H150" s="81">
        <v>44621</v>
      </c>
      <c r="I150" s="84">
        <f>Table15[[#This Row],[Fecha 
de 
expedición]]+1461</f>
        <v>46082</v>
      </c>
      <c r="J150" s="244" t="str">
        <f ca="1">IF(I150&gt;=TODAY(),"si","no")</f>
        <v>si</v>
      </c>
      <c r="K150" s="8" t="str">
        <f ca="1">IF(ABS(_xlfn.DAYS(TODAY(),I150))&lt;$B$9,"Debe renovar licencia luego de curso de 8 horas","")</f>
        <v/>
      </c>
      <c r="L150" s="8"/>
      <c r="M150" s="8" t="str">
        <f ca="1">IF(AND(J150="no",$B$10="si"),"si","no")</f>
        <v>no</v>
      </c>
      <c r="N150" s="266"/>
      <c r="O150" s="266"/>
      <c r="P150" s="266"/>
      <c r="Q150" s="267" t="str" cm="1">
        <f t="array" aca="1" ref="Q150" ca="1">_xlfn.IFS(J150="no","no",$B$10="si","si")</f>
        <v>si</v>
      </c>
      <c r="R150" s="266"/>
    </row>
    <row r="151" spans="1:18" x14ac:dyDescent="0.3">
      <c r="A151" s="63" t="s">
        <v>625</v>
      </c>
      <c r="B151" s="224" t="s">
        <v>44</v>
      </c>
      <c r="C151" s="225" t="s">
        <v>626</v>
      </c>
      <c r="D151" s="38" t="s">
        <v>57</v>
      </c>
      <c r="E151" s="37"/>
      <c r="F151" s="38" t="s">
        <v>443</v>
      </c>
      <c r="G151" s="39" t="s">
        <v>627</v>
      </c>
      <c r="H151" s="40">
        <v>44908</v>
      </c>
      <c r="I151" s="41">
        <f>Table15[[#This Row],[Fecha 
de 
expedición]]+1461</f>
        <v>46369</v>
      </c>
      <c r="J151" s="244" t="str">
        <f ca="1">IF(I151&gt;=TODAY(),"si","no")</f>
        <v>si</v>
      </c>
      <c r="K151" s="8" t="str">
        <f ca="1">IF(ABS(_xlfn.DAYS(TODAY(),I151))&lt;$B$9,"Debe renovar licencia luego de curso de 8 horas","")</f>
        <v/>
      </c>
      <c r="L151" s="8"/>
      <c r="M151" s="8" t="str">
        <f ca="1">IF(AND(J151="no",$B$10="si"),"si","no")</f>
        <v>no</v>
      </c>
      <c r="N151" s="266"/>
      <c r="O151" s="266"/>
      <c r="P151" s="266"/>
      <c r="Q151" s="267" t="str" cm="1">
        <f t="array" aca="1" ref="Q151" ca="1">_xlfn.IFS(J151="no","no",$B$10="si","si")</f>
        <v>si</v>
      </c>
      <c r="R151" s="266"/>
    </row>
    <row r="152" spans="1:18" x14ac:dyDescent="0.3">
      <c r="A152" s="252" t="s">
        <v>9430</v>
      </c>
      <c r="B152" s="224" t="s">
        <v>44</v>
      </c>
      <c r="C152" s="253" t="s">
        <v>9431</v>
      </c>
      <c r="D152" s="254" t="s">
        <v>57</v>
      </c>
      <c r="E152" s="259" t="s">
        <v>9432</v>
      </c>
      <c r="F152" s="38" t="s">
        <v>325</v>
      </c>
      <c r="G152" s="256" t="s">
        <v>9433</v>
      </c>
      <c r="H152" s="257">
        <v>45089</v>
      </c>
      <c r="I152" s="41">
        <f>Table15[[#This Row],[Fecha 
de 
expedición]]+1461</f>
        <v>46550</v>
      </c>
      <c r="J152" s="258" t="str">
        <f ca="1">IF(I152&gt;=TODAY(),"si","no")</f>
        <v>si</v>
      </c>
      <c r="K152" s="8" t="str">
        <f ca="1">IF(ABS(_xlfn.DAYS(TODAY(),I152))&lt;$B$9,"Debe renovar licencia luego de curso de 8 horas","")</f>
        <v/>
      </c>
      <c r="L152" s="8"/>
      <c r="M152" s="8" t="str">
        <f ca="1">IF(AND(J152="no",$B$10="si"),"si","no")</f>
        <v>no</v>
      </c>
      <c r="N152" s="266"/>
      <c r="O152" s="266"/>
      <c r="P152" s="266"/>
      <c r="Q152" s="267"/>
      <c r="R152" s="266"/>
    </row>
    <row r="153" spans="1:18" x14ac:dyDescent="0.3">
      <c r="A153" s="63" t="s">
        <v>628</v>
      </c>
      <c r="B153" s="224" t="s">
        <v>44</v>
      </c>
      <c r="C153" s="225" t="s">
        <v>629</v>
      </c>
      <c r="D153" s="38" t="s">
        <v>57</v>
      </c>
      <c r="E153" s="37" t="s">
        <v>630</v>
      </c>
      <c r="F153" s="38" t="s">
        <v>443</v>
      </c>
      <c r="G153" s="39" t="s">
        <v>631</v>
      </c>
      <c r="H153" s="40">
        <v>44798</v>
      </c>
      <c r="I153" s="41">
        <f>Table15[[#This Row],[Fecha 
de 
expedición]]+1461</f>
        <v>46259</v>
      </c>
      <c r="J153" s="244" t="str">
        <f ca="1">IF(I153&gt;=TODAY(),"si","no")</f>
        <v>si</v>
      </c>
      <c r="K153" s="8" t="str">
        <f ca="1">IF(ABS(_xlfn.DAYS(TODAY(),I153))&lt;$B$9,"Debe renovar licencia luego de curso de 8 horas","")</f>
        <v/>
      </c>
      <c r="L153" s="8"/>
      <c r="M153" s="8" t="str">
        <f ca="1">IF(AND(J153="no",$B$10="si"),"si","no")</f>
        <v>no</v>
      </c>
      <c r="N153" s="266"/>
      <c r="O153" s="266"/>
      <c r="P153" s="266"/>
      <c r="Q153" s="267" t="str" cm="1">
        <f t="array" aca="1" ref="Q153" ca="1">_xlfn.IFS(J153="no","no",$B$10="si","si")</f>
        <v>si</v>
      </c>
      <c r="R153" s="266"/>
    </row>
    <row r="154" spans="1:18" x14ac:dyDescent="0.3">
      <c r="A154" s="63" t="s">
        <v>632</v>
      </c>
      <c r="B154" s="224" t="s">
        <v>44</v>
      </c>
      <c r="C154" s="225" t="s">
        <v>633</v>
      </c>
      <c r="D154" s="38" t="s">
        <v>57</v>
      </c>
      <c r="E154" s="37" t="s">
        <v>634</v>
      </c>
      <c r="F154" s="38" t="s">
        <v>490</v>
      </c>
      <c r="G154" s="39" t="s">
        <v>635</v>
      </c>
      <c r="H154" s="40">
        <v>44648</v>
      </c>
      <c r="I154" s="41">
        <f>Table15[[#This Row],[Fecha 
de 
expedición]]+1461</f>
        <v>46109</v>
      </c>
      <c r="J154" s="244" t="str">
        <f ca="1">IF(I154&gt;=TODAY(),"si","no")</f>
        <v>si</v>
      </c>
      <c r="K154" s="8" t="str">
        <f ca="1">IF(ABS(_xlfn.DAYS(TODAY(),I154))&lt;$B$9,"Debe renovar licencia luego de curso de 8 horas","")</f>
        <v/>
      </c>
      <c r="L154" s="8"/>
      <c r="M154" s="8" t="str">
        <f ca="1">IF(AND(J154="no",$B$10="si"),"si","no")</f>
        <v>no</v>
      </c>
      <c r="N154" s="266"/>
      <c r="O154" s="266"/>
      <c r="P154" s="266"/>
      <c r="Q154" s="267" t="str" cm="1">
        <f t="array" aca="1" ref="Q154" ca="1">_xlfn.IFS(J154="no","no",$B$10="si","si")</f>
        <v>si</v>
      </c>
      <c r="R154" s="266"/>
    </row>
    <row r="155" spans="1:18" x14ac:dyDescent="0.3">
      <c r="A155" s="63" t="s">
        <v>636</v>
      </c>
      <c r="B155" s="224" t="s">
        <v>44</v>
      </c>
      <c r="C155" s="225" t="s">
        <v>637</v>
      </c>
      <c r="D155" s="38" t="s">
        <v>46</v>
      </c>
      <c r="E155" s="37" t="s">
        <v>638</v>
      </c>
      <c r="F155" s="38" t="s">
        <v>53</v>
      </c>
      <c r="G155" s="39" t="s">
        <v>639</v>
      </c>
      <c r="H155" s="40">
        <v>44648</v>
      </c>
      <c r="I155" s="41">
        <f>Table15[[#This Row],[Fecha 
de 
expedición]]+1461</f>
        <v>46109</v>
      </c>
      <c r="J155" s="244" t="str">
        <f ca="1">IF(I155&gt;=TODAY(),"si","no")</f>
        <v>si</v>
      </c>
      <c r="K155" s="8" t="str">
        <f ca="1">IF(ABS(_xlfn.DAYS(TODAY(),I155))&lt;$B$9,"Debe renovar licencia luego de curso de 8 horas","")</f>
        <v/>
      </c>
      <c r="L155" s="8"/>
      <c r="M155" s="8" t="str">
        <f ca="1">IF(AND(J155="no",$B$10="si"),"si","no")</f>
        <v>no</v>
      </c>
      <c r="N155" s="266"/>
      <c r="O155" s="266"/>
      <c r="P155" s="266"/>
      <c r="Q155" s="267" t="str" cm="1">
        <f t="array" aca="1" ref="Q155" ca="1">_xlfn.IFS(J155="no","no",$B$10="si","si")</f>
        <v>si</v>
      </c>
      <c r="R155" s="266"/>
    </row>
    <row r="156" spans="1:18" x14ac:dyDescent="0.3">
      <c r="A156" s="63" t="s">
        <v>640</v>
      </c>
      <c r="B156" s="224" t="s">
        <v>44</v>
      </c>
      <c r="C156" s="225" t="s">
        <v>641</v>
      </c>
      <c r="D156" s="38" t="s">
        <v>46</v>
      </c>
      <c r="E156" s="37" t="s">
        <v>642</v>
      </c>
      <c r="F156" s="38" t="s">
        <v>74</v>
      </c>
      <c r="G156" s="39" t="s">
        <v>643</v>
      </c>
      <c r="H156" s="40">
        <v>43852</v>
      </c>
      <c r="I156" s="41">
        <f>Table15[[#This Row],[Fecha 
de 
expedición]]+1461</f>
        <v>45313</v>
      </c>
      <c r="J156" s="244" t="str">
        <f ca="1">IF(I156&gt;=TODAY(),"si","no")</f>
        <v>si</v>
      </c>
      <c r="K156" s="8" t="str">
        <f ca="1">IF(ABS(_xlfn.DAYS(TODAY(),I156))&lt;$B$9,"Debe renovar licencia luego de curso de 8 horas","")</f>
        <v/>
      </c>
      <c r="L156" s="8"/>
      <c r="M156" s="8" t="str">
        <f ca="1">IF(AND(J156="no",$B$10="si"),"si","no")</f>
        <v>no</v>
      </c>
      <c r="N156" s="266"/>
      <c r="O156" s="266"/>
      <c r="P156" s="266"/>
      <c r="Q156" s="267" t="str" cm="1">
        <f t="array" aca="1" ref="Q156" ca="1">_xlfn.IFS(J156="no","no",$B$10="si","si")</f>
        <v>si</v>
      </c>
      <c r="R156" s="266"/>
    </row>
    <row r="157" spans="1:18" x14ac:dyDescent="0.3">
      <c r="A157" s="63" t="s">
        <v>644</v>
      </c>
      <c r="B157" s="224" t="s">
        <v>44</v>
      </c>
      <c r="C157" s="225" t="s">
        <v>645</v>
      </c>
      <c r="D157" s="38" t="s">
        <v>46</v>
      </c>
      <c r="E157" s="37" t="s">
        <v>646</v>
      </c>
      <c r="F157" s="38" t="s">
        <v>74</v>
      </c>
      <c r="G157" s="39" t="s">
        <v>647</v>
      </c>
      <c r="H157" s="40">
        <v>44851</v>
      </c>
      <c r="I157" s="41">
        <f>Table15[[#This Row],[Fecha 
de 
expedición]]+1461</f>
        <v>46312</v>
      </c>
      <c r="J157" s="244" t="str">
        <f ca="1">IF(I157&gt;=TODAY(),"si","no")</f>
        <v>si</v>
      </c>
      <c r="K157" s="8" t="str">
        <f ca="1">IF(ABS(_xlfn.DAYS(TODAY(),I157))&lt;$B$9,"Debe renovar licencia luego de curso de 8 horas","")</f>
        <v/>
      </c>
      <c r="L157" s="8"/>
      <c r="M157" s="8" t="str">
        <f ca="1">IF(AND(J157="no",$B$10="si"),"si","no")</f>
        <v>no</v>
      </c>
      <c r="N157" s="266"/>
      <c r="O157" s="266"/>
      <c r="P157" s="266"/>
      <c r="Q157" s="267" t="str" cm="1">
        <f t="array" aca="1" ref="Q157" ca="1">_xlfn.IFS(J157="no","no",$B$10="si","si")</f>
        <v>si</v>
      </c>
      <c r="R157" s="266"/>
    </row>
    <row r="158" spans="1:18" x14ac:dyDescent="0.3">
      <c r="A158" s="63" t="s">
        <v>648</v>
      </c>
      <c r="B158" s="224" t="s">
        <v>62</v>
      </c>
      <c r="C158" s="225" t="s">
        <v>649</v>
      </c>
      <c r="D158" s="38" t="s">
        <v>46</v>
      </c>
      <c r="E158" s="37" t="s">
        <v>650</v>
      </c>
      <c r="F158" s="38" t="s">
        <v>430</v>
      </c>
      <c r="G158" s="39" t="s">
        <v>651</v>
      </c>
      <c r="H158" s="40">
        <v>43049</v>
      </c>
      <c r="I158" s="41">
        <f>Table15[[#This Row],[Fecha 
de 
expedición]]+1461</f>
        <v>44510</v>
      </c>
      <c r="J158" s="244" t="str">
        <f ca="1">IF(I158&gt;=TODAY(),"si","no")</f>
        <v>no</v>
      </c>
      <c r="K158" s="8" t="str">
        <f ca="1">IF(ABS(_xlfn.DAYS(TODAY(),I158))&lt;$B$9,"Debe renovar licencia luego de curso de 8 horas","")</f>
        <v/>
      </c>
      <c r="L158" s="8"/>
      <c r="M158" s="8" t="str">
        <f ca="1">IF(AND(J158="no",$B$10="si"),"si","no")</f>
        <v>si</v>
      </c>
      <c r="N158" s="266"/>
      <c r="O158" s="266"/>
      <c r="P158" s="266"/>
      <c r="Q158" s="267" t="str" cm="1">
        <f t="array" aca="1" ref="Q158" ca="1">_xlfn.IFS(J158="no","no",$B$10="si","si")</f>
        <v>no</v>
      </c>
      <c r="R158" s="266"/>
    </row>
    <row r="159" spans="1:18" x14ac:dyDescent="0.3">
      <c r="A159" s="63" t="s">
        <v>652</v>
      </c>
      <c r="B159" s="224" t="s">
        <v>44</v>
      </c>
      <c r="C159" s="225" t="s">
        <v>653</v>
      </c>
      <c r="D159" s="38" t="s">
        <v>46</v>
      </c>
      <c r="E159" s="37" t="s">
        <v>654</v>
      </c>
      <c r="F159" s="38" t="s">
        <v>655</v>
      </c>
      <c r="G159" s="39" t="s">
        <v>656</v>
      </c>
      <c r="H159" s="40">
        <v>43620</v>
      </c>
      <c r="I159" s="41">
        <f>Table15[[#This Row],[Fecha 
de 
expedición]]+1461</f>
        <v>45081</v>
      </c>
      <c r="J159" s="244" t="str">
        <f ca="1">IF(I159&gt;=TODAY(),"si","no")</f>
        <v>no</v>
      </c>
      <c r="K159" s="8" t="str">
        <f ca="1">IF(ABS(_xlfn.DAYS(TODAY(),I159))&lt;$B$9,"Debe renovar licencia luego de curso de 8 horas","")</f>
        <v/>
      </c>
      <c r="L159" s="8"/>
      <c r="M159" s="8" t="str">
        <f ca="1">IF(AND(J159="no",$B$10="si"),"si","no")</f>
        <v>si</v>
      </c>
      <c r="N159" s="266"/>
      <c r="O159" s="266"/>
      <c r="P159" s="266"/>
      <c r="Q159" s="267" t="str" cm="1">
        <f t="array" aca="1" ref="Q159" ca="1">_xlfn.IFS(J159="no","no",$B$10="si","si")</f>
        <v>no</v>
      </c>
      <c r="R159" s="266"/>
    </row>
    <row r="160" spans="1:18" x14ac:dyDescent="0.3">
      <c r="A160" s="63" t="s">
        <v>657</v>
      </c>
      <c r="B160" s="224" t="s">
        <v>44</v>
      </c>
      <c r="C160" s="225" t="s">
        <v>658</v>
      </c>
      <c r="D160" s="38" t="s">
        <v>57</v>
      </c>
      <c r="E160" s="37" t="s">
        <v>659</v>
      </c>
      <c r="F160" s="38"/>
      <c r="G160" s="39" t="s">
        <v>660</v>
      </c>
      <c r="H160" s="40">
        <v>44326</v>
      </c>
      <c r="I160" s="41">
        <f>Table15[[#This Row],[Fecha 
de 
expedición]]+1461</f>
        <v>45787</v>
      </c>
      <c r="J160" s="244" t="str">
        <f ca="1">IF(I160&gt;=TODAY(),"si","no")</f>
        <v>si</v>
      </c>
      <c r="K160" s="8" t="str">
        <f ca="1">IF(ABS(_xlfn.DAYS(TODAY(),I160))&lt;$B$9,"Debe renovar licencia luego de curso de 8 horas","")</f>
        <v/>
      </c>
      <c r="L160" s="8"/>
      <c r="M160" s="8" t="str">
        <f ca="1">IF(AND(J160="no",$B$10="si"),"si","no")</f>
        <v>no</v>
      </c>
      <c r="N160" s="266"/>
      <c r="O160" s="266"/>
      <c r="P160" s="266"/>
      <c r="Q160" s="267" t="str" cm="1">
        <f t="array" aca="1" ref="Q160" ca="1">_xlfn.IFS(J160="no","no",$B$10="si","si")</f>
        <v>si</v>
      </c>
      <c r="R160" s="266"/>
    </row>
    <row r="161" spans="1:18" x14ac:dyDescent="0.3">
      <c r="A161" s="63" t="s">
        <v>661</v>
      </c>
      <c r="B161" s="224" t="s">
        <v>44</v>
      </c>
      <c r="C161" s="225" t="s">
        <v>662</v>
      </c>
      <c r="D161" s="38" t="s">
        <v>57</v>
      </c>
      <c r="E161" s="37" t="s">
        <v>663</v>
      </c>
      <c r="F161" s="38" t="s">
        <v>664</v>
      </c>
      <c r="G161" s="39" t="s">
        <v>665</v>
      </c>
      <c r="H161" s="40">
        <v>44922</v>
      </c>
      <c r="I161" s="41">
        <f>Table15[[#This Row],[Fecha 
de 
expedición]]+1461</f>
        <v>46383</v>
      </c>
      <c r="J161" s="244" t="str">
        <f ca="1">IF(I161&gt;=TODAY(),"si","no")</f>
        <v>si</v>
      </c>
      <c r="K161" s="8" t="str">
        <f ca="1">IF(ABS(_xlfn.DAYS(TODAY(),I161))&lt;$B$9,"Debe renovar licencia luego de curso de 8 horas","")</f>
        <v/>
      </c>
      <c r="L161" s="8"/>
      <c r="M161" s="8" t="str">
        <f ca="1">IF(AND(J161="no",$B$10="si"),"si","no")</f>
        <v>no</v>
      </c>
      <c r="N161" s="266"/>
      <c r="O161" s="266"/>
      <c r="P161" s="266"/>
      <c r="Q161" s="267" t="str" cm="1">
        <f t="array" aca="1" ref="Q161" ca="1">_xlfn.IFS(J161="no","no",$B$10="si","si")</f>
        <v>si</v>
      </c>
      <c r="R161" s="266"/>
    </row>
    <row r="162" spans="1:18" x14ac:dyDescent="0.3">
      <c r="A162" s="63" t="s">
        <v>666</v>
      </c>
      <c r="B162" s="224" t="s">
        <v>44</v>
      </c>
      <c r="C162" s="225" t="s">
        <v>667</v>
      </c>
      <c r="D162" s="38" t="s">
        <v>57</v>
      </c>
      <c r="E162" s="37" t="s">
        <v>668</v>
      </c>
      <c r="F162" s="38" t="s">
        <v>669</v>
      </c>
      <c r="G162" s="39" t="s">
        <v>670</v>
      </c>
      <c r="H162" s="40">
        <v>44971</v>
      </c>
      <c r="I162" s="41">
        <f>Table15[[#This Row],[Fecha 
de 
expedición]]+1461</f>
        <v>46432</v>
      </c>
      <c r="J162" s="244" t="str">
        <f ca="1">IF(I162&gt;=TODAY(),"si","no")</f>
        <v>si</v>
      </c>
      <c r="K162" s="8" t="str">
        <f ca="1">IF(ABS(_xlfn.DAYS(TODAY(),I162))&lt;$B$9,"Debe renovar licencia luego de curso de 8 horas","")</f>
        <v/>
      </c>
      <c r="L162" s="8"/>
      <c r="M162" s="8" t="str">
        <f ca="1">IF(AND(J162="no",$B$10="si"),"si","no")</f>
        <v>no</v>
      </c>
      <c r="N162" s="266"/>
      <c r="O162" s="266"/>
      <c r="P162" s="266"/>
      <c r="Q162" s="267" t="str" cm="1">
        <f t="array" aca="1" ref="Q162" ca="1">_xlfn.IFS(J162="no","no",$B$10="si","si")</f>
        <v>si</v>
      </c>
      <c r="R162" s="266"/>
    </row>
    <row r="163" spans="1:18" x14ac:dyDescent="0.3">
      <c r="A163" s="63" t="s">
        <v>671</v>
      </c>
      <c r="B163" s="224" t="s">
        <v>44</v>
      </c>
      <c r="C163" s="225" t="s">
        <v>672</v>
      </c>
      <c r="D163" s="38" t="s">
        <v>57</v>
      </c>
      <c r="E163" s="37" t="s">
        <v>673</v>
      </c>
      <c r="F163" s="38" t="s">
        <v>267</v>
      </c>
      <c r="G163" s="39" t="s">
        <v>674</v>
      </c>
      <c r="H163" s="40">
        <v>44874</v>
      </c>
      <c r="I163" s="41">
        <f>Table15[[#This Row],[Fecha 
de 
expedición]]+1461</f>
        <v>46335</v>
      </c>
      <c r="J163" s="244" t="str">
        <f ca="1">IF(I163&gt;=TODAY(),"si","no")</f>
        <v>si</v>
      </c>
      <c r="K163" s="8" t="str">
        <f ca="1">IF(ABS(_xlfn.DAYS(TODAY(),I163))&lt;$B$9,"Debe renovar licencia luego de curso de 8 horas","")</f>
        <v/>
      </c>
      <c r="L163" s="8"/>
      <c r="M163" s="8" t="str">
        <f ca="1">IF(AND(J163="no",$B$10="si"),"si","no")</f>
        <v>no</v>
      </c>
      <c r="N163" s="266"/>
      <c r="O163" s="266"/>
      <c r="P163" s="266"/>
      <c r="Q163" s="267" t="str" cm="1">
        <f t="array" aca="1" ref="Q163" ca="1">_xlfn.IFS(J163="no","no",$B$10="si","si")</f>
        <v>si</v>
      </c>
      <c r="R163" s="266"/>
    </row>
    <row r="164" spans="1:18" x14ac:dyDescent="0.3">
      <c r="A164" s="63" t="s">
        <v>675</v>
      </c>
      <c r="B164" s="224" t="s">
        <v>44</v>
      </c>
      <c r="C164" s="225" t="s">
        <v>676</v>
      </c>
      <c r="D164" s="38" t="s">
        <v>57</v>
      </c>
      <c r="E164" s="37" t="s">
        <v>677</v>
      </c>
      <c r="F164" s="38" t="s">
        <v>678</v>
      </c>
      <c r="G164" s="39" t="s">
        <v>679</v>
      </c>
      <c r="H164" s="40">
        <v>45086</v>
      </c>
      <c r="I164" s="41">
        <f>Table15[[#This Row],[Fecha 
de 
expedición]]+1461</f>
        <v>46547</v>
      </c>
      <c r="J164" s="244" t="str">
        <f ca="1">IF(I164&gt;=TODAY(),"si","no")</f>
        <v>si</v>
      </c>
      <c r="K164" s="8" t="str">
        <f ca="1">IF(ABS(_xlfn.DAYS(TODAY(),I164))&lt;$B$9,"Debe renovar licencia luego de curso de 8 horas","")</f>
        <v/>
      </c>
      <c r="L164" s="8"/>
      <c r="M164" s="8" t="str">
        <f ca="1">IF(AND(J164="no",$B$10="si"),"si","no")</f>
        <v>no</v>
      </c>
      <c r="N164" s="266"/>
      <c r="O164" s="266"/>
      <c r="P164" s="266"/>
      <c r="Q164" s="267" t="str" cm="1">
        <f t="array" aca="1" ref="Q164" ca="1">_xlfn.IFS(J164="no","no",$B$10="si","si")</f>
        <v>si</v>
      </c>
      <c r="R164" s="266"/>
    </row>
    <row r="165" spans="1:18" x14ac:dyDescent="0.3">
      <c r="A165" s="61" t="s">
        <v>680</v>
      </c>
      <c r="B165" s="224" t="s">
        <v>44</v>
      </c>
      <c r="C165" s="225" t="s">
        <v>681</v>
      </c>
      <c r="D165" s="38" t="s">
        <v>57</v>
      </c>
      <c r="E165" s="235" t="s">
        <v>682</v>
      </c>
      <c r="F165" s="38" t="s">
        <v>683</v>
      </c>
      <c r="G165" s="39" t="s">
        <v>684</v>
      </c>
      <c r="H165" s="81">
        <v>44518</v>
      </c>
      <c r="I165" s="84">
        <f>Table15[[#This Row],[Fecha 
de 
expedición]]+1461</f>
        <v>45979</v>
      </c>
      <c r="J165" s="244" t="str">
        <f ca="1">IF(I165&gt;=TODAY(),"si","no")</f>
        <v>si</v>
      </c>
      <c r="K165" s="8" t="str">
        <f ca="1">IF(ABS(_xlfn.DAYS(TODAY(),I165))&lt;$B$9,"Debe renovar licencia luego de curso de 8 horas","")</f>
        <v/>
      </c>
      <c r="L165" s="8"/>
      <c r="M165" s="8" t="str">
        <f ca="1">IF(AND(J165="no",$B$10="si"),"si","no")</f>
        <v>no</v>
      </c>
      <c r="N165" s="266"/>
      <c r="O165" s="266"/>
      <c r="P165" s="266"/>
      <c r="Q165" s="267" t="str" cm="1">
        <f t="array" aca="1" ref="Q165" ca="1">_xlfn.IFS(J165="no","no",$B$10="si","si")</f>
        <v>si</v>
      </c>
      <c r="R165" s="266"/>
    </row>
    <row r="166" spans="1:18" x14ac:dyDescent="0.3">
      <c r="A166" s="61" t="s">
        <v>685</v>
      </c>
      <c r="B166" s="224" t="s">
        <v>44</v>
      </c>
      <c r="C166" s="225" t="s">
        <v>686</v>
      </c>
      <c r="D166" s="38" t="s">
        <v>57</v>
      </c>
      <c r="E166" s="235" t="s">
        <v>682</v>
      </c>
      <c r="F166" s="38" t="s">
        <v>683</v>
      </c>
      <c r="G166" s="39" t="s">
        <v>687</v>
      </c>
      <c r="H166" s="81">
        <v>44518</v>
      </c>
      <c r="I166" s="84">
        <f>Table15[[#This Row],[Fecha 
de 
expedición]]+1461</f>
        <v>45979</v>
      </c>
      <c r="J166" s="244" t="str">
        <f ca="1">IF(I166&gt;=TODAY(),"si","no")</f>
        <v>si</v>
      </c>
      <c r="K166" s="8" t="str">
        <f ca="1">IF(ABS(_xlfn.DAYS(TODAY(),I166))&lt;$B$9,"Debe renovar licencia luego de curso de 8 horas","")</f>
        <v/>
      </c>
      <c r="L166" s="8"/>
      <c r="M166" s="8" t="str">
        <f ca="1">IF(AND(J166="no",$B$10="si"),"si","no")</f>
        <v>no</v>
      </c>
      <c r="N166" s="266"/>
      <c r="O166" s="266"/>
      <c r="P166" s="266"/>
      <c r="Q166" s="267" t="str" cm="1">
        <f t="array" aca="1" ref="Q166" ca="1">_xlfn.IFS(J166="no","no",$B$10="si","si")</f>
        <v>si</v>
      </c>
      <c r="R166" s="266"/>
    </row>
    <row r="167" spans="1:18" x14ac:dyDescent="0.3">
      <c r="A167" s="63" t="s">
        <v>688</v>
      </c>
      <c r="B167" s="224" t="s">
        <v>44</v>
      </c>
      <c r="C167" s="225" t="s">
        <v>689</v>
      </c>
      <c r="D167" s="38" t="s">
        <v>57</v>
      </c>
      <c r="E167" s="37" t="s">
        <v>690</v>
      </c>
      <c r="F167" s="38" t="s">
        <v>129</v>
      </c>
      <c r="G167" s="39" t="s">
        <v>691</v>
      </c>
      <c r="H167" s="40">
        <v>43706</v>
      </c>
      <c r="I167" s="41">
        <f>Table15[[#This Row],[Fecha 
de 
expedición]]+1461</f>
        <v>45167</v>
      </c>
      <c r="J167" s="244" t="str">
        <f ca="1">IF(I167&gt;=TODAY(),"si","no")</f>
        <v>si</v>
      </c>
      <c r="K167" s="8" t="str">
        <f ca="1">IF(ABS(_xlfn.DAYS(TODAY(),I167))&lt;$B$9,"Debe renovar licencia luego de curso de 8 horas","")</f>
        <v>Debe renovar licencia luego de curso de 8 horas</v>
      </c>
      <c r="L167" s="8"/>
      <c r="M167" s="8" t="str">
        <f ca="1">IF(AND(J167="no",$B$10="si"),"si","no")</f>
        <v>no</v>
      </c>
      <c r="N167" s="266"/>
      <c r="O167" s="266"/>
      <c r="P167" s="266"/>
      <c r="Q167" s="267" t="str" cm="1">
        <f t="array" aca="1" ref="Q167" ca="1">_xlfn.IFS(J167="no","no",$B$10="si","si")</f>
        <v>si</v>
      </c>
      <c r="R167" s="266"/>
    </row>
    <row r="168" spans="1:18" x14ac:dyDescent="0.3">
      <c r="A168" s="63" t="s">
        <v>692</v>
      </c>
      <c r="B168" s="224" t="s">
        <v>44</v>
      </c>
      <c r="C168" s="225" t="s">
        <v>693</v>
      </c>
      <c r="D168" s="38" t="s">
        <v>57</v>
      </c>
      <c r="E168" s="37" t="s">
        <v>694</v>
      </c>
      <c r="F168" s="40" t="s">
        <v>695</v>
      </c>
      <c r="G168" s="39" t="s">
        <v>696</v>
      </c>
      <c r="H168" s="40">
        <v>44530</v>
      </c>
      <c r="I168" s="41">
        <f>Table15[[#This Row],[Fecha 
de 
expedición]]+1461</f>
        <v>45991</v>
      </c>
      <c r="J168" s="244" t="str">
        <f ca="1">IF(I168&gt;=TODAY(),"si","no")</f>
        <v>si</v>
      </c>
      <c r="K168" s="8" t="str">
        <f ca="1">IF(ABS(_xlfn.DAYS(TODAY(),I168))&lt;$B$9,"Debe renovar licencia luego de curso de 8 horas","")</f>
        <v/>
      </c>
      <c r="L168" s="8"/>
      <c r="M168" s="8" t="str">
        <f ca="1">IF(AND(J168="no",$B$10="si"),"si","no")</f>
        <v>no</v>
      </c>
      <c r="N168" s="266"/>
      <c r="O168" s="266"/>
      <c r="P168" s="266"/>
      <c r="Q168" s="267" t="str" cm="1">
        <f t="array" aca="1" ref="Q168" ca="1">_xlfn.IFS(J168="no","no",$B$10="si","si")</f>
        <v>si</v>
      </c>
      <c r="R168" s="266"/>
    </row>
    <row r="169" spans="1:18" x14ac:dyDescent="0.3">
      <c r="A169" s="61" t="s">
        <v>697</v>
      </c>
      <c r="B169" s="224" t="s">
        <v>44</v>
      </c>
      <c r="C169" s="225" t="s">
        <v>698</v>
      </c>
      <c r="D169" s="38" t="s">
        <v>57</v>
      </c>
      <c r="E169" s="37" t="s">
        <v>699</v>
      </c>
      <c r="F169" s="38" t="s">
        <v>655</v>
      </c>
      <c r="G169" s="39" t="s">
        <v>700</v>
      </c>
      <c r="H169" s="40">
        <v>44356</v>
      </c>
      <c r="I169" s="41">
        <f>Table15[[#This Row],[Fecha 
de 
expedición]]+1461</f>
        <v>45817</v>
      </c>
      <c r="J169" s="244" t="str">
        <f ca="1">IF(I169&gt;=TODAY(),"si","no")</f>
        <v>si</v>
      </c>
      <c r="K169" s="8" t="str">
        <f ca="1">IF(ABS(_xlfn.DAYS(TODAY(),I169))&lt;$B$9,"Debe renovar licencia luego de curso de 8 horas","")</f>
        <v/>
      </c>
      <c r="L169" s="8"/>
      <c r="M169" s="8" t="str">
        <f ca="1">IF(AND(J169="no",$B$10="si"),"si","no")</f>
        <v>no</v>
      </c>
      <c r="N169" s="266"/>
      <c r="O169" s="266"/>
      <c r="P169" s="266"/>
      <c r="Q169" s="267" t="str" cm="1">
        <f t="array" aca="1" ref="Q169" ca="1">_xlfn.IFS(J169="no","no",$B$10="si","si")</f>
        <v>si</v>
      </c>
      <c r="R169" s="266"/>
    </row>
    <row r="170" spans="1:18" x14ac:dyDescent="0.3">
      <c r="A170" s="61" t="s">
        <v>701</v>
      </c>
      <c r="B170" s="224" t="s">
        <v>44</v>
      </c>
      <c r="C170" s="225" t="s">
        <v>702</v>
      </c>
      <c r="D170" s="38" t="s">
        <v>57</v>
      </c>
      <c r="E170" s="235" t="s">
        <v>703</v>
      </c>
      <c r="F170" s="38" t="s">
        <v>704</v>
      </c>
      <c r="G170" s="39" t="s">
        <v>705</v>
      </c>
      <c r="H170" s="81">
        <v>44743</v>
      </c>
      <c r="I170" s="84">
        <f>Table15[[#This Row],[Fecha 
de 
expedición]]+1461</f>
        <v>46204</v>
      </c>
      <c r="J170" s="244" t="str">
        <f ca="1">IF(I170&gt;=TODAY(),"si","no")</f>
        <v>si</v>
      </c>
      <c r="K170" s="8" t="str">
        <f ca="1">IF(ABS(_xlfn.DAYS(TODAY(),I170))&lt;$B$9,"Debe renovar licencia luego de curso de 8 horas","")</f>
        <v/>
      </c>
      <c r="L170" s="8"/>
      <c r="M170" s="8" t="str">
        <f ca="1">IF(AND(J170="no",$B$10="si"),"si","no")</f>
        <v>no</v>
      </c>
      <c r="N170" s="266"/>
      <c r="O170" s="266"/>
      <c r="P170" s="266"/>
      <c r="Q170" s="267" t="str" cm="1">
        <f t="array" aca="1" ref="Q170" ca="1">_xlfn.IFS(J170="no","no",$B$10="si","si")</f>
        <v>si</v>
      </c>
      <c r="R170" s="266"/>
    </row>
    <row r="171" spans="1:18" x14ac:dyDescent="0.3">
      <c r="A171" s="63" t="s">
        <v>706</v>
      </c>
      <c r="B171" s="224" t="s">
        <v>44</v>
      </c>
      <c r="C171" s="225" t="s">
        <v>707</v>
      </c>
      <c r="D171" s="38" t="s">
        <v>57</v>
      </c>
      <c r="E171" s="37" t="s">
        <v>708</v>
      </c>
      <c r="F171" s="38" t="s">
        <v>709</v>
      </c>
      <c r="G171" s="39" t="s">
        <v>710</v>
      </c>
      <c r="H171" s="40">
        <v>44872</v>
      </c>
      <c r="I171" s="41">
        <f>Table15[[#This Row],[Fecha 
de 
expedición]]+1461</f>
        <v>46333</v>
      </c>
      <c r="J171" s="244" t="str">
        <f ca="1">IF(I171&gt;=TODAY(),"si","no")</f>
        <v>si</v>
      </c>
      <c r="K171" s="8" t="str">
        <f ca="1">IF(ABS(_xlfn.DAYS(TODAY(),I171))&lt;$B$9,"Debe renovar licencia luego de curso de 8 horas","")</f>
        <v/>
      </c>
      <c r="L171" s="8"/>
      <c r="M171" s="8" t="str">
        <f ca="1">IF(AND(J171="no",$B$10="si"),"si","no")</f>
        <v>no</v>
      </c>
      <c r="N171" s="266"/>
      <c r="O171" s="266"/>
      <c r="P171" s="266"/>
      <c r="Q171" s="267" t="str" cm="1">
        <f t="array" aca="1" ref="Q171" ca="1">_xlfn.IFS(J171="no","no",$B$10="si","si")</f>
        <v>si</v>
      </c>
      <c r="R171" s="266"/>
    </row>
    <row r="172" spans="1:18" x14ac:dyDescent="0.3">
      <c r="A172" s="63" t="s">
        <v>711</v>
      </c>
      <c r="B172" s="224" t="s">
        <v>62</v>
      </c>
      <c r="C172" s="225" t="s">
        <v>712</v>
      </c>
      <c r="D172" s="38" t="s">
        <v>57</v>
      </c>
      <c r="E172" s="37" t="s">
        <v>713</v>
      </c>
      <c r="F172" s="38" t="s">
        <v>204</v>
      </c>
      <c r="G172" s="39" t="s">
        <v>714</v>
      </c>
      <c r="H172" s="40">
        <v>43217</v>
      </c>
      <c r="I172" s="41">
        <f>Table15[[#This Row],[Fecha 
de 
expedición]]+1461</f>
        <v>44678</v>
      </c>
      <c r="J172" s="244" t="str">
        <f ca="1">IF(I172&gt;=TODAY(),"si","no")</f>
        <v>no</v>
      </c>
      <c r="K172" s="8" t="str">
        <f ca="1">IF(ABS(_xlfn.DAYS(TODAY(),I172))&lt;$B$9,"Debe renovar licencia luego de curso de 8 horas","")</f>
        <v/>
      </c>
      <c r="L172" s="8"/>
      <c r="M172" s="8" t="str">
        <f ca="1">IF(AND(J172="no",$B$10="si"),"si","no")</f>
        <v>si</v>
      </c>
      <c r="N172" s="266"/>
      <c r="O172" s="266"/>
      <c r="P172" s="266"/>
      <c r="Q172" s="267" t="str" cm="1">
        <f t="array" aca="1" ref="Q172" ca="1">_xlfn.IFS(J172="no","no",$B$10="si","si")</f>
        <v>no</v>
      </c>
      <c r="R172" s="266"/>
    </row>
    <row r="173" spans="1:18" x14ac:dyDescent="0.3">
      <c r="A173" s="63" t="s">
        <v>715</v>
      </c>
      <c r="B173" s="224" t="s">
        <v>62</v>
      </c>
      <c r="C173" s="225" t="s">
        <v>716</v>
      </c>
      <c r="D173" s="38" t="s">
        <v>46</v>
      </c>
      <c r="E173" s="37" t="s">
        <v>717</v>
      </c>
      <c r="F173" s="38" t="s">
        <v>74</v>
      </c>
      <c r="G173" s="39" t="s">
        <v>718</v>
      </c>
      <c r="H173" s="40">
        <v>43180</v>
      </c>
      <c r="I173" s="41">
        <f>Table15[[#This Row],[Fecha 
de 
expedición]]+1461</f>
        <v>44641</v>
      </c>
      <c r="J173" s="244" t="str">
        <f ca="1">IF(I173&gt;=TODAY(),"si","no")</f>
        <v>no</v>
      </c>
      <c r="K173" s="8" t="str">
        <f ca="1">IF(ABS(_xlfn.DAYS(TODAY(),I173))&lt;$B$9,"Debe renovar licencia luego de curso de 8 horas","")</f>
        <v/>
      </c>
      <c r="L173" s="8"/>
      <c r="M173" s="8" t="str">
        <f ca="1">IF(AND(J173="no",$B$10="si"),"si","no")</f>
        <v>si</v>
      </c>
      <c r="N173" s="266"/>
      <c r="O173" s="266"/>
      <c r="P173" s="266"/>
      <c r="Q173" s="267" t="str" cm="1">
        <f t="array" aca="1" ref="Q173" ca="1">_xlfn.IFS(J173="no","no",$B$10="si","si")</f>
        <v>no</v>
      </c>
      <c r="R173" s="266"/>
    </row>
    <row r="174" spans="1:18" x14ac:dyDescent="0.3">
      <c r="A174" s="63" t="s">
        <v>719</v>
      </c>
      <c r="B174" s="224" t="s">
        <v>44</v>
      </c>
      <c r="C174" s="225" t="s">
        <v>720</v>
      </c>
      <c r="D174" s="38" t="s">
        <v>46</v>
      </c>
      <c r="E174" s="37" t="s">
        <v>721</v>
      </c>
      <c r="F174" s="38" t="s">
        <v>74</v>
      </c>
      <c r="G174" s="39" t="s">
        <v>722</v>
      </c>
      <c r="H174" s="40">
        <v>45155</v>
      </c>
      <c r="I174" s="41">
        <f>Table15[[#This Row],[Fecha 
de 
expedición]]+1461</f>
        <v>46616</v>
      </c>
      <c r="J174" s="244" t="str">
        <f ca="1">IF(I174&gt;=TODAY(),"si","no")</f>
        <v>si</v>
      </c>
      <c r="K174" s="8" t="str">
        <f ca="1">IF(ABS(_xlfn.DAYS(TODAY(),I174))&lt;$B$9,"Debe renovar licencia luego de curso de 8 horas","")</f>
        <v/>
      </c>
      <c r="L174" s="8"/>
      <c r="M174" s="8" t="str">
        <f ca="1">IF(AND(J174="no",$B$10="si"),"si","no")</f>
        <v>no</v>
      </c>
      <c r="N174" s="266"/>
      <c r="O174" s="266"/>
      <c r="P174" s="266"/>
      <c r="Q174" s="267" t="str" cm="1">
        <f t="array" aca="1" ref="Q174" ca="1">_xlfn.IFS(J174="no","no",$B$10="si","si")</f>
        <v>si</v>
      </c>
      <c r="R174" s="266"/>
    </row>
    <row r="175" spans="1:18" x14ac:dyDescent="0.3">
      <c r="A175" s="63" t="s">
        <v>723</v>
      </c>
      <c r="B175" s="224" t="s">
        <v>44</v>
      </c>
      <c r="C175" s="225" t="s">
        <v>724</v>
      </c>
      <c r="D175" s="38" t="s">
        <v>46</v>
      </c>
      <c r="E175" s="37" t="s">
        <v>725</v>
      </c>
      <c r="F175" s="38" t="s">
        <v>53</v>
      </c>
      <c r="G175" s="39" t="s">
        <v>726</v>
      </c>
      <c r="H175" s="40">
        <v>44798</v>
      </c>
      <c r="I175" s="41">
        <f>Table15[[#This Row],[Fecha 
de 
expedición]]+1461</f>
        <v>46259</v>
      </c>
      <c r="J175" s="244" t="str">
        <f ca="1">IF(I175&gt;=TODAY(),"si","no")</f>
        <v>si</v>
      </c>
      <c r="K175" s="8" t="str">
        <f ca="1">IF(ABS(_xlfn.DAYS(TODAY(),I175))&lt;$B$9,"Debe renovar licencia luego de curso de 8 horas","")</f>
        <v/>
      </c>
      <c r="L175" s="8"/>
      <c r="M175" s="8" t="str">
        <f ca="1">IF(AND(J175="no",$B$10="si"),"si","no")</f>
        <v>no</v>
      </c>
      <c r="N175" s="266"/>
      <c r="O175" s="266"/>
      <c r="P175" s="266"/>
      <c r="Q175" s="267" t="str" cm="1">
        <f t="array" aca="1" ref="Q175" ca="1">_xlfn.IFS(J175="no","no",$B$10="si","si")</f>
        <v>si</v>
      </c>
      <c r="R175" s="266"/>
    </row>
    <row r="176" spans="1:18" x14ac:dyDescent="0.3">
      <c r="A176" s="61" t="s">
        <v>727</v>
      </c>
      <c r="B176" s="224" t="s">
        <v>44</v>
      </c>
      <c r="C176" s="225" t="s">
        <v>728</v>
      </c>
      <c r="D176" s="38" t="s">
        <v>57</v>
      </c>
      <c r="E176" s="235" t="s">
        <v>729</v>
      </c>
      <c r="F176" s="38" t="s">
        <v>453</v>
      </c>
      <c r="G176" s="39" t="s">
        <v>730</v>
      </c>
      <c r="H176" s="81">
        <v>44518</v>
      </c>
      <c r="I176" s="84">
        <f>Table15[[#This Row],[Fecha 
de 
expedición]]+1461</f>
        <v>45979</v>
      </c>
      <c r="J176" s="244" t="str">
        <f ca="1">IF(I176&gt;=TODAY(),"si","no")</f>
        <v>si</v>
      </c>
      <c r="K176" s="8" t="str">
        <f ca="1">IF(ABS(_xlfn.DAYS(TODAY(),I176))&lt;$B$9,"Debe renovar licencia luego de curso de 8 horas","")</f>
        <v/>
      </c>
      <c r="L176" s="8"/>
      <c r="M176" s="8" t="str">
        <f ca="1">IF(AND(J176="no",$B$10="si"),"si","no")</f>
        <v>no</v>
      </c>
      <c r="N176" s="266"/>
      <c r="O176" s="266"/>
      <c r="P176" s="266"/>
      <c r="Q176" s="267" t="str" cm="1">
        <f t="array" aca="1" ref="Q176" ca="1">_xlfn.IFS(J176="no","no",$B$10="si","si")</f>
        <v>si</v>
      </c>
      <c r="R176" s="266"/>
    </row>
    <row r="177" spans="1:18" x14ac:dyDescent="0.3">
      <c r="A177" s="63" t="s">
        <v>731</v>
      </c>
      <c r="B177" s="224" t="s">
        <v>44</v>
      </c>
      <c r="C177" s="225" t="s">
        <v>732</v>
      </c>
      <c r="D177" s="38" t="s">
        <v>46</v>
      </c>
      <c r="E177" s="37" t="s">
        <v>733</v>
      </c>
      <c r="F177" s="38" t="s">
        <v>325</v>
      </c>
      <c r="G177" s="39" t="s">
        <v>734</v>
      </c>
      <c r="H177" s="40">
        <v>43539</v>
      </c>
      <c r="I177" s="41">
        <f>Table15[[#This Row],[Fecha 
de 
expedición]]+1461</f>
        <v>45000</v>
      </c>
      <c r="J177" s="244" t="str">
        <f ca="1">IF(I177&gt;=TODAY(),"si","no")</f>
        <v>no</v>
      </c>
      <c r="K177" s="8" t="str">
        <f ca="1">IF(ABS(_xlfn.DAYS(TODAY(),I177))&lt;$B$9,"Debe renovar licencia luego de curso de 8 horas","")</f>
        <v/>
      </c>
      <c r="L177" s="8"/>
      <c r="M177" s="8" t="str">
        <f ca="1">IF(AND(J177="no",$B$10="si"),"si","no")</f>
        <v>si</v>
      </c>
      <c r="N177" s="266"/>
      <c r="O177" s="266"/>
      <c r="P177" s="266"/>
      <c r="Q177" s="267" t="str" cm="1">
        <f t="array" aca="1" ref="Q177" ca="1">_xlfn.IFS(J177="no","no",$B$10="si","si")</f>
        <v>no</v>
      </c>
      <c r="R177" s="266"/>
    </row>
    <row r="178" spans="1:18" x14ac:dyDescent="0.3">
      <c r="A178" s="213" t="s">
        <v>735</v>
      </c>
      <c r="B178" s="226" t="s">
        <v>44</v>
      </c>
      <c r="C178" s="227" t="s">
        <v>736</v>
      </c>
      <c r="D178" s="214" t="s">
        <v>57</v>
      </c>
      <c r="E178" s="58" t="s">
        <v>737</v>
      </c>
      <c r="F178" s="45" t="s">
        <v>294</v>
      </c>
      <c r="G178" s="46" t="s">
        <v>738</v>
      </c>
      <c r="H178" s="211">
        <v>44831</v>
      </c>
      <c r="I178" s="41">
        <f>Table15[[#This Row],[Fecha 
de 
expedición]]+1461</f>
        <v>46292</v>
      </c>
      <c r="J178" s="228" t="str">
        <f ca="1">IF(I178&gt;=TODAY(),"si","no")</f>
        <v>si</v>
      </c>
      <c r="K178" s="8" t="str">
        <f ca="1">IF(ABS(_xlfn.DAYS(TODAY(),I178))&lt;$B$9,"Debe renovar licencia luego de curso de 8 horas","")</f>
        <v/>
      </c>
      <c r="L178" s="8"/>
      <c r="M178" s="8" t="str">
        <f ca="1">IF(AND(J178="no",$B$10="si"),"si","no")</f>
        <v>no</v>
      </c>
      <c r="N178" s="266"/>
      <c r="O178" s="266"/>
      <c r="P178" s="266"/>
      <c r="Q178" s="267" t="str" cm="1">
        <f t="array" aca="1" ref="Q178" ca="1">_xlfn.IFS(J178="no","no",$B$10="si","si")</f>
        <v>si</v>
      </c>
      <c r="R178" s="266"/>
    </row>
    <row r="179" spans="1:18" x14ac:dyDescent="0.3">
      <c r="A179" s="63" t="s">
        <v>739</v>
      </c>
      <c r="B179" s="224" t="s">
        <v>44</v>
      </c>
      <c r="C179" s="225" t="s">
        <v>740</v>
      </c>
      <c r="D179" s="38" t="s">
        <v>46</v>
      </c>
      <c r="E179" s="37" t="s">
        <v>741</v>
      </c>
      <c r="F179" s="38" t="s">
        <v>74</v>
      </c>
      <c r="G179" s="39" t="s">
        <v>742</v>
      </c>
      <c r="H179" s="40">
        <v>44596</v>
      </c>
      <c r="I179" s="41">
        <f>Table15[[#This Row],[Fecha 
de 
expedición]]+1461</f>
        <v>46057</v>
      </c>
      <c r="J179" s="244" t="str">
        <f ca="1">IF(I179&gt;=TODAY(),"si","no")</f>
        <v>si</v>
      </c>
      <c r="K179" s="8" t="str">
        <f ca="1">IF(ABS(_xlfn.DAYS(TODAY(),I179))&lt;$B$9,"Debe renovar licencia luego de curso de 8 horas","")</f>
        <v/>
      </c>
      <c r="L179" s="8"/>
      <c r="M179" s="8" t="str">
        <f ca="1">IF(AND(J179="no",$B$10="si"),"si","no")</f>
        <v>no</v>
      </c>
      <c r="N179" s="266"/>
      <c r="O179" s="266"/>
      <c r="P179" s="266"/>
      <c r="Q179" s="267" t="str" cm="1">
        <f t="array" aca="1" ref="Q179" ca="1">_xlfn.IFS(J179="no","no",$B$10="si","si")</f>
        <v>si</v>
      </c>
      <c r="R179" s="266"/>
    </row>
    <row r="180" spans="1:18" x14ac:dyDescent="0.3">
      <c r="A180" s="61" t="s">
        <v>743</v>
      </c>
      <c r="B180" s="224" t="s">
        <v>44</v>
      </c>
      <c r="C180" s="225" t="s">
        <v>744</v>
      </c>
      <c r="D180" s="38" t="s">
        <v>57</v>
      </c>
      <c r="E180" s="235" t="s">
        <v>745</v>
      </c>
      <c r="F180" s="38" t="s">
        <v>655</v>
      </c>
      <c r="G180" s="39" t="s">
        <v>746</v>
      </c>
      <c r="H180" s="81">
        <v>44726</v>
      </c>
      <c r="I180" s="84">
        <f>Table15[[#This Row],[Fecha 
de 
expedición]]+1461</f>
        <v>46187</v>
      </c>
      <c r="J180" s="244" t="str">
        <f ca="1">IF(I180&gt;=TODAY(),"si","no")</f>
        <v>si</v>
      </c>
      <c r="K180" s="8" t="str">
        <f ca="1">IF(ABS(_xlfn.DAYS(TODAY(),I180))&lt;$B$9,"Debe renovar licencia luego de curso de 8 horas","")</f>
        <v/>
      </c>
      <c r="L180" s="8"/>
      <c r="M180" s="8" t="str">
        <f ca="1">IF(AND(J180="no",$B$10="si"),"si","no")</f>
        <v>no</v>
      </c>
      <c r="N180" s="266"/>
      <c r="O180" s="266"/>
      <c r="P180" s="266"/>
      <c r="Q180" s="267" t="str" cm="1">
        <f t="array" aca="1" ref="Q180" ca="1">_xlfn.IFS(J180="no","no",$B$10="si","si")</f>
        <v>si</v>
      </c>
      <c r="R180" s="266"/>
    </row>
    <row r="181" spans="1:18" x14ac:dyDescent="0.3">
      <c r="A181" s="63" t="s">
        <v>747</v>
      </c>
      <c r="B181" s="224" t="s">
        <v>44</v>
      </c>
      <c r="C181" s="225" t="s">
        <v>748</v>
      </c>
      <c r="D181" s="38" t="s">
        <v>57</v>
      </c>
      <c r="E181" s="37" t="s">
        <v>749</v>
      </c>
      <c r="F181" s="38" t="s">
        <v>74</v>
      </c>
      <c r="G181" s="39" t="s">
        <v>750</v>
      </c>
      <c r="H181" s="40">
        <v>44326</v>
      </c>
      <c r="I181" s="41">
        <f>Table15[[#This Row],[Fecha 
de 
expedición]]+1461</f>
        <v>45787</v>
      </c>
      <c r="J181" s="244" t="str">
        <f ca="1">IF(I181&gt;=TODAY(),"si","no")</f>
        <v>si</v>
      </c>
      <c r="K181" s="8" t="str">
        <f ca="1">IF(ABS(_xlfn.DAYS(TODAY(),I181))&lt;$B$9,"Debe renovar licencia luego de curso de 8 horas","")</f>
        <v/>
      </c>
      <c r="L181" s="8"/>
      <c r="M181" s="8" t="str">
        <f ca="1">IF(AND(J181="no",$B$10="si"),"si","no")</f>
        <v>no</v>
      </c>
      <c r="N181" s="266"/>
      <c r="O181" s="266"/>
      <c r="P181" s="266"/>
      <c r="Q181" s="267" t="str" cm="1">
        <f t="array" aca="1" ref="Q181" ca="1">_xlfn.IFS(J181="no","no",$B$10="si","si")</f>
        <v>si</v>
      </c>
      <c r="R181" s="266"/>
    </row>
    <row r="182" spans="1:18" x14ac:dyDescent="0.3">
      <c r="A182" s="61" t="s">
        <v>751</v>
      </c>
      <c r="B182" s="224" t="s">
        <v>44</v>
      </c>
      <c r="C182" s="225" t="s">
        <v>752</v>
      </c>
      <c r="D182" s="38" t="s">
        <v>57</v>
      </c>
      <c r="E182" s="235" t="s">
        <v>753</v>
      </c>
      <c r="F182" s="38" t="s">
        <v>74</v>
      </c>
      <c r="G182" s="39" t="s">
        <v>754</v>
      </c>
      <c r="H182" s="81">
        <v>44649</v>
      </c>
      <c r="I182" s="84">
        <f>Table15[[#This Row],[Fecha 
de 
expedición]]+1461</f>
        <v>46110</v>
      </c>
      <c r="J182" s="244" t="str">
        <f ca="1">IF(I182&gt;=TODAY(),"si","no")</f>
        <v>si</v>
      </c>
      <c r="K182" s="8" t="str">
        <f ca="1">IF(ABS(_xlfn.DAYS(TODAY(),I182))&lt;$B$9,"Debe renovar licencia luego de curso de 8 horas","")</f>
        <v/>
      </c>
      <c r="L182" s="8"/>
      <c r="M182" s="8" t="str">
        <f ca="1">IF(AND(J182="no",$B$10="si"),"si","no")</f>
        <v>no</v>
      </c>
      <c r="N182" s="266"/>
      <c r="O182" s="266"/>
      <c r="P182" s="266"/>
      <c r="Q182" s="267" t="str" cm="1">
        <f t="array" aca="1" ref="Q182" ca="1">_xlfn.IFS(J182="no","no",$B$10="si","si")</f>
        <v>si</v>
      </c>
      <c r="R182" s="266"/>
    </row>
    <row r="183" spans="1:18" x14ac:dyDescent="0.3">
      <c r="A183" s="63" t="s">
        <v>755</v>
      </c>
      <c r="B183" s="224" t="s">
        <v>44</v>
      </c>
      <c r="C183" s="225" t="s">
        <v>756</v>
      </c>
      <c r="D183" s="38" t="s">
        <v>57</v>
      </c>
      <c r="E183" s="37" t="s">
        <v>757</v>
      </c>
      <c r="F183" s="38" t="s">
        <v>74</v>
      </c>
      <c r="G183" s="39" t="s">
        <v>758</v>
      </c>
      <c r="H183" s="40">
        <v>44869</v>
      </c>
      <c r="I183" s="41">
        <f>Table15[[#This Row],[Fecha 
de 
expedición]]+1461</f>
        <v>46330</v>
      </c>
      <c r="J183" s="244" t="str">
        <f ca="1">IF(I183&gt;=TODAY(),"si","no")</f>
        <v>si</v>
      </c>
      <c r="K183" s="8" t="str">
        <f ca="1">IF(ABS(_xlfn.DAYS(TODAY(),I183))&lt;$B$9,"Debe renovar licencia luego de curso de 8 horas","")</f>
        <v/>
      </c>
      <c r="L183" s="8"/>
      <c r="M183" s="8" t="str">
        <f ca="1">IF(AND(J183="no",$B$10="si"),"si","no")</f>
        <v>no</v>
      </c>
      <c r="N183" s="266"/>
      <c r="O183" s="266"/>
      <c r="P183" s="266"/>
      <c r="Q183" s="267" t="str" cm="1">
        <f t="array" aca="1" ref="Q183" ca="1">_xlfn.IFS(J183="no","no",$B$10="si","si")</f>
        <v>si</v>
      </c>
      <c r="R183" s="266"/>
    </row>
    <row r="184" spans="1:18" x14ac:dyDescent="0.3">
      <c r="A184" s="63" t="s">
        <v>759</v>
      </c>
      <c r="B184" s="224" t="s">
        <v>62</v>
      </c>
      <c r="C184" s="225" t="s">
        <v>760</v>
      </c>
      <c r="D184" s="38" t="s">
        <v>57</v>
      </c>
      <c r="E184" s="37" t="s">
        <v>761</v>
      </c>
      <c r="F184" s="38" t="s">
        <v>74</v>
      </c>
      <c r="G184" s="39" t="s">
        <v>762</v>
      </c>
      <c r="H184" s="40">
        <v>44341</v>
      </c>
      <c r="I184" s="41">
        <f>Table15[[#This Row],[Fecha 
de 
expedición]]+1461</f>
        <v>45802</v>
      </c>
      <c r="J184" s="244" t="str">
        <f ca="1">IF(I184&gt;=TODAY(),"si","no")</f>
        <v>si</v>
      </c>
      <c r="K184" s="8" t="str">
        <f ca="1">IF(ABS(_xlfn.DAYS(TODAY(),I184))&lt;$B$9,"Debe renovar licencia luego de curso de 8 horas","")</f>
        <v/>
      </c>
      <c r="L184" s="8"/>
      <c r="M184" s="8" t="str">
        <f ca="1">IF(AND(J184="no",$B$10="si"),"si","no")</f>
        <v>no</v>
      </c>
      <c r="N184" s="266"/>
      <c r="O184" s="266"/>
      <c r="P184" s="266"/>
      <c r="Q184" s="267" t="str" cm="1">
        <f t="array" aca="1" ref="Q184" ca="1">_xlfn.IFS(J184="no","no",$B$10="si","si")</f>
        <v>si</v>
      </c>
      <c r="R184" s="266"/>
    </row>
    <row r="185" spans="1:18" x14ac:dyDescent="0.3">
      <c r="A185" s="63" t="s">
        <v>763</v>
      </c>
      <c r="B185" s="224" t="s">
        <v>44</v>
      </c>
      <c r="C185" s="225" t="s">
        <v>764</v>
      </c>
      <c r="D185" s="38" t="s">
        <v>57</v>
      </c>
      <c r="E185" s="37" t="s">
        <v>765</v>
      </c>
      <c r="F185" s="38" t="s">
        <v>53</v>
      </c>
      <c r="G185" s="39" t="s">
        <v>766</v>
      </c>
      <c r="H185" s="40">
        <v>43817</v>
      </c>
      <c r="I185" s="41">
        <f>Table15[[#This Row],[Fecha 
de 
expedición]]+1461</f>
        <v>45278</v>
      </c>
      <c r="J185" s="244" t="str">
        <f ca="1">IF(I185&gt;=TODAY(),"si","no")</f>
        <v>si</v>
      </c>
      <c r="K185" s="8" t="str">
        <f ca="1">IF(ABS(_xlfn.DAYS(TODAY(),I185))&lt;$B$9,"Debe renovar licencia luego de curso de 8 horas","")</f>
        <v/>
      </c>
      <c r="L185" s="8"/>
      <c r="M185" s="8" t="str">
        <f ca="1">IF(AND(J185="no",$B$10="si"),"si","no")</f>
        <v>no</v>
      </c>
      <c r="N185" s="266"/>
      <c r="O185" s="266"/>
      <c r="P185" s="266"/>
      <c r="Q185" s="267" t="str" cm="1">
        <f t="array" aca="1" ref="Q185" ca="1">_xlfn.IFS(J185="no","no",$B$10="si","si")</f>
        <v>si</v>
      </c>
      <c r="R185" s="266"/>
    </row>
    <row r="186" spans="1:18" x14ac:dyDescent="0.3">
      <c r="A186" s="61" t="s">
        <v>767</v>
      </c>
      <c r="B186" s="224" t="s">
        <v>44</v>
      </c>
      <c r="C186" s="225" t="s">
        <v>768</v>
      </c>
      <c r="D186" s="38" t="s">
        <v>57</v>
      </c>
      <c r="E186" s="235" t="s">
        <v>769</v>
      </c>
      <c r="F186" s="38" t="s">
        <v>655</v>
      </c>
      <c r="G186" s="39" t="s">
        <v>770</v>
      </c>
      <c r="H186" s="81">
        <v>44783</v>
      </c>
      <c r="I186" s="84">
        <f>Table15[[#This Row],[Fecha 
de 
expedición]]+1461</f>
        <v>46244</v>
      </c>
      <c r="J186" s="244" t="str">
        <f ca="1">IF(I186&gt;=TODAY(),"si","no")</f>
        <v>si</v>
      </c>
      <c r="K186" s="8" t="str">
        <f ca="1">IF(ABS(_xlfn.DAYS(TODAY(),I186))&lt;$B$9,"Debe renovar licencia luego de curso de 8 horas","")</f>
        <v/>
      </c>
      <c r="L186" s="8"/>
      <c r="M186" s="8" t="str">
        <f ca="1">IF(AND(J186="no",$B$10="si"),"si","no")</f>
        <v>no</v>
      </c>
      <c r="N186" s="266"/>
      <c r="O186" s="266"/>
      <c r="P186" s="266"/>
      <c r="Q186" s="267" t="str" cm="1">
        <f t="array" aca="1" ref="Q186" ca="1">_xlfn.IFS(J186="no","no",$B$10="si","si")</f>
        <v>si</v>
      </c>
      <c r="R186" s="266"/>
    </row>
    <row r="187" spans="1:18" x14ac:dyDescent="0.3">
      <c r="A187" s="63" t="s">
        <v>771</v>
      </c>
      <c r="B187" s="224" t="s">
        <v>44</v>
      </c>
      <c r="C187" s="225" t="s">
        <v>772</v>
      </c>
      <c r="D187" s="38" t="s">
        <v>57</v>
      </c>
      <c r="E187" s="37" t="s">
        <v>773</v>
      </c>
      <c r="F187" s="38" t="s">
        <v>69</v>
      </c>
      <c r="G187" s="39" t="s">
        <v>774</v>
      </c>
      <c r="H187" s="40">
        <v>44603</v>
      </c>
      <c r="I187" s="41">
        <f>Table15[[#This Row],[Fecha 
de 
expedición]]+1461</f>
        <v>46064</v>
      </c>
      <c r="J187" s="244" t="str">
        <f ca="1">IF(I187&gt;=TODAY(),"si","no")</f>
        <v>si</v>
      </c>
      <c r="K187" s="8" t="str">
        <f ca="1">IF(ABS(_xlfn.DAYS(TODAY(),I187))&lt;$B$9,"Debe renovar licencia luego de curso de 8 horas","")</f>
        <v/>
      </c>
      <c r="L187" s="8"/>
      <c r="M187" s="8" t="str">
        <f ca="1">IF(AND(J187="no",$B$10="si"),"si","no")</f>
        <v>no</v>
      </c>
      <c r="N187" s="266"/>
      <c r="O187" s="266"/>
      <c r="P187" s="266"/>
      <c r="Q187" s="267" t="str" cm="1">
        <f t="array" aca="1" ref="Q187" ca="1">_xlfn.IFS(J187="no","no",$B$10="si","si")</f>
        <v>si</v>
      </c>
      <c r="R187" s="266"/>
    </row>
    <row r="188" spans="1:18" x14ac:dyDescent="0.3">
      <c r="A188" s="63" t="s">
        <v>775</v>
      </c>
      <c r="B188" s="224" t="s">
        <v>44</v>
      </c>
      <c r="C188" s="225" t="s">
        <v>776</v>
      </c>
      <c r="D188" s="38" t="s">
        <v>57</v>
      </c>
      <c r="E188" s="37" t="s">
        <v>777</v>
      </c>
      <c r="F188" s="38" t="s">
        <v>678</v>
      </c>
      <c r="G188" s="39" t="s">
        <v>778</v>
      </c>
      <c r="H188" s="40">
        <v>44336</v>
      </c>
      <c r="I188" s="41">
        <f>Table15[[#This Row],[Fecha 
de 
expedición]]+1461</f>
        <v>45797</v>
      </c>
      <c r="J188" s="244" t="str">
        <f ca="1">IF(I188&gt;=TODAY(),"si","no")</f>
        <v>si</v>
      </c>
      <c r="K188" s="8" t="str">
        <f ca="1">IF(ABS(_xlfn.DAYS(TODAY(),I188))&lt;$B$9,"Debe renovar licencia luego de curso de 8 horas","")</f>
        <v/>
      </c>
      <c r="L188" s="8"/>
      <c r="M188" s="8" t="str">
        <f ca="1">IF(AND(J188="no",$B$10="si"),"si","no")</f>
        <v>no</v>
      </c>
      <c r="N188" s="266"/>
      <c r="O188" s="266"/>
      <c r="P188" s="266"/>
      <c r="Q188" s="267" t="str" cm="1">
        <f t="array" aca="1" ref="Q188" ca="1">_xlfn.IFS(J188="no","no",$B$10="si","si")</f>
        <v>si</v>
      </c>
      <c r="R188" s="266"/>
    </row>
    <row r="189" spans="1:18" x14ac:dyDescent="0.3">
      <c r="A189" s="213" t="s">
        <v>779</v>
      </c>
      <c r="B189" s="226" t="s">
        <v>44</v>
      </c>
      <c r="C189" s="227" t="s">
        <v>780</v>
      </c>
      <c r="D189" s="214" t="s">
        <v>57</v>
      </c>
      <c r="E189" s="178" t="s">
        <v>781</v>
      </c>
      <c r="F189" s="45" t="s">
        <v>89</v>
      </c>
      <c r="G189" s="46" t="s">
        <v>782</v>
      </c>
      <c r="H189" s="211">
        <v>44908</v>
      </c>
      <c r="I189" s="41">
        <f>Table15[[#This Row],[Fecha 
de 
expedición]]+1461</f>
        <v>46369</v>
      </c>
      <c r="J189" s="228" t="str">
        <f ca="1">IF(I189&gt;=TODAY(),"si","no")</f>
        <v>si</v>
      </c>
      <c r="K189" s="8" t="str">
        <f ca="1">IF(ABS(_xlfn.DAYS(TODAY(),I189))&lt;$B$9,"Debe renovar licencia luego de curso de 8 horas","")</f>
        <v/>
      </c>
      <c r="L189" s="8"/>
      <c r="M189" s="8" t="str">
        <f ca="1">IF(AND(J189="no",$B$10="si"),"si","no")</f>
        <v>no</v>
      </c>
      <c r="N189" s="266"/>
      <c r="O189" s="266"/>
      <c r="P189" s="266"/>
      <c r="Q189" s="267" t="str" cm="1">
        <f t="array" aca="1" ref="Q189" ca="1">_xlfn.IFS(J189="no","no",$B$10="si","si")</f>
        <v>si</v>
      </c>
      <c r="R189" s="266"/>
    </row>
    <row r="190" spans="1:18" x14ac:dyDescent="0.3">
      <c r="A190" s="63" t="s">
        <v>783</v>
      </c>
      <c r="B190" s="224" t="s">
        <v>44</v>
      </c>
      <c r="C190" s="225" t="s">
        <v>784</v>
      </c>
      <c r="D190" s="38" t="s">
        <v>57</v>
      </c>
      <c r="E190" s="37" t="s">
        <v>785</v>
      </c>
      <c r="F190" s="38" t="s">
        <v>453</v>
      </c>
      <c r="G190" s="39" t="s">
        <v>786</v>
      </c>
      <c r="H190" s="40">
        <v>44370</v>
      </c>
      <c r="I190" s="41">
        <f>Table15[[#This Row],[Fecha 
de 
expedición]]+1461</f>
        <v>45831</v>
      </c>
      <c r="J190" s="244" t="str">
        <f ca="1">IF(I190&gt;=TODAY(),"si","no")</f>
        <v>si</v>
      </c>
      <c r="K190" s="8" t="str">
        <f ca="1">IF(ABS(_xlfn.DAYS(TODAY(),I190))&lt;$B$9,"Debe renovar licencia luego de curso de 8 horas","")</f>
        <v/>
      </c>
      <c r="L190" s="8"/>
      <c r="M190" s="8" t="str">
        <f ca="1">IF(AND(J190="no",$B$10="si"),"si","no")</f>
        <v>no</v>
      </c>
      <c r="N190" s="266"/>
      <c r="O190" s="266"/>
      <c r="P190" s="266"/>
      <c r="Q190" s="267" t="str" cm="1">
        <f t="array" aca="1" ref="Q190" ca="1">_xlfn.IFS(J190="no","no",$B$10="si","si")</f>
        <v>si</v>
      </c>
      <c r="R190" s="266"/>
    </row>
    <row r="191" spans="1:18" x14ac:dyDescent="0.3">
      <c r="A191" s="63" t="s">
        <v>787</v>
      </c>
      <c r="B191" s="224" t="s">
        <v>44</v>
      </c>
      <c r="C191" s="225" t="s">
        <v>788</v>
      </c>
      <c r="D191" s="38" t="s">
        <v>57</v>
      </c>
      <c r="E191" s="37" t="s">
        <v>789</v>
      </c>
      <c r="F191" s="43" t="s">
        <v>790</v>
      </c>
      <c r="G191" s="39" t="s">
        <v>791</v>
      </c>
      <c r="H191" s="40">
        <v>44488</v>
      </c>
      <c r="I191" s="41">
        <f>Table15[[#This Row],[Fecha 
de 
expedición]]+1461</f>
        <v>45949</v>
      </c>
      <c r="J191" s="244" t="str">
        <f ca="1">IF(I191&gt;=TODAY(),"si","no")</f>
        <v>si</v>
      </c>
      <c r="K191" s="8" t="str">
        <f ca="1">IF(ABS(_xlfn.DAYS(TODAY(),I191))&lt;$B$9,"Debe renovar licencia luego de curso de 8 horas","")</f>
        <v/>
      </c>
      <c r="L191" s="8"/>
      <c r="M191" s="8" t="str">
        <f ca="1">IF(AND(J191="no",$B$10="si"),"si","no")</f>
        <v>no</v>
      </c>
      <c r="N191" s="266"/>
      <c r="O191" s="266"/>
      <c r="P191" s="266"/>
      <c r="Q191" s="267" t="str" cm="1">
        <f t="array" aca="1" ref="Q191" ca="1">_xlfn.IFS(J191="no","no",$B$10="si","si")</f>
        <v>si</v>
      </c>
      <c r="R191" s="266"/>
    </row>
    <row r="192" spans="1:18" x14ac:dyDescent="0.3">
      <c r="A192" s="63" t="s">
        <v>792</v>
      </c>
      <c r="B192" s="224" t="s">
        <v>44</v>
      </c>
      <c r="C192" s="225" t="s">
        <v>793</v>
      </c>
      <c r="D192" s="38" t="s">
        <v>57</v>
      </c>
      <c r="E192" s="37" t="s">
        <v>794</v>
      </c>
      <c r="F192" s="38" t="s">
        <v>129</v>
      </c>
      <c r="G192" s="39" t="s">
        <v>795</v>
      </c>
      <c r="H192" s="40">
        <v>44305</v>
      </c>
      <c r="I192" s="41">
        <f>Table15[[#This Row],[Fecha 
de 
expedición]]+1461</f>
        <v>45766</v>
      </c>
      <c r="J192" s="244" t="str">
        <f ca="1">IF(I192&gt;=TODAY(),"si","no")</f>
        <v>si</v>
      </c>
      <c r="K192" s="8" t="str">
        <f ca="1">IF(ABS(_xlfn.DAYS(TODAY(),I192))&lt;$B$9,"Debe renovar licencia luego de curso de 8 horas","")</f>
        <v/>
      </c>
      <c r="L192" s="8"/>
      <c r="M192" s="8" t="str">
        <f ca="1">IF(AND(J192="no",$B$10="si"),"si","no")</f>
        <v>no</v>
      </c>
      <c r="N192" s="266"/>
      <c r="O192" s="266"/>
      <c r="P192" s="266"/>
      <c r="Q192" s="267" t="str" cm="1">
        <f t="array" aca="1" ref="Q192" ca="1">_xlfn.IFS(J192="no","no",$B$10="si","si")</f>
        <v>si</v>
      </c>
      <c r="R192" s="266"/>
    </row>
    <row r="193" spans="1:18" x14ac:dyDescent="0.3">
      <c r="A193" s="63" t="s">
        <v>796</v>
      </c>
      <c r="B193" s="224" t="s">
        <v>44</v>
      </c>
      <c r="C193" s="225" t="s">
        <v>797</v>
      </c>
      <c r="D193" s="38" t="s">
        <v>57</v>
      </c>
      <c r="E193" s="37" t="s">
        <v>798</v>
      </c>
      <c r="F193" s="38" t="s">
        <v>402</v>
      </c>
      <c r="G193" s="39" t="s">
        <v>799</v>
      </c>
      <c r="H193" s="40">
        <v>44798</v>
      </c>
      <c r="I193" s="41">
        <f>Table15[[#This Row],[Fecha 
de 
expedición]]+1461</f>
        <v>46259</v>
      </c>
      <c r="J193" s="244" t="str">
        <f ca="1">IF(I193&gt;=TODAY(),"si","no")</f>
        <v>si</v>
      </c>
      <c r="K193" s="8" t="str">
        <f ca="1">IF(ABS(_xlfn.DAYS(TODAY(),I193))&lt;$B$9,"Debe renovar licencia luego de curso de 8 horas","")</f>
        <v/>
      </c>
      <c r="L193" s="8"/>
      <c r="M193" s="8" t="str">
        <f ca="1">IF(AND(J193="no",$B$10="si"),"si","no")</f>
        <v>no</v>
      </c>
      <c r="N193" s="266"/>
      <c r="O193" s="266"/>
      <c r="P193" s="266"/>
      <c r="Q193" s="267" t="str" cm="1">
        <f t="array" aca="1" ref="Q193" ca="1">_xlfn.IFS(J193="no","no",$B$10="si","si")</f>
        <v>si</v>
      </c>
      <c r="R193" s="266"/>
    </row>
    <row r="194" spans="1:18" x14ac:dyDescent="0.3">
      <c r="A194" s="63" t="s">
        <v>800</v>
      </c>
      <c r="B194" s="224" t="s">
        <v>44</v>
      </c>
      <c r="C194" s="225" t="s">
        <v>801</v>
      </c>
      <c r="D194" s="38" t="s">
        <v>46</v>
      </c>
      <c r="E194" s="37" t="s">
        <v>802</v>
      </c>
      <c r="F194" s="38" t="s">
        <v>74</v>
      </c>
      <c r="G194" s="39" t="s">
        <v>803</v>
      </c>
      <c r="H194" s="40">
        <v>44370</v>
      </c>
      <c r="I194" s="41">
        <f>Table15[[#This Row],[Fecha 
de 
expedición]]+1461</f>
        <v>45831</v>
      </c>
      <c r="J194" s="244" t="str">
        <f ca="1">IF(I194&gt;=TODAY(),"si","no")</f>
        <v>si</v>
      </c>
      <c r="K194" s="8" t="str">
        <f ca="1">IF(ABS(_xlfn.DAYS(TODAY(),I194))&lt;$B$9,"Debe renovar licencia luego de curso de 8 horas","")</f>
        <v/>
      </c>
      <c r="L194" s="8"/>
      <c r="M194" s="8" t="str">
        <f ca="1">IF(AND(J194="no",$B$10="si"),"si","no")</f>
        <v>no</v>
      </c>
      <c r="N194" s="266"/>
      <c r="O194" s="266"/>
      <c r="P194" s="266"/>
      <c r="Q194" s="267" t="str" cm="1">
        <f t="array" aca="1" ref="Q194" ca="1">_xlfn.IFS(J194="no","no",$B$10="si","si")</f>
        <v>si</v>
      </c>
      <c r="R194" s="266"/>
    </row>
    <row r="195" spans="1:18" x14ac:dyDescent="0.3">
      <c r="A195" s="63" t="s">
        <v>804</v>
      </c>
      <c r="B195" s="224" t="s">
        <v>44</v>
      </c>
      <c r="C195" s="225" t="s">
        <v>805</v>
      </c>
      <c r="D195" s="38" t="s">
        <v>46</v>
      </c>
      <c r="E195" s="37" t="s">
        <v>806</v>
      </c>
      <c r="F195" s="38" t="s">
        <v>466</v>
      </c>
      <c r="G195" s="39" t="s">
        <v>807</v>
      </c>
      <c r="H195" s="40">
        <v>44497</v>
      </c>
      <c r="I195" s="41">
        <f>Table15[[#This Row],[Fecha 
de 
expedición]]+1461</f>
        <v>45958</v>
      </c>
      <c r="J195" s="244" t="str">
        <f ca="1">IF(I195&gt;=TODAY(),"si","no")</f>
        <v>si</v>
      </c>
      <c r="K195" s="8" t="str">
        <f ca="1">IF(ABS(_xlfn.DAYS(TODAY(),I195))&lt;$B$9,"Debe renovar licencia luego de curso de 8 horas","")</f>
        <v/>
      </c>
      <c r="L195" s="8"/>
      <c r="M195" s="8" t="str">
        <f ca="1">IF(AND(J195="no",$B$10="si"),"si","no")</f>
        <v>no</v>
      </c>
      <c r="N195" s="266"/>
      <c r="O195" s="266"/>
      <c r="P195" s="266"/>
      <c r="Q195" s="267" t="str" cm="1">
        <f t="array" aca="1" ref="Q195" ca="1">_xlfn.IFS(J195="no","no",$B$10="si","si")</f>
        <v>si</v>
      </c>
      <c r="R195" s="266"/>
    </row>
    <row r="196" spans="1:18" x14ac:dyDescent="0.3">
      <c r="A196" s="63" t="s">
        <v>808</v>
      </c>
      <c r="B196" s="224" t="s">
        <v>44</v>
      </c>
      <c r="C196" s="225" t="s">
        <v>809</v>
      </c>
      <c r="D196" s="38" t="s">
        <v>46</v>
      </c>
      <c r="E196" s="83" t="s">
        <v>810</v>
      </c>
      <c r="F196" s="38" t="s">
        <v>124</v>
      </c>
      <c r="G196" s="39" t="s">
        <v>811</v>
      </c>
      <c r="H196" s="40">
        <v>43600</v>
      </c>
      <c r="I196" s="41">
        <f>Table15[[#This Row],[Fecha 
de 
expedición]]+1461</f>
        <v>45061</v>
      </c>
      <c r="J196" s="244" t="str">
        <f ca="1">IF(I196&gt;=TODAY(),"si","no")</f>
        <v>no</v>
      </c>
      <c r="K196" s="8" t="str">
        <f ca="1">IF(ABS(_xlfn.DAYS(TODAY(),I196))&lt;$B$9,"Debe renovar licencia luego de curso de 8 horas","")</f>
        <v/>
      </c>
      <c r="L196" s="8"/>
      <c r="M196" s="8" t="str">
        <f ca="1">IF(AND(J196="no",$B$10="si"),"si","no")</f>
        <v>si</v>
      </c>
      <c r="N196" s="266"/>
      <c r="O196" s="266"/>
      <c r="P196" s="266"/>
      <c r="Q196" s="267" t="str" cm="1">
        <f t="array" aca="1" ref="Q196" ca="1">_xlfn.IFS(J196="no","no",$B$10="si","si")</f>
        <v>no</v>
      </c>
      <c r="R196" s="266"/>
    </row>
    <row r="197" spans="1:18" x14ac:dyDescent="0.3">
      <c r="A197" s="61" t="s">
        <v>812</v>
      </c>
      <c r="B197" s="224" t="s">
        <v>44</v>
      </c>
      <c r="C197" s="225" t="s">
        <v>813</v>
      </c>
      <c r="D197" s="38" t="s">
        <v>57</v>
      </c>
      <c r="E197" s="235" t="s">
        <v>814</v>
      </c>
      <c r="F197" s="38" t="s">
        <v>155</v>
      </c>
      <c r="G197" s="39" t="s">
        <v>815</v>
      </c>
      <c r="H197" s="81">
        <v>44530</v>
      </c>
      <c r="I197" s="84">
        <f>Table15[[#This Row],[Fecha 
de 
expedición]]+1461</f>
        <v>45991</v>
      </c>
      <c r="J197" s="244" t="str">
        <f ca="1">IF(I197&gt;=TODAY(),"si","no")</f>
        <v>si</v>
      </c>
      <c r="K197" s="8" t="str">
        <f ca="1">IF(ABS(_xlfn.DAYS(TODAY(),I197))&lt;$B$9,"Debe renovar licencia luego de curso de 8 horas","")</f>
        <v/>
      </c>
      <c r="L197" s="8"/>
      <c r="M197" s="8" t="str">
        <f ca="1">IF(AND(J197="no",$B$10="si"),"si","no")</f>
        <v>no</v>
      </c>
      <c r="N197" s="266"/>
      <c r="O197" s="266"/>
      <c r="P197" s="266"/>
      <c r="Q197" s="267" t="str" cm="1">
        <f t="array" aca="1" ref="Q197" ca="1">_xlfn.IFS(J197="no","no",$B$10="si","si")</f>
        <v>si</v>
      </c>
      <c r="R197" s="266"/>
    </row>
    <row r="198" spans="1:18" x14ac:dyDescent="0.3">
      <c r="A198" s="61" t="s">
        <v>816</v>
      </c>
      <c r="B198" s="224" t="s">
        <v>44</v>
      </c>
      <c r="C198" s="225" t="s">
        <v>817</v>
      </c>
      <c r="D198" s="38" t="s">
        <v>57</v>
      </c>
      <c r="E198" s="235" t="s">
        <v>818</v>
      </c>
      <c r="F198" s="38" t="s">
        <v>347</v>
      </c>
      <c r="G198" s="39" t="s">
        <v>819</v>
      </c>
      <c r="H198" s="81">
        <v>44669</v>
      </c>
      <c r="I198" s="84">
        <f>Table15[[#This Row],[Fecha 
de 
expedición]]+1461</f>
        <v>46130</v>
      </c>
      <c r="J198" s="244" t="str">
        <f ca="1">IF(I198&gt;=TODAY(),"si","no")</f>
        <v>si</v>
      </c>
      <c r="K198" s="8" t="str">
        <f ca="1">IF(ABS(_xlfn.DAYS(TODAY(),I198))&lt;$B$9,"Debe renovar licencia luego de curso de 8 horas","")</f>
        <v/>
      </c>
      <c r="L198" s="8"/>
      <c r="M198" s="8" t="str">
        <f ca="1">IF(AND(J198="no",$B$10="si"),"si","no")</f>
        <v>no</v>
      </c>
      <c r="N198" s="266"/>
      <c r="O198" s="266"/>
      <c r="P198" s="266"/>
      <c r="Q198" s="267" t="str" cm="1">
        <f t="array" aca="1" ref="Q198" ca="1">_xlfn.IFS(J198="no","no",$B$10="si","si")</f>
        <v>si</v>
      </c>
      <c r="R198" s="266"/>
    </row>
    <row r="199" spans="1:18" x14ac:dyDescent="0.3">
      <c r="A199" s="61" t="s">
        <v>820</v>
      </c>
      <c r="B199" s="224" t="s">
        <v>44</v>
      </c>
      <c r="C199" s="225" t="s">
        <v>821</v>
      </c>
      <c r="D199" s="38" t="s">
        <v>57</v>
      </c>
      <c r="E199" s="235" t="s">
        <v>822</v>
      </c>
      <c r="F199" s="38" t="s">
        <v>430</v>
      </c>
      <c r="G199" s="39" t="s">
        <v>823</v>
      </c>
      <c r="H199" s="81">
        <v>44629</v>
      </c>
      <c r="I199" s="84">
        <f>Table15[[#This Row],[Fecha 
de 
expedición]]+1461</f>
        <v>46090</v>
      </c>
      <c r="J199" s="244" t="str">
        <f ca="1">IF(I199&gt;=TODAY(),"si","no")</f>
        <v>si</v>
      </c>
      <c r="K199" s="8" t="str">
        <f ca="1">IF(ABS(_xlfn.DAYS(TODAY(),I199))&lt;$B$9,"Debe renovar licencia luego de curso de 8 horas","")</f>
        <v/>
      </c>
      <c r="L199" s="8"/>
      <c r="M199" s="8" t="str">
        <f ca="1">IF(AND(J199="no",$B$10="si"),"si","no")</f>
        <v>no</v>
      </c>
      <c r="N199" s="266"/>
      <c r="O199" s="266"/>
      <c r="P199" s="266"/>
      <c r="Q199" s="267" t="str" cm="1">
        <f t="array" aca="1" ref="Q199" ca="1">_xlfn.IFS(J199="no","no",$B$10="si","si")</f>
        <v>si</v>
      </c>
      <c r="R199" s="266"/>
    </row>
    <row r="200" spans="1:18" x14ac:dyDescent="0.3">
      <c r="A200" s="63" t="s">
        <v>824</v>
      </c>
      <c r="B200" s="224" t="s">
        <v>44</v>
      </c>
      <c r="C200" s="225" t="s">
        <v>825</v>
      </c>
      <c r="D200" s="38" t="s">
        <v>57</v>
      </c>
      <c r="E200" s="37" t="s">
        <v>826</v>
      </c>
      <c r="F200" s="38" t="s">
        <v>168</v>
      </c>
      <c r="G200" s="39" t="s">
        <v>827</v>
      </c>
      <c r="H200" s="40">
        <v>44687</v>
      </c>
      <c r="I200" s="41">
        <f>Table15[[#This Row],[Fecha 
de 
expedición]]+1461</f>
        <v>46148</v>
      </c>
      <c r="J200" s="244" t="str">
        <f ca="1">IF(I200&gt;=TODAY(),"si","no")</f>
        <v>si</v>
      </c>
      <c r="K200" s="8" t="str">
        <f ca="1">IF(ABS(_xlfn.DAYS(TODAY(),I200))&lt;$B$9,"Debe renovar licencia luego de curso de 8 horas","")</f>
        <v/>
      </c>
      <c r="L200" s="8"/>
      <c r="M200" s="8" t="str">
        <f ca="1">IF(AND(J200="no",$B$10="si"),"si","no")</f>
        <v>no</v>
      </c>
      <c r="N200" s="266"/>
      <c r="O200" s="266"/>
      <c r="P200" s="266"/>
      <c r="Q200" s="267" t="str" cm="1">
        <f t="array" aca="1" ref="Q200" ca="1">_xlfn.IFS(J200="no","no",$B$10="si","si")</f>
        <v>si</v>
      </c>
      <c r="R200" s="266"/>
    </row>
    <row r="201" spans="1:18" x14ac:dyDescent="0.3">
      <c r="A201" s="63" t="s">
        <v>828</v>
      </c>
      <c r="B201" s="224" t="s">
        <v>44</v>
      </c>
      <c r="C201" s="225" t="s">
        <v>829</v>
      </c>
      <c r="D201" s="38" t="s">
        <v>46</v>
      </c>
      <c r="E201" s="37" t="s">
        <v>830</v>
      </c>
      <c r="F201" s="38" t="s">
        <v>294</v>
      </c>
      <c r="G201" s="39" t="s">
        <v>831</v>
      </c>
      <c r="H201" s="40">
        <v>44669</v>
      </c>
      <c r="I201" s="41">
        <f>Table15[[#This Row],[Fecha 
de 
expedición]]+1461</f>
        <v>46130</v>
      </c>
      <c r="J201" s="244" t="str">
        <f ca="1">IF(I201&gt;=TODAY(),"si","no")</f>
        <v>si</v>
      </c>
      <c r="K201" s="8" t="str">
        <f ca="1">IF(ABS(_xlfn.DAYS(TODAY(),I201))&lt;$B$9,"Debe renovar licencia luego de curso de 8 horas","")</f>
        <v/>
      </c>
      <c r="L201" s="8"/>
      <c r="M201" s="8" t="str">
        <f ca="1">IF(AND(J201="no",$B$10="si"),"si","no")</f>
        <v>no</v>
      </c>
      <c r="N201" s="266"/>
      <c r="O201" s="266"/>
      <c r="P201" s="266"/>
      <c r="Q201" s="267" t="str" cm="1">
        <f t="array" aca="1" ref="Q201" ca="1">_xlfn.IFS(J201="no","no",$B$10="si","si")</f>
        <v>si</v>
      </c>
      <c r="R201" s="266"/>
    </row>
    <row r="202" spans="1:18" x14ac:dyDescent="0.3">
      <c r="A202" s="63" t="s">
        <v>832</v>
      </c>
      <c r="B202" s="224" t="s">
        <v>44</v>
      </c>
      <c r="C202" s="225" t="s">
        <v>833</v>
      </c>
      <c r="D202" s="38" t="s">
        <v>57</v>
      </c>
      <c r="E202" s="83" t="s">
        <v>834</v>
      </c>
      <c r="F202" s="38" t="s">
        <v>835</v>
      </c>
      <c r="G202" s="39" t="s">
        <v>836</v>
      </c>
      <c r="H202" s="40">
        <v>43620</v>
      </c>
      <c r="I202" s="41">
        <f>Table15[[#This Row],[Fecha 
de 
expedición]]+1461</f>
        <v>45081</v>
      </c>
      <c r="J202" s="244" t="str">
        <f ca="1">IF(I202&gt;=TODAY(),"si","no")</f>
        <v>no</v>
      </c>
      <c r="K202" s="8" t="str">
        <f ca="1">IF(ABS(_xlfn.DAYS(TODAY(),I202))&lt;$B$9,"Debe renovar licencia luego de curso de 8 horas","")</f>
        <v/>
      </c>
      <c r="L202" s="8"/>
      <c r="M202" s="8" t="str">
        <f ca="1">IF(AND(J202="no",$B$10="si"),"si","no")</f>
        <v>si</v>
      </c>
      <c r="N202" s="266"/>
      <c r="O202" s="266"/>
      <c r="P202" s="266"/>
      <c r="Q202" s="267" t="str" cm="1">
        <f t="array" aca="1" ref="Q202" ca="1">_xlfn.IFS(J202="no","no",$B$10="si","si")</f>
        <v>no</v>
      </c>
      <c r="R202" s="266"/>
    </row>
    <row r="203" spans="1:18" x14ac:dyDescent="0.3">
      <c r="A203" s="63" t="s">
        <v>837</v>
      </c>
      <c r="B203" s="224" t="s">
        <v>44</v>
      </c>
      <c r="C203" s="225" t="s">
        <v>838</v>
      </c>
      <c r="D203" s="38" t="s">
        <v>46</v>
      </c>
      <c r="E203" s="82" t="s">
        <v>839</v>
      </c>
      <c r="F203" s="38" t="s">
        <v>267</v>
      </c>
      <c r="G203" s="39" t="s">
        <v>840</v>
      </c>
      <c r="H203" s="40">
        <v>44851</v>
      </c>
      <c r="I203" s="41">
        <f>Table15[[#This Row],[Fecha 
de 
expedición]]+1461</f>
        <v>46312</v>
      </c>
      <c r="J203" s="244" t="str">
        <f ca="1">IF(I203&gt;=TODAY(),"si","no")</f>
        <v>si</v>
      </c>
      <c r="K203" s="8" t="str">
        <f ca="1">IF(ABS(_xlfn.DAYS(TODAY(),I203))&lt;$B$9,"Debe renovar licencia luego de curso de 8 horas","")</f>
        <v/>
      </c>
      <c r="L203" s="8"/>
      <c r="M203" s="8" t="str">
        <f ca="1">IF(AND(J203="no",$B$10="si"),"si","no")</f>
        <v>no</v>
      </c>
      <c r="N203" s="266"/>
      <c r="O203" s="266"/>
      <c r="P203" s="266"/>
      <c r="Q203" s="267" t="str" cm="1">
        <f t="array" aca="1" ref="Q203" ca="1">_xlfn.IFS(J203="no","no",$B$10="si","si")</f>
        <v>si</v>
      </c>
      <c r="R203" s="266"/>
    </row>
    <row r="204" spans="1:18" x14ac:dyDescent="0.3">
      <c r="A204" s="61" t="s">
        <v>841</v>
      </c>
      <c r="B204" s="224" t="s">
        <v>44</v>
      </c>
      <c r="C204" s="225" t="s">
        <v>842</v>
      </c>
      <c r="D204" s="38" t="s">
        <v>57</v>
      </c>
      <c r="E204" s="235" t="s">
        <v>843</v>
      </c>
      <c r="F204" s="38" t="s">
        <v>844</v>
      </c>
      <c r="G204" s="39" t="s">
        <v>845</v>
      </c>
      <c r="H204" s="81">
        <v>44573</v>
      </c>
      <c r="I204" s="84">
        <f>Table15[[#This Row],[Fecha 
de 
expedición]]+1461</f>
        <v>46034</v>
      </c>
      <c r="J204" s="244" t="str">
        <f ca="1">IF(I204&gt;=TODAY(),"si","no")</f>
        <v>si</v>
      </c>
      <c r="K204" s="8" t="str">
        <f ca="1">IF(ABS(_xlfn.DAYS(TODAY(),I204))&lt;$B$9,"Debe renovar licencia luego de curso de 8 horas","")</f>
        <v/>
      </c>
      <c r="L204" s="8"/>
      <c r="M204" s="8" t="str">
        <f ca="1">IF(AND(J204="no",$B$10="si"),"si","no")</f>
        <v>no</v>
      </c>
      <c r="N204" s="266"/>
      <c r="O204" s="266"/>
      <c r="P204" s="266"/>
      <c r="Q204" s="267" t="str" cm="1">
        <f t="array" aca="1" ref="Q204" ca="1">_xlfn.IFS(J204="no","no",$B$10="si","si")</f>
        <v>si</v>
      </c>
      <c r="R204" s="266"/>
    </row>
    <row r="205" spans="1:18" x14ac:dyDescent="0.3">
      <c r="A205" s="63" t="s">
        <v>846</v>
      </c>
      <c r="B205" s="224" t="s">
        <v>62</v>
      </c>
      <c r="C205" s="225" t="s">
        <v>847</v>
      </c>
      <c r="D205" s="38" t="s">
        <v>46</v>
      </c>
      <c r="E205" s="37" t="s">
        <v>848</v>
      </c>
      <c r="F205" s="38" t="s">
        <v>849</v>
      </c>
      <c r="G205" s="39" t="s">
        <v>850</v>
      </c>
      <c r="H205" s="40">
        <v>43217</v>
      </c>
      <c r="I205" s="41">
        <f>Table15[[#This Row],[Fecha 
de 
expedición]]+1461</f>
        <v>44678</v>
      </c>
      <c r="J205" s="244" t="str">
        <f ca="1">IF(I205&gt;=TODAY(),"si","no")</f>
        <v>no</v>
      </c>
      <c r="K205" s="8" t="str">
        <f ca="1">IF(ABS(_xlfn.DAYS(TODAY(),I205))&lt;$B$9,"Debe renovar licencia luego de curso de 8 horas","")</f>
        <v/>
      </c>
      <c r="L205" s="8"/>
      <c r="M205" s="8" t="str">
        <f ca="1">IF(AND(J205="no",$B$10="si"),"si","no")</f>
        <v>si</v>
      </c>
      <c r="N205" s="266"/>
      <c r="O205" s="266"/>
      <c r="P205" s="266"/>
      <c r="Q205" s="267" t="str" cm="1">
        <f t="array" aca="1" ref="Q205" ca="1">_xlfn.IFS(J205="no","no",$B$10="si","si")</f>
        <v>no</v>
      </c>
      <c r="R205" s="266"/>
    </row>
    <row r="206" spans="1:18" x14ac:dyDescent="0.3">
      <c r="A206" s="63" t="s">
        <v>851</v>
      </c>
      <c r="B206" s="224" t="s">
        <v>44</v>
      </c>
      <c r="C206" s="225" t="s">
        <v>852</v>
      </c>
      <c r="D206" s="38" t="s">
        <v>57</v>
      </c>
      <c r="E206" s="37" t="s">
        <v>853</v>
      </c>
      <c r="F206" s="38" t="s">
        <v>285</v>
      </c>
      <c r="G206" s="39" t="s">
        <v>854</v>
      </c>
      <c r="H206" s="40">
        <v>44279</v>
      </c>
      <c r="I206" s="41">
        <f>Table15[[#This Row],[Fecha 
de 
expedición]]+1461</f>
        <v>45740</v>
      </c>
      <c r="J206" s="244" t="str">
        <f ca="1">IF(I206&gt;=TODAY(),"si","no")</f>
        <v>si</v>
      </c>
      <c r="K206" s="8" t="str">
        <f ca="1">IF(ABS(_xlfn.DAYS(TODAY(),I206))&lt;$B$9,"Debe renovar licencia luego de curso de 8 horas","")</f>
        <v/>
      </c>
      <c r="L206" s="8"/>
      <c r="M206" s="8" t="str">
        <f ca="1">IF(AND(J206="no",$B$10="si"),"si","no")</f>
        <v>no</v>
      </c>
      <c r="N206" s="266"/>
      <c r="O206" s="266"/>
      <c r="P206" s="266"/>
      <c r="Q206" s="267" t="str" cm="1">
        <f t="array" aca="1" ref="Q206" ca="1">_xlfn.IFS(J206="no","no",$B$10="si","si")</f>
        <v>si</v>
      </c>
      <c r="R206" s="266"/>
    </row>
    <row r="207" spans="1:18" x14ac:dyDescent="0.3">
      <c r="A207" s="63" t="s">
        <v>855</v>
      </c>
      <c r="B207" s="224" t="s">
        <v>44</v>
      </c>
      <c r="C207" s="225" t="s">
        <v>856</v>
      </c>
      <c r="D207" s="38" t="s">
        <v>57</v>
      </c>
      <c r="E207" s="37" t="s">
        <v>857</v>
      </c>
      <c r="F207" s="38" t="s">
        <v>858</v>
      </c>
      <c r="G207" s="39" t="s">
        <v>859</v>
      </c>
      <c r="H207" s="40">
        <v>44336</v>
      </c>
      <c r="I207" s="41">
        <f>Table15[[#This Row],[Fecha 
de 
expedición]]+1461</f>
        <v>45797</v>
      </c>
      <c r="J207" s="244" t="str">
        <f ca="1">IF(I207&gt;=TODAY(),"si","no")</f>
        <v>si</v>
      </c>
      <c r="K207" s="8" t="str">
        <f ca="1">IF(ABS(_xlfn.DAYS(TODAY(),I207))&lt;$B$9,"Debe renovar licencia luego de curso de 8 horas","")</f>
        <v/>
      </c>
      <c r="L207" s="8"/>
      <c r="M207" s="8" t="str">
        <f ca="1">IF(AND(J207="no",$B$10="si"),"si","no")</f>
        <v>no</v>
      </c>
      <c r="N207" s="266"/>
      <c r="O207" s="266"/>
      <c r="P207" s="266"/>
      <c r="Q207" s="267" t="str" cm="1">
        <f t="array" aca="1" ref="Q207" ca="1">_xlfn.IFS(J207="no","no",$B$10="si","si")</f>
        <v>si</v>
      </c>
      <c r="R207" s="266"/>
    </row>
    <row r="208" spans="1:18" x14ac:dyDescent="0.3">
      <c r="A208" s="63" t="s">
        <v>860</v>
      </c>
      <c r="B208" s="224" t="s">
        <v>44</v>
      </c>
      <c r="C208" s="225" t="s">
        <v>861</v>
      </c>
      <c r="D208" s="38" t="s">
        <v>57</v>
      </c>
      <c r="E208" s="37" t="s">
        <v>862</v>
      </c>
      <c r="F208" s="38" t="s">
        <v>430</v>
      </c>
      <c r="G208" s="39" t="s">
        <v>863</v>
      </c>
      <c r="H208" s="40">
        <v>44988</v>
      </c>
      <c r="I208" s="41">
        <f>Table15[[#This Row],[Fecha 
de 
expedición]]+1461</f>
        <v>46449</v>
      </c>
      <c r="J208" s="244" t="str">
        <f ca="1">IF(I208&gt;=TODAY(),"si","no")</f>
        <v>si</v>
      </c>
      <c r="K208" s="8" t="str">
        <f ca="1">IF(ABS(_xlfn.DAYS(TODAY(),I208))&lt;$B$9,"Debe renovar licencia luego de curso de 8 horas","")</f>
        <v/>
      </c>
      <c r="L208" s="8"/>
      <c r="M208" s="8" t="str">
        <f ca="1">IF(AND(J208="no",$B$10="si"),"si","no")</f>
        <v>no</v>
      </c>
      <c r="N208" s="266"/>
      <c r="O208" s="266"/>
      <c r="P208" s="266"/>
      <c r="Q208" s="267" t="str" cm="1">
        <f t="array" aca="1" ref="Q208" ca="1">_xlfn.IFS(J208="no","no",$B$10="si","si")</f>
        <v>si</v>
      </c>
      <c r="R208" s="266"/>
    </row>
    <row r="209" spans="1:18" x14ac:dyDescent="0.3">
      <c r="A209" s="252" t="s">
        <v>8953</v>
      </c>
      <c r="B209" s="226" t="s">
        <v>44</v>
      </c>
      <c r="C209" s="253" t="s">
        <v>8954</v>
      </c>
      <c r="D209" s="254" t="s">
        <v>57</v>
      </c>
      <c r="E209" s="259" t="s">
        <v>8955</v>
      </c>
      <c r="F209" s="38" t="s">
        <v>119</v>
      </c>
      <c r="G209" s="256" t="s">
        <v>8956</v>
      </c>
      <c r="H209" s="257">
        <v>44959</v>
      </c>
      <c r="I209" s="41">
        <f>Table15[[#This Row],[Fecha 
de 
expedición]]+1461</f>
        <v>46420</v>
      </c>
      <c r="J209" s="258" t="str">
        <f ca="1">IF(I209&gt;=TODAY(),"si","no")</f>
        <v>si</v>
      </c>
      <c r="K209" s="8" t="str">
        <f ca="1">IF(ABS(_xlfn.DAYS(TODAY(),I209))&lt;$B$9,"Debe renovar licencia luego de curso de 8 horas","")</f>
        <v/>
      </c>
      <c r="L209" s="8"/>
      <c r="M209" s="8" t="str">
        <f ca="1">IF(AND(J209="no",$B$10="si"),"si","no")</f>
        <v>no</v>
      </c>
      <c r="N209" s="266"/>
      <c r="O209" s="266"/>
      <c r="P209" s="266"/>
      <c r="Q209" s="267"/>
      <c r="R209" s="266"/>
    </row>
    <row r="210" spans="1:18" x14ac:dyDescent="0.3">
      <c r="A210" s="63" t="s">
        <v>864</v>
      </c>
      <c r="B210" s="224" t="s">
        <v>44</v>
      </c>
      <c r="C210" s="225" t="s">
        <v>865</v>
      </c>
      <c r="D210" s="38" t="s">
        <v>57</v>
      </c>
      <c r="E210" s="37" t="s">
        <v>866</v>
      </c>
      <c r="F210" s="38" t="s">
        <v>835</v>
      </c>
      <c r="G210" s="39" t="s">
        <v>867</v>
      </c>
      <c r="H210" s="40">
        <v>44326</v>
      </c>
      <c r="I210" s="41">
        <f>Table15[[#This Row],[Fecha 
de 
expedición]]+1461</f>
        <v>45787</v>
      </c>
      <c r="J210" s="244" t="str">
        <f ca="1">IF(I210&gt;=TODAY(),"si","no")</f>
        <v>si</v>
      </c>
      <c r="K210" s="8" t="str">
        <f ca="1">IF(ABS(_xlfn.DAYS(TODAY(),I210))&lt;$B$9,"Debe renovar licencia luego de curso de 8 horas","")</f>
        <v/>
      </c>
      <c r="L210" s="8"/>
      <c r="M210" s="8" t="str">
        <f ca="1">IF(AND(J210="no",$B$10="si"),"si","no")</f>
        <v>no</v>
      </c>
      <c r="N210" s="266"/>
      <c r="O210" s="266"/>
      <c r="P210" s="266"/>
      <c r="Q210" s="267" t="str" cm="1">
        <f t="array" aca="1" ref="Q210" ca="1">_xlfn.IFS(J210="no","no",$B$10="si","si")</f>
        <v>si</v>
      </c>
      <c r="R210" s="266"/>
    </row>
    <row r="211" spans="1:18" x14ac:dyDescent="0.3">
      <c r="A211" s="61" t="s">
        <v>868</v>
      </c>
      <c r="B211" s="224" t="s">
        <v>44</v>
      </c>
      <c r="C211" s="225" t="s">
        <v>869</v>
      </c>
      <c r="D211" s="38" t="s">
        <v>57</v>
      </c>
      <c r="E211" s="58" t="s">
        <v>870</v>
      </c>
      <c r="F211" s="38" t="s">
        <v>204</v>
      </c>
      <c r="G211" s="39" t="s">
        <v>871</v>
      </c>
      <c r="H211" s="40">
        <v>44383</v>
      </c>
      <c r="I211" s="41">
        <f>Table15[[#This Row],[Fecha 
de 
expedición]]+1461</f>
        <v>45844</v>
      </c>
      <c r="J211" s="244" t="str">
        <f ca="1">IF(I211&gt;=TODAY(),"si","no")</f>
        <v>si</v>
      </c>
      <c r="K211" s="8" t="str">
        <f ca="1">IF(ABS(_xlfn.DAYS(TODAY(),I211))&lt;$B$9,"Debe renovar licencia luego de curso de 8 horas","")</f>
        <v/>
      </c>
      <c r="L211" s="8"/>
      <c r="M211" s="8" t="str">
        <f ca="1">IF(AND(J211="no",$B$10="si"),"si","no")</f>
        <v>no</v>
      </c>
      <c r="N211" s="266"/>
      <c r="O211" s="266"/>
      <c r="P211" s="266"/>
      <c r="Q211" s="267" t="str" cm="1">
        <f t="array" aca="1" ref="Q211" ca="1">_xlfn.IFS(J211="no","no",$B$10="si","si")</f>
        <v>si</v>
      </c>
      <c r="R211" s="266"/>
    </row>
    <row r="212" spans="1:18" x14ac:dyDescent="0.3">
      <c r="A212" s="61" t="s">
        <v>872</v>
      </c>
      <c r="B212" s="224" t="s">
        <v>44</v>
      </c>
      <c r="C212" s="225" t="s">
        <v>873</v>
      </c>
      <c r="D212" s="38" t="s">
        <v>57</v>
      </c>
      <c r="E212" s="235" t="s">
        <v>874</v>
      </c>
      <c r="F212" s="38" t="s">
        <v>53</v>
      </c>
      <c r="G212" s="39" t="s">
        <v>875</v>
      </c>
      <c r="H212" s="81">
        <v>44518</v>
      </c>
      <c r="I212" s="84">
        <f>Table15[[#This Row],[Fecha 
de 
expedición]]+1461</f>
        <v>45979</v>
      </c>
      <c r="J212" s="244" t="str">
        <f ca="1">IF(I212&gt;=TODAY(),"si","no")</f>
        <v>si</v>
      </c>
      <c r="K212" s="8" t="str">
        <f ca="1">IF(ABS(_xlfn.DAYS(TODAY(),I212))&lt;$B$9,"Debe renovar licencia luego de curso de 8 horas","")</f>
        <v/>
      </c>
      <c r="L212" s="8"/>
      <c r="M212" s="8" t="str">
        <f ca="1">IF(AND(J212="no",$B$10="si"),"si","no")</f>
        <v>no</v>
      </c>
      <c r="N212" s="266"/>
      <c r="O212" s="266"/>
      <c r="P212" s="266"/>
      <c r="Q212" s="267" t="str" cm="1">
        <f t="array" aca="1" ref="Q212" ca="1">_xlfn.IFS(J212="no","no",$B$10="si","si")</f>
        <v>si</v>
      </c>
      <c r="R212" s="266"/>
    </row>
    <row r="213" spans="1:18" x14ac:dyDescent="0.3">
      <c r="A213" s="63" t="s">
        <v>876</v>
      </c>
      <c r="B213" s="224" t="s">
        <v>44</v>
      </c>
      <c r="C213" s="225" t="s">
        <v>877</v>
      </c>
      <c r="D213" s="38" t="s">
        <v>46</v>
      </c>
      <c r="E213" s="37" t="s">
        <v>878</v>
      </c>
      <c r="F213" s="38" t="s">
        <v>443</v>
      </c>
      <c r="G213" s="39" t="s">
        <v>879</v>
      </c>
      <c r="H213" s="40">
        <v>44589</v>
      </c>
      <c r="I213" s="41">
        <f>Table15[[#This Row],[Fecha 
de 
expedición]]+1461</f>
        <v>46050</v>
      </c>
      <c r="J213" s="244" t="str">
        <f ca="1">IF(I213&gt;=TODAY(),"si","no")</f>
        <v>si</v>
      </c>
      <c r="K213" s="8" t="str">
        <f ca="1">IF(ABS(_xlfn.DAYS(TODAY(),I213))&lt;$B$9,"Debe renovar licencia luego de curso de 8 horas","")</f>
        <v/>
      </c>
      <c r="L213" s="8"/>
      <c r="M213" s="8" t="str">
        <f ca="1">IF(AND(J213="no",$B$10="si"),"si","no")</f>
        <v>no</v>
      </c>
      <c r="N213" s="266"/>
      <c r="O213" s="266"/>
      <c r="P213" s="266"/>
      <c r="Q213" s="267" t="str" cm="1">
        <f t="array" aca="1" ref="Q213" ca="1">_xlfn.IFS(J213="no","no",$B$10="si","si")</f>
        <v>si</v>
      </c>
      <c r="R213" s="266"/>
    </row>
    <row r="214" spans="1:18" x14ac:dyDescent="0.3">
      <c r="A214" s="61" t="s">
        <v>880</v>
      </c>
      <c r="B214" s="224" t="s">
        <v>44</v>
      </c>
      <c r="C214" s="225" t="s">
        <v>881</v>
      </c>
      <c r="D214" s="38" t="s">
        <v>57</v>
      </c>
      <c r="E214" s="235" t="s">
        <v>882</v>
      </c>
      <c r="F214" s="38" t="s">
        <v>589</v>
      </c>
      <c r="G214" s="39" t="s">
        <v>883</v>
      </c>
      <c r="H214" s="81">
        <v>44648</v>
      </c>
      <c r="I214" s="84">
        <f>Table15[[#This Row],[Fecha 
de 
expedición]]+1461</f>
        <v>46109</v>
      </c>
      <c r="J214" s="244" t="str">
        <f ca="1">IF(I214&gt;=TODAY(),"si","no")</f>
        <v>si</v>
      </c>
      <c r="K214" s="8" t="str">
        <f ca="1">IF(ABS(_xlfn.DAYS(TODAY(),I214))&lt;$B$9,"Debe renovar licencia luego de curso de 8 horas","")</f>
        <v/>
      </c>
      <c r="L214" s="8"/>
      <c r="M214" s="8" t="str">
        <f ca="1">IF(AND(J214="no",$B$10="si"),"si","no")</f>
        <v>no</v>
      </c>
      <c r="N214" s="266"/>
      <c r="O214" s="266"/>
      <c r="P214" s="266"/>
      <c r="Q214" s="267" t="str" cm="1">
        <f t="array" aca="1" ref="Q214" ca="1">_xlfn.IFS(J214="no","no",$B$10="si","si")</f>
        <v>si</v>
      </c>
      <c r="R214" s="266"/>
    </row>
    <row r="215" spans="1:18" x14ac:dyDescent="0.3">
      <c r="A215" s="213" t="s">
        <v>884</v>
      </c>
      <c r="B215" s="226" t="s">
        <v>44</v>
      </c>
      <c r="C215" s="227" t="s">
        <v>885</v>
      </c>
      <c r="D215" s="214" t="s">
        <v>57</v>
      </c>
      <c r="E215" s="178" t="s">
        <v>886</v>
      </c>
      <c r="F215" s="45" t="s">
        <v>887</v>
      </c>
      <c r="G215" s="46" t="s">
        <v>888</v>
      </c>
      <c r="H215" s="211">
        <v>44908</v>
      </c>
      <c r="I215" s="41">
        <f>Table15[[#This Row],[Fecha 
de 
expedición]]+1461</f>
        <v>46369</v>
      </c>
      <c r="J215" s="228" t="str">
        <f ca="1">IF(I215&gt;=TODAY(),"si","no")</f>
        <v>si</v>
      </c>
      <c r="K215" s="8" t="str">
        <f ca="1">IF(ABS(_xlfn.DAYS(TODAY(),I215))&lt;$B$9,"Debe renovar licencia luego de curso de 8 horas","")</f>
        <v/>
      </c>
      <c r="L215" s="8"/>
      <c r="M215" s="8" t="str">
        <f ca="1">IF(AND(J215="no",$B$10="si"),"si","no")</f>
        <v>no</v>
      </c>
      <c r="N215" s="266"/>
      <c r="O215" s="266"/>
      <c r="P215" s="266"/>
      <c r="Q215" s="267" t="str" cm="1">
        <f t="array" aca="1" ref="Q215" ca="1">_xlfn.IFS(J215="no","no",$B$10="si","si")</f>
        <v>si</v>
      </c>
      <c r="R215" s="266"/>
    </row>
    <row r="216" spans="1:18" x14ac:dyDescent="0.3">
      <c r="A216" s="63" t="s">
        <v>889</v>
      </c>
      <c r="B216" s="224" t="s">
        <v>44</v>
      </c>
      <c r="C216" s="225" t="s">
        <v>890</v>
      </c>
      <c r="D216" s="38" t="s">
        <v>57</v>
      </c>
      <c r="E216" s="37" t="s">
        <v>891</v>
      </c>
      <c r="F216" s="38" t="s">
        <v>892</v>
      </c>
      <c r="G216" s="39" t="s">
        <v>893</v>
      </c>
      <c r="H216" s="40">
        <v>44713</v>
      </c>
      <c r="I216" s="41">
        <f>Table15[[#This Row],[Fecha 
de 
expedición]]+1461</f>
        <v>46174</v>
      </c>
      <c r="J216" s="244" t="str">
        <f ca="1">IF(I216&gt;=TODAY(),"si","no")</f>
        <v>si</v>
      </c>
      <c r="K216" s="8" t="str">
        <f ca="1">IF(ABS(_xlfn.DAYS(TODAY(),I216))&lt;$B$9,"Debe renovar licencia luego de curso de 8 horas","")</f>
        <v/>
      </c>
      <c r="L216" s="8"/>
      <c r="M216" s="8" t="str">
        <f ca="1">IF(AND(J216="no",$B$10="si"),"si","no")</f>
        <v>no</v>
      </c>
      <c r="N216" s="266"/>
      <c r="O216" s="266"/>
      <c r="P216" s="266"/>
      <c r="Q216" s="267" t="str" cm="1">
        <f t="array" aca="1" ref="Q216" ca="1">_xlfn.IFS(J216="no","no",$B$10="si","si")</f>
        <v>si</v>
      </c>
      <c r="R216" s="266"/>
    </row>
    <row r="217" spans="1:18" x14ac:dyDescent="0.3">
      <c r="A217" s="63" t="s">
        <v>894</v>
      </c>
      <c r="B217" s="224" t="s">
        <v>44</v>
      </c>
      <c r="C217" s="225" t="s">
        <v>895</v>
      </c>
      <c r="D217" s="38" t="s">
        <v>57</v>
      </c>
      <c r="E217" s="37" t="s">
        <v>896</v>
      </c>
      <c r="F217" s="38" t="s">
        <v>555</v>
      </c>
      <c r="G217" s="39" t="s">
        <v>897</v>
      </c>
      <c r="H217" s="40">
        <v>44951</v>
      </c>
      <c r="I217" s="41">
        <f>Table15[[#This Row],[Fecha 
de 
expedición]]+1461</f>
        <v>46412</v>
      </c>
      <c r="J217" s="244" t="str">
        <f ca="1">IF(I217&gt;=TODAY(),"si","no")</f>
        <v>si</v>
      </c>
      <c r="K217" s="8" t="str">
        <f ca="1">IF(ABS(_xlfn.DAYS(TODAY(),I217))&lt;$B$9,"Debe renovar licencia luego de curso de 8 horas","")</f>
        <v/>
      </c>
      <c r="L217" s="8"/>
      <c r="M217" s="8" t="str">
        <f ca="1">IF(AND(J217="no",$B$10="si"),"si","no")</f>
        <v>no</v>
      </c>
      <c r="N217" s="266"/>
      <c r="O217" s="266"/>
      <c r="P217" s="266"/>
      <c r="Q217" s="267" t="str" cm="1">
        <f t="array" aca="1" ref="Q217" ca="1">_xlfn.IFS(J217="no","no",$B$10="si","si")</f>
        <v>si</v>
      </c>
      <c r="R217" s="266"/>
    </row>
    <row r="218" spans="1:18" x14ac:dyDescent="0.3">
      <c r="A218" s="63" t="s">
        <v>898</v>
      </c>
      <c r="B218" s="224" t="s">
        <v>44</v>
      </c>
      <c r="C218" s="225" t="s">
        <v>899</v>
      </c>
      <c r="D218" s="38" t="s">
        <v>57</v>
      </c>
      <c r="E218" s="37"/>
      <c r="F218" s="38" t="s">
        <v>89</v>
      </c>
      <c r="G218" s="39" t="s">
        <v>900</v>
      </c>
      <c r="H218" s="40">
        <v>43608</v>
      </c>
      <c r="I218" s="41">
        <f>Table15[[#This Row],[Fecha 
de 
expedición]]+1461</f>
        <v>45069</v>
      </c>
      <c r="J218" s="244" t="str">
        <f ca="1">IF(I218&gt;=TODAY(),"si","no")</f>
        <v>no</v>
      </c>
      <c r="K218" s="8" t="str">
        <f ca="1">IF(ABS(_xlfn.DAYS(TODAY(),I218))&lt;$B$9,"Debe renovar licencia luego de curso de 8 horas","")</f>
        <v/>
      </c>
      <c r="L218" s="8"/>
      <c r="M218" s="8" t="str">
        <f ca="1">IF(AND(J218="no",$B$10="si"),"si","no")</f>
        <v>si</v>
      </c>
      <c r="N218" s="266"/>
      <c r="O218" s="266"/>
      <c r="P218" s="266"/>
      <c r="Q218" s="267" t="str" cm="1">
        <f t="array" aca="1" ref="Q218" ca="1">_xlfn.IFS(J218="no","no",$B$10="si","si")</f>
        <v>no</v>
      </c>
      <c r="R218" s="266"/>
    </row>
    <row r="219" spans="1:18" x14ac:dyDescent="0.3">
      <c r="A219" s="61" t="s">
        <v>901</v>
      </c>
      <c r="B219" s="224" t="s">
        <v>44</v>
      </c>
      <c r="C219" s="225" t="s">
        <v>902</v>
      </c>
      <c r="D219" s="38" t="s">
        <v>57</v>
      </c>
      <c r="E219" s="235" t="s">
        <v>903</v>
      </c>
      <c r="F219" s="38" t="s">
        <v>416</v>
      </c>
      <c r="G219" s="39" t="s">
        <v>904</v>
      </c>
      <c r="H219" s="81">
        <v>44707</v>
      </c>
      <c r="I219" s="84">
        <f>Table15[[#This Row],[Fecha 
de 
expedición]]+1461</f>
        <v>46168</v>
      </c>
      <c r="J219" s="244" t="str">
        <f ca="1">IF(I219&gt;=TODAY(),"si","no")</f>
        <v>si</v>
      </c>
      <c r="K219" s="8" t="str">
        <f ca="1">IF(ABS(_xlfn.DAYS(TODAY(),I219))&lt;$B$9,"Debe renovar licencia luego de curso de 8 horas","")</f>
        <v/>
      </c>
      <c r="L219" s="8"/>
      <c r="M219" s="8" t="str">
        <f ca="1">IF(AND(J219="no",$B$10="si"),"si","no")</f>
        <v>no</v>
      </c>
      <c r="N219" s="266"/>
      <c r="O219" s="266"/>
      <c r="P219" s="266"/>
      <c r="Q219" s="267" t="str" cm="1">
        <f t="array" aca="1" ref="Q219" ca="1">_xlfn.IFS(J219="no","no",$B$10="si","si")</f>
        <v>si</v>
      </c>
      <c r="R219" s="266"/>
    </row>
    <row r="220" spans="1:18" x14ac:dyDescent="0.3">
      <c r="A220" s="63" t="s">
        <v>905</v>
      </c>
      <c r="B220" s="224" t="s">
        <v>44</v>
      </c>
      <c r="C220" s="225" t="s">
        <v>906</v>
      </c>
      <c r="D220" s="38" t="s">
        <v>57</v>
      </c>
      <c r="E220" s="82" t="s">
        <v>907</v>
      </c>
      <c r="F220" s="38" t="s">
        <v>619</v>
      </c>
      <c r="G220" s="39" t="s">
        <v>908</v>
      </c>
      <c r="H220" s="40">
        <v>44866</v>
      </c>
      <c r="I220" s="41">
        <f>Table15[[#This Row],[Fecha 
de 
expedición]]+1461</f>
        <v>46327</v>
      </c>
      <c r="J220" s="244" t="str">
        <f ca="1">IF(I220&gt;=TODAY(),"si","no")</f>
        <v>si</v>
      </c>
      <c r="K220" s="8" t="str">
        <f ca="1">IF(ABS(_xlfn.DAYS(TODAY(),I220))&lt;$B$9,"Debe renovar licencia luego de curso de 8 horas","")</f>
        <v/>
      </c>
      <c r="L220" s="8"/>
      <c r="M220" s="8" t="str">
        <f ca="1">IF(AND(J220="no",$B$10="si"),"si","no")</f>
        <v>no</v>
      </c>
      <c r="N220" s="266"/>
      <c r="O220" s="266"/>
      <c r="P220" s="266"/>
      <c r="Q220" s="267" t="str" cm="1">
        <f t="array" aca="1" ref="Q220" ca="1">_xlfn.IFS(J220="no","no",$B$10="si","si")</f>
        <v>si</v>
      </c>
      <c r="R220" s="266"/>
    </row>
    <row r="221" spans="1:18" x14ac:dyDescent="0.3">
      <c r="A221" s="63" t="s">
        <v>909</v>
      </c>
      <c r="B221" s="224" t="s">
        <v>44</v>
      </c>
      <c r="C221" s="225" t="s">
        <v>910</v>
      </c>
      <c r="D221" s="38" t="s">
        <v>46</v>
      </c>
      <c r="E221" s="37" t="s">
        <v>911</v>
      </c>
      <c r="F221" s="38" t="s">
        <v>325</v>
      </c>
      <c r="G221" s="39" t="s">
        <v>912</v>
      </c>
      <c r="H221" s="40">
        <v>44853</v>
      </c>
      <c r="I221" s="41">
        <f>Table15[[#This Row],[Fecha 
de 
expedición]]+1461</f>
        <v>46314</v>
      </c>
      <c r="J221" s="244" t="str">
        <f ca="1">IF(I221&gt;=TODAY(),"si","no")</f>
        <v>si</v>
      </c>
      <c r="K221" s="8" t="str">
        <f ca="1">IF(ABS(_xlfn.DAYS(TODAY(),I221))&lt;$B$9,"Debe renovar licencia luego de curso de 8 horas","")</f>
        <v/>
      </c>
      <c r="L221" s="8"/>
      <c r="M221" s="8" t="str">
        <f ca="1">IF(AND(J221="no",$B$10="si"),"si","no")</f>
        <v>no</v>
      </c>
      <c r="N221" s="266"/>
      <c r="O221" s="266"/>
      <c r="P221" s="266"/>
      <c r="Q221" s="267" t="str" cm="1">
        <f t="array" aca="1" ref="Q221" ca="1">_xlfn.IFS(J221="no","no",$B$10="si","si")</f>
        <v>si</v>
      </c>
      <c r="R221" s="266"/>
    </row>
    <row r="222" spans="1:18" x14ac:dyDescent="0.3">
      <c r="A222" s="61" t="s">
        <v>913</v>
      </c>
      <c r="B222" s="224" t="s">
        <v>44</v>
      </c>
      <c r="C222" s="225" t="s">
        <v>914</v>
      </c>
      <c r="D222" s="38" t="s">
        <v>57</v>
      </c>
      <c r="E222" s="235" t="s">
        <v>915</v>
      </c>
      <c r="F222" s="38" t="s">
        <v>655</v>
      </c>
      <c r="G222" s="39" t="s">
        <v>916</v>
      </c>
      <c r="H222" s="81">
        <v>44687</v>
      </c>
      <c r="I222" s="84">
        <f>Table15[[#This Row],[Fecha 
de 
expedición]]+1461</f>
        <v>46148</v>
      </c>
      <c r="J222" s="244" t="str">
        <f ca="1">IF(I222&gt;=TODAY(),"si","no")</f>
        <v>si</v>
      </c>
      <c r="K222" s="8" t="str">
        <f ca="1">IF(ABS(_xlfn.DAYS(TODAY(),I222))&lt;$B$9,"Debe renovar licencia luego de curso de 8 horas","")</f>
        <v/>
      </c>
      <c r="L222" s="8"/>
      <c r="M222" s="8" t="str">
        <f ca="1">IF(AND(J222="no",$B$10="si"),"si","no")</f>
        <v>no</v>
      </c>
      <c r="N222" s="266"/>
      <c r="O222" s="266"/>
      <c r="P222" s="266"/>
      <c r="Q222" s="267" t="str" cm="1">
        <f t="array" aca="1" ref="Q222" ca="1">_xlfn.IFS(J222="no","no",$B$10="si","si")</f>
        <v>si</v>
      </c>
      <c r="R222" s="266"/>
    </row>
    <row r="223" spans="1:18" x14ac:dyDescent="0.3">
      <c r="A223" s="213" t="s">
        <v>917</v>
      </c>
      <c r="B223" s="226" t="s">
        <v>44</v>
      </c>
      <c r="C223" s="227" t="s">
        <v>918</v>
      </c>
      <c r="D223" s="214" t="s">
        <v>57</v>
      </c>
      <c r="E223" s="58" t="s">
        <v>919</v>
      </c>
      <c r="F223" s="45" t="s">
        <v>53</v>
      </c>
      <c r="G223" s="46" t="s">
        <v>920</v>
      </c>
      <c r="H223" s="211">
        <v>44893</v>
      </c>
      <c r="I223" s="41">
        <f>Table15[[#This Row],[Fecha 
de 
expedición]]+1461</f>
        <v>46354</v>
      </c>
      <c r="J223" s="228" t="str">
        <f ca="1">IF(I223&gt;=TODAY(),"si","no")</f>
        <v>si</v>
      </c>
      <c r="K223" s="8" t="str">
        <f ca="1">IF(ABS(_xlfn.DAYS(TODAY(),I223))&lt;$B$9,"Debe renovar licencia luego de curso de 8 horas","")</f>
        <v/>
      </c>
      <c r="L223" s="8"/>
      <c r="M223" s="8" t="str">
        <f ca="1">IF(AND(J223="no",$B$10="si"),"si","no")</f>
        <v>no</v>
      </c>
      <c r="N223" s="266"/>
      <c r="O223" s="266"/>
      <c r="P223" s="266"/>
      <c r="Q223" s="267" t="str" cm="1">
        <f t="array" aca="1" ref="Q223" ca="1">_xlfn.IFS(J223="no","no",$B$10="si","si")</f>
        <v>si</v>
      </c>
      <c r="R223" s="266"/>
    </row>
    <row r="224" spans="1:18" x14ac:dyDescent="0.3">
      <c r="A224" s="63" t="s">
        <v>921</v>
      </c>
      <c r="B224" s="224" t="s">
        <v>44</v>
      </c>
      <c r="C224" s="225" t="s">
        <v>922</v>
      </c>
      <c r="D224" s="38" t="s">
        <v>57</v>
      </c>
      <c r="E224" s="37" t="s">
        <v>923</v>
      </c>
      <c r="F224" s="38" t="s">
        <v>924</v>
      </c>
      <c r="G224" s="39" t="s">
        <v>925</v>
      </c>
      <c r="H224" s="40">
        <v>44713</v>
      </c>
      <c r="I224" s="41">
        <f>Table15[[#This Row],[Fecha 
de 
expedición]]+1461</f>
        <v>46174</v>
      </c>
      <c r="J224" s="244" t="str">
        <f ca="1">IF(I224&gt;=TODAY(),"si","no")</f>
        <v>si</v>
      </c>
      <c r="K224" s="8" t="str">
        <f ca="1">IF(ABS(_xlfn.DAYS(TODAY(),I224))&lt;$B$9,"Debe renovar licencia luego de curso de 8 horas","")</f>
        <v/>
      </c>
      <c r="L224" s="8"/>
      <c r="M224" s="8" t="str">
        <f ca="1">IF(AND(J224="no",$B$10="si"),"si","no")</f>
        <v>no</v>
      </c>
      <c r="N224" s="266"/>
      <c r="O224" s="266"/>
      <c r="P224" s="266"/>
      <c r="Q224" s="267" t="str" cm="1">
        <f t="array" aca="1" ref="Q224" ca="1">_xlfn.IFS(J224="no","no",$B$10="si","si")</f>
        <v>si</v>
      </c>
      <c r="R224" s="266"/>
    </row>
    <row r="225" spans="1:18" x14ac:dyDescent="0.3">
      <c r="A225" s="63" t="s">
        <v>926</v>
      </c>
      <c r="B225" s="224" t="s">
        <v>44</v>
      </c>
      <c r="C225" s="225" t="s">
        <v>927</v>
      </c>
      <c r="D225" s="38" t="s">
        <v>57</v>
      </c>
      <c r="E225" s="37" t="s">
        <v>928</v>
      </c>
      <c r="F225" s="38" t="s">
        <v>929</v>
      </c>
      <c r="G225" s="39" t="s">
        <v>930</v>
      </c>
      <c r="H225" s="40">
        <v>44865</v>
      </c>
      <c r="I225" s="41">
        <f>Table15[[#This Row],[Fecha 
de 
expedición]]+1461</f>
        <v>46326</v>
      </c>
      <c r="J225" s="244" t="str">
        <f ca="1">IF(I225&gt;=TODAY(),"si","no")</f>
        <v>si</v>
      </c>
      <c r="K225" s="8" t="str">
        <f ca="1">IF(ABS(_xlfn.DAYS(TODAY(),I225))&lt;$B$9,"Debe renovar licencia luego de curso de 8 horas","")</f>
        <v/>
      </c>
      <c r="L225" s="8"/>
      <c r="M225" s="8" t="str">
        <f ca="1">IF(AND(J225="no",$B$10="si"),"si","no")</f>
        <v>no</v>
      </c>
      <c r="N225" s="266"/>
      <c r="O225" s="266"/>
      <c r="P225" s="266"/>
      <c r="Q225" s="267" t="str" cm="1">
        <f t="array" aca="1" ref="Q225" ca="1">_xlfn.IFS(J225="no","no",$B$10="si","si")</f>
        <v>si</v>
      </c>
      <c r="R225" s="266"/>
    </row>
    <row r="226" spans="1:18" x14ac:dyDescent="0.3">
      <c r="A226" s="61" t="s">
        <v>931</v>
      </c>
      <c r="B226" s="224" t="s">
        <v>44</v>
      </c>
      <c r="C226" s="225" t="s">
        <v>932</v>
      </c>
      <c r="D226" s="38" t="s">
        <v>57</v>
      </c>
      <c r="E226" s="235" t="s">
        <v>933</v>
      </c>
      <c r="F226" s="38" t="s">
        <v>99</v>
      </c>
      <c r="G226" s="39" t="s">
        <v>934</v>
      </c>
      <c r="H226" s="81">
        <v>44713</v>
      </c>
      <c r="I226" s="84">
        <f>Table15[[#This Row],[Fecha 
de 
expedición]]+1461</f>
        <v>46174</v>
      </c>
      <c r="J226" s="244" t="str">
        <f ca="1">IF(I226&gt;=TODAY(),"si","no")</f>
        <v>si</v>
      </c>
      <c r="K226" s="8" t="str">
        <f ca="1">IF(ABS(_xlfn.DAYS(TODAY(),I226))&lt;$B$9,"Debe renovar licencia luego de curso de 8 horas","")</f>
        <v/>
      </c>
      <c r="L226" s="8"/>
      <c r="M226" s="8" t="str">
        <f ca="1">IF(AND(J226="no",$B$10="si"),"si","no")</f>
        <v>no</v>
      </c>
      <c r="N226" s="266"/>
      <c r="O226" s="266"/>
      <c r="P226" s="266"/>
      <c r="Q226" s="267" t="str" cm="1">
        <f t="array" aca="1" ref="Q226" ca="1">_xlfn.IFS(J226="no","no",$B$10="si","si")</f>
        <v>si</v>
      </c>
      <c r="R226" s="266"/>
    </row>
    <row r="227" spans="1:18" x14ac:dyDescent="0.3">
      <c r="A227" s="63" t="s">
        <v>935</v>
      </c>
      <c r="B227" s="224" t="s">
        <v>44</v>
      </c>
      <c r="C227" s="225" t="s">
        <v>936</v>
      </c>
      <c r="D227" s="38" t="s">
        <v>46</v>
      </c>
      <c r="E227" s="37" t="s">
        <v>937</v>
      </c>
      <c r="F227" s="38" t="s">
        <v>267</v>
      </c>
      <c r="G227" s="39" t="s">
        <v>938</v>
      </c>
      <c r="H227" s="40">
        <v>45015</v>
      </c>
      <c r="I227" s="41">
        <f>Table15[[#This Row],[Fecha 
de 
expedición]]+1461</f>
        <v>46476</v>
      </c>
      <c r="J227" s="244" t="str">
        <f ca="1">IF(I227&gt;=TODAY(),"si","no")</f>
        <v>si</v>
      </c>
      <c r="K227" s="8" t="str">
        <f ca="1">IF(ABS(_xlfn.DAYS(TODAY(),I227))&lt;$B$9,"Debe renovar licencia luego de curso de 8 horas","")</f>
        <v/>
      </c>
      <c r="L227" s="8"/>
      <c r="M227" s="8" t="str">
        <f ca="1">IF(AND(J227="no",$B$10="si"),"si","no")</f>
        <v>no</v>
      </c>
      <c r="N227" s="266"/>
      <c r="O227" s="266"/>
      <c r="P227" s="266"/>
      <c r="Q227" s="267" t="str" cm="1">
        <f t="array" aca="1" ref="Q227" ca="1">_xlfn.IFS(J227="no","no",$B$10="si","si")</f>
        <v>si</v>
      </c>
      <c r="R227" s="266"/>
    </row>
    <row r="228" spans="1:18" x14ac:dyDescent="0.3">
      <c r="A228" s="63" t="s">
        <v>939</v>
      </c>
      <c r="B228" s="224" t="s">
        <v>44</v>
      </c>
      <c r="C228" s="225" t="s">
        <v>940</v>
      </c>
      <c r="D228" s="38" t="s">
        <v>57</v>
      </c>
      <c r="E228" s="37" t="s">
        <v>941</v>
      </c>
      <c r="F228" s="38" t="s">
        <v>237</v>
      </c>
      <c r="G228" s="39" t="s">
        <v>942</v>
      </c>
      <c r="H228" s="40">
        <v>44879</v>
      </c>
      <c r="I228" s="41">
        <f>Table15[[#This Row],[Fecha 
de 
expedición]]+1461</f>
        <v>46340</v>
      </c>
      <c r="J228" s="244" t="str">
        <f ca="1">IF(I228&gt;=TODAY(),"si","no")</f>
        <v>si</v>
      </c>
      <c r="K228" s="8" t="str">
        <f ca="1">IF(ABS(_xlfn.DAYS(TODAY(),I228))&lt;$B$9,"Debe renovar licencia luego de curso de 8 horas","")</f>
        <v/>
      </c>
      <c r="L228" s="8"/>
      <c r="M228" s="8" t="str">
        <f ca="1">IF(AND(J228="no",$B$10="si"),"si","no")</f>
        <v>no</v>
      </c>
      <c r="N228" s="266"/>
      <c r="O228" s="266"/>
      <c r="P228" s="266"/>
      <c r="Q228" s="267" t="str" cm="1">
        <f t="array" aca="1" ref="Q228" ca="1">_xlfn.IFS(J228="no","no",$B$10="si","si")</f>
        <v>si</v>
      </c>
      <c r="R228" s="266"/>
    </row>
    <row r="229" spans="1:18" x14ac:dyDescent="0.3">
      <c r="A229" s="252" t="s">
        <v>9612</v>
      </c>
      <c r="B229" s="224" t="s">
        <v>44</v>
      </c>
      <c r="C229" s="253" t="s">
        <v>9613</v>
      </c>
      <c r="D229" s="254" t="s">
        <v>57</v>
      </c>
      <c r="E229" s="259" t="s">
        <v>9614</v>
      </c>
      <c r="F229" s="38" t="s">
        <v>655</v>
      </c>
      <c r="G229" s="256" t="s">
        <v>9615</v>
      </c>
      <c r="H229" s="257">
        <v>45141</v>
      </c>
      <c r="I229" s="41">
        <f>Table15[[#This Row],[Fecha 
de 
expedición]]+1461</f>
        <v>46602</v>
      </c>
      <c r="J229" s="258" t="str">
        <f ca="1">IF(I229&gt;=TODAY(),"si","no")</f>
        <v>si</v>
      </c>
      <c r="K229" s="8" t="str">
        <f ca="1">IF(ABS(_xlfn.DAYS(TODAY(),I229))&lt;$B$9,"Debe renovar licencia luego de curso de 8 horas","")</f>
        <v/>
      </c>
      <c r="L229" s="8"/>
      <c r="M229" s="8" t="str">
        <f ca="1">IF(AND(J229="no",$B$10="si"),"si","no")</f>
        <v>no</v>
      </c>
      <c r="N229" s="266"/>
      <c r="O229" s="266"/>
      <c r="P229" s="266"/>
      <c r="Q229" s="267"/>
      <c r="R229" s="266"/>
    </row>
    <row r="230" spans="1:18" x14ac:dyDescent="0.3">
      <c r="A230" s="63" t="s">
        <v>943</v>
      </c>
      <c r="B230" s="224" t="s">
        <v>62</v>
      </c>
      <c r="C230" s="225" t="s">
        <v>944</v>
      </c>
      <c r="D230" s="38" t="s">
        <v>57</v>
      </c>
      <c r="E230" s="37" t="s">
        <v>945</v>
      </c>
      <c r="F230" s="38" t="s">
        <v>655</v>
      </c>
      <c r="G230" s="39" t="s">
        <v>946</v>
      </c>
      <c r="H230" s="40">
        <v>43235</v>
      </c>
      <c r="I230" s="41">
        <f>Table15[[#This Row],[Fecha 
de 
expedición]]+1461</f>
        <v>44696</v>
      </c>
      <c r="J230" s="244" t="str">
        <f ca="1">IF(I230&gt;=TODAY(),"si","no")</f>
        <v>no</v>
      </c>
      <c r="K230" s="8" t="str">
        <f ca="1">IF(ABS(_xlfn.DAYS(TODAY(),I230))&lt;$B$9,"Debe renovar licencia luego de curso de 8 horas","")</f>
        <v/>
      </c>
      <c r="L230" s="8"/>
      <c r="M230" s="8" t="str">
        <f ca="1">IF(AND(J230="no",$B$10="si"),"si","no")</f>
        <v>si</v>
      </c>
      <c r="N230" s="266"/>
      <c r="O230" s="266"/>
      <c r="P230" s="266"/>
      <c r="Q230" s="267" t="str" cm="1">
        <f t="array" aca="1" ref="Q230" ca="1">_xlfn.IFS(J230="no","no",$B$10="si","si")</f>
        <v>no</v>
      </c>
      <c r="R230" s="266"/>
    </row>
    <row r="231" spans="1:18" x14ac:dyDescent="0.3">
      <c r="A231" s="63" t="s">
        <v>947</v>
      </c>
      <c r="B231" s="224" t="s">
        <v>44</v>
      </c>
      <c r="C231" s="225" t="s">
        <v>948</v>
      </c>
      <c r="D231" s="38" t="s">
        <v>57</v>
      </c>
      <c r="E231" s="83" t="s">
        <v>949</v>
      </c>
      <c r="F231" s="38" t="s">
        <v>402</v>
      </c>
      <c r="G231" s="39" t="s">
        <v>950</v>
      </c>
      <c r="H231" s="40">
        <v>45013</v>
      </c>
      <c r="I231" s="41">
        <f>Table15[[#This Row],[Fecha 
de 
expedición]]+1461</f>
        <v>46474</v>
      </c>
      <c r="J231" s="244" t="str">
        <f ca="1">IF(I231&gt;=TODAY(),"si","no")</f>
        <v>si</v>
      </c>
      <c r="K231" s="8" t="str">
        <f ca="1">IF(ABS(_xlfn.DAYS(TODAY(),I231))&lt;$B$9,"Debe renovar licencia luego de curso de 8 horas","")</f>
        <v/>
      </c>
      <c r="L231" s="8"/>
      <c r="M231" s="8" t="str">
        <f ca="1">IF(AND(J231="no",$B$10="si"),"si","no")</f>
        <v>no</v>
      </c>
      <c r="N231" s="266"/>
      <c r="O231" s="266"/>
      <c r="P231" s="266"/>
      <c r="Q231" s="267" t="str" cm="1">
        <f t="array" aca="1" ref="Q231" ca="1">_xlfn.IFS(J231="no","no",$B$10="si","si")</f>
        <v>si</v>
      </c>
      <c r="R231" s="266"/>
    </row>
    <row r="232" spans="1:18" x14ac:dyDescent="0.3">
      <c r="A232" s="61" t="s">
        <v>951</v>
      </c>
      <c r="B232" s="224" t="s">
        <v>44</v>
      </c>
      <c r="C232" s="225" t="s">
        <v>952</v>
      </c>
      <c r="D232" s="38" t="s">
        <v>46</v>
      </c>
      <c r="E232" s="58" t="s">
        <v>953</v>
      </c>
      <c r="F232" s="38" t="s">
        <v>74</v>
      </c>
      <c r="G232" s="39" t="s">
        <v>954</v>
      </c>
      <c r="H232" s="40">
        <v>44370</v>
      </c>
      <c r="I232" s="41">
        <f>Table15[[#This Row],[Fecha 
de 
expedición]]+1461</f>
        <v>45831</v>
      </c>
      <c r="J232" s="244" t="str">
        <f ca="1">IF(I232&gt;=TODAY(),"si","no")</f>
        <v>si</v>
      </c>
      <c r="K232" s="8" t="str">
        <f ca="1">IF(ABS(_xlfn.DAYS(TODAY(),I232))&lt;$B$9,"Debe renovar licencia luego de curso de 8 horas","")</f>
        <v/>
      </c>
      <c r="L232" s="8"/>
      <c r="M232" s="8" t="str">
        <f ca="1">IF(AND(J232="no",$B$10="si"),"si","no")</f>
        <v>no</v>
      </c>
      <c r="N232" s="266"/>
      <c r="O232" s="266"/>
      <c r="P232" s="266"/>
      <c r="Q232" s="267" t="str" cm="1">
        <f t="array" aca="1" ref="Q232" ca="1">_xlfn.IFS(J232="no","no",$B$10="si","si")</f>
        <v>si</v>
      </c>
      <c r="R232" s="266"/>
    </row>
    <row r="233" spans="1:18" x14ac:dyDescent="0.3">
      <c r="A233" s="63" t="s">
        <v>955</v>
      </c>
      <c r="B233" s="224" t="s">
        <v>44</v>
      </c>
      <c r="C233" s="225" t="s">
        <v>956</v>
      </c>
      <c r="D233" s="38" t="s">
        <v>57</v>
      </c>
      <c r="E233" s="37" t="s">
        <v>957</v>
      </c>
      <c r="F233" s="38" t="s">
        <v>411</v>
      </c>
      <c r="G233" s="39" t="s">
        <v>958</v>
      </c>
      <c r="H233" s="40">
        <v>44603</v>
      </c>
      <c r="I233" s="41">
        <f>Table15[[#This Row],[Fecha 
de 
expedición]]+1461</f>
        <v>46064</v>
      </c>
      <c r="J233" s="244" t="str">
        <f ca="1">IF(I233&gt;=TODAY(),"si","no")</f>
        <v>si</v>
      </c>
      <c r="K233" s="8" t="str">
        <f ca="1">IF(ABS(_xlfn.DAYS(TODAY(),I233))&lt;$B$9,"Debe renovar licencia luego de curso de 8 horas","")</f>
        <v/>
      </c>
      <c r="L233" s="8"/>
      <c r="M233" s="8" t="str">
        <f ca="1">IF(AND(J233="no",$B$10="si"),"si","no")</f>
        <v>no</v>
      </c>
      <c r="N233" s="266"/>
      <c r="O233" s="266"/>
      <c r="P233" s="266"/>
      <c r="Q233" s="267" t="str" cm="1">
        <f t="array" aca="1" ref="Q233" ca="1">_xlfn.IFS(J233="no","no",$B$10="si","si")</f>
        <v>si</v>
      </c>
      <c r="R233" s="266"/>
    </row>
    <row r="234" spans="1:18" x14ac:dyDescent="0.3">
      <c r="A234" s="61" t="s">
        <v>959</v>
      </c>
      <c r="B234" s="224" t="s">
        <v>44</v>
      </c>
      <c r="C234" s="225" t="s">
        <v>960</v>
      </c>
      <c r="D234" s="38" t="s">
        <v>57</v>
      </c>
      <c r="E234" s="235" t="s">
        <v>961</v>
      </c>
      <c r="F234" s="38" t="s">
        <v>89</v>
      </c>
      <c r="G234" s="39" t="s">
        <v>962</v>
      </c>
      <c r="H234" s="81">
        <v>44539</v>
      </c>
      <c r="I234" s="84">
        <f>Table15[[#This Row],[Fecha 
de 
expedición]]+1461</f>
        <v>46000</v>
      </c>
      <c r="J234" s="244" t="str">
        <f ca="1">IF(I234&gt;=TODAY(),"si","no")</f>
        <v>si</v>
      </c>
      <c r="K234" s="8" t="str">
        <f ca="1">IF(ABS(_xlfn.DAYS(TODAY(),I234))&lt;$B$9,"Debe renovar licencia luego de curso de 8 horas","")</f>
        <v/>
      </c>
      <c r="L234" s="8"/>
      <c r="M234" s="8" t="str">
        <f ca="1">IF(AND(J234="no",$B$10="si"),"si","no")</f>
        <v>no</v>
      </c>
      <c r="N234" s="266"/>
      <c r="O234" s="266"/>
      <c r="P234" s="266"/>
      <c r="Q234" s="267" t="str" cm="1">
        <f t="array" aca="1" ref="Q234" ca="1">_xlfn.IFS(J234="no","no",$B$10="si","si")</f>
        <v>si</v>
      </c>
      <c r="R234" s="266"/>
    </row>
    <row r="235" spans="1:18" x14ac:dyDescent="0.3">
      <c r="A235" s="252" t="s">
        <v>9366</v>
      </c>
      <c r="B235" s="224" t="s">
        <v>44</v>
      </c>
      <c r="C235" s="253" t="s">
        <v>9367</v>
      </c>
      <c r="D235" s="254" t="s">
        <v>57</v>
      </c>
      <c r="E235" s="259" t="s">
        <v>9368</v>
      </c>
      <c r="F235" s="38" t="s">
        <v>402</v>
      </c>
      <c r="G235" s="256" t="s">
        <v>9369</v>
      </c>
      <c r="H235" s="257">
        <v>45078</v>
      </c>
      <c r="I235" s="41">
        <f>Table15[[#This Row],[Fecha 
de 
expedición]]+1461</f>
        <v>46539</v>
      </c>
      <c r="J235" s="258" t="str">
        <f ca="1">IF(I235&gt;=TODAY(),"si","no")</f>
        <v>si</v>
      </c>
      <c r="K235" s="8" t="str">
        <f ca="1">IF(ABS(_xlfn.DAYS(TODAY(),I235))&lt;$B$9,"Debe renovar licencia luego de curso de 8 horas","")</f>
        <v/>
      </c>
      <c r="L235" s="8"/>
      <c r="M235" s="8" t="str">
        <f ca="1">IF(AND(J235="no",$B$10="si"),"si","no")</f>
        <v>no</v>
      </c>
      <c r="N235" s="266"/>
      <c r="O235" s="266"/>
      <c r="P235" s="266"/>
      <c r="Q235" s="267"/>
      <c r="R235" s="266"/>
    </row>
    <row r="236" spans="1:18" x14ac:dyDescent="0.3">
      <c r="A236" s="61" t="s">
        <v>963</v>
      </c>
      <c r="B236" s="224" t="s">
        <v>44</v>
      </c>
      <c r="C236" s="225" t="s">
        <v>964</v>
      </c>
      <c r="D236" s="38" t="s">
        <v>57</v>
      </c>
      <c r="E236" s="235" t="s">
        <v>965</v>
      </c>
      <c r="F236" s="38" t="s">
        <v>655</v>
      </c>
      <c r="G236" s="39" t="s">
        <v>966</v>
      </c>
      <c r="H236" s="81">
        <v>44497</v>
      </c>
      <c r="I236" s="84">
        <f>Table15[[#This Row],[Fecha 
de 
expedición]]+1461</f>
        <v>45958</v>
      </c>
      <c r="J236" s="244" t="str">
        <f ca="1">IF(I236&gt;=TODAY(),"si","no")</f>
        <v>si</v>
      </c>
      <c r="K236" s="8" t="str">
        <f ca="1">IF(ABS(_xlfn.DAYS(TODAY(),I236))&lt;$B$9,"Debe renovar licencia luego de curso de 8 horas","")</f>
        <v/>
      </c>
      <c r="L236" s="8"/>
      <c r="M236" s="8" t="str">
        <f ca="1">IF(AND(J236="no",$B$10="si"),"si","no")</f>
        <v>no</v>
      </c>
      <c r="N236" s="266"/>
      <c r="O236" s="266"/>
      <c r="P236" s="266"/>
      <c r="Q236" s="267" t="str" cm="1">
        <f t="array" aca="1" ref="Q236" ca="1">_xlfn.IFS(J236="no","no",$B$10="si","si")</f>
        <v>si</v>
      </c>
      <c r="R236" s="266"/>
    </row>
    <row r="237" spans="1:18" x14ac:dyDescent="0.3">
      <c r="A237" s="61" t="s">
        <v>967</v>
      </c>
      <c r="B237" s="224" t="s">
        <v>44</v>
      </c>
      <c r="C237" s="225" t="s">
        <v>968</v>
      </c>
      <c r="D237" s="38" t="s">
        <v>57</v>
      </c>
      <c r="E237" s="235" t="s">
        <v>969</v>
      </c>
      <c r="F237" s="38" t="s">
        <v>129</v>
      </c>
      <c r="G237" s="39" t="s">
        <v>970</v>
      </c>
      <c r="H237" s="81">
        <v>44497</v>
      </c>
      <c r="I237" s="84">
        <f>Table15[[#This Row],[Fecha 
de 
expedición]]+1461</f>
        <v>45958</v>
      </c>
      <c r="J237" s="244" t="str">
        <f ca="1">IF(I237&gt;=TODAY(),"si","no")</f>
        <v>si</v>
      </c>
      <c r="K237" s="8" t="str">
        <f ca="1">IF(ABS(_xlfn.DAYS(TODAY(),I237))&lt;$B$9,"Debe renovar licencia luego de curso de 8 horas","")</f>
        <v/>
      </c>
      <c r="L237" s="8"/>
      <c r="M237" s="8" t="str">
        <f ca="1">IF(AND(J237="no",$B$10="si"),"si","no")</f>
        <v>no</v>
      </c>
      <c r="N237" s="266"/>
      <c r="O237" s="266"/>
      <c r="P237" s="266"/>
      <c r="Q237" s="267" t="str" cm="1">
        <f t="array" aca="1" ref="Q237" ca="1">_xlfn.IFS(J237="no","no",$B$10="si","si")</f>
        <v>si</v>
      </c>
      <c r="R237" s="266"/>
    </row>
    <row r="238" spans="1:18" x14ac:dyDescent="0.3">
      <c r="A238" s="63" t="s">
        <v>971</v>
      </c>
      <c r="B238" s="224" t="s">
        <v>44</v>
      </c>
      <c r="C238" s="225" t="s">
        <v>972</v>
      </c>
      <c r="D238" s="38" t="s">
        <v>57</v>
      </c>
      <c r="E238" s="37" t="s">
        <v>973</v>
      </c>
      <c r="F238" s="38" t="s">
        <v>325</v>
      </c>
      <c r="G238" s="39" t="s">
        <v>974</v>
      </c>
      <c r="H238" s="40">
        <v>43672</v>
      </c>
      <c r="I238" s="41">
        <f>Table15[[#This Row],[Fecha 
de 
expedición]]+1461</f>
        <v>45133</v>
      </c>
      <c r="J238" s="244" t="str">
        <f ca="1">IF(I238&gt;=TODAY(),"si","no")</f>
        <v>no</v>
      </c>
      <c r="K238" s="8" t="str">
        <f ca="1">IF(ABS(_xlfn.DAYS(TODAY(),I238))&lt;$B$9,"Debe renovar licencia luego de curso de 8 horas","")</f>
        <v/>
      </c>
      <c r="L238" s="8"/>
      <c r="M238" s="8" t="str">
        <f ca="1">IF(AND(J238="no",$B$10="si"),"si","no")</f>
        <v>si</v>
      </c>
      <c r="N238" s="266"/>
      <c r="O238" s="266"/>
      <c r="P238" s="266"/>
      <c r="Q238" s="267" t="str" cm="1">
        <f t="array" aca="1" ref="Q238" ca="1">_xlfn.IFS(J238="no","no",$B$10="si","si")</f>
        <v>no</v>
      </c>
      <c r="R238" s="266"/>
    </row>
    <row r="239" spans="1:18" x14ac:dyDescent="0.3">
      <c r="A239" s="63" t="s">
        <v>975</v>
      </c>
      <c r="B239" s="224" t="s">
        <v>44</v>
      </c>
      <c r="C239" s="225" t="s">
        <v>976</v>
      </c>
      <c r="D239" s="38" t="s">
        <v>57</v>
      </c>
      <c r="E239" s="37" t="s">
        <v>977</v>
      </c>
      <c r="F239" s="38" t="s">
        <v>168</v>
      </c>
      <c r="G239" s="39" t="s">
        <v>978</v>
      </c>
      <c r="H239" s="40">
        <v>43430</v>
      </c>
      <c r="I239" s="41">
        <f>Table15[[#This Row],[Fecha 
de 
expedición]]+1461</f>
        <v>44891</v>
      </c>
      <c r="J239" s="244" t="str">
        <f ca="1">IF(I239&gt;=TODAY(),"si","no")</f>
        <v>no</v>
      </c>
      <c r="K239" s="8" t="str">
        <f ca="1">IF(ABS(_xlfn.DAYS(TODAY(),I239))&lt;$B$9,"Debe renovar licencia luego de curso de 8 horas","")</f>
        <v/>
      </c>
      <c r="L239" s="8"/>
      <c r="M239" s="8" t="str">
        <f ca="1">IF(AND(J239="no",$B$10="si"),"si","no")</f>
        <v>si</v>
      </c>
      <c r="N239" s="266"/>
      <c r="O239" s="266"/>
      <c r="P239" s="266"/>
      <c r="Q239" s="267" t="str" cm="1">
        <f t="array" aca="1" ref="Q239" ca="1">_xlfn.IFS(J239="no","no",$B$10="si","si")</f>
        <v>no</v>
      </c>
      <c r="R239" s="266"/>
    </row>
    <row r="240" spans="1:18" x14ac:dyDescent="0.3">
      <c r="A240" s="63" t="s">
        <v>979</v>
      </c>
      <c r="B240" s="224" t="s">
        <v>44</v>
      </c>
      <c r="C240" s="225" t="s">
        <v>980</v>
      </c>
      <c r="D240" s="38" t="s">
        <v>57</v>
      </c>
      <c r="E240" s="37" t="s">
        <v>981</v>
      </c>
      <c r="F240" s="38" t="s">
        <v>844</v>
      </c>
      <c r="G240" s="39" t="s">
        <v>982</v>
      </c>
      <c r="H240" s="40">
        <v>44648</v>
      </c>
      <c r="I240" s="41">
        <f>Table15[[#This Row],[Fecha 
de 
expedición]]+1461</f>
        <v>46109</v>
      </c>
      <c r="J240" s="244" t="str">
        <f ca="1">IF(I240&gt;=TODAY(),"si","no")</f>
        <v>si</v>
      </c>
      <c r="K240" s="8" t="str">
        <f ca="1">IF(ABS(_xlfn.DAYS(TODAY(),I240))&lt;$B$9,"Debe renovar licencia luego de curso de 8 horas","")</f>
        <v/>
      </c>
      <c r="L240" s="8"/>
      <c r="M240" s="8" t="str">
        <f ca="1">IF(AND(J240="no",$B$10="si"),"si","no")</f>
        <v>no</v>
      </c>
      <c r="N240" s="266"/>
      <c r="O240" s="266"/>
      <c r="P240" s="266"/>
      <c r="Q240" s="267" t="str" cm="1">
        <f t="array" aca="1" ref="Q240" ca="1">_xlfn.IFS(J240="no","no",$B$10="si","si")</f>
        <v>si</v>
      </c>
      <c r="R240" s="266"/>
    </row>
    <row r="241" spans="1:18" x14ac:dyDescent="0.3">
      <c r="A241" s="63" t="s">
        <v>983</v>
      </c>
      <c r="B241" s="224" t="s">
        <v>44</v>
      </c>
      <c r="C241" s="225" t="s">
        <v>984</v>
      </c>
      <c r="D241" s="38" t="s">
        <v>57</v>
      </c>
      <c r="E241" s="37" t="s">
        <v>985</v>
      </c>
      <c r="F241" s="38" t="s">
        <v>416</v>
      </c>
      <c r="G241" s="39" t="s">
        <v>986</v>
      </c>
      <c r="H241" s="40">
        <v>44853</v>
      </c>
      <c r="I241" s="41">
        <f>Table15[[#This Row],[Fecha 
de 
expedición]]+1461</f>
        <v>46314</v>
      </c>
      <c r="J241" s="244" t="str">
        <f ca="1">IF(I241&gt;=TODAY(),"si","no")</f>
        <v>si</v>
      </c>
      <c r="K241" s="8" t="str">
        <f ca="1">IF(ABS(_xlfn.DAYS(TODAY(),I241))&lt;$B$9,"Debe renovar licencia luego de curso de 8 horas","")</f>
        <v/>
      </c>
      <c r="L241" s="8"/>
      <c r="M241" s="8" t="str">
        <f ca="1">IF(AND(J241="no",$B$10="si"),"si","no")</f>
        <v>no</v>
      </c>
      <c r="N241" s="266"/>
      <c r="O241" s="266"/>
      <c r="P241" s="266"/>
      <c r="Q241" s="267" t="str" cm="1">
        <f t="array" aca="1" ref="Q241" ca="1">_xlfn.IFS(J241="no","no",$B$10="si","si")</f>
        <v>si</v>
      </c>
      <c r="R241" s="266"/>
    </row>
    <row r="242" spans="1:18" x14ac:dyDescent="0.3">
      <c r="A242" s="61" t="s">
        <v>987</v>
      </c>
      <c r="B242" s="224" t="s">
        <v>44</v>
      </c>
      <c r="C242" s="225" t="s">
        <v>988</v>
      </c>
      <c r="D242" s="38" t="s">
        <v>57</v>
      </c>
      <c r="E242" s="235" t="s">
        <v>989</v>
      </c>
      <c r="F242" s="38" t="s">
        <v>835</v>
      </c>
      <c r="G242" s="39" t="s">
        <v>990</v>
      </c>
      <c r="H242" s="81">
        <v>44743</v>
      </c>
      <c r="I242" s="84">
        <f>Table15[[#This Row],[Fecha 
de 
expedición]]+1461</f>
        <v>46204</v>
      </c>
      <c r="J242" s="244" t="str">
        <f ca="1">IF(I242&gt;=TODAY(),"si","no")</f>
        <v>si</v>
      </c>
      <c r="K242" s="8" t="str">
        <f ca="1">IF(ABS(_xlfn.DAYS(TODAY(),I242))&lt;$B$9,"Debe renovar licencia luego de curso de 8 horas","")</f>
        <v/>
      </c>
      <c r="L242" s="8"/>
      <c r="M242" s="8" t="str">
        <f ca="1">IF(AND(J242="no",$B$10="si"),"si","no")</f>
        <v>no</v>
      </c>
      <c r="N242" s="266"/>
      <c r="O242" s="266"/>
      <c r="P242" s="266"/>
      <c r="Q242" s="267" t="str" cm="1">
        <f t="array" aca="1" ref="Q242" ca="1">_xlfn.IFS(J242="no","no",$B$10="si","si")</f>
        <v>si</v>
      </c>
      <c r="R242" s="266"/>
    </row>
    <row r="243" spans="1:18" x14ac:dyDescent="0.3">
      <c r="A243" s="63" t="s">
        <v>991</v>
      </c>
      <c r="B243" s="224" t="s">
        <v>44</v>
      </c>
      <c r="C243" s="225" t="s">
        <v>992</v>
      </c>
      <c r="D243" s="38" t="s">
        <v>57</v>
      </c>
      <c r="E243" s="37" t="s">
        <v>993</v>
      </c>
      <c r="F243" s="38" t="s">
        <v>994</v>
      </c>
      <c r="G243" s="39" t="s">
        <v>995</v>
      </c>
      <c r="H243" s="40">
        <v>44336</v>
      </c>
      <c r="I243" s="41">
        <f>Table15[[#This Row],[Fecha 
de 
expedición]]+1461</f>
        <v>45797</v>
      </c>
      <c r="J243" s="244" t="str">
        <f ca="1">IF(I243&gt;=TODAY(),"si","no")</f>
        <v>si</v>
      </c>
      <c r="K243" s="8" t="str">
        <f ca="1">IF(ABS(_xlfn.DAYS(TODAY(),I243))&lt;$B$9,"Debe renovar licencia luego de curso de 8 horas","")</f>
        <v/>
      </c>
      <c r="L243" s="8"/>
      <c r="M243" s="8" t="str">
        <f ca="1">IF(AND(J243="no",$B$10="si"),"si","no")</f>
        <v>no</v>
      </c>
      <c r="N243" s="266"/>
      <c r="O243" s="266"/>
      <c r="P243" s="266"/>
      <c r="Q243" s="267" t="str" cm="1">
        <f t="array" aca="1" ref="Q243" ca="1">_xlfn.IFS(J243="no","no",$B$10="si","si")</f>
        <v>si</v>
      </c>
      <c r="R243" s="266"/>
    </row>
    <row r="244" spans="1:18" x14ac:dyDescent="0.3">
      <c r="A244" s="63" t="s">
        <v>996</v>
      </c>
      <c r="B244" s="224" t="s">
        <v>44</v>
      </c>
      <c r="C244" s="225" t="s">
        <v>997</v>
      </c>
      <c r="D244" s="38" t="s">
        <v>57</v>
      </c>
      <c r="E244" s="37" t="s">
        <v>998</v>
      </c>
      <c r="F244" s="38" t="s">
        <v>453</v>
      </c>
      <c r="G244" s="39" t="s">
        <v>999</v>
      </c>
      <c r="H244" s="40">
        <v>44872</v>
      </c>
      <c r="I244" s="41">
        <f>Table15[[#This Row],[Fecha 
de 
expedición]]+1461</f>
        <v>46333</v>
      </c>
      <c r="J244" s="244" t="str">
        <f ca="1">IF(I244&gt;=TODAY(),"si","no")</f>
        <v>si</v>
      </c>
      <c r="K244" s="8" t="str">
        <f ca="1">IF(ABS(_xlfn.DAYS(TODAY(),I244))&lt;$B$9,"Debe renovar licencia luego de curso de 8 horas","")</f>
        <v/>
      </c>
      <c r="L244" s="8"/>
      <c r="M244" s="8" t="str">
        <f ca="1">IF(AND(J244="no",$B$10="si"),"si","no")</f>
        <v>no</v>
      </c>
      <c r="N244" s="266"/>
      <c r="O244" s="266"/>
      <c r="P244" s="266"/>
      <c r="Q244" s="267" t="str" cm="1">
        <f t="array" aca="1" ref="Q244" ca="1">_xlfn.IFS(J244="no","no",$B$10="si","si")</f>
        <v>si</v>
      </c>
      <c r="R244" s="266"/>
    </row>
    <row r="245" spans="1:18" x14ac:dyDescent="0.3">
      <c r="A245" s="63" t="s">
        <v>1000</v>
      </c>
      <c r="B245" s="224" t="s">
        <v>62</v>
      </c>
      <c r="C245" s="225" t="s">
        <v>1001</v>
      </c>
      <c r="D245" s="38" t="s">
        <v>46</v>
      </c>
      <c r="E245" s="37" t="s">
        <v>1002</v>
      </c>
      <c r="F245" s="38" t="s">
        <v>555</v>
      </c>
      <c r="G245" s="39" t="s">
        <v>1003</v>
      </c>
      <c r="H245" s="40">
        <v>43117</v>
      </c>
      <c r="I245" s="41">
        <f>Table15[[#This Row],[Fecha 
de 
expedición]]+1461</f>
        <v>44578</v>
      </c>
      <c r="J245" s="244" t="str">
        <f ca="1">IF(I245&gt;=TODAY(),"si","no")</f>
        <v>no</v>
      </c>
      <c r="K245" s="8" t="str">
        <f ca="1">IF(ABS(_xlfn.DAYS(TODAY(),I245))&lt;$B$9,"Debe renovar licencia luego de curso de 8 horas","")</f>
        <v/>
      </c>
      <c r="L245" s="8"/>
      <c r="M245" s="8" t="str">
        <f ca="1">IF(AND(J245="no",$B$10="si"),"si","no")</f>
        <v>si</v>
      </c>
      <c r="N245" s="266"/>
      <c r="O245" s="266"/>
      <c r="P245" s="266"/>
      <c r="Q245" s="267" t="str" cm="1">
        <f t="array" aca="1" ref="Q245" ca="1">_xlfn.IFS(J245="no","no",$B$10="si","si")</f>
        <v>no</v>
      </c>
      <c r="R245" s="266"/>
    </row>
    <row r="246" spans="1:18" x14ac:dyDescent="0.3">
      <c r="A246" s="61" t="s">
        <v>1004</v>
      </c>
      <c r="B246" s="224" t="s">
        <v>44</v>
      </c>
      <c r="C246" s="225" t="s">
        <v>1005</v>
      </c>
      <c r="D246" s="38" t="s">
        <v>57</v>
      </c>
      <c r="E246" s="235" t="s">
        <v>1006</v>
      </c>
      <c r="F246" s="38" t="s">
        <v>453</v>
      </c>
      <c r="G246" s="39" t="s">
        <v>1007</v>
      </c>
      <c r="H246" s="81">
        <v>44616</v>
      </c>
      <c r="I246" s="84">
        <f>Table15[[#This Row],[Fecha 
de 
expedición]]+1461</f>
        <v>46077</v>
      </c>
      <c r="J246" s="244" t="str">
        <f ca="1">IF(I246&gt;=TODAY(),"si","no")</f>
        <v>si</v>
      </c>
      <c r="K246" s="8" t="str">
        <f ca="1">IF(ABS(_xlfn.DAYS(TODAY(),I246))&lt;$B$9,"Debe renovar licencia luego de curso de 8 horas","")</f>
        <v/>
      </c>
      <c r="L246" s="8"/>
      <c r="M246" s="8" t="str">
        <f ca="1">IF(AND(J246="no",$B$10="si"),"si","no")</f>
        <v>no</v>
      </c>
      <c r="N246" s="266"/>
      <c r="O246" s="266"/>
      <c r="P246" s="266"/>
      <c r="Q246" s="267" t="str" cm="1">
        <f t="array" aca="1" ref="Q246" ca="1">_xlfn.IFS(J246="no","no",$B$10="si","si")</f>
        <v>si</v>
      </c>
      <c r="R246" s="266"/>
    </row>
    <row r="247" spans="1:18" x14ac:dyDescent="0.3">
      <c r="A247" s="63" t="s">
        <v>1008</v>
      </c>
      <c r="B247" s="224" t="s">
        <v>44</v>
      </c>
      <c r="C247" s="225" t="s">
        <v>1009</v>
      </c>
      <c r="D247" s="38" t="s">
        <v>57</v>
      </c>
      <c r="E247" s="37" t="s">
        <v>1010</v>
      </c>
      <c r="F247" s="38" t="s">
        <v>1011</v>
      </c>
      <c r="G247" s="39" t="s">
        <v>1012</v>
      </c>
      <c r="H247" s="40">
        <v>44333</v>
      </c>
      <c r="I247" s="41">
        <f>Table15[[#This Row],[Fecha 
de 
expedición]]+1461</f>
        <v>45794</v>
      </c>
      <c r="J247" s="244" t="str">
        <f ca="1">IF(I247&gt;=TODAY(),"si","no")</f>
        <v>si</v>
      </c>
      <c r="K247" s="8" t="str">
        <f ca="1">IF(ABS(_xlfn.DAYS(TODAY(),I247))&lt;$B$9,"Debe renovar licencia luego de curso de 8 horas","")</f>
        <v/>
      </c>
      <c r="L247" s="8"/>
      <c r="M247" s="8" t="str">
        <f ca="1">IF(AND(J247="no",$B$10="si"),"si","no")</f>
        <v>no</v>
      </c>
      <c r="N247" s="266"/>
      <c r="O247" s="266"/>
      <c r="P247" s="266"/>
      <c r="Q247" s="267" t="str" cm="1">
        <f t="array" aca="1" ref="Q247" ca="1">_xlfn.IFS(J247="no","no",$B$10="si","si")</f>
        <v>si</v>
      </c>
      <c r="R247" s="266"/>
    </row>
    <row r="248" spans="1:18" x14ac:dyDescent="0.3">
      <c r="A248" s="63" t="s">
        <v>1013</v>
      </c>
      <c r="B248" s="224" t="s">
        <v>44</v>
      </c>
      <c r="C248" s="225" t="s">
        <v>1014</v>
      </c>
      <c r="D248" s="38" t="s">
        <v>57</v>
      </c>
      <c r="E248" s="37" t="s">
        <v>1015</v>
      </c>
      <c r="F248" s="38" t="s">
        <v>285</v>
      </c>
      <c r="G248" s="39" t="s">
        <v>1016</v>
      </c>
      <c r="H248" s="40">
        <v>43585</v>
      </c>
      <c r="I248" s="41">
        <f>Table15[[#This Row],[Fecha 
de 
expedición]]+1461</f>
        <v>45046</v>
      </c>
      <c r="J248" s="244" t="str">
        <f ca="1">IF(I248&gt;=TODAY(),"si","no")</f>
        <v>no</v>
      </c>
      <c r="K248" s="8" t="str">
        <f ca="1">IF(ABS(_xlfn.DAYS(TODAY(),I248))&lt;$B$9,"Debe renovar licencia luego de curso de 8 horas","")</f>
        <v/>
      </c>
      <c r="L248" s="8"/>
      <c r="M248" s="8" t="str">
        <f ca="1">IF(AND(J248="no",$B$10="si"),"si","no")</f>
        <v>si</v>
      </c>
      <c r="N248" s="266"/>
      <c r="O248" s="266"/>
      <c r="P248" s="266"/>
      <c r="Q248" s="267" t="str" cm="1">
        <f t="array" aca="1" ref="Q248" ca="1">_xlfn.IFS(J248="no","no",$B$10="si","si")</f>
        <v>no</v>
      </c>
      <c r="R248" s="266"/>
    </row>
    <row r="249" spans="1:18" x14ac:dyDescent="0.3">
      <c r="A249" s="61" t="s">
        <v>1017</v>
      </c>
      <c r="B249" s="224" t="s">
        <v>44</v>
      </c>
      <c r="C249" s="225" t="s">
        <v>1018</v>
      </c>
      <c r="D249" s="38" t="s">
        <v>46</v>
      </c>
      <c r="E249" s="235" t="s">
        <v>1019</v>
      </c>
      <c r="F249" s="38" t="s">
        <v>194</v>
      </c>
      <c r="G249" s="39" t="s">
        <v>1020</v>
      </c>
      <c r="H249" s="81">
        <v>44701</v>
      </c>
      <c r="I249" s="84">
        <f>Table15[[#This Row],[Fecha 
de 
expedición]]+1461</f>
        <v>46162</v>
      </c>
      <c r="J249" s="244" t="str">
        <f ca="1">IF(I249&gt;=TODAY(),"si","no")</f>
        <v>si</v>
      </c>
      <c r="K249" s="8" t="str">
        <f ca="1">IF(ABS(_xlfn.DAYS(TODAY(),I249))&lt;$B$9,"Debe renovar licencia luego de curso de 8 horas","")</f>
        <v/>
      </c>
      <c r="L249" s="8"/>
      <c r="M249" s="8" t="str">
        <f ca="1">IF(AND(J249="no",$B$10="si"),"si","no")</f>
        <v>no</v>
      </c>
      <c r="N249" s="266"/>
      <c r="O249" s="266"/>
      <c r="P249" s="266"/>
      <c r="Q249" s="267" t="str" cm="1">
        <f t="array" aca="1" ref="Q249" ca="1">_xlfn.IFS(J249="no","no",$B$10="si","si")</f>
        <v>si</v>
      </c>
      <c r="R249" s="266"/>
    </row>
    <row r="250" spans="1:18" x14ac:dyDescent="0.3">
      <c r="A250" s="63" t="s">
        <v>1021</v>
      </c>
      <c r="B250" s="224" t="s">
        <v>44</v>
      </c>
      <c r="C250" s="225" t="s">
        <v>1022</v>
      </c>
      <c r="D250" s="38" t="s">
        <v>57</v>
      </c>
      <c r="E250" s="83" t="s">
        <v>1023</v>
      </c>
      <c r="F250" s="38" t="s">
        <v>204</v>
      </c>
      <c r="G250" s="39" t="s">
        <v>1024</v>
      </c>
      <c r="H250" s="40">
        <v>44922</v>
      </c>
      <c r="I250" s="41">
        <f>Table15[[#This Row],[Fecha 
de 
expedición]]+1461</f>
        <v>46383</v>
      </c>
      <c r="J250" s="244" t="str">
        <f ca="1">IF(I250&gt;=TODAY(),"si","no")</f>
        <v>si</v>
      </c>
      <c r="K250" s="8" t="str">
        <f ca="1">IF(ABS(_xlfn.DAYS(TODAY(),I250))&lt;$B$9,"Debe renovar licencia luego de curso de 8 horas","")</f>
        <v/>
      </c>
      <c r="L250" s="8"/>
      <c r="M250" s="8" t="str">
        <f ca="1">IF(AND(J250="no",$B$10="si"),"si","no")</f>
        <v>no</v>
      </c>
      <c r="N250" s="266"/>
      <c r="O250" s="266"/>
      <c r="P250" s="266"/>
      <c r="Q250" s="267" t="str" cm="1">
        <f t="array" aca="1" ref="Q250" ca="1">_xlfn.IFS(J250="no","no",$B$10="si","si")</f>
        <v>si</v>
      </c>
      <c r="R250" s="266"/>
    </row>
    <row r="251" spans="1:18" x14ac:dyDescent="0.3">
      <c r="A251" s="63" t="s">
        <v>1025</v>
      </c>
      <c r="B251" s="224" t="s">
        <v>44</v>
      </c>
      <c r="C251" s="225" t="s">
        <v>1026</v>
      </c>
      <c r="D251" s="38" t="s">
        <v>57</v>
      </c>
      <c r="E251" s="37"/>
      <c r="F251" s="38" t="s">
        <v>89</v>
      </c>
      <c r="G251" s="39" t="s">
        <v>1027</v>
      </c>
      <c r="H251" s="40">
        <v>43608</v>
      </c>
      <c r="I251" s="41">
        <f>Table15[[#This Row],[Fecha 
de 
expedición]]+1461</f>
        <v>45069</v>
      </c>
      <c r="J251" s="244" t="str">
        <f ca="1">IF(I251&gt;=TODAY(),"si","no")</f>
        <v>no</v>
      </c>
      <c r="K251" s="8" t="str">
        <f ca="1">IF(ABS(_xlfn.DAYS(TODAY(),I251))&lt;$B$9,"Debe renovar licencia luego de curso de 8 horas","")</f>
        <v/>
      </c>
      <c r="L251" s="8"/>
      <c r="M251" s="8" t="str">
        <f ca="1">IF(AND(J251="no",$B$10="si"),"si","no")</f>
        <v>si</v>
      </c>
      <c r="N251" s="266"/>
      <c r="O251" s="266"/>
      <c r="P251" s="266"/>
      <c r="Q251" s="267" t="str" cm="1">
        <f t="array" aca="1" ref="Q251" ca="1">_xlfn.IFS(J251="no","no",$B$10="si","si")</f>
        <v>no</v>
      </c>
      <c r="R251" s="266"/>
    </row>
    <row r="252" spans="1:18" x14ac:dyDescent="0.3">
      <c r="A252" s="213" t="s">
        <v>1028</v>
      </c>
      <c r="B252" s="226" t="s">
        <v>44</v>
      </c>
      <c r="C252" s="227" t="s">
        <v>1029</v>
      </c>
      <c r="D252" s="214" t="s">
        <v>57</v>
      </c>
      <c r="E252" s="58" t="s">
        <v>1030</v>
      </c>
      <c r="F252" s="45" t="s">
        <v>168</v>
      </c>
      <c r="G252" s="46" t="s">
        <v>1031</v>
      </c>
      <c r="H252" s="211">
        <v>44831</v>
      </c>
      <c r="I252" s="41">
        <f>Table15[[#This Row],[Fecha 
de 
expedición]]+1461</f>
        <v>46292</v>
      </c>
      <c r="J252" s="228" t="str">
        <f ca="1">IF(I252&gt;=TODAY(),"si","no")</f>
        <v>si</v>
      </c>
      <c r="K252" s="8" t="str">
        <f ca="1">IF(ABS(_xlfn.DAYS(TODAY(),I252))&lt;$B$9,"Debe renovar licencia luego de curso de 8 horas","")</f>
        <v/>
      </c>
      <c r="L252" s="8"/>
      <c r="M252" s="8" t="str">
        <f ca="1">IF(AND(J252="no",$B$10="si"),"si","no")</f>
        <v>no</v>
      </c>
      <c r="N252" s="266"/>
      <c r="O252" s="266"/>
      <c r="P252" s="266"/>
      <c r="Q252" s="267" t="str" cm="1">
        <f t="array" aca="1" ref="Q252" ca="1">_xlfn.IFS(J252="no","no",$B$10="si","si")</f>
        <v>si</v>
      </c>
      <c r="R252" s="266"/>
    </row>
    <row r="253" spans="1:18" x14ac:dyDescent="0.3">
      <c r="A253" s="63" t="s">
        <v>1032</v>
      </c>
      <c r="B253" s="224" t="s">
        <v>44</v>
      </c>
      <c r="C253" s="225" t="s">
        <v>1033</v>
      </c>
      <c r="D253" s="38" t="s">
        <v>57</v>
      </c>
      <c r="E253" s="37" t="s">
        <v>1034</v>
      </c>
      <c r="F253" s="38" t="s">
        <v>1035</v>
      </c>
      <c r="G253" s="39" t="s">
        <v>1036</v>
      </c>
      <c r="H253" s="40">
        <v>44335</v>
      </c>
      <c r="I253" s="41">
        <f>Table15[[#This Row],[Fecha 
de 
expedición]]+1461</f>
        <v>45796</v>
      </c>
      <c r="J253" s="244" t="str">
        <f ca="1">IF(I253&gt;=TODAY(),"si","no")</f>
        <v>si</v>
      </c>
      <c r="K253" s="8" t="str">
        <f ca="1">IF(ABS(_xlfn.DAYS(TODAY(),I253))&lt;$B$9,"Debe renovar licencia luego de curso de 8 horas","")</f>
        <v/>
      </c>
      <c r="L253" s="8"/>
      <c r="M253" s="8" t="str">
        <f ca="1">IF(AND(J253="no",$B$10="si"),"si","no")</f>
        <v>no</v>
      </c>
      <c r="N253" s="266"/>
      <c r="O253" s="266"/>
      <c r="P253" s="266"/>
      <c r="Q253" s="267" t="str" cm="1">
        <f t="array" aca="1" ref="Q253" ca="1">_xlfn.IFS(J253="no","no",$B$10="si","si")</f>
        <v>si</v>
      </c>
      <c r="R253" s="266"/>
    </row>
    <row r="254" spans="1:18" x14ac:dyDescent="0.3">
      <c r="A254" s="63" t="s">
        <v>1037</v>
      </c>
      <c r="B254" s="224" t="s">
        <v>44</v>
      </c>
      <c r="C254" s="225" t="s">
        <v>1038</v>
      </c>
      <c r="D254" s="38" t="s">
        <v>57</v>
      </c>
      <c r="E254" s="37" t="s">
        <v>1039</v>
      </c>
      <c r="F254" s="38" t="s">
        <v>1035</v>
      </c>
      <c r="G254" s="39" t="s">
        <v>1040</v>
      </c>
      <c r="H254" s="40">
        <v>43584</v>
      </c>
      <c r="I254" s="41">
        <f>Table15[[#This Row],[Fecha 
de 
expedición]]+1461</f>
        <v>45045</v>
      </c>
      <c r="J254" s="244" t="str">
        <f ca="1">IF(I254&gt;=TODAY(),"si","no")</f>
        <v>no</v>
      </c>
      <c r="K254" s="8" t="str">
        <f ca="1">IF(ABS(_xlfn.DAYS(TODAY(),I254))&lt;$B$9,"Debe renovar licencia luego de curso de 8 horas","")</f>
        <v/>
      </c>
      <c r="L254" s="8"/>
      <c r="M254" s="8" t="str">
        <f ca="1">IF(AND(J254="no",$B$10="si"),"si","no")</f>
        <v>si</v>
      </c>
      <c r="N254" s="266"/>
      <c r="O254" s="266"/>
      <c r="P254" s="266"/>
      <c r="Q254" s="267" t="str" cm="1">
        <f t="array" aca="1" ref="Q254" ca="1">_xlfn.IFS(J254="no","no",$B$10="si","si")</f>
        <v>no</v>
      </c>
      <c r="R254" s="266"/>
    </row>
    <row r="255" spans="1:18" x14ac:dyDescent="0.3">
      <c r="A255" s="63" t="s">
        <v>1041</v>
      </c>
      <c r="B255" s="224" t="s">
        <v>44</v>
      </c>
      <c r="C255" s="225" t="s">
        <v>1042</v>
      </c>
      <c r="D255" s="38" t="s">
        <v>57</v>
      </c>
      <c r="E255" s="37" t="s">
        <v>1043</v>
      </c>
      <c r="F255" s="38" t="s">
        <v>155</v>
      </c>
      <c r="G255" s="39" t="s">
        <v>1044</v>
      </c>
      <c r="H255" s="40">
        <v>44865</v>
      </c>
      <c r="I255" s="41">
        <f>Table15[[#This Row],[Fecha 
de 
expedición]]+1461</f>
        <v>46326</v>
      </c>
      <c r="J255" s="244" t="str">
        <f ca="1">IF(I255&gt;=TODAY(),"si","no")</f>
        <v>si</v>
      </c>
      <c r="K255" s="8" t="str">
        <f ca="1">IF(ABS(_xlfn.DAYS(TODAY(),I255))&lt;$B$9,"Debe renovar licencia luego de curso de 8 horas","")</f>
        <v/>
      </c>
      <c r="L255" s="8"/>
      <c r="M255" s="8" t="str">
        <f ca="1">IF(AND(J255="no",$B$10="si"),"si","no")</f>
        <v>no</v>
      </c>
      <c r="N255" s="266"/>
      <c r="O255" s="266"/>
      <c r="P255" s="266"/>
      <c r="Q255" s="267" t="str" cm="1">
        <f t="array" aca="1" ref="Q255" ca="1">_xlfn.IFS(J255="no","no",$B$10="si","si")</f>
        <v>si</v>
      </c>
      <c r="R255" s="266"/>
    </row>
    <row r="256" spans="1:18" x14ac:dyDescent="0.3">
      <c r="A256" s="63" t="s">
        <v>1045</v>
      </c>
      <c r="B256" s="224" t="s">
        <v>44</v>
      </c>
      <c r="C256" s="225" t="s">
        <v>1046</v>
      </c>
      <c r="D256" s="38" t="s">
        <v>57</v>
      </c>
      <c r="E256" s="37" t="s">
        <v>1047</v>
      </c>
      <c r="F256" s="38" t="s">
        <v>1048</v>
      </c>
      <c r="G256" s="39" t="s">
        <v>1049</v>
      </c>
      <c r="H256" s="40">
        <v>43446</v>
      </c>
      <c r="I256" s="41">
        <f>Table15[[#This Row],[Fecha 
de 
expedición]]+1461</f>
        <v>44907</v>
      </c>
      <c r="J256" s="244" t="str">
        <f ca="1">IF(I256&gt;=TODAY(),"si","no")</f>
        <v>no</v>
      </c>
      <c r="K256" s="8" t="str">
        <f ca="1">IF(ABS(_xlfn.DAYS(TODAY(),I256))&lt;$B$9,"Debe renovar licencia luego de curso de 8 horas","")</f>
        <v/>
      </c>
      <c r="L256" s="8"/>
      <c r="M256" s="8" t="str">
        <f ca="1">IF(AND(J256="no",$B$10="si"),"si","no")</f>
        <v>si</v>
      </c>
      <c r="N256" s="266"/>
      <c r="O256" s="266"/>
      <c r="P256" s="266"/>
      <c r="Q256" s="267" t="str" cm="1">
        <f t="array" aca="1" ref="Q256" ca="1">_xlfn.IFS(J256="no","no",$B$10="si","si")</f>
        <v>no</v>
      </c>
      <c r="R256" s="266"/>
    </row>
    <row r="257" spans="1:18" x14ac:dyDescent="0.3">
      <c r="A257" s="63" t="s">
        <v>1050</v>
      </c>
      <c r="B257" s="224" t="s">
        <v>44</v>
      </c>
      <c r="C257" s="225" t="s">
        <v>1051</v>
      </c>
      <c r="D257" s="38" t="s">
        <v>57</v>
      </c>
      <c r="E257" s="37" t="s">
        <v>1052</v>
      </c>
      <c r="F257" s="38" t="s">
        <v>1053</v>
      </c>
      <c r="G257" s="39" t="s">
        <v>1054</v>
      </c>
      <c r="H257" s="40">
        <v>43852</v>
      </c>
      <c r="I257" s="41">
        <f>Table15[[#This Row],[Fecha 
de 
expedición]]+1461</f>
        <v>45313</v>
      </c>
      <c r="J257" s="244" t="str">
        <f ca="1">IF(I257&gt;=TODAY(),"si","no")</f>
        <v>si</v>
      </c>
      <c r="K257" s="8" t="str">
        <f ca="1">IF(ABS(_xlfn.DAYS(TODAY(),I257))&lt;$B$9,"Debe renovar licencia luego de curso de 8 horas","")</f>
        <v/>
      </c>
      <c r="L257" s="8"/>
      <c r="M257" s="8" t="str">
        <f ca="1">IF(AND(J257="no",$B$10="si"),"si","no")</f>
        <v>no</v>
      </c>
      <c r="N257" s="266"/>
      <c r="O257" s="266"/>
      <c r="P257" s="266"/>
      <c r="Q257" s="267" t="str" cm="1">
        <f t="array" aca="1" ref="Q257" ca="1">_xlfn.IFS(J257="no","no",$B$10="si","si")</f>
        <v>si</v>
      </c>
      <c r="R257" s="266"/>
    </row>
    <row r="258" spans="1:18" x14ac:dyDescent="0.3">
      <c r="A258" s="63" t="s">
        <v>1055</v>
      </c>
      <c r="B258" s="224" t="s">
        <v>44</v>
      </c>
      <c r="C258" s="225" t="s">
        <v>1056</v>
      </c>
      <c r="D258" s="38" t="s">
        <v>57</v>
      </c>
      <c r="E258" s="37" t="s">
        <v>1057</v>
      </c>
      <c r="F258" s="38" t="s">
        <v>155</v>
      </c>
      <c r="G258" s="39" t="s">
        <v>1058</v>
      </c>
      <c r="H258" s="40">
        <v>44648</v>
      </c>
      <c r="I258" s="41">
        <f>Table15[[#This Row],[Fecha 
de 
expedición]]+1461</f>
        <v>46109</v>
      </c>
      <c r="J258" s="244" t="str">
        <f ca="1">IF(I258&gt;=TODAY(),"si","no")</f>
        <v>si</v>
      </c>
      <c r="K258" s="8" t="str">
        <f ca="1">IF(ABS(_xlfn.DAYS(TODAY(),I258))&lt;$B$9,"Debe renovar licencia luego de curso de 8 horas","")</f>
        <v/>
      </c>
      <c r="L258" s="8"/>
      <c r="M258" s="8" t="str">
        <f ca="1">IF(AND(J258="no",$B$10="si"),"si","no")</f>
        <v>no</v>
      </c>
      <c r="N258" s="266"/>
      <c r="O258" s="266"/>
      <c r="P258" s="266"/>
      <c r="Q258" s="267" t="str" cm="1">
        <f t="array" aca="1" ref="Q258" ca="1">_xlfn.IFS(J258="no","no",$B$10="si","si")</f>
        <v>si</v>
      </c>
      <c r="R258" s="266"/>
    </row>
    <row r="259" spans="1:18" x14ac:dyDescent="0.3">
      <c r="A259" s="63" t="s">
        <v>1059</v>
      </c>
      <c r="B259" s="224" t="s">
        <v>44</v>
      </c>
      <c r="C259" s="225" t="s">
        <v>1060</v>
      </c>
      <c r="D259" s="38" t="s">
        <v>46</v>
      </c>
      <c r="E259" s="37" t="s">
        <v>1061</v>
      </c>
      <c r="F259" s="38" t="s">
        <v>555</v>
      </c>
      <c r="G259" s="39" t="s">
        <v>1062</v>
      </c>
      <c r="H259" s="40">
        <v>44798</v>
      </c>
      <c r="I259" s="41">
        <f>Table15[[#This Row],[Fecha 
de 
expedición]]+1461</f>
        <v>46259</v>
      </c>
      <c r="J259" s="244" t="str">
        <f ca="1">IF(I259&gt;=TODAY(),"si","no")</f>
        <v>si</v>
      </c>
      <c r="K259" s="8" t="str">
        <f ca="1">IF(ABS(_xlfn.DAYS(TODAY(),I259))&lt;$B$9,"Debe renovar licencia luego de curso de 8 horas","")</f>
        <v/>
      </c>
      <c r="L259" s="8"/>
      <c r="M259" s="8" t="str">
        <f ca="1">IF(AND(J259="no",$B$10="si"),"si","no")</f>
        <v>no</v>
      </c>
      <c r="N259" s="266"/>
      <c r="O259" s="266"/>
      <c r="P259" s="266"/>
      <c r="Q259" s="267" t="str" cm="1">
        <f t="array" aca="1" ref="Q259" ca="1">_xlfn.IFS(J259="no","no",$B$10="si","si")</f>
        <v>si</v>
      </c>
      <c r="R259" s="266"/>
    </row>
    <row r="260" spans="1:18" x14ac:dyDescent="0.3">
      <c r="A260" s="63" t="s">
        <v>1063</v>
      </c>
      <c r="B260" s="224" t="s">
        <v>44</v>
      </c>
      <c r="C260" s="225" t="s">
        <v>1064</v>
      </c>
      <c r="D260" s="38" t="s">
        <v>46</v>
      </c>
      <c r="E260" s="37" t="s">
        <v>1065</v>
      </c>
      <c r="F260" s="38" t="s">
        <v>48</v>
      </c>
      <c r="G260" s="39" t="s">
        <v>1066</v>
      </c>
      <c r="H260" s="40">
        <v>44783</v>
      </c>
      <c r="I260" s="41">
        <f>Table15[[#This Row],[Fecha 
de 
expedición]]+1461</f>
        <v>46244</v>
      </c>
      <c r="J260" s="244" t="str">
        <f ca="1">IF(I260&gt;=TODAY(),"si","no")</f>
        <v>si</v>
      </c>
      <c r="K260" s="8" t="str">
        <f ca="1">IF(ABS(_xlfn.DAYS(TODAY(),I260))&lt;$B$9,"Debe renovar licencia luego de curso de 8 horas","")</f>
        <v/>
      </c>
      <c r="L260" s="8"/>
      <c r="M260" s="8" t="str">
        <f ca="1">IF(AND(J260="no",$B$10="si"),"si","no")</f>
        <v>no</v>
      </c>
      <c r="N260" s="266"/>
      <c r="O260" s="266"/>
      <c r="P260" s="266"/>
      <c r="Q260" s="267" t="str" cm="1">
        <f t="array" aca="1" ref="Q260" ca="1">_xlfn.IFS(J260="no","no",$B$10="si","si")</f>
        <v>si</v>
      </c>
      <c r="R260" s="266"/>
    </row>
    <row r="261" spans="1:18" x14ac:dyDescent="0.3">
      <c r="A261" s="61" t="s">
        <v>1067</v>
      </c>
      <c r="B261" s="224" t="s">
        <v>44</v>
      </c>
      <c r="C261" s="225" t="s">
        <v>1068</v>
      </c>
      <c r="D261" s="38" t="s">
        <v>57</v>
      </c>
      <c r="E261" s="235" t="s">
        <v>1069</v>
      </c>
      <c r="F261" s="38" t="s">
        <v>48</v>
      </c>
      <c r="G261" s="39" t="s">
        <v>1070</v>
      </c>
      <c r="H261" s="81">
        <v>44648</v>
      </c>
      <c r="I261" s="84">
        <f>Table15[[#This Row],[Fecha 
de 
expedición]]+1461</f>
        <v>46109</v>
      </c>
      <c r="J261" s="244" t="str">
        <f ca="1">IF(I261&gt;=TODAY(),"si","no")</f>
        <v>si</v>
      </c>
      <c r="K261" s="8" t="str">
        <f ca="1">IF(ABS(_xlfn.DAYS(TODAY(),I261))&lt;$B$9,"Debe renovar licencia luego de curso de 8 horas","")</f>
        <v/>
      </c>
      <c r="L261" s="8"/>
      <c r="M261" s="8" t="str">
        <f ca="1">IF(AND(J261="no",$B$10="si"),"si","no")</f>
        <v>no</v>
      </c>
      <c r="N261" s="266"/>
      <c r="O261" s="266"/>
      <c r="P261" s="266"/>
      <c r="Q261" s="267" t="str" cm="1">
        <f t="array" aca="1" ref="Q261" ca="1">_xlfn.IFS(J261="no","no",$B$10="si","si")</f>
        <v>si</v>
      </c>
      <c r="R261" s="266"/>
    </row>
    <row r="262" spans="1:18" x14ac:dyDescent="0.3">
      <c r="A262" s="213" t="s">
        <v>1071</v>
      </c>
      <c r="B262" s="226" t="s">
        <v>44</v>
      </c>
      <c r="C262" s="227" t="s">
        <v>1072</v>
      </c>
      <c r="D262" s="214" t="s">
        <v>57</v>
      </c>
      <c r="E262" s="58" t="s">
        <v>1073</v>
      </c>
      <c r="F262" s="45" t="s">
        <v>155</v>
      </c>
      <c r="G262" s="46" t="s">
        <v>1074</v>
      </c>
      <c r="H262" s="211">
        <v>44845</v>
      </c>
      <c r="I262" s="41">
        <f>Table15[[#This Row],[Fecha 
de 
expedición]]+1461</f>
        <v>46306</v>
      </c>
      <c r="J262" s="228" t="str">
        <f ca="1">IF(I262&gt;=TODAY(),"si","no")</f>
        <v>si</v>
      </c>
      <c r="K262" s="8" t="str">
        <f ca="1">IF(ABS(_xlfn.DAYS(TODAY(),I262))&lt;$B$9,"Debe renovar licencia luego de curso de 8 horas","")</f>
        <v/>
      </c>
      <c r="L262" s="8"/>
      <c r="M262" s="8" t="str">
        <f ca="1">IF(AND(J262="no",$B$10="si"),"si","no")</f>
        <v>no</v>
      </c>
      <c r="N262" s="266"/>
      <c r="O262" s="266"/>
      <c r="P262" s="266"/>
      <c r="Q262" s="267" t="str" cm="1">
        <f t="array" aca="1" ref="Q262" ca="1">_xlfn.IFS(J262="no","no",$B$10="si","si")</f>
        <v>si</v>
      </c>
      <c r="R262" s="266"/>
    </row>
    <row r="263" spans="1:18" x14ac:dyDescent="0.3">
      <c r="A263" s="63" t="s">
        <v>1075</v>
      </c>
      <c r="B263" s="224" t="s">
        <v>44</v>
      </c>
      <c r="C263" s="225" t="s">
        <v>1076</v>
      </c>
      <c r="D263" s="38" t="s">
        <v>57</v>
      </c>
      <c r="E263" s="37" t="s">
        <v>1077</v>
      </c>
      <c r="F263" s="38" t="s">
        <v>1035</v>
      </c>
      <c r="G263" s="39" t="s">
        <v>1078</v>
      </c>
      <c r="H263" s="40">
        <v>43479</v>
      </c>
      <c r="I263" s="41">
        <f>Table15[[#This Row],[Fecha 
de 
expedición]]+1461</f>
        <v>44940</v>
      </c>
      <c r="J263" s="244" t="str">
        <f ca="1">IF(I263&gt;=TODAY(),"si","no")</f>
        <v>no</v>
      </c>
      <c r="K263" s="8" t="str">
        <f ca="1">IF(ABS(_xlfn.DAYS(TODAY(),I263))&lt;$B$9,"Debe renovar licencia luego de curso de 8 horas","")</f>
        <v/>
      </c>
      <c r="L263" s="8"/>
      <c r="M263" s="8" t="str">
        <f ca="1">IF(AND(J263="no",$B$10="si"),"si","no")</f>
        <v>si</v>
      </c>
      <c r="N263" s="266"/>
      <c r="O263" s="266"/>
      <c r="P263" s="266"/>
      <c r="Q263" s="267" t="str" cm="1">
        <f t="array" aca="1" ref="Q263" ca="1">_xlfn.IFS(J263="no","no",$B$10="si","si")</f>
        <v>no</v>
      </c>
      <c r="R263" s="266"/>
    </row>
    <row r="264" spans="1:18" x14ac:dyDescent="0.3">
      <c r="A264" s="63" t="s">
        <v>1079</v>
      </c>
      <c r="B264" s="224" t="s">
        <v>44</v>
      </c>
      <c r="C264" s="225" t="s">
        <v>1080</v>
      </c>
      <c r="D264" s="38" t="s">
        <v>57</v>
      </c>
      <c r="E264" s="37" t="s">
        <v>1081</v>
      </c>
      <c r="F264" s="38" t="s">
        <v>114</v>
      </c>
      <c r="G264" s="39" t="s">
        <v>1082</v>
      </c>
      <c r="H264" s="40">
        <v>43391</v>
      </c>
      <c r="I264" s="41">
        <f>Table15[[#This Row],[Fecha 
de 
expedición]]+1461</f>
        <v>44852</v>
      </c>
      <c r="J264" s="244" t="str">
        <f ca="1">IF(I264&gt;=TODAY(),"si","no")</f>
        <v>no</v>
      </c>
      <c r="K264" s="8" t="str">
        <f ca="1">IF(ABS(_xlfn.DAYS(TODAY(),I264))&lt;$B$9,"Debe renovar licencia luego de curso de 8 horas","")</f>
        <v/>
      </c>
      <c r="L264" s="8"/>
      <c r="M264" s="8" t="str">
        <f ca="1">IF(AND(J264="no",$B$10="si"),"si","no")</f>
        <v>si</v>
      </c>
      <c r="N264" s="266"/>
      <c r="O264" s="266"/>
      <c r="P264" s="266"/>
      <c r="Q264" s="267" t="str" cm="1">
        <f t="array" aca="1" ref="Q264" ca="1">_xlfn.IFS(J264="no","no",$B$10="si","si")</f>
        <v>no</v>
      </c>
      <c r="R264" s="266"/>
    </row>
    <row r="265" spans="1:18" x14ac:dyDescent="0.3">
      <c r="A265" s="63" t="s">
        <v>1083</v>
      </c>
      <c r="B265" s="224" t="s">
        <v>44</v>
      </c>
      <c r="C265" s="225" t="s">
        <v>1084</v>
      </c>
      <c r="D265" s="38" t="s">
        <v>57</v>
      </c>
      <c r="E265" s="37" t="s">
        <v>1085</v>
      </c>
      <c r="F265" s="38" t="s">
        <v>664</v>
      </c>
      <c r="G265" s="39" t="s">
        <v>1086</v>
      </c>
      <c r="H265" s="40">
        <v>45054</v>
      </c>
      <c r="I265" s="41">
        <f>Table15[[#This Row],[Fecha 
de 
expedición]]+1461</f>
        <v>46515</v>
      </c>
      <c r="J265" s="244" t="str">
        <f ca="1">IF(I265&gt;=TODAY(),"si","no")</f>
        <v>si</v>
      </c>
      <c r="K265" s="8" t="str">
        <f ca="1">IF(ABS(_xlfn.DAYS(TODAY(),I265))&lt;$B$9,"Debe renovar licencia luego de curso de 8 horas","")</f>
        <v/>
      </c>
      <c r="L265" s="8"/>
      <c r="M265" s="8" t="str">
        <f ca="1">IF(AND(J265="no",$B$10="si"),"si","no")</f>
        <v>no</v>
      </c>
      <c r="N265" s="266"/>
      <c r="O265" s="266"/>
      <c r="P265" s="266"/>
      <c r="Q265" s="267" t="str" cm="1">
        <f t="array" aca="1" ref="Q265" ca="1">_xlfn.IFS(J265="no","no",$B$10="si","si")</f>
        <v>si</v>
      </c>
      <c r="R265" s="266"/>
    </row>
    <row r="266" spans="1:18" x14ac:dyDescent="0.3">
      <c r="A266" s="63" t="s">
        <v>1087</v>
      </c>
      <c r="B266" s="224" t="s">
        <v>44</v>
      </c>
      <c r="C266" s="225" t="s">
        <v>1088</v>
      </c>
      <c r="D266" s="38" t="s">
        <v>57</v>
      </c>
      <c r="E266" s="37" t="s">
        <v>1089</v>
      </c>
      <c r="F266" s="38" t="s">
        <v>425</v>
      </c>
      <c r="G266" s="39" t="s">
        <v>1090</v>
      </c>
      <c r="H266" s="40">
        <v>43620</v>
      </c>
      <c r="I266" s="41">
        <f>Table15[[#This Row],[Fecha 
de 
expedición]]+1461</f>
        <v>45081</v>
      </c>
      <c r="J266" s="244" t="str">
        <f ca="1">IF(I266&gt;=TODAY(),"si","no")</f>
        <v>no</v>
      </c>
      <c r="K266" s="8" t="str">
        <f ca="1">IF(ABS(_xlfn.DAYS(TODAY(),I266))&lt;$B$9,"Debe renovar licencia luego de curso de 8 horas","")</f>
        <v/>
      </c>
      <c r="L266" s="8"/>
      <c r="M266" s="8" t="str">
        <f ca="1">IF(AND(J266="no",$B$10="si"),"si","no")</f>
        <v>si</v>
      </c>
      <c r="N266" s="266"/>
      <c r="O266" s="266"/>
      <c r="P266" s="266"/>
      <c r="Q266" s="267" t="str" cm="1">
        <f t="array" aca="1" ref="Q266" ca="1">_xlfn.IFS(J266="no","no",$B$10="si","si")</f>
        <v>no</v>
      </c>
      <c r="R266" s="266"/>
    </row>
    <row r="267" spans="1:18" x14ac:dyDescent="0.3">
      <c r="A267" s="63" t="s">
        <v>1091</v>
      </c>
      <c r="B267" s="224" t="s">
        <v>44</v>
      </c>
      <c r="C267" s="225" t="s">
        <v>1092</v>
      </c>
      <c r="D267" s="38" t="s">
        <v>57</v>
      </c>
      <c r="E267" s="37" t="s">
        <v>1093</v>
      </c>
      <c r="F267" s="38" t="s">
        <v>929</v>
      </c>
      <c r="G267" s="39" t="s">
        <v>1094</v>
      </c>
      <c r="H267" s="40">
        <v>44910</v>
      </c>
      <c r="I267" s="41">
        <f>Table15[[#This Row],[Fecha 
de 
expedición]]+1461</f>
        <v>46371</v>
      </c>
      <c r="J267" s="244" t="str">
        <f ca="1">IF(I267&gt;=TODAY(),"si","no")</f>
        <v>si</v>
      </c>
      <c r="K267" s="8" t="str">
        <f ca="1">IF(ABS(_xlfn.DAYS(TODAY(),I267))&lt;$B$9,"Debe renovar licencia luego de curso de 8 horas","")</f>
        <v/>
      </c>
      <c r="L267" s="8"/>
      <c r="M267" s="8" t="str">
        <f ca="1">IF(AND(J267="no",$B$10="si"),"si","no")</f>
        <v>no</v>
      </c>
      <c r="N267" s="266"/>
      <c r="O267" s="266"/>
      <c r="P267" s="266"/>
      <c r="Q267" s="267" t="str" cm="1">
        <f t="array" aca="1" ref="Q267" ca="1">_xlfn.IFS(J267="no","no",$B$10="si","si")</f>
        <v>si</v>
      </c>
      <c r="R267" s="266"/>
    </row>
    <row r="268" spans="1:18" x14ac:dyDescent="0.3">
      <c r="A268" s="252" t="s">
        <v>9049</v>
      </c>
      <c r="B268" s="226" t="s">
        <v>44</v>
      </c>
      <c r="C268" s="253" t="s">
        <v>9050</v>
      </c>
      <c r="D268" s="254" t="s">
        <v>46</v>
      </c>
      <c r="E268" s="259" t="s">
        <v>9051</v>
      </c>
      <c r="F268" s="38" t="s">
        <v>74</v>
      </c>
      <c r="G268" s="256" t="s">
        <v>9052</v>
      </c>
      <c r="H268" s="257">
        <v>44991</v>
      </c>
      <c r="I268" s="41">
        <f>Table15[[#This Row],[Fecha 
de 
expedición]]+1461</f>
        <v>46452</v>
      </c>
      <c r="J268" s="258" t="str">
        <f ca="1">IF(I268&gt;=TODAY(),"si","no")</f>
        <v>si</v>
      </c>
      <c r="K268" s="8" t="str">
        <f ca="1">IF(ABS(_xlfn.DAYS(TODAY(),I268))&lt;$B$9,"Debe renovar licencia luego de curso de 8 horas","")</f>
        <v/>
      </c>
      <c r="L268" s="8"/>
      <c r="M268" s="8" t="str">
        <f ca="1">IF(AND(J268="no",$B$10="si"),"si","no")</f>
        <v>no</v>
      </c>
      <c r="N268" s="266"/>
      <c r="O268" s="266"/>
      <c r="P268" s="266"/>
      <c r="Q268" s="267"/>
      <c r="R268" s="266"/>
    </row>
    <row r="269" spans="1:18" x14ac:dyDescent="0.3">
      <c r="A269" s="63" t="s">
        <v>1095</v>
      </c>
      <c r="B269" s="224" t="s">
        <v>44</v>
      </c>
      <c r="C269" s="225" t="s">
        <v>1096</v>
      </c>
      <c r="D269" s="38" t="s">
        <v>57</v>
      </c>
      <c r="E269" s="37" t="s">
        <v>1097</v>
      </c>
      <c r="F269" s="38" t="s">
        <v>204</v>
      </c>
      <c r="G269" s="39" t="s">
        <v>1098</v>
      </c>
      <c r="H269" s="40">
        <v>45155</v>
      </c>
      <c r="I269" s="41">
        <f>Table15[[#This Row],[Fecha 
de 
expedición]]+1461</f>
        <v>46616</v>
      </c>
      <c r="J269" s="244" t="str">
        <f ca="1">IF(I269&gt;=TODAY(),"si","no")</f>
        <v>si</v>
      </c>
      <c r="K269" s="8" t="str">
        <f ca="1">IF(ABS(_xlfn.DAYS(TODAY(),I269))&lt;$B$9,"Debe renovar licencia luego de curso de 8 horas","")</f>
        <v/>
      </c>
      <c r="L269" s="8"/>
      <c r="M269" s="8" t="str">
        <f ca="1">IF(AND(J269="no",$B$10="si"),"si","no")</f>
        <v>no</v>
      </c>
      <c r="N269" s="266"/>
      <c r="O269" s="266"/>
      <c r="P269" s="266"/>
      <c r="Q269" s="267" t="str" cm="1">
        <f t="array" aca="1" ref="Q269" ca="1">_xlfn.IFS(J269="no","no",$B$10="si","si")</f>
        <v>si</v>
      </c>
      <c r="R269" s="266"/>
    </row>
    <row r="270" spans="1:18" x14ac:dyDescent="0.3">
      <c r="A270" s="63" t="s">
        <v>1099</v>
      </c>
      <c r="B270" s="224" t="s">
        <v>44</v>
      </c>
      <c r="C270" s="225" t="s">
        <v>1100</v>
      </c>
      <c r="D270" s="38" t="s">
        <v>46</v>
      </c>
      <c r="E270" s="37" t="s">
        <v>1101</v>
      </c>
      <c r="F270" s="38" t="s">
        <v>48</v>
      </c>
      <c r="G270" s="39" t="s">
        <v>1102</v>
      </c>
      <c r="H270" s="40">
        <v>44831</v>
      </c>
      <c r="I270" s="41">
        <f>Table15[[#This Row],[Fecha 
de 
expedición]]+1461</f>
        <v>46292</v>
      </c>
      <c r="J270" s="244" t="str">
        <f ca="1">IF(I270&gt;=TODAY(),"si","no")</f>
        <v>si</v>
      </c>
      <c r="K270" s="8" t="str">
        <f ca="1">IF(ABS(_xlfn.DAYS(TODAY(),I270))&lt;$B$9,"Debe renovar licencia luego de curso de 8 horas","")</f>
        <v/>
      </c>
      <c r="L270" s="8"/>
      <c r="M270" s="8" t="str">
        <f ca="1">IF(AND(J270="no",$B$10="si"),"si","no")</f>
        <v>no</v>
      </c>
      <c r="N270" s="266"/>
      <c r="O270" s="266"/>
      <c r="P270" s="266"/>
      <c r="Q270" s="267" t="str" cm="1">
        <f t="array" aca="1" ref="Q270" ca="1">_xlfn.IFS(J270="no","no",$B$10="si","si")</f>
        <v>si</v>
      </c>
      <c r="R270" s="266"/>
    </row>
    <row r="271" spans="1:18" x14ac:dyDescent="0.3">
      <c r="A271" s="63" t="s">
        <v>1103</v>
      </c>
      <c r="B271" s="224" t="s">
        <v>44</v>
      </c>
      <c r="C271" s="225" t="s">
        <v>1104</v>
      </c>
      <c r="D271" s="38" t="s">
        <v>57</v>
      </c>
      <c r="E271" s="37" t="s">
        <v>1105</v>
      </c>
      <c r="F271" s="38" t="s">
        <v>94</v>
      </c>
      <c r="G271" s="39" t="s">
        <v>1106</v>
      </c>
      <c r="H271" s="40">
        <v>43718</v>
      </c>
      <c r="I271" s="41">
        <f>Table15[[#This Row],[Fecha 
de 
expedición]]+1461</f>
        <v>45179</v>
      </c>
      <c r="J271" s="244" t="str">
        <f ca="1">IF(I271&gt;=TODAY(),"si","no")</f>
        <v>si</v>
      </c>
      <c r="K271" s="8" t="str">
        <f ca="1">IF(ABS(_xlfn.DAYS(TODAY(),I271))&lt;$B$9,"Debe renovar licencia luego de curso de 8 horas","")</f>
        <v>Debe renovar licencia luego de curso de 8 horas</v>
      </c>
      <c r="L271" s="8"/>
      <c r="M271" s="8" t="str">
        <f ca="1">IF(AND(J271="no",$B$10="si"),"si","no")</f>
        <v>no</v>
      </c>
      <c r="N271" s="266"/>
      <c r="O271" s="266"/>
      <c r="P271" s="266"/>
      <c r="Q271" s="267" t="str" cm="1">
        <f t="array" aca="1" ref="Q271" ca="1">_xlfn.IFS(J271="no","no",$B$10="si","si")</f>
        <v>si</v>
      </c>
      <c r="R271" s="266"/>
    </row>
    <row r="272" spans="1:18" x14ac:dyDescent="0.3">
      <c r="A272" s="213" t="s">
        <v>1107</v>
      </c>
      <c r="B272" s="226" t="s">
        <v>44</v>
      </c>
      <c r="C272" s="227" t="s">
        <v>1108</v>
      </c>
      <c r="D272" s="214" t="s">
        <v>57</v>
      </c>
      <c r="E272" s="58" t="s">
        <v>1109</v>
      </c>
      <c r="F272" s="45" t="s">
        <v>555</v>
      </c>
      <c r="G272" s="46" t="s">
        <v>1110</v>
      </c>
      <c r="H272" s="211">
        <v>44851</v>
      </c>
      <c r="I272" s="41">
        <f>Table15[[#This Row],[Fecha 
de 
expedición]]+1461</f>
        <v>46312</v>
      </c>
      <c r="J272" s="228" t="str">
        <f ca="1">IF(I272&gt;=TODAY(),"si","no")</f>
        <v>si</v>
      </c>
      <c r="K272" s="8" t="str">
        <f ca="1">IF(ABS(_xlfn.DAYS(TODAY(),I272))&lt;$B$9,"Debe renovar licencia luego de curso de 8 horas","")</f>
        <v/>
      </c>
      <c r="L272" s="8"/>
      <c r="M272" s="8" t="str">
        <f ca="1">IF(AND(J272="no",$B$10="si"),"si","no")</f>
        <v>no</v>
      </c>
      <c r="N272" s="266"/>
      <c r="O272" s="266"/>
      <c r="P272" s="266"/>
      <c r="Q272" s="267" t="str" cm="1">
        <f t="array" aca="1" ref="Q272" ca="1">_xlfn.IFS(J272="no","no",$B$10="si","si")</f>
        <v>si</v>
      </c>
      <c r="R272" s="266"/>
    </row>
    <row r="273" spans="1:18" x14ac:dyDescent="0.3">
      <c r="A273" s="63" t="s">
        <v>1111</v>
      </c>
      <c r="B273" s="224" t="s">
        <v>44</v>
      </c>
      <c r="C273" s="225" t="s">
        <v>1112</v>
      </c>
      <c r="D273" s="38" t="s">
        <v>57</v>
      </c>
      <c r="E273" s="37" t="s">
        <v>1113</v>
      </c>
      <c r="F273" s="38" t="s">
        <v>555</v>
      </c>
      <c r="G273" s="39" t="s">
        <v>1114</v>
      </c>
      <c r="H273" s="40">
        <v>44331</v>
      </c>
      <c r="I273" s="41">
        <f>Table15[[#This Row],[Fecha 
de 
expedición]]+1461</f>
        <v>45792</v>
      </c>
      <c r="J273" s="244" t="str">
        <f ca="1">IF(I273&gt;=TODAY(),"si","no")</f>
        <v>si</v>
      </c>
      <c r="K273" s="8" t="str">
        <f ca="1">IF(ABS(_xlfn.DAYS(TODAY(),I273))&lt;$B$9,"Debe renovar licencia luego de curso de 8 horas","")</f>
        <v/>
      </c>
      <c r="L273" s="8"/>
      <c r="M273" s="8" t="str">
        <f ca="1">IF(AND(J273="no",$B$10="si"),"si","no")</f>
        <v>no</v>
      </c>
      <c r="N273" s="266"/>
      <c r="O273" s="266"/>
      <c r="P273" s="266"/>
      <c r="Q273" s="267" t="str" cm="1">
        <f t="array" aca="1" ref="Q273" ca="1">_xlfn.IFS(J273="no","no",$B$10="si","si")</f>
        <v>si</v>
      </c>
      <c r="R273" s="266"/>
    </row>
    <row r="274" spans="1:18" x14ac:dyDescent="0.3">
      <c r="A274" s="61" t="s">
        <v>1115</v>
      </c>
      <c r="B274" s="224" t="s">
        <v>44</v>
      </c>
      <c r="C274" s="225" t="s">
        <v>1116</v>
      </c>
      <c r="D274" s="38" t="s">
        <v>57</v>
      </c>
      <c r="E274" s="235" t="s">
        <v>1117</v>
      </c>
      <c r="F274" s="38" t="s">
        <v>168</v>
      </c>
      <c r="G274" s="39" t="s">
        <v>1118</v>
      </c>
      <c r="H274" s="81">
        <v>44550</v>
      </c>
      <c r="I274" s="84">
        <f>Table15[[#This Row],[Fecha 
de 
expedición]]+1461</f>
        <v>46011</v>
      </c>
      <c r="J274" s="244" t="str">
        <f ca="1">IF(I274&gt;=TODAY(),"si","no")</f>
        <v>si</v>
      </c>
      <c r="K274" s="8" t="str">
        <f ca="1">IF(ABS(_xlfn.DAYS(TODAY(),I274))&lt;$B$9,"Debe renovar licencia luego de curso de 8 horas","")</f>
        <v/>
      </c>
      <c r="L274" s="8"/>
      <c r="M274" s="8" t="str">
        <f ca="1">IF(AND(J274="no",$B$10="si"),"si","no")</f>
        <v>no</v>
      </c>
      <c r="N274" s="266"/>
      <c r="O274" s="266"/>
      <c r="P274" s="266"/>
      <c r="Q274" s="267" t="str" cm="1">
        <f t="array" aca="1" ref="Q274" ca="1">_xlfn.IFS(J274="no","no",$B$10="si","si")</f>
        <v>si</v>
      </c>
      <c r="R274" s="266"/>
    </row>
    <row r="275" spans="1:18" x14ac:dyDescent="0.3">
      <c r="A275" s="63" t="s">
        <v>1119</v>
      </c>
      <c r="B275" s="224" t="s">
        <v>44</v>
      </c>
      <c r="C275" s="225" t="s">
        <v>1120</v>
      </c>
      <c r="D275" s="38" t="s">
        <v>57</v>
      </c>
      <c r="E275" s="82" t="s">
        <v>1121</v>
      </c>
      <c r="F275" s="38" t="s">
        <v>168</v>
      </c>
      <c r="G275" s="39" t="s">
        <v>1122</v>
      </c>
      <c r="H275" s="40">
        <v>44881</v>
      </c>
      <c r="I275" s="41">
        <f>Table15[[#This Row],[Fecha 
de 
expedición]]+1461</f>
        <v>46342</v>
      </c>
      <c r="J275" s="244" t="str">
        <f ca="1">IF(I275&gt;=TODAY(),"si","no")</f>
        <v>si</v>
      </c>
      <c r="K275" s="8" t="str">
        <f ca="1">IF(ABS(_xlfn.DAYS(TODAY(),I275))&lt;$B$9,"Debe renovar licencia luego de curso de 8 horas","")</f>
        <v/>
      </c>
      <c r="L275" s="8"/>
      <c r="M275" s="8" t="str">
        <f ca="1">IF(AND(J275="no",$B$10="si"),"si","no")</f>
        <v>no</v>
      </c>
      <c r="N275" s="266"/>
      <c r="O275" s="266"/>
      <c r="P275" s="266"/>
      <c r="Q275" s="267" t="str" cm="1">
        <f t="array" aca="1" ref="Q275" ca="1">_xlfn.IFS(J275="no","no",$B$10="si","si")</f>
        <v>si</v>
      </c>
      <c r="R275" s="266"/>
    </row>
    <row r="276" spans="1:18" x14ac:dyDescent="0.3">
      <c r="A276" s="63" t="s">
        <v>1123</v>
      </c>
      <c r="B276" s="224" t="s">
        <v>44</v>
      </c>
      <c r="C276" s="225" t="s">
        <v>1124</v>
      </c>
      <c r="D276" s="38" t="s">
        <v>57</v>
      </c>
      <c r="E276" s="37" t="s">
        <v>1125</v>
      </c>
      <c r="F276" s="38" t="s">
        <v>89</v>
      </c>
      <c r="G276" s="39" t="s">
        <v>1126</v>
      </c>
      <c r="H276" s="40">
        <v>45119</v>
      </c>
      <c r="I276" s="41">
        <f>Table15[[#This Row],[Fecha 
de 
expedición]]+1461</f>
        <v>46580</v>
      </c>
      <c r="J276" s="244" t="str">
        <f ca="1">IF(I276&gt;=TODAY(),"si","no")</f>
        <v>si</v>
      </c>
      <c r="K276" s="8" t="str">
        <f ca="1">IF(ABS(_xlfn.DAYS(TODAY(),I276))&lt;$B$9,"Debe renovar licencia luego de curso de 8 horas","")</f>
        <v/>
      </c>
      <c r="L276" s="8"/>
      <c r="M276" s="8" t="str">
        <f ca="1">IF(AND(J276="no",$B$10="si"),"si","no")</f>
        <v>no</v>
      </c>
      <c r="N276" s="266"/>
      <c r="O276" s="266"/>
      <c r="P276" s="266"/>
      <c r="Q276" s="267" t="str" cm="1">
        <f t="array" aca="1" ref="Q276" ca="1">_xlfn.IFS(J276="no","no",$B$10="si","si")</f>
        <v>si</v>
      </c>
      <c r="R276" s="266"/>
    </row>
    <row r="277" spans="1:18" x14ac:dyDescent="0.3">
      <c r="A277" s="63" t="s">
        <v>1127</v>
      </c>
      <c r="B277" s="224" t="s">
        <v>44</v>
      </c>
      <c r="C277" s="225" t="s">
        <v>1128</v>
      </c>
      <c r="D277" s="38" t="s">
        <v>57</v>
      </c>
      <c r="E277" s="37" t="s">
        <v>1129</v>
      </c>
      <c r="F277" s="38" t="s">
        <v>555</v>
      </c>
      <c r="G277" s="39" t="s">
        <v>1130</v>
      </c>
      <c r="H277" s="40">
        <v>43360</v>
      </c>
      <c r="I277" s="41">
        <f>Table15[[#This Row],[Fecha 
de 
expedición]]+1461</f>
        <v>44821</v>
      </c>
      <c r="J277" s="244" t="str">
        <f ca="1">IF(I277&gt;=TODAY(),"si","no")</f>
        <v>no</v>
      </c>
      <c r="K277" s="8" t="str">
        <f ca="1">IF(ABS(_xlfn.DAYS(TODAY(),I277))&lt;$B$9,"Debe renovar licencia luego de curso de 8 horas","")</f>
        <v/>
      </c>
      <c r="L277" s="8"/>
      <c r="M277" s="8" t="str">
        <f ca="1">IF(AND(J277="no",$B$10="si"),"si","no")</f>
        <v>si</v>
      </c>
      <c r="N277" s="266"/>
      <c r="O277" s="266"/>
      <c r="P277" s="266"/>
      <c r="Q277" s="267" t="str" cm="1">
        <f t="array" aca="1" ref="Q277" ca="1">_xlfn.IFS(J277="no","no",$B$10="si","si")</f>
        <v>no</v>
      </c>
      <c r="R277" s="266"/>
    </row>
    <row r="278" spans="1:18" x14ac:dyDescent="0.3">
      <c r="A278" s="63" t="s">
        <v>1131</v>
      </c>
      <c r="B278" s="224" t="s">
        <v>44</v>
      </c>
      <c r="C278" s="225" t="s">
        <v>1132</v>
      </c>
      <c r="D278" s="38" t="s">
        <v>46</v>
      </c>
      <c r="E278" s="37" t="s">
        <v>1133</v>
      </c>
      <c r="F278" s="38" t="s">
        <v>104</v>
      </c>
      <c r="G278" s="39" t="s">
        <v>1134</v>
      </c>
      <c r="H278" s="40">
        <v>44596</v>
      </c>
      <c r="I278" s="41">
        <f>Table15[[#This Row],[Fecha 
de 
expedición]]+1461</f>
        <v>46057</v>
      </c>
      <c r="J278" s="244" t="str">
        <f ca="1">IF(I278&gt;=TODAY(),"si","no")</f>
        <v>si</v>
      </c>
      <c r="K278" s="8" t="str">
        <f ca="1">IF(ABS(_xlfn.DAYS(TODAY(),I278))&lt;$B$9,"Debe renovar licencia luego de curso de 8 horas","")</f>
        <v/>
      </c>
      <c r="L278" s="8"/>
      <c r="M278" s="8" t="str">
        <f ca="1">IF(AND(J278="no",$B$10="si"),"si","no")</f>
        <v>no</v>
      </c>
      <c r="N278" s="266"/>
      <c r="O278" s="266"/>
      <c r="P278" s="266"/>
      <c r="Q278" s="267" t="str" cm="1">
        <f t="array" aca="1" ref="Q278" ca="1">_xlfn.IFS(J278="no","no",$B$10="si","si")</f>
        <v>si</v>
      </c>
      <c r="R278" s="266"/>
    </row>
    <row r="279" spans="1:18" x14ac:dyDescent="0.3">
      <c r="A279" s="63" t="s">
        <v>1135</v>
      </c>
      <c r="B279" s="224" t="s">
        <v>44</v>
      </c>
      <c r="C279" s="225" t="s">
        <v>1136</v>
      </c>
      <c r="D279" s="38" t="s">
        <v>46</v>
      </c>
      <c r="E279" s="37" t="s">
        <v>1137</v>
      </c>
      <c r="F279" s="38" t="s">
        <v>194</v>
      </c>
      <c r="G279" s="39" t="s">
        <v>1138</v>
      </c>
      <c r="H279" s="40">
        <v>44342</v>
      </c>
      <c r="I279" s="41">
        <f>Table15[[#This Row],[Fecha 
de 
expedición]]+1461</f>
        <v>45803</v>
      </c>
      <c r="J279" s="244" t="str">
        <f ca="1">IF(I279&gt;=TODAY(),"si","no")</f>
        <v>si</v>
      </c>
      <c r="K279" s="8" t="str">
        <f ca="1">IF(ABS(_xlfn.DAYS(TODAY(),I279))&lt;$B$9,"Debe renovar licencia luego de curso de 8 horas","")</f>
        <v/>
      </c>
      <c r="L279" s="8"/>
      <c r="M279" s="8" t="str">
        <f ca="1">IF(AND(J279="no",$B$10="si"),"si","no")</f>
        <v>no</v>
      </c>
      <c r="N279" s="266"/>
      <c r="O279" s="266"/>
      <c r="P279" s="266"/>
      <c r="Q279" s="267" t="str" cm="1">
        <f t="array" aca="1" ref="Q279" ca="1">_xlfn.IFS(J279="no","no",$B$10="si","si")</f>
        <v>si</v>
      </c>
      <c r="R279" s="266"/>
    </row>
    <row r="280" spans="1:18" x14ac:dyDescent="0.3">
      <c r="A280" s="63" t="s">
        <v>1139</v>
      </c>
      <c r="B280" s="224" t="s">
        <v>44</v>
      </c>
      <c r="C280" s="225" t="s">
        <v>1140</v>
      </c>
      <c r="D280" s="38" t="s">
        <v>46</v>
      </c>
      <c r="E280" s="37" t="s">
        <v>1141</v>
      </c>
      <c r="F280" s="38" t="s">
        <v>555</v>
      </c>
      <c r="G280" s="39" t="s">
        <v>1142</v>
      </c>
      <c r="H280" s="40">
        <v>45013</v>
      </c>
      <c r="I280" s="41">
        <f>Table15[[#This Row],[Fecha 
de 
expedición]]+1461</f>
        <v>46474</v>
      </c>
      <c r="J280" s="244" t="str">
        <f ca="1">IF(I280&gt;=TODAY(),"si","no")</f>
        <v>si</v>
      </c>
      <c r="K280" s="8" t="str">
        <f ca="1">IF(ABS(_xlfn.DAYS(TODAY(),I280))&lt;$B$9,"Debe renovar licencia luego de curso de 8 horas","")</f>
        <v/>
      </c>
      <c r="L280" s="8"/>
      <c r="M280" s="8" t="str">
        <f ca="1">IF(AND(J280="no",$B$10="si"),"si","no")</f>
        <v>no</v>
      </c>
      <c r="N280" s="266"/>
      <c r="O280" s="266"/>
      <c r="P280" s="266"/>
      <c r="Q280" s="267" t="str" cm="1">
        <f t="array" aca="1" ref="Q280" ca="1">_xlfn.IFS(J280="no","no",$B$10="si","si")</f>
        <v>si</v>
      </c>
      <c r="R280" s="266"/>
    </row>
    <row r="281" spans="1:18" x14ac:dyDescent="0.3">
      <c r="A281" s="63" t="s">
        <v>1143</v>
      </c>
      <c r="B281" s="224" t="s">
        <v>44</v>
      </c>
      <c r="C281" s="225" t="s">
        <v>1144</v>
      </c>
      <c r="D281" s="38" t="s">
        <v>46</v>
      </c>
      <c r="E281" s="37" t="s">
        <v>1145</v>
      </c>
      <c r="F281" s="38" t="s">
        <v>99</v>
      </c>
      <c r="G281" s="39" t="s">
        <v>1146</v>
      </c>
      <c r="H281" s="40">
        <v>44331</v>
      </c>
      <c r="I281" s="41">
        <f>Table15[[#This Row],[Fecha 
de 
expedición]]+1461</f>
        <v>45792</v>
      </c>
      <c r="J281" s="244" t="str">
        <f ca="1">IF(I281&gt;=TODAY(),"si","no")</f>
        <v>si</v>
      </c>
      <c r="K281" s="8" t="str">
        <f ca="1">IF(ABS(_xlfn.DAYS(TODAY(),I281))&lt;$B$9,"Debe renovar licencia luego de curso de 8 horas","")</f>
        <v/>
      </c>
      <c r="L281" s="8"/>
      <c r="M281" s="8" t="str">
        <f ca="1">IF(AND(J281="no",$B$10="si"),"si","no")</f>
        <v>no</v>
      </c>
      <c r="N281" s="266"/>
      <c r="O281" s="266"/>
      <c r="P281" s="266"/>
      <c r="Q281" s="267" t="str" cm="1">
        <f t="array" aca="1" ref="Q281" ca="1">_xlfn.IFS(J281="no","no",$B$10="si","si")</f>
        <v>si</v>
      </c>
      <c r="R281" s="266"/>
    </row>
    <row r="282" spans="1:18" x14ac:dyDescent="0.3">
      <c r="A282" s="61" t="s">
        <v>1147</v>
      </c>
      <c r="B282" s="224" t="s">
        <v>44</v>
      </c>
      <c r="C282" s="225" t="s">
        <v>1148</v>
      </c>
      <c r="D282" s="38" t="s">
        <v>46</v>
      </c>
      <c r="E282" s="235" t="s">
        <v>1149</v>
      </c>
      <c r="F282" s="38" t="s">
        <v>155</v>
      </c>
      <c r="G282" s="39" t="s">
        <v>1150</v>
      </c>
      <c r="H282" s="81">
        <v>44529</v>
      </c>
      <c r="I282" s="84">
        <f>Table15[[#This Row],[Fecha 
de 
expedición]]+1461</f>
        <v>45990</v>
      </c>
      <c r="J282" s="244" t="str">
        <f ca="1">IF(I282&gt;=TODAY(),"si","no")</f>
        <v>si</v>
      </c>
      <c r="K282" s="8" t="str">
        <f ca="1">IF(ABS(_xlfn.DAYS(TODAY(),I282))&lt;$B$9,"Debe renovar licencia luego de curso de 8 horas","")</f>
        <v/>
      </c>
      <c r="L282" s="8"/>
      <c r="M282" s="8" t="str">
        <f ca="1">IF(AND(J282="no",$B$10="si"),"si","no")</f>
        <v>no</v>
      </c>
      <c r="N282" s="266"/>
      <c r="O282" s="266"/>
      <c r="P282" s="266"/>
      <c r="Q282" s="267" t="str" cm="1">
        <f t="array" aca="1" ref="Q282" ca="1">_xlfn.IFS(J282="no","no",$B$10="si","si")</f>
        <v>si</v>
      </c>
      <c r="R282" s="266"/>
    </row>
    <row r="283" spans="1:18" x14ac:dyDescent="0.3">
      <c r="A283" s="61" t="s">
        <v>1151</v>
      </c>
      <c r="B283" s="224" t="s">
        <v>44</v>
      </c>
      <c r="C283" s="225" t="s">
        <v>1152</v>
      </c>
      <c r="D283" s="38" t="s">
        <v>57</v>
      </c>
      <c r="E283" s="58" t="s">
        <v>1153</v>
      </c>
      <c r="F283" s="38" t="s">
        <v>114</v>
      </c>
      <c r="G283" s="39" t="s">
        <v>1154</v>
      </c>
      <c r="H283" s="40">
        <v>44390</v>
      </c>
      <c r="I283" s="41">
        <f>Table15[[#This Row],[Fecha 
de 
expedición]]+1461</f>
        <v>45851</v>
      </c>
      <c r="J283" s="244" t="str">
        <f ca="1">IF(I283&gt;=TODAY(),"si","no")</f>
        <v>si</v>
      </c>
      <c r="K283" s="8" t="str">
        <f ca="1">IF(ABS(_xlfn.DAYS(TODAY(),I283))&lt;$B$9,"Debe renovar licencia luego de curso de 8 horas","")</f>
        <v/>
      </c>
      <c r="L283" s="8"/>
      <c r="M283" s="8" t="str">
        <f ca="1">IF(AND(J283="no",$B$10="si"),"si","no")</f>
        <v>no</v>
      </c>
      <c r="N283" s="266"/>
      <c r="O283" s="266"/>
      <c r="P283" s="266"/>
      <c r="Q283" s="267" t="str" cm="1">
        <f t="array" aca="1" ref="Q283" ca="1">_xlfn.IFS(J283="no","no",$B$10="si","si")</f>
        <v>si</v>
      </c>
      <c r="R283" s="266"/>
    </row>
    <row r="284" spans="1:18" x14ac:dyDescent="0.3">
      <c r="A284" s="63" t="s">
        <v>1155</v>
      </c>
      <c r="B284" s="224" t="s">
        <v>44</v>
      </c>
      <c r="C284" s="225" t="s">
        <v>1156</v>
      </c>
      <c r="D284" s="38" t="s">
        <v>57</v>
      </c>
      <c r="E284" s="37" t="s">
        <v>1157</v>
      </c>
      <c r="F284" s="38" t="s">
        <v>704</v>
      </c>
      <c r="G284" s="39" t="s">
        <v>1158</v>
      </c>
      <c r="H284" s="40">
        <v>44713</v>
      </c>
      <c r="I284" s="41">
        <f>Table15[[#This Row],[Fecha 
de 
expedición]]+1461</f>
        <v>46174</v>
      </c>
      <c r="J284" s="244" t="str">
        <f ca="1">IF(I284&gt;=TODAY(),"si","no")</f>
        <v>si</v>
      </c>
      <c r="K284" s="8" t="str">
        <f ca="1">IF(ABS(_xlfn.DAYS(TODAY(),I284))&lt;$B$9,"Debe renovar licencia luego de curso de 8 horas","")</f>
        <v/>
      </c>
      <c r="L284" s="8"/>
      <c r="M284" s="8" t="str">
        <f ca="1">IF(AND(J284="no",$B$10="si"),"si","no")</f>
        <v>no</v>
      </c>
      <c r="N284" s="266"/>
      <c r="O284" s="266"/>
      <c r="P284" s="266"/>
      <c r="Q284" s="267" t="str" cm="1">
        <f t="array" aca="1" ref="Q284" ca="1">_xlfn.IFS(J284="no","no",$B$10="si","si")</f>
        <v>si</v>
      </c>
      <c r="R284" s="266"/>
    </row>
    <row r="285" spans="1:18" x14ac:dyDescent="0.3">
      <c r="A285" s="213" t="s">
        <v>1159</v>
      </c>
      <c r="B285" s="226" t="s">
        <v>44</v>
      </c>
      <c r="C285" s="227" t="s">
        <v>1160</v>
      </c>
      <c r="D285" s="214" t="s">
        <v>57</v>
      </c>
      <c r="E285" s="178" t="s">
        <v>1161</v>
      </c>
      <c r="F285" s="45" t="s">
        <v>844</v>
      </c>
      <c r="G285" s="46" t="s">
        <v>1162</v>
      </c>
      <c r="H285" s="211">
        <v>44922</v>
      </c>
      <c r="I285" s="41">
        <f>Table15[[#This Row],[Fecha 
de 
expedición]]+1461</f>
        <v>46383</v>
      </c>
      <c r="J285" s="228" t="str">
        <f ca="1">IF(I285&gt;=TODAY(),"si","no")</f>
        <v>si</v>
      </c>
      <c r="K285" s="8" t="str">
        <f ca="1">IF(ABS(_xlfn.DAYS(TODAY(),I285))&lt;$B$9,"Debe renovar licencia luego de curso de 8 horas","")</f>
        <v/>
      </c>
      <c r="L285" s="8"/>
      <c r="M285" s="8" t="str">
        <f ca="1">IF(AND(J285="no",$B$10="si"),"si","no")</f>
        <v>no</v>
      </c>
      <c r="N285" s="266"/>
      <c r="O285" s="266"/>
      <c r="P285" s="266"/>
      <c r="Q285" s="267" t="str" cm="1">
        <f t="array" aca="1" ref="Q285" ca="1">_xlfn.IFS(J285="no","no",$B$10="si","si")</f>
        <v>si</v>
      </c>
      <c r="R285" s="266"/>
    </row>
    <row r="286" spans="1:18" x14ac:dyDescent="0.3">
      <c r="A286" s="63" t="s">
        <v>1163</v>
      </c>
      <c r="B286" s="224" t="s">
        <v>44</v>
      </c>
      <c r="C286" s="225" t="s">
        <v>1164</v>
      </c>
      <c r="D286" s="38" t="s">
        <v>57</v>
      </c>
      <c r="E286" s="37" t="s">
        <v>1165</v>
      </c>
      <c r="F286" s="38" t="s">
        <v>1166</v>
      </c>
      <c r="G286" s="39" t="s">
        <v>1167</v>
      </c>
      <c r="H286" s="40">
        <v>43539</v>
      </c>
      <c r="I286" s="41">
        <f>Table15[[#This Row],[Fecha 
de 
expedición]]+1461</f>
        <v>45000</v>
      </c>
      <c r="J286" s="244" t="str">
        <f ca="1">IF(I286&gt;=TODAY(),"si","no")</f>
        <v>no</v>
      </c>
      <c r="K286" s="8" t="str">
        <f ca="1">IF(ABS(_xlfn.DAYS(TODAY(),I286))&lt;$B$9,"Debe renovar licencia luego de curso de 8 horas","")</f>
        <v/>
      </c>
      <c r="L286" s="8"/>
      <c r="M286" s="8" t="str">
        <f ca="1">IF(AND(J286="no",$B$10="si"),"si","no")</f>
        <v>si</v>
      </c>
      <c r="N286" s="266"/>
      <c r="O286" s="266"/>
      <c r="P286" s="266"/>
      <c r="Q286" s="267" t="str" cm="1">
        <f t="array" aca="1" ref="Q286" ca="1">_xlfn.IFS(J286="no","no",$B$10="si","si")</f>
        <v>no</v>
      </c>
      <c r="R286" s="266"/>
    </row>
    <row r="287" spans="1:18" x14ac:dyDescent="0.3">
      <c r="A287" s="63" t="s">
        <v>1168</v>
      </c>
      <c r="B287" s="224" t="s">
        <v>44</v>
      </c>
      <c r="C287" s="225" t="s">
        <v>1169</v>
      </c>
      <c r="D287" s="38" t="s">
        <v>57</v>
      </c>
      <c r="E287" s="37" t="s">
        <v>1170</v>
      </c>
      <c r="F287" s="38" t="s">
        <v>402</v>
      </c>
      <c r="G287" s="39" t="s">
        <v>1171</v>
      </c>
      <c r="H287" s="40">
        <v>44704</v>
      </c>
      <c r="I287" s="41">
        <f>Table15[[#This Row],[Fecha 
de 
expedición]]+1461</f>
        <v>46165</v>
      </c>
      <c r="J287" s="244" t="str">
        <f ca="1">IF(I287&gt;=TODAY(),"si","no")</f>
        <v>si</v>
      </c>
      <c r="K287" s="8" t="str">
        <f ca="1">IF(ABS(_xlfn.DAYS(TODAY(),I287))&lt;$B$9,"Debe renovar licencia luego de curso de 8 horas","")</f>
        <v/>
      </c>
      <c r="L287" s="8"/>
      <c r="M287" s="8" t="str">
        <f ca="1">IF(AND(J287="no",$B$10="si"),"si","no")</f>
        <v>no</v>
      </c>
      <c r="N287" s="266"/>
      <c r="O287" s="266"/>
      <c r="P287" s="266"/>
      <c r="Q287" s="267" t="str" cm="1">
        <f t="array" aca="1" ref="Q287" ca="1">_xlfn.IFS(J287="no","no",$B$10="si","si")</f>
        <v>si</v>
      </c>
      <c r="R287" s="266"/>
    </row>
    <row r="288" spans="1:18" x14ac:dyDescent="0.3">
      <c r="A288" s="63" t="s">
        <v>1172</v>
      </c>
      <c r="B288" s="224" t="s">
        <v>44</v>
      </c>
      <c r="C288" s="225" t="s">
        <v>1173</v>
      </c>
      <c r="D288" s="38" t="s">
        <v>57</v>
      </c>
      <c r="E288" s="37" t="s">
        <v>1174</v>
      </c>
      <c r="F288" s="38" t="s">
        <v>448</v>
      </c>
      <c r="G288" s="39" t="s">
        <v>1175</v>
      </c>
      <c r="H288" s="40">
        <v>43361</v>
      </c>
      <c r="I288" s="41">
        <f>Table15[[#This Row],[Fecha 
de 
expedición]]+1461</f>
        <v>44822</v>
      </c>
      <c r="J288" s="244" t="str">
        <f ca="1">IF(I288&gt;=TODAY(),"si","no")</f>
        <v>no</v>
      </c>
      <c r="K288" s="8" t="str">
        <f ca="1">IF(ABS(_xlfn.DAYS(TODAY(),I288))&lt;$B$9,"Debe renovar licencia luego de curso de 8 horas","")</f>
        <v/>
      </c>
      <c r="L288" s="8"/>
      <c r="M288" s="8" t="str">
        <f ca="1">IF(AND(J288="no",$B$10="si"),"si","no")</f>
        <v>si</v>
      </c>
      <c r="N288" s="266"/>
      <c r="O288" s="266"/>
      <c r="P288" s="266"/>
      <c r="Q288" s="267" t="str" cm="1">
        <f t="array" aca="1" ref="Q288" ca="1">_xlfn.IFS(J288="no","no",$B$10="si","si")</f>
        <v>no</v>
      </c>
      <c r="R288" s="266"/>
    </row>
    <row r="289" spans="1:18" x14ac:dyDescent="0.3">
      <c r="A289" s="63" t="s">
        <v>1176</v>
      </c>
      <c r="B289" s="224" t="s">
        <v>44</v>
      </c>
      <c r="C289" s="225" t="s">
        <v>1177</v>
      </c>
      <c r="D289" s="38" t="s">
        <v>46</v>
      </c>
      <c r="E289" s="37" t="s">
        <v>1178</v>
      </c>
      <c r="F289" s="38" t="s">
        <v>74</v>
      </c>
      <c r="G289" s="39" t="s">
        <v>1179</v>
      </c>
      <c r="H289" s="40">
        <v>44335</v>
      </c>
      <c r="I289" s="41">
        <f>Table15[[#This Row],[Fecha 
de 
expedición]]+1461</f>
        <v>45796</v>
      </c>
      <c r="J289" s="244" t="str">
        <f ca="1">IF(I289&gt;=TODAY(),"si","no")</f>
        <v>si</v>
      </c>
      <c r="K289" s="8" t="str">
        <f ca="1">IF(ABS(_xlfn.DAYS(TODAY(),I289))&lt;$B$9,"Debe renovar licencia luego de curso de 8 horas","")</f>
        <v/>
      </c>
      <c r="L289" s="8"/>
      <c r="M289" s="8" t="str">
        <f ca="1">IF(AND(J289="no",$B$10="si"),"si","no")</f>
        <v>no</v>
      </c>
      <c r="N289" s="266"/>
      <c r="O289" s="266"/>
      <c r="P289" s="266"/>
      <c r="Q289" s="267" t="str" cm="1">
        <f t="array" aca="1" ref="Q289" ca="1">_xlfn.IFS(J289="no","no",$B$10="si","si")</f>
        <v>si</v>
      </c>
      <c r="R289" s="266"/>
    </row>
    <row r="290" spans="1:18" x14ac:dyDescent="0.3">
      <c r="A290" s="63" t="s">
        <v>1180</v>
      </c>
      <c r="B290" s="224" t="s">
        <v>44</v>
      </c>
      <c r="C290" s="225" t="s">
        <v>1181</v>
      </c>
      <c r="D290" s="38" t="s">
        <v>57</v>
      </c>
      <c r="E290" s="37" t="s">
        <v>1182</v>
      </c>
      <c r="F290" s="38" t="s">
        <v>155</v>
      </c>
      <c r="G290" s="39" t="s">
        <v>1183</v>
      </c>
      <c r="H290" s="40">
        <v>44713</v>
      </c>
      <c r="I290" s="41">
        <f>Table15[[#This Row],[Fecha 
de 
expedición]]+1461</f>
        <v>46174</v>
      </c>
      <c r="J290" s="244" t="str">
        <f ca="1">IF(I290&gt;=TODAY(),"si","no")</f>
        <v>si</v>
      </c>
      <c r="K290" s="8" t="str">
        <f ca="1">IF(ABS(_xlfn.DAYS(TODAY(),I290))&lt;$B$9,"Debe renovar licencia luego de curso de 8 horas","")</f>
        <v/>
      </c>
      <c r="L290" s="8"/>
      <c r="M290" s="8" t="str">
        <f ca="1">IF(AND(J290="no",$B$10="si"),"si","no")</f>
        <v>no</v>
      </c>
      <c r="N290" s="266"/>
      <c r="O290" s="266"/>
      <c r="P290" s="266"/>
      <c r="Q290" s="267" t="str" cm="1">
        <f t="array" aca="1" ref="Q290" ca="1">_xlfn.IFS(J290="no","no",$B$10="si","si")</f>
        <v>si</v>
      </c>
      <c r="R290" s="266"/>
    </row>
    <row r="291" spans="1:18" x14ac:dyDescent="0.3">
      <c r="A291" s="213" t="s">
        <v>1184</v>
      </c>
      <c r="B291" s="226" t="s">
        <v>44</v>
      </c>
      <c r="C291" s="227" t="s">
        <v>1185</v>
      </c>
      <c r="D291" s="214" t="s">
        <v>57</v>
      </c>
      <c r="E291" s="178" t="s">
        <v>1186</v>
      </c>
      <c r="F291" s="45" t="s">
        <v>1187</v>
      </c>
      <c r="G291" s="46" t="s">
        <v>1188</v>
      </c>
      <c r="H291" s="211">
        <v>44910</v>
      </c>
      <c r="I291" s="41">
        <f>Table15[[#This Row],[Fecha 
de 
expedición]]+1461</f>
        <v>46371</v>
      </c>
      <c r="J291" s="228" t="str">
        <f ca="1">IF(I291&gt;=TODAY(),"si","no")</f>
        <v>si</v>
      </c>
      <c r="K291" s="8" t="str">
        <f ca="1">IF(ABS(_xlfn.DAYS(TODAY(),I291))&lt;$B$9,"Debe renovar licencia luego de curso de 8 horas","")</f>
        <v/>
      </c>
      <c r="L291" s="8"/>
      <c r="M291" s="8" t="str">
        <f ca="1">IF(AND(J291="no",$B$10="si"),"si","no")</f>
        <v>no</v>
      </c>
      <c r="N291" s="266"/>
      <c r="O291" s="266"/>
      <c r="P291" s="266"/>
      <c r="Q291" s="267" t="str" cm="1">
        <f t="array" aca="1" ref="Q291" ca="1">_xlfn.IFS(J291="no","no",$B$10="si","si")</f>
        <v>si</v>
      </c>
      <c r="R291" s="266"/>
    </row>
    <row r="292" spans="1:18" x14ac:dyDescent="0.3">
      <c r="A292" s="63" t="s">
        <v>1189</v>
      </c>
      <c r="B292" s="224" t="s">
        <v>44</v>
      </c>
      <c r="C292" s="225" t="s">
        <v>1190</v>
      </c>
      <c r="D292" s="38" t="s">
        <v>46</v>
      </c>
      <c r="E292" s="37" t="s">
        <v>1191</v>
      </c>
      <c r="F292" s="38" t="s">
        <v>114</v>
      </c>
      <c r="G292" s="39" t="s">
        <v>1192</v>
      </c>
      <c r="H292" s="40">
        <v>44334</v>
      </c>
      <c r="I292" s="41">
        <f>Table15[[#This Row],[Fecha 
de 
expedición]]+1461</f>
        <v>45795</v>
      </c>
      <c r="J292" s="244" t="str">
        <f ca="1">IF(I292&gt;=TODAY(),"si","no")</f>
        <v>si</v>
      </c>
      <c r="K292" s="8" t="str">
        <f ca="1">IF(ABS(_xlfn.DAYS(TODAY(),I292))&lt;$B$9,"Debe renovar licencia luego de curso de 8 horas","")</f>
        <v/>
      </c>
      <c r="L292" s="8"/>
      <c r="M292" s="8" t="str">
        <f ca="1">IF(AND(J292="no",$B$10="si"),"si","no")</f>
        <v>no</v>
      </c>
      <c r="N292" s="266"/>
      <c r="O292" s="266"/>
      <c r="P292" s="266"/>
      <c r="Q292" s="267" t="str" cm="1">
        <f t="array" aca="1" ref="Q292" ca="1">_xlfn.IFS(J292="no","no",$B$10="si","si")</f>
        <v>si</v>
      </c>
      <c r="R292" s="266"/>
    </row>
    <row r="293" spans="1:18" x14ac:dyDescent="0.3">
      <c r="A293" s="63" t="s">
        <v>1193</v>
      </c>
      <c r="B293" s="224" t="s">
        <v>44</v>
      </c>
      <c r="C293" s="225" t="s">
        <v>1194</v>
      </c>
      <c r="D293" s="38" t="s">
        <v>46</v>
      </c>
      <c r="E293" s="37" t="s">
        <v>1195</v>
      </c>
      <c r="F293" s="38" t="s">
        <v>74</v>
      </c>
      <c r="G293" s="39" t="s">
        <v>1196</v>
      </c>
      <c r="H293" s="40">
        <v>44883</v>
      </c>
      <c r="I293" s="41">
        <f>Table15[[#This Row],[Fecha 
de 
expedición]]+1461</f>
        <v>46344</v>
      </c>
      <c r="J293" s="244" t="str">
        <f ca="1">IF(I293&gt;=TODAY(),"si","no")</f>
        <v>si</v>
      </c>
      <c r="K293" s="8"/>
      <c r="L293" s="8"/>
      <c r="M293" s="8" t="str">
        <f ca="1">IF(AND(J293="no",$B$10="si"),"si","no")</f>
        <v>no</v>
      </c>
      <c r="N293" s="266"/>
      <c r="O293" s="266"/>
      <c r="P293" s="266"/>
      <c r="Q293" s="267" t="str" cm="1">
        <f t="array" aca="1" ref="Q293" ca="1">_xlfn.IFS(J293="no","no",$B$10="si","si")</f>
        <v>si</v>
      </c>
      <c r="R293" s="266"/>
    </row>
    <row r="294" spans="1:18" x14ac:dyDescent="0.3">
      <c r="A294" s="63" t="s">
        <v>1197</v>
      </c>
      <c r="B294" s="224" t="s">
        <v>44</v>
      </c>
      <c r="C294" s="225" t="s">
        <v>1198</v>
      </c>
      <c r="D294" s="38" t="s">
        <v>57</v>
      </c>
      <c r="E294" s="37" t="s">
        <v>1199</v>
      </c>
      <c r="F294" s="38" t="s">
        <v>678</v>
      </c>
      <c r="G294" s="39" t="s">
        <v>1200</v>
      </c>
      <c r="H294" s="40">
        <v>44306</v>
      </c>
      <c r="I294" s="41">
        <f>Table15[[#This Row],[Fecha 
de 
expedición]]+1461</f>
        <v>45767</v>
      </c>
      <c r="J294" s="244" t="str">
        <f ca="1">IF(I294&gt;=TODAY(),"si","no")</f>
        <v>si</v>
      </c>
      <c r="K294" s="8" t="str">
        <f ca="1">IF(ABS(_xlfn.DAYS(TODAY(),I294))&lt;$B$9,"Debe renovar licencia luego de curso de 8 horas","")</f>
        <v/>
      </c>
      <c r="L294" s="8"/>
      <c r="M294" s="8" t="str">
        <f ca="1">IF(AND(J294="no",$B$10="si"),"si","no")</f>
        <v>no</v>
      </c>
      <c r="N294" s="266"/>
      <c r="O294" s="266"/>
      <c r="P294" s="266"/>
      <c r="Q294" s="267" t="str" cm="1">
        <f t="array" aca="1" ref="Q294" ca="1">_xlfn.IFS(J294="no","no",$B$10="si","si")</f>
        <v>si</v>
      </c>
      <c r="R294" s="266"/>
    </row>
    <row r="295" spans="1:18" x14ac:dyDescent="0.3">
      <c r="A295" s="63" t="s">
        <v>1201</v>
      </c>
      <c r="B295" s="224" t="s">
        <v>44</v>
      </c>
      <c r="C295" s="225" t="s">
        <v>1202</v>
      </c>
      <c r="D295" s="38" t="s">
        <v>57</v>
      </c>
      <c r="E295" s="37" t="s">
        <v>1203</v>
      </c>
      <c r="F295" s="38" t="s">
        <v>1204</v>
      </c>
      <c r="G295" s="39" t="s">
        <v>1205</v>
      </c>
      <c r="H295" s="40">
        <v>43817</v>
      </c>
      <c r="I295" s="41">
        <f>Table15[[#This Row],[Fecha 
de 
expedición]]+1461</f>
        <v>45278</v>
      </c>
      <c r="J295" s="244" t="str">
        <f ca="1">IF(I295&gt;=TODAY(),"si","no")</f>
        <v>si</v>
      </c>
      <c r="K295" s="8" t="str">
        <f ca="1">IF(ABS(_xlfn.DAYS(TODAY(),I295))&lt;$B$9,"Debe renovar licencia luego de curso de 8 horas","")</f>
        <v/>
      </c>
      <c r="L295" s="8"/>
      <c r="M295" s="8" t="str">
        <f ca="1">IF(AND(J295="no",$B$10="si"),"si","no")</f>
        <v>no</v>
      </c>
      <c r="N295" s="266"/>
      <c r="O295" s="266"/>
      <c r="P295" s="266"/>
      <c r="Q295" s="267" t="str" cm="1">
        <f t="array" aca="1" ref="Q295" ca="1">_xlfn.IFS(J295="no","no",$B$10="si","si")</f>
        <v>si</v>
      </c>
      <c r="R295" s="266"/>
    </row>
    <row r="296" spans="1:18" x14ac:dyDescent="0.3">
      <c r="A296" s="63" t="s">
        <v>1206</v>
      </c>
      <c r="B296" s="224" t="s">
        <v>44</v>
      </c>
      <c r="C296" s="225" t="s">
        <v>1207</v>
      </c>
      <c r="D296" s="38" t="s">
        <v>46</v>
      </c>
      <c r="E296" s="37" t="s">
        <v>1208</v>
      </c>
      <c r="F296" s="38" t="s">
        <v>84</v>
      </c>
      <c r="G296" s="39" t="s">
        <v>1209</v>
      </c>
      <c r="H296" s="40">
        <v>43676</v>
      </c>
      <c r="I296" s="41">
        <f>Table15[[#This Row],[Fecha 
de 
expedición]]+1461</f>
        <v>45137</v>
      </c>
      <c r="J296" s="244" t="str">
        <f ca="1">IF(I296&gt;=TODAY(),"si","no")</f>
        <v>no</v>
      </c>
      <c r="K296" s="8" t="str">
        <f ca="1">IF(ABS(_xlfn.DAYS(TODAY(),I296))&lt;$B$9,"Debe renovar licencia luego de curso de 8 horas","")</f>
        <v>Debe renovar licencia luego de curso de 8 horas</v>
      </c>
      <c r="L296" s="8"/>
      <c r="M296" s="8" t="str">
        <f ca="1">IF(AND(J296="no",$B$10="si"),"si","no")</f>
        <v>si</v>
      </c>
      <c r="N296" s="266"/>
      <c r="O296" s="266"/>
      <c r="P296" s="266"/>
      <c r="Q296" s="267" t="str" cm="1">
        <f t="array" aca="1" ref="Q296" ca="1">_xlfn.IFS(J296="no","no",$B$10="si","si")</f>
        <v>no</v>
      </c>
      <c r="R296" s="266"/>
    </row>
    <row r="297" spans="1:18" x14ac:dyDescent="0.3">
      <c r="A297" s="63" t="s">
        <v>1210</v>
      </c>
      <c r="B297" s="224" t="s">
        <v>44</v>
      </c>
      <c r="C297" s="225" t="s">
        <v>1211</v>
      </c>
      <c r="D297" s="38" t="s">
        <v>57</v>
      </c>
      <c r="E297" s="37" t="s">
        <v>1212</v>
      </c>
      <c r="F297" s="38" t="s">
        <v>508</v>
      </c>
      <c r="G297" s="39" t="s">
        <v>1213</v>
      </c>
      <c r="H297" s="40">
        <v>44336</v>
      </c>
      <c r="I297" s="41">
        <f>Table15[[#This Row],[Fecha 
de 
expedición]]+1461</f>
        <v>45797</v>
      </c>
      <c r="J297" s="244" t="str">
        <f ca="1">IF(I297&gt;=TODAY(),"si","no")</f>
        <v>si</v>
      </c>
      <c r="K297" s="8" t="str">
        <f ca="1">IF(ABS(_xlfn.DAYS(TODAY(),I297))&lt;$B$9,"Debe renovar licencia luego de curso de 8 horas","")</f>
        <v/>
      </c>
      <c r="L297" s="8"/>
      <c r="M297" s="8" t="str">
        <f ca="1">IF(AND(J297="no",$B$10="si"),"si","no")</f>
        <v>no</v>
      </c>
      <c r="N297" s="266"/>
      <c r="O297" s="266"/>
      <c r="P297" s="266"/>
      <c r="Q297" s="267" t="str" cm="1">
        <f t="array" aca="1" ref="Q297" ca="1">_xlfn.IFS(J297="no","no",$B$10="si","si")</f>
        <v>si</v>
      </c>
      <c r="R297" s="266"/>
    </row>
    <row r="298" spans="1:18" x14ac:dyDescent="0.3">
      <c r="A298" s="63" t="s">
        <v>1214</v>
      </c>
      <c r="B298" s="224" t="s">
        <v>44</v>
      </c>
      <c r="C298" s="225" t="s">
        <v>1215</v>
      </c>
      <c r="D298" s="38" t="s">
        <v>46</v>
      </c>
      <c r="E298" s="37" t="s">
        <v>1216</v>
      </c>
      <c r="F298" s="38" t="s">
        <v>155</v>
      </c>
      <c r="G298" s="39" t="s">
        <v>1217</v>
      </c>
      <c r="H298" s="40">
        <v>45148</v>
      </c>
      <c r="I298" s="41">
        <f>Table15[[#This Row],[Fecha 
de 
expedición]]+1461</f>
        <v>46609</v>
      </c>
      <c r="J298" s="244" t="str">
        <f ca="1">IF(I298&gt;=TODAY(),"si","no")</f>
        <v>si</v>
      </c>
      <c r="K298" s="8" t="str">
        <f ca="1">IF(ABS(_xlfn.DAYS(TODAY(),I298))&lt;$B$9,"Debe renovar licencia luego de curso de 8 horas","")</f>
        <v/>
      </c>
      <c r="L298" s="8"/>
      <c r="M298" s="8" t="str">
        <f ca="1">IF(AND(J298="no",$B$10="si"),"si","no")</f>
        <v>no</v>
      </c>
      <c r="N298" s="266"/>
      <c r="O298" s="266"/>
      <c r="P298" s="266"/>
      <c r="Q298" s="267" t="str" cm="1">
        <f t="array" aca="1" ref="Q298" ca="1">_xlfn.IFS(J298="no","no",$B$10="si","si")</f>
        <v>si</v>
      </c>
      <c r="R298" s="266"/>
    </row>
    <row r="299" spans="1:18" x14ac:dyDescent="0.3">
      <c r="A299" s="61" t="s">
        <v>1218</v>
      </c>
      <c r="B299" s="224" t="s">
        <v>44</v>
      </c>
      <c r="C299" s="225" t="s">
        <v>1219</v>
      </c>
      <c r="D299" s="38" t="s">
        <v>57</v>
      </c>
      <c r="E299" s="37" t="s">
        <v>1220</v>
      </c>
      <c r="F299" s="38" t="s">
        <v>168</v>
      </c>
      <c r="G299" s="39" t="s">
        <v>1221</v>
      </c>
      <c r="H299" s="40">
        <v>44259</v>
      </c>
      <c r="I299" s="41">
        <f>Table15[[#This Row],[Fecha 
de 
expedición]]+1461</f>
        <v>45720</v>
      </c>
      <c r="J299" s="244" t="str">
        <f ca="1">IF(I299&gt;=TODAY(),"si","no")</f>
        <v>si</v>
      </c>
      <c r="K299" s="8" t="str">
        <f ca="1">IF(ABS(_xlfn.DAYS(TODAY(),I299))&lt;$B$9,"Debe renovar licencia luego de curso de 8 horas","")</f>
        <v/>
      </c>
      <c r="L299" s="8"/>
      <c r="M299" s="8" t="str">
        <f ca="1">IF(AND(J299="no",$B$10="si"),"si","no")</f>
        <v>no</v>
      </c>
      <c r="N299" s="266"/>
      <c r="O299" s="266"/>
      <c r="P299" s="266"/>
      <c r="Q299" s="267" t="str" cm="1">
        <f t="array" aca="1" ref="Q299" ca="1">_xlfn.IFS(J299="no","no",$B$10="si","si")</f>
        <v>si</v>
      </c>
      <c r="R299" s="266"/>
    </row>
    <row r="300" spans="1:18" x14ac:dyDescent="0.3">
      <c r="A300" s="252" t="s">
        <v>8918</v>
      </c>
      <c r="B300" s="226" t="s">
        <v>44</v>
      </c>
      <c r="C300" s="253" t="s">
        <v>8919</v>
      </c>
      <c r="D300" s="254" t="s">
        <v>57</v>
      </c>
      <c r="E300" s="259" t="s">
        <v>8920</v>
      </c>
      <c r="F300" s="38" t="s">
        <v>119</v>
      </c>
      <c r="G300" s="256" t="s">
        <v>8921</v>
      </c>
      <c r="H300" s="257">
        <v>44937</v>
      </c>
      <c r="I300" s="41">
        <f>Table15[[#This Row],[Fecha 
de 
expedición]]+1461</f>
        <v>46398</v>
      </c>
      <c r="J300" s="258" t="str">
        <f ca="1">IF(I300&gt;=TODAY(),"si","no")</f>
        <v>si</v>
      </c>
      <c r="K300" s="8" t="str">
        <f ca="1">IF(ABS(_xlfn.DAYS(TODAY(),I300))&lt;$B$9,"Debe renovar licencia luego de curso de 8 horas","")</f>
        <v/>
      </c>
      <c r="L300" s="8"/>
      <c r="M300" s="8" t="str">
        <f ca="1">IF(AND(J300="no",$B$10="si"),"si","no")</f>
        <v>no</v>
      </c>
      <c r="N300" s="266"/>
      <c r="O300" s="266"/>
      <c r="P300" s="266"/>
      <c r="Q300" s="267"/>
      <c r="R300" s="266"/>
    </row>
    <row r="301" spans="1:18" x14ac:dyDescent="0.3">
      <c r="A301" s="61" t="s">
        <v>1222</v>
      </c>
      <c r="B301" s="224" t="s">
        <v>44</v>
      </c>
      <c r="C301" s="225" t="s">
        <v>1223</v>
      </c>
      <c r="D301" s="38" t="s">
        <v>57</v>
      </c>
      <c r="E301" s="235" t="s">
        <v>1224</v>
      </c>
      <c r="F301" s="38" t="s">
        <v>664</v>
      </c>
      <c r="G301" s="39" t="s">
        <v>1225</v>
      </c>
      <c r="H301" s="81">
        <v>44539</v>
      </c>
      <c r="I301" s="84">
        <f>Table15[[#This Row],[Fecha 
de 
expedición]]+1461</f>
        <v>46000</v>
      </c>
      <c r="J301" s="244" t="str">
        <f ca="1">IF(I301&gt;=TODAY(),"si","no")</f>
        <v>si</v>
      </c>
      <c r="K301" s="8" t="str">
        <f ca="1">IF(ABS(_xlfn.DAYS(TODAY(),I301))&lt;$B$9,"Debe renovar licencia luego de curso de 8 horas","")</f>
        <v/>
      </c>
      <c r="L301" s="8"/>
      <c r="M301" s="8" t="str">
        <f ca="1">IF(AND(J301="no",$B$10="si"),"si","no")</f>
        <v>no</v>
      </c>
      <c r="N301" s="266"/>
      <c r="O301" s="266"/>
      <c r="P301" s="266"/>
      <c r="Q301" s="267" t="str" cm="1">
        <f t="array" aca="1" ref="Q301" ca="1">_xlfn.IFS(J301="no","no",$B$10="si","si")</f>
        <v>si</v>
      </c>
      <c r="R301" s="266"/>
    </row>
    <row r="302" spans="1:18" x14ac:dyDescent="0.3">
      <c r="A302" s="63" t="s">
        <v>1226</v>
      </c>
      <c r="B302" s="224" t="s">
        <v>44</v>
      </c>
      <c r="C302" s="225" t="s">
        <v>1227</v>
      </c>
      <c r="D302" s="38" t="s">
        <v>57</v>
      </c>
      <c r="E302" s="37" t="s">
        <v>1228</v>
      </c>
      <c r="F302" s="38" t="s">
        <v>48</v>
      </c>
      <c r="G302" s="39" t="s">
        <v>1229</v>
      </c>
      <c r="H302" s="40">
        <v>44279</v>
      </c>
      <c r="I302" s="41">
        <f>Table15[[#This Row],[Fecha 
de 
expedición]]+1461</f>
        <v>45740</v>
      </c>
      <c r="J302" s="244" t="str">
        <f ca="1">IF(I302&gt;=TODAY(),"si","no")</f>
        <v>si</v>
      </c>
      <c r="K302" s="8" t="str">
        <f ca="1">IF(ABS(_xlfn.DAYS(TODAY(),I302))&lt;$B$9,"Debe renovar licencia luego de curso de 8 horas","")</f>
        <v/>
      </c>
      <c r="L302" s="8"/>
      <c r="M302" s="8" t="str">
        <f ca="1">IF(AND(J302="no",$B$10="si"),"si","no")</f>
        <v>no</v>
      </c>
      <c r="N302" s="266"/>
      <c r="O302" s="266"/>
      <c r="P302" s="266"/>
      <c r="Q302" s="267" t="str" cm="1">
        <f t="array" aca="1" ref="Q302" ca="1">_xlfn.IFS(J302="no","no",$B$10="si","si")</f>
        <v>si</v>
      </c>
      <c r="R302" s="266"/>
    </row>
    <row r="303" spans="1:18" x14ac:dyDescent="0.3">
      <c r="A303" s="63" t="s">
        <v>1230</v>
      </c>
      <c r="B303" s="224" t="s">
        <v>44</v>
      </c>
      <c r="C303" s="225" t="s">
        <v>1231</v>
      </c>
      <c r="D303" s="38" t="s">
        <v>46</v>
      </c>
      <c r="E303" s="37" t="s">
        <v>1232</v>
      </c>
      <c r="F303" s="38" t="s">
        <v>267</v>
      </c>
      <c r="G303" s="39" t="s">
        <v>1233</v>
      </c>
      <c r="H303" s="40">
        <v>43672</v>
      </c>
      <c r="I303" s="41">
        <f>Table15[[#This Row],[Fecha 
de 
expedición]]+1461</f>
        <v>45133</v>
      </c>
      <c r="J303" s="244" t="str">
        <f ca="1">IF(I303&gt;=TODAY(),"si","no")</f>
        <v>no</v>
      </c>
      <c r="K303" s="8" t="str">
        <f ca="1">IF(ABS(_xlfn.DAYS(TODAY(),I303))&lt;$B$9,"Debe renovar licencia luego de curso de 8 horas","")</f>
        <v/>
      </c>
      <c r="L303" s="8"/>
      <c r="M303" s="8" t="str">
        <f ca="1">IF(AND(J303="no",$B$10="si"),"si","no")</f>
        <v>si</v>
      </c>
      <c r="N303" s="266"/>
      <c r="O303" s="266"/>
      <c r="P303" s="266"/>
      <c r="Q303" s="267" t="str" cm="1">
        <f t="array" aca="1" ref="Q303" ca="1">_xlfn.IFS(J303="no","no",$B$10="si","si")</f>
        <v>no</v>
      </c>
      <c r="R303" s="266"/>
    </row>
    <row r="304" spans="1:18" x14ac:dyDescent="0.3">
      <c r="A304" s="63" t="s">
        <v>1234</v>
      </c>
      <c r="B304" s="224" t="s">
        <v>44</v>
      </c>
      <c r="C304" s="225" t="s">
        <v>1235</v>
      </c>
      <c r="D304" s="38" t="s">
        <v>57</v>
      </c>
      <c r="E304" s="37" t="s">
        <v>1236</v>
      </c>
      <c r="F304" s="38" t="s">
        <v>168</v>
      </c>
      <c r="G304" s="39" t="s">
        <v>1237</v>
      </c>
      <c r="H304" s="40">
        <v>44305</v>
      </c>
      <c r="I304" s="41">
        <f>Table15[[#This Row],[Fecha 
de 
expedición]]+1461</f>
        <v>45766</v>
      </c>
      <c r="J304" s="244" t="str">
        <f ca="1">IF(I304&gt;=TODAY(),"si","no")</f>
        <v>si</v>
      </c>
      <c r="K304" s="8" t="str">
        <f ca="1">IF(ABS(_xlfn.DAYS(TODAY(),I304))&lt;$B$9,"Debe renovar licencia luego de curso de 8 horas","")</f>
        <v/>
      </c>
      <c r="L304" s="8"/>
      <c r="M304" s="8" t="str">
        <f ca="1">IF(AND(J304="no",$B$10="si"),"si","no")</f>
        <v>no</v>
      </c>
      <c r="N304" s="266"/>
      <c r="O304" s="266"/>
      <c r="P304" s="266"/>
      <c r="Q304" s="267" t="str" cm="1">
        <f t="array" aca="1" ref="Q304" ca="1">_xlfn.IFS(J304="no","no",$B$10="si","si")</f>
        <v>si</v>
      </c>
      <c r="R304" s="266"/>
    </row>
    <row r="305" spans="1:18" x14ac:dyDescent="0.3">
      <c r="A305" s="63" t="s">
        <v>1238</v>
      </c>
      <c r="B305" s="224" t="s">
        <v>44</v>
      </c>
      <c r="C305" s="225" t="s">
        <v>1239</v>
      </c>
      <c r="D305" s="38" t="s">
        <v>57</v>
      </c>
      <c r="E305" s="37" t="s">
        <v>1240</v>
      </c>
      <c r="F305" s="38" t="s">
        <v>74</v>
      </c>
      <c r="G305" s="39" t="s">
        <v>1241</v>
      </c>
      <c r="H305" s="40">
        <v>43818</v>
      </c>
      <c r="I305" s="41">
        <f>Table15[[#This Row],[Fecha 
de 
expedición]]+1461</f>
        <v>45279</v>
      </c>
      <c r="J305" s="244" t="str">
        <f ca="1">IF(I305&gt;=TODAY(),"si","no")</f>
        <v>si</v>
      </c>
      <c r="K305" s="8" t="str">
        <f ca="1">IF(ABS(_xlfn.DAYS(TODAY(),I305))&lt;$B$9,"Debe renovar licencia luego de curso de 8 horas","")</f>
        <v/>
      </c>
      <c r="L305" s="8"/>
      <c r="M305" s="8" t="str">
        <f ca="1">IF(AND(J305="no",$B$10="si"),"si","no")</f>
        <v>no</v>
      </c>
      <c r="N305" s="266"/>
      <c r="O305" s="266"/>
      <c r="P305" s="266"/>
      <c r="Q305" s="267" t="str" cm="1">
        <f t="array" aca="1" ref="Q305" ca="1">_xlfn.IFS(J305="no","no",$B$10="si","si")</f>
        <v>si</v>
      </c>
      <c r="R305" s="266"/>
    </row>
    <row r="306" spans="1:18" x14ac:dyDescent="0.3">
      <c r="A306" s="63" t="s">
        <v>1242</v>
      </c>
      <c r="B306" s="224" t="s">
        <v>44</v>
      </c>
      <c r="C306" s="225" t="s">
        <v>1243</v>
      </c>
      <c r="D306" s="38" t="s">
        <v>57</v>
      </c>
      <c r="E306" s="37" t="s">
        <v>1244</v>
      </c>
      <c r="F306" s="38" t="s">
        <v>887</v>
      </c>
      <c r="G306" s="39" t="s">
        <v>1245</v>
      </c>
      <c r="H306" s="40">
        <v>43672</v>
      </c>
      <c r="I306" s="41">
        <f>Table15[[#This Row],[Fecha 
de 
expedición]]+1461</f>
        <v>45133</v>
      </c>
      <c r="J306" s="244" t="str">
        <f ca="1">IF(I306&gt;=TODAY(),"si","no")</f>
        <v>no</v>
      </c>
      <c r="K306" s="8" t="str">
        <f ca="1">IF(ABS(_xlfn.DAYS(TODAY(),I306))&lt;$B$9,"Debe renovar licencia luego de curso de 8 horas","")</f>
        <v/>
      </c>
      <c r="L306" s="8"/>
      <c r="M306" s="8" t="str">
        <f ca="1">IF(AND(J306="no",$B$10="si"),"si","no")</f>
        <v>si</v>
      </c>
      <c r="N306" s="266"/>
      <c r="O306" s="266"/>
      <c r="P306" s="266"/>
      <c r="Q306" s="267" t="str" cm="1">
        <f t="array" aca="1" ref="Q306" ca="1">_xlfn.IFS(J306="no","no",$B$10="si","si")</f>
        <v>no</v>
      </c>
      <c r="R306" s="266"/>
    </row>
    <row r="307" spans="1:18" x14ac:dyDescent="0.3">
      <c r="A307" s="61" t="s">
        <v>1246</v>
      </c>
      <c r="B307" s="224" t="s">
        <v>44</v>
      </c>
      <c r="C307" s="225" t="s">
        <v>1247</v>
      </c>
      <c r="D307" s="38" t="s">
        <v>57</v>
      </c>
      <c r="E307" s="235" t="s">
        <v>1248</v>
      </c>
      <c r="F307" s="38" t="s">
        <v>704</v>
      </c>
      <c r="G307" s="39" t="s">
        <v>1249</v>
      </c>
      <c r="H307" s="81">
        <v>44596</v>
      </c>
      <c r="I307" s="84">
        <f>Table15[[#This Row],[Fecha 
de 
expedición]]+1461</f>
        <v>46057</v>
      </c>
      <c r="J307" s="244" t="str">
        <f ca="1">IF(I307&gt;=TODAY(),"si","no")</f>
        <v>si</v>
      </c>
      <c r="K307" s="8" t="str">
        <f ca="1">IF(ABS(_xlfn.DAYS(TODAY(),I307))&lt;$B$9,"Debe renovar licencia luego de curso de 8 horas","")</f>
        <v/>
      </c>
      <c r="L307" s="8"/>
      <c r="M307" s="8" t="str">
        <f ca="1">IF(AND(J307="no",$B$10="si"),"si","no")</f>
        <v>no</v>
      </c>
      <c r="N307" s="266"/>
      <c r="O307" s="266"/>
      <c r="P307" s="266"/>
      <c r="Q307" s="267" t="str" cm="1">
        <f t="array" aca="1" ref="Q307" ca="1">_xlfn.IFS(J307="no","no",$B$10="si","si")</f>
        <v>si</v>
      </c>
      <c r="R307" s="266"/>
    </row>
    <row r="308" spans="1:18" x14ac:dyDescent="0.3">
      <c r="A308" s="63" t="s">
        <v>1250</v>
      </c>
      <c r="B308" s="224" t="s">
        <v>44</v>
      </c>
      <c r="C308" s="225" t="s">
        <v>1251</v>
      </c>
      <c r="D308" s="38" t="s">
        <v>57</v>
      </c>
      <c r="E308" s="82" t="s">
        <v>1252</v>
      </c>
      <c r="F308" s="38" t="s">
        <v>555</v>
      </c>
      <c r="G308" s="39" t="s">
        <v>1253</v>
      </c>
      <c r="H308" s="40">
        <v>44833</v>
      </c>
      <c r="I308" s="41">
        <f>Table15[[#This Row],[Fecha 
de 
expedición]]+1461</f>
        <v>46294</v>
      </c>
      <c r="J308" s="244" t="str">
        <f ca="1">IF(I308&gt;=TODAY(),"si","no")</f>
        <v>si</v>
      </c>
      <c r="K308" s="8" t="str">
        <f ca="1">IF(ABS(_xlfn.DAYS(TODAY(),I308))&lt;$B$9,"Debe renovar licencia luego de curso de 8 horas","")</f>
        <v/>
      </c>
      <c r="L308" s="8"/>
      <c r="M308" s="8" t="str">
        <f ca="1">IF(AND(J308="no",$B$10="si"),"si","no")</f>
        <v>no</v>
      </c>
      <c r="N308" s="266"/>
      <c r="O308" s="266"/>
      <c r="P308" s="266"/>
      <c r="Q308" s="267" t="str" cm="1">
        <f t="array" aca="1" ref="Q308" ca="1">_xlfn.IFS(J308="no","no",$B$10="si","si")</f>
        <v>si</v>
      </c>
      <c r="R308" s="266"/>
    </row>
    <row r="309" spans="1:18" x14ac:dyDescent="0.3">
      <c r="A309" s="61" t="s">
        <v>1254</v>
      </c>
      <c r="B309" s="224" t="s">
        <v>44</v>
      </c>
      <c r="C309" s="225" t="s">
        <v>1255</v>
      </c>
      <c r="D309" s="38" t="s">
        <v>57</v>
      </c>
      <c r="E309" s="235" t="s">
        <v>1256</v>
      </c>
      <c r="F309" s="38" t="s">
        <v>1257</v>
      </c>
      <c r="G309" s="39" t="s">
        <v>1258</v>
      </c>
      <c r="H309" s="81">
        <v>44757</v>
      </c>
      <c r="I309" s="84">
        <f>Table15[[#This Row],[Fecha 
de 
expedición]]+1461</f>
        <v>46218</v>
      </c>
      <c r="J309" s="244" t="str">
        <f ca="1">IF(I309&gt;=TODAY(),"si","no")</f>
        <v>si</v>
      </c>
      <c r="K309" s="8" t="str">
        <f ca="1">IF(ABS(_xlfn.DAYS(TODAY(),I309))&lt;$B$9,"Debe renovar licencia luego de curso de 8 horas","")</f>
        <v/>
      </c>
      <c r="L309" s="8"/>
      <c r="M309" s="8" t="str">
        <f ca="1">IF(AND(J309="no",$B$10="si"),"si","no")</f>
        <v>no</v>
      </c>
      <c r="N309" s="266"/>
      <c r="O309" s="266"/>
      <c r="P309" s="266"/>
      <c r="Q309" s="267" t="str" cm="1">
        <f t="array" aca="1" ref="Q309" ca="1">_xlfn.IFS(J309="no","no",$B$10="si","si")</f>
        <v>si</v>
      </c>
      <c r="R309" s="266"/>
    </row>
    <row r="310" spans="1:18" x14ac:dyDescent="0.3">
      <c r="A310" s="63" t="s">
        <v>1259</v>
      </c>
      <c r="B310" s="224" t="s">
        <v>44</v>
      </c>
      <c r="C310" s="225" t="s">
        <v>1260</v>
      </c>
      <c r="D310" s="38" t="s">
        <v>46</v>
      </c>
      <c r="E310" s="37"/>
      <c r="F310" s="38" t="s">
        <v>285</v>
      </c>
      <c r="G310" s="39" t="s">
        <v>1261</v>
      </c>
      <c r="H310" s="40">
        <v>44331</v>
      </c>
      <c r="I310" s="41">
        <f>Table15[[#This Row],[Fecha 
de 
expedición]]+1461</f>
        <v>45792</v>
      </c>
      <c r="J310" s="244" t="str">
        <f ca="1">IF(I310&gt;=TODAY(),"si","no")</f>
        <v>si</v>
      </c>
      <c r="K310" s="8" t="str">
        <f ca="1">IF(ABS(_xlfn.DAYS(TODAY(),I310))&lt;$B$9,"Debe renovar licencia luego de curso de 8 horas","")</f>
        <v/>
      </c>
      <c r="L310" s="8"/>
      <c r="M310" s="8" t="str">
        <f ca="1">IF(AND(J310="no",$B$10="si"),"si","no")</f>
        <v>no</v>
      </c>
      <c r="N310" s="266"/>
      <c r="O310" s="266"/>
      <c r="P310" s="266"/>
      <c r="Q310" s="267" t="str" cm="1">
        <f t="array" aca="1" ref="Q310" ca="1">_xlfn.IFS(J310="no","no",$B$10="si","si")</f>
        <v>si</v>
      </c>
      <c r="R310" s="266"/>
    </row>
    <row r="311" spans="1:18" x14ac:dyDescent="0.3">
      <c r="A311" s="63" t="s">
        <v>1262</v>
      </c>
      <c r="B311" s="224" t="s">
        <v>44</v>
      </c>
      <c r="C311" s="225" t="s">
        <v>1263</v>
      </c>
      <c r="D311" s="38" t="s">
        <v>57</v>
      </c>
      <c r="E311" s="37" t="s">
        <v>1264</v>
      </c>
      <c r="F311" s="38" t="s">
        <v>678</v>
      </c>
      <c r="G311" s="39" t="s">
        <v>1265</v>
      </c>
      <c r="H311" s="40">
        <v>44693</v>
      </c>
      <c r="I311" s="41">
        <f>Table15[[#This Row],[Fecha 
de 
expedición]]+1461</f>
        <v>46154</v>
      </c>
      <c r="J311" s="244" t="str">
        <f ca="1">IF(I311&gt;=TODAY(),"si","no")</f>
        <v>si</v>
      </c>
      <c r="K311" s="8" t="str">
        <f ca="1">IF(ABS(_xlfn.DAYS(TODAY(),I311))&lt;$B$9,"Debe renovar licencia luego de curso de 8 horas","")</f>
        <v/>
      </c>
      <c r="L311" s="8"/>
      <c r="M311" s="8" t="str">
        <f ca="1">IF(AND(J311="no",$B$10="si"),"si","no")</f>
        <v>no</v>
      </c>
      <c r="N311" s="266"/>
      <c r="O311" s="266"/>
      <c r="P311" s="266"/>
      <c r="Q311" s="267" t="str" cm="1">
        <f t="array" aca="1" ref="Q311" ca="1">_xlfn.IFS(J311="no","no",$B$10="si","si")</f>
        <v>si</v>
      </c>
      <c r="R311" s="266"/>
    </row>
    <row r="312" spans="1:18" x14ac:dyDescent="0.3">
      <c r="A312" s="63" t="s">
        <v>1266</v>
      </c>
      <c r="B312" s="224" t="s">
        <v>44</v>
      </c>
      <c r="C312" s="225" t="s">
        <v>1267</v>
      </c>
      <c r="D312" s="38" t="s">
        <v>57</v>
      </c>
      <c r="E312" s="37"/>
      <c r="F312" s="38" t="s">
        <v>709</v>
      </c>
      <c r="G312" s="39" t="s">
        <v>1268</v>
      </c>
      <c r="H312" s="40">
        <v>43383</v>
      </c>
      <c r="I312" s="41">
        <f>Table15[[#This Row],[Fecha 
de 
expedición]]+1461</f>
        <v>44844</v>
      </c>
      <c r="J312" s="244" t="str">
        <f ca="1">IF(I312&gt;=TODAY(),"si","no")</f>
        <v>no</v>
      </c>
      <c r="K312" s="8" t="str">
        <f ca="1">IF(ABS(_xlfn.DAYS(TODAY(),I312))&lt;$B$9,"Debe renovar licencia luego de curso de 8 horas","")</f>
        <v/>
      </c>
      <c r="L312" s="8"/>
      <c r="M312" s="8" t="str">
        <f ca="1">IF(AND(J312="no",$B$10="si"),"si","no")</f>
        <v>si</v>
      </c>
      <c r="N312" s="266"/>
      <c r="O312" s="266"/>
      <c r="P312" s="266"/>
      <c r="Q312" s="267" t="str" cm="1">
        <f t="array" aca="1" ref="Q312" ca="1">_xlfn.IFS(J312="no","no",$B$10="si","si")</f>
        <v>no</v>
      </c>
      <c r="R312" s="266"/>
    </row>
    <row r="313" spans="1:18" x14ac:dyDescent="0.3">
      <c r="A313" s="63" t="s">
        <v>1269</v>
      </c>
      <c r="B313" s="224" t="s">
        <v>44</v>
      </c>
      <c r="C313" s="225" t="s">
        <v>1270</v>
      </c>
      <c r="D313" s="38" t="s">
        <v>57</v>
      </c>
      <c r="E313" s="37"/>
      <c r="F313" s="38" t="s">
        <v>1204</v>
      </c>
      <c r="G313" s="39" t="s">
        <v>1271</v>
      </c>
      <c r="H313" s="40">
        <v>43490</v>
      </c>
      <c r="I313" s="41">
        <f>Table15[[#This Row],[Fecha 
de 
expedición]]+1461</f>
        <v>44951</v>
      </c>
      <c r="J313" s="244" t="str">
        <f ca="1">IF(I313&gt;=TODAY(),"si","no")</f>
        <v>no</v>
      </c>
      <c r="K313" s="8" t="str">
        <f ca="1">IF(ABS(_xlfn.DAYS(TODAY(),I313))&lt;$B$9,"Debe renovar licencia luego de curso de 8 horas","")</f>
        <v/>
      </c>
      <c r="L313" s="8"/>
      <c r="M313" s="8" t="str">
        <f ca="1">IF(AND(J313="no",$B$10="si"),"si","no")</f>
        <v>si</v>
      </c>
      <c r="N313" s="266"/>
      <c r="O313" s="266"/>
      <c r="P313" s="266"/>
      <c r="Q313" s="267" t="str" cm="1">
        <f t="array" aca="1" ref="Q313" ca="1">_xlfn.IFS(J313="no","no",$B$10="si","si")</f>
        <v>no</v>
      </c>
      <c r="R313" s="266"/>
    </row>
    <row r="314" spans="1:18" x14ac:dyDescent="0.3">
      <c r="A314" s="252" t="s">
        <v>9259</v>
      </c>
      <c r="B314" s="224" t="s">
        <v>44</v>
      </c>
      <c r="C314" s="253" t="s">
        <v>9260</v>
      </c>
      <c r="D314" s="254" t="s">
        <v>46</v>
      </c>
      <c r="E314" s="259" t="s">
        <v>9261</v>
      </c>
      <c r="F314" s="38" t="s">
        <v>402</v>
      </c>
      <c r="G314" s="256" t="s">
        <v>9262</v>
      </c>
      <c r="H314" s="257">
        <v>45058</v>
      </c>
      <c r="I314" s="41">
        <f>Table15[[#This Row],[Fecha 
de 
expedición]]+1461</f>
        <v>46519</v>
      </c>
      <c r="J314" s="258" t="str">
        <f ca="1">IF(I314&gt;=TODAY(),"si","no")</f>
        <v>si</v>
      </c>
      <c r="K314" s="8" t="str">
        <f ca="1">IF(ABS(_xlfn.DAYS(TODAY(),I314))&lt;$B$9,"Debe renovar licencia luego de curso de 8 horas","")</f>
        <v/>
      </c>
      <c r="L314" s="8"/>
      <c r="M314" s="8" t="str">
        <f ca="1">IF(AND(J314="no",$B$10="si"),"si","no")</f>
        <v>no</v>
      </c>
      <c r="N314" s="266"/>
      <c r="O314" s="266"/>
      <c r="P314" s="266"/>
      <c r="Q314" s="267"/>
      <c r="R314" s="266"/>
    </row>
    <row r="315" spans="1:18" x14ac:dyDescent="0.3">
      <c r="A315" s="63" t="s">
        <v>1272</v>
      </c>
      <c r="B315" s="224" t="s">
        <v>44</v>
      </c>
      <c r="C315" s="225" t="s">
        <v>1273</v>
      </c>
      <c r="D315" s="38" t="s">
        <v>46</v>
      </c>
      <c r="E315" s="37" t="s">
        <v>1274</v>
      </c>
      <c r="F315" s="38" t="s">
        <v>858</v>
      </c>
      <c r="G315" s="39" t="s">
        <v>1275</v>
      </c>
      <c r="H315" s="40">
        <v>44648</v>
      </c>
      <c r="I315" s="41">
        <f>Table15[[#This Row],[Fecha 
de 
expedición]]+1461</f>
        <v>46109</v>
      </c>
      <c r="J315" s="244" t="str">
        <f ca="1">IF(I315&gt;=TODAY(),"si","no")</f>
        <v>si</v>
      </c>
      <c r="K315" s="8" t="str">
        <f ca="1">IF(ABS(_xlfn.DAYS(TODAY(),I315))&lt;$B$9,"Debe renovar licencia luego de curso de 8 horas","")</f>
        <v/>
      </c>
      <c r="L315" s="8"/>
      <c r="M315" s="8" t="str">
        <f ca="1">IF(AND(J315="no",$B$10="si"),"si","no")</f>
        <v>no</v>
      </c>
      <c r="N315" s="266"/>
      <c r="O315" s="266"/>
      <c r="P315" s="266"/>
      <c r="Q315" s="267" t="str" cm="1">
        <f t="array" aca="1" ref="Q315" ca="1">_xlfn.IFS(J315="no","no",$B$10="si","si")</f>
        <v>si</v>
      </c>
      <c r="R315" s="266"/>
    </row>
    <row r="316" spans="1:18" x14ac:dyDescent="0.3">
      <c r="A316" s="63" t="s">
        <v>1276</v>
      </c>
      <c r="B316" s="224" t="s">
        <v>44</v>
      </c>
      <c r="C316" s="225" t="s">
        <v>1277</v>
      </c>
      <c r="D316" s="38" t="s">
        <v>46</v>
      </c>
      <c r="E316" s="37" t="s">
        <v>1278</v>
      </c>
      <c r="F316" s="38" t="s">
        <v>53</v>
      </c>
      <c r="G316" s="39" t="s">
        <v>1279</v>
      </c>
      <c r="H316" s="40">
        <v>44279</v>
      </c>
      <c r="I316" s="41">
        <f>Table15[[#This Row],[Fecha 
de 
expedición]]+1461</f>
        <v>45740</v>
      </c>
      <c r="J316" s="244" t="str">
        <f ca="1">IF(I316&gt;=TODAY(),"si","no")</f>
        <v>si</v>
      </c>
      <c r="K316" s="8" t="str">
        <f ca="1">IF(ABS(_xlfn.DAYS(TODAY(),I316))&lt;$B$9,"Debe renovar licencia luego de curso de 8 horas","")</f>
        <v/>
      </c>
      <c r="L316" s="8"/>
      <c r="M316" s="8" t="str">
        <f ca="1">IF(AND(J316="no",$B$10="si"),"si","no")</f>
        <v>no</v>
      </c>
      <c r="N316" s="266"/>
      <c r="O316" s="266"/>
      <c r="P316" s="266"/>
      <c r="Q316" s="267" t="str" cm="1">
        <f t="array" aca="1" ref="Q316" ca="1">_xlfn.IFS(J316="no","no",$B$10="si","si")</f>
        <v>si</v>
      </c>
      <c r="R316" s="266"/>
    </row>
    <row r="317" spans="1:18" x14ac:dyDescent="0.3">
      <c r="A317" s="61" t="s">
        <v>1280</v>
      </c>
      <c r="B317" s="224" t="s">
        <v>44</v>
      </c>
      <c r="C317" s="225" t="s">
        <v>1281</v>
      </c>
      <c r="D317" s="38" t="s">
        <v>57</v>
      </c>
      <c r="E317" s="235" t="s">
        <v>1282</v>
      </c>
      <c r="F317" s="38" t="s">
        <v>683</v>
      </c>
      <c r="G317" s="39" t="s">
        <v>1283</v>
      </c>
      <c r="H317" s="81">
        <v>44728</v>
      </c>
      <c r="I317" s="84">
        <f>Table15[[#This Row],[Fecha 
de 
expedición]]+1461</f>
        <v>46189</v>
      </c>
      <c r="J317" s="244" t="str">
        <f ca="1">IF(I317&gt;=TODAY(),"si","no")</f>
        <v>si</v>
      </c>
      <c r="K317" s="8" t="str">
        <f ca="1">IF(ABS(_xlfn.DAYS(TODAY(),I317))&lt;$B$9,"Debe renovar licencia luego de curso de 8 horas","")</f>
        <v/>
      </c>
      <c r="L317" s="8"/>
      <c r="M317" s="8" t="str">
        <f ca="1">IF(AND(J317="no",$B$10="si"),"si","no")</f>
        <v>no</v>
      </c>
      <c r="N317" s="266"/>
      <c r="O317" s="266"/>
      <c r="P317" s="266"/>
      <c r="Q317" s="267" t="str" cm="1">
        <f t="array" aca="1" ref="Q317" ca="1">_xlfn.IFS(J317="no","no",$B$10="si","si")</f>
        <v>si</v>
      </c>
      <c r="R317" s="266"/>
    </row>
    <row r="318" spans="1:18" x14ac:dyDescent="0.3">
      <c r="A318" s="63" t="s">
        <v>1284</v>
      </c>
      <c r="B318" s="224" t="s">
        <v>44</v>
      </c>
      <c r="C318" s="225" t="s">
        <v>1285</v>
      </c>
      <c r="D318" s="38" t="s">
        <v>57</v>
      </c>
      <c r="E318" s="37" t="s">
        <v>1286</v>
      </c>
      <c r="F318" s="38" t="s">
        <v>887</v>
      </c>
      <c r="G318" s="39" t="s">
        <v>1287</v>
      </c>
      <c r="H318" s="40">
        <v>44305</v>
      </c>
      <c r="I318" s="41">
        <f>Table15[[#This Row],[Fecha 
de 
expedición]]+1461</f>
        <v>45766</v>
      </c>
      <c r="J318" s="244" t="str">
        <f ca="1">IF(I318&gt;=TODAY(),"si","no")</f>
        <v>si</v>
      </c>
      <c r="K318" s="8" t="str">
        <f ca="1">IF(ABS(_xlfn.DAYS(TODAY(),I318))&lt;$B$9,"Debe renovar licencia luego de curso de 8 horas","")</f>
        <v/>
      </c>
      <c r="L318" s="8"/>
      <c r="M318" s="8" t="str">
        <f ca="1">IF(AND(J318="no",$B$10="si"),"si","no")</f>
        <v>no</v>
      </c>
      <c r="N318" s="266"/>
      <c r="O318" s="266"/>
      <c r="P318" s="266"/>
      <c r="Q318" s="267" t="str" cm="1">
        <f t="array" aca="1" ref="Q318" ca="1">_xlfn.IFS(J318="no","no",$B$10="si","si")</f>
        <v>si</v>
      </c>
      <c r="R318" s="266"/>
    </row>
    <row r="319" spans="1:18" x14ac:dyDescent="0.3">
      <c r="A319" s="63" t="s">
        <v>1288</v>
      </c>
      <c r="B319" s="224" t="s">
        <v>44</v>
      </c>
      <c r="C319" s="225" t="s">
        <v>1289</v>
      </c>
      <c r="D319" s="38" t="s">
        <v>57</v>
      </c>
      <c r="E319" s="37" t="s">
        <v>1290</v>
      </c>
      <c r="F319" s="38" t="s">
        <v>1291</v>
      </c>
      <c r="G319" s="39" t="s">
        <v>1292</v>
      </c>
      <c r="H319" s="40">
        <v>44333</v>
      </c>
      <c r="I319" s="41">
        <f>Table15[[#This Row],[Fecha 
de 
expedición]]+1461</f>
        <v>45794</v>
      </c>
      <c r="J319" s="244" t="str">
        <f ca="1">IF(I319&gt;=TODAY(),"si","no")</f>
        <v>si</v>
      </c>
      <c r="K319" s="8" t="str">
        <f ca="1">IF(ABS(_xlfn.DAYS(TODAY(),I319))&lt;$B$9,"Debe renovar licencia luego de curso de 8 horas","")</f>
        <v/>
      </c>
      <c r="L319" s="8"/>
      <c r="M319" s="8" t="str">
        <f ca="1">IF(AND(J319="no",$B$10="si"),"si","no")</f>
        <v>no</v>
      </c>
      <c r="N319" s="266"/>
      <c r="O319" s="266"/>
      <c r="P319" s="266"/>
      <c r="Q319" s="267" t="str" cm="1">
        <f t="array" aca="1" ref="Q319" ca="1">_xlfn.IFS(J319="no","no",$B$10="si","si")</f>
        <v>si</v>
      </c>
      <c r="R319" s="266"/>
    </row>
    <row r="320" spans="1:18" x14ac:dyDescent="0.3">
      <c r="A320" s="63" t="s">
        <v>1293</v>
      </c>
      <c r="B320" s="224" t="s">
        <v>44</v>
      </c>
      <c r="C320" s="225" t="s">
        <v>1294</v>
      </c>
      <c r="D320" s="38" t="s">
        <v>57</v>
      </c>
      <c r="E320" s="37" t="s">
        <v>1295</v>
      </c>
      <c r="F320" s="38" t="s">
        <v>114</v>
      </c>
      <c r="G320" s="39" t="s">
        <v>1296</v>
      </c>
      <c r="H320" s="40">
        <v>44831</v>
      </c>
      <c r="I320" s="41">
        <f>Table15[[#This Row],[Fecha 
de 
expedición]]+1461</f>
        <v>46292</v>
      </c>
      <c r="J320" s="244" t="str">
        <f ca="1">IF(I320&gt;=TODAY(),"si","no")</f>
        <v>si</v>
      </c>
      <c r="K320" s="8" t="str">
        <f ca="1">IF(ABS(_xlfn.DAYS(TODAY(),I320))&lt;$B$9,"Debe renovar licencia luego de curso de 8 horas","")</f>
        <v/>
      </c>
      <c r="L320" s="8"/>
      <c r="M320" s="8" t="str">
        <f ca="1">IF(AND(J320="no",$B$10="si"),"si","no")</f>
        <v>no</v>
      </c>
      <c r="N320" s="266"/>
      <c r="O320" s="266"/>
      <c r="P320" s="266"/>
      <c r="Q320" s="267" t="str" cm="1">
        <f t="array" aca="1" ref="Q320" ca="1">_xlfn.IFS(J320="no","no",$B$10="si","si")</f>
        <v>si</v>
      </c>
      <c r="R320" s="266"/>
    </row>
    <row r="321" spans="1:18" x14ac:dyDescent="0.3">
      <c r="A321" s="63" t="s">
        <v>1297</v>
      </c>
      <c r="B321" s="224" t="s">
        <v>44</v>
      </c>
      <c r="C321" s="225" t="s">
        <v>1298</v>
      </c>
      <c r="D321" s="38" t="s">
        <v>57</v>
      </c>
      <c r="E321" s="37" t="s">
        <v>1299</v>
      </c>
      <c r="F321" s="38" t="s">
        <v>1048</v>
      </c>
      <c r="G321" s="39" t="s">
        <v>1300</v>
      </c>
      <c r="H321" s="40">
        <v>45117</v>
      </c>
      <c r="I321" s="41">
        <f>Table15[[#This Row],[Fecha 
de 
expedición]]+1461</f>
        <v>46578</v>
      </c>
      <c r="J321" s="244" t="str">
        <f ca="1">IF(I321&gt;=TODAY(),"si","no")</f>
        <v>si</v>
      </c>
      <c r="K321" s="8" t="str">
        <f ca="1">IF(ABS(_xlfn.DAYS(TODAY(),I321))&lt;$B$9,"Debe renovar licencia luego de curso de 8 horas","")</f>
        <v/>
      </c>
      <c r="L321" s="8"/>
      <c r="M321" s="8" t="str">
        <f ca="1">IF(AND(J321="no",$B$10="si"),"si","no")</f>
        <v>no</v>
      </c>
      <c r="N321" s="266"/>
      <c r="O321" s="266"/>
      <c r="P321" s="266"/>
      <c r="Q321" s="267" t="str" cm="1">
        <f t="array" aca="1" ref="Q321" ca="1">_xlfn.IFS(J321="no","no",$B$10="si","si")</f>
        <v>si</v>
      </c>
      <c r="R321" s="266"/>
    </row>
    <row r="322" spans="1:18" x14ac:dyDescent="0.3">
      <c r="A322" s="63" t="s">
        <v>1301</v>
      </c>
      <c r="B322" s="224" t="s">
        <v>44</v>
      </c>
      <c r="C322" s="225" t="s">
        <v>1302</v>
      </c>
      <c r="D322" s="38" t="s">
        <v>46</v>
      </c>
      <c r="E322" s="37" t="s">
        <v>1303</v>
      </c>
      <c r="F322" s="38" t="s">
        <v>325</v>
      </c>
      <c r="G322" s="39" t="s">
        <v>1304</v>
      </c>
      <c r="H322" s="40">
        <v>43406</v>
      </c>
      <c r="I322" s="41">
        <f>Table15[[#This Row],[Fecha 
de 
expedición]]+1461</f>
        <v>44867</v>
      </c>
      <c r="J322" s="244" t="str">
        <f ca="1">IF(I322&gt;=TODAY(),"si","no")</f>
        <v>no</v>
      </c>
      <c r="K322" s="8" t="str">
        <f ca="1">IF(ABS(_xlfn.DAYS(TODAY(),I322))&lt;$B$9,"Debe renovar licencia luego de curso de 8 horas","")</f>
        <v/>
      </c>
      <c r="L322" s="8"/>
      <c r="M322" s="8" t="str">
        <f ca="1">IF(AND(J322="no",$B$10="si"),"si","no")</f>
        <v>si</v>
      </c>
      <c r="N322" s="266"/>
      <c r="O322" s="266"/>
      <c r="P322" s="266"/>
      <c r="Q322" s="267" t="str" cm="1">
        <f t="array" aca="1" ref="Q322" ca="1">_xlfn.IFS(J322="no","no",$B$10="si","si")</f>
        <v>no</v>
      </c>
      <c r="R322" s="266"/>
    </row>
    <row r="323" spans="1:18" x14ac:dyDescent="0.3">
      <c r="A323" s="63" t="s">
        <v>1305</v>
      </c>
      <c r="B323" s="224" t="s">
        <v>44</v>
      </c>
      <c r="C323" s="225" t="s">
        <v>1306</v>
      </c>
      <c r="D323" s="38" t="s">
        <v>57</v>
      </c>
      <c r="E323" s="37" t="s">
        <v>1307</v>
      </c>
      <c r="F323" s="38" t="s">
        <v>119</v>
      </c>
      <c r="G323" s="39" t="s">
        <v>1308</v>
      </c>
      <c r="H323" s="40">
        <v>45119</v>
      </c>
      <c r="I323" s="41">
        <f>Table15[[#This Row],[Fecha 
de 
expedición]]+1461</f>
        <v>46580</v>
      </c>
      <c r="J323" s="244" t="str">
        <f ca="1">IF(I323&gt;=TODAY(),"si","no")</f>
        <v>si</v>
      </c>
      <c r="K323" s="8" t="str">
        <f ca="1">IF(ABS(_xlfn.DAYS(TODAY(),I323))&lt;$B$9,"Debe renovar licencia luego de curso de 8 horas","")</f>
        <v/>
      </c>
      <c r="L323" s="8"/>
      <c r="M323" s="8" t="str">
        <f ca="1">IF(AND(J323="no",$B$10="si"),"si","no")</f>
        <v>no</v>
      </c>
      <c r="N323" s="266"/>
      <c r="O323" s="266"/>
      <c r="P323" s="266"/>
      <c r="Q323" s="267" t="str" cm="1">
        <f t="array" aca="1" ref="Q323" ca="1">_xlfn.IFS(J323="no","no",$B$10="si","si")</f>
        <v>si</v>
      </c>
      <c r="R323" s="266"/>
    </row>
    <row r="324" spans="1:18" x14ac:dyDescent="0.3">
      <c r="A324" s="63" t="s">
        <v>1309</v>
      </c>
      <c r="B324" s="224" t="s">
        <v>44</v>
      </c>
      <c r="C324" s="225" t="s">
        <v>1310</v>
      </c>
      <c r="D324" s="38" t="s">
        <v>57</v>
      </c>
      <c r="E324" s="37" t="s">
        <v>1311</v>
      </c>
      <c r="F324" s="38" t="s">
        <v>325</v>
      </c>
      <c r="G324" s="39" t="s">
        <v>1312</v>
      </c>
      <c r="H324" s="40">
        <v>44278</v>
      </c>
      <c r="I324" s="41">
        <f>Table15[[#This Row],[Fecha 
de 
expedición]]+1461</f>
        <v>45739</v>
      </c>
      <c r="J324" s="244" t="str">
        <f ca="1">IF(I324&gt;=TODAY(),"si","no")</f>
        <v>si</v>
      </c>
      <c r="K324" s="8" t="str">
        <f ca="1">IF(ABS(_xlfn.DAYS(TODAY(),I324))&lt;$B$9,"Debe renovar licencia luego de curso de 8 horas","")</f>
        <v/>
      </c>
      <c r="L324" s="8"/>
      <c r="M324" s="8" t="str">
        <f ca="1">IF(AND(J324="no",$B$10="si"),"si","no")</f>
        <v>no</v>
      </c>
      <c r="N324" s="266"/>
      <c r="O324" s="266"/>
      <c r="P324" s="266"/>
      <c r="Q324" s="267" t="str" cm="1">
        <f t="array" aca="1" ref="Q324" ca="1">_xlfn.IFS(J324="no","no",$B$10="si","si")</f>
        <v>si</v>
      </c>
      <c r="R324" s="266"/>
    </row>
    <row r="325" spans="1:18" x14ac:dyDescent="0.3">
      <c r="A325" s="63" t="s">
        <v>1313</v>
      </c>
      <c r="B325" s="224" t="s">
        <v>44</v>
      </c>
      <c r="C325" s="225" t="s">
        <v>1314</v>
      </c>
      <c r="D325" s="38" t="s">
        <v>57</v>
      </c>
      <c r="E325" s="37" t="s">
        <v>1315</v>
      </c>
      <c r="F325" s="38" t="s">
        <v>53</v>
      </c>
      <c r="G325" s="39" t="s">
        <v>1316</v>
      </c>
      <c r="H325" s="40">
        <v>44895</v>
      </c>
      <c r="I325" s="41">
        <f>Table15[[#This Row],[Fecha 
de 
expedición]]+1461</f>
        <v>46356</v>
      </c>
      <c r="J325" s="244" t="str">
        <f ca="1">IF(I325&gt;=TODAY(),"si","no")</f>
        <v>si</v>
      </c>
      <c r="K325" s="8" t="str">
        <f ca="1">IF(ABS(_xlfn.DAYS(TODAY(),I325))&lt;$B$9,"Debe renovar licencia luego de curso de 8 horas","")</f>
        <v/>
      </c>
      <c r="L325" s="8"/>
      <c r="M325" s="8" t="str">
        <f ca="1">IF(AND(J325="no",$B$10="si"),"si","no")</f>
        <v>no</v>
      </c>
      <c r="N325" s="266"/>
      <c r="O325" s="266"/>
      <c r="P325" s="266"/>
      <c r="Q325" s="267" t="str" cm="1">
        <f t="array" aca="1" ref="Q325" ca="1">_xlfn.IFS(J325="no","no",$B$10="si","si")</f>
        <v>si</v>
      </c>
      <c r="R325" s="266"/>
    </row>
    <row r="326" spans="1:18" x14ac:dyDescent="0.3">
      <c r="A326" s="63" t="s">
        <v>1317</v>
      </c>
      <c r="B326" s="224" t="s">
        <v>44</v>
      </c>
      <c r="C326" s="225" t="s">
        <v>1318</v>
      </c>
      <c r="D326" s="38" t="s">
        <v>57</v>
      </c>
      <c r="E326" s="37" t="s">
        <v>1319</v>
      </c>
      <c r="F326" s="38" t="s">
        <v>185</v>
      </c>
      <c r="G326" s="39" t="s">
        <v>1320</v>
      </c>
      <c r="H326" s="40">
        <v>43360</v>
      </c>
      <c r="I326" s="41">
        <f>Table15[[#This Row],[Fecha 
de 
expedición]]+1461</f>
        <v>44821</v>
      </c>
      <c r="J326" s="244" t="str">
        <f ca="1">IF(I326&gt;=TODAY(),"si","no")</f>
        <v>no</v>
      </c>
      <c r="K326" s="8" t="str">
        <f ca="1">IF(ABS(_xlfn.DAYS(TODAY(),I326))&lt;$B$9,"Debe renovar licencia luego de curso de 8 horas","")</f>
        <v/>
      </c>
      <c r="L326" s="8"/>
      <c r="M326" s="8" t="str">
        <f ca="1">IF(AND(J326="no",$B$10="si"),"si","no")</f>
        <v>si</v>
      </c>
      <c r="N326" s="266"/>
      <c r="O326" s="266"/>
      <c r="P326" s="266"/>
      <c r="Q326" s="267" t="str" cm="1">
        <f t="array" aca="1" ref="Q326" ca="1">_xlfn.IFS(J326="no","no",$B$10="si","si")</f>
        <v>no</v>
      </c>
      <c r="R326" s="266"/>
    </row>
    <row r="327" spans="1:18" x14ac:dyDescent="0.3">
      <c r="A327" s="63" t="s">
        <v>1321</v>
      </c>
      <c r="B327" s="224" t="s">
        <v>44</v>
      </c>
      <c r="C327" s="225" t="s">
        <v>1322</v>
      </c>
      <c r="D327" s="38" t="s">
        <v>57</v>
      </c>
      <c r="E327" s="37" t="s">
        <v>1323</v>
      </c>
      <c r="F327" s="38" t="s">
        <v>204</v>
      </c>
      <c r="G327" s="39" t="s">
        <v>1324</v>
      </c>
      <c r="H327" s="40">
        <v>43620</v>
      </c>
      <c r="I327" s="41">
        <f>Table15[[#This Row],[Fecha 
de 
expedición]]+1461</f>
        <v>45081</v>
      </c>
      <c r="J327" s="244" t="str">
        <f ca="1">IF(I327&gt;=TODAY(),"si","no")</f>
        <v>no</v>
      </c>
      <c r="K327" s="8" t="str">
        <f ca="1">IF(ABS(_xlfn.DAYS(TODAY(),I327))&lt;$B$9,"Debe renovar licencia luego de curso de 8 horas","")</f>
        <v/>
      </c>
      <c r="L327" s="8"/>
      <c r="M327" s="8" t="str">
        <f ca="1">IF(AND(J327="no",$B$10="si"),"si","no")</f>
        <v>si</v>
      </c>
      <c r="N327" s="266"/>
      <c r="O327" s="266"/>
      <c r="P327" s="266"/>
      <c r="Q327" s="267" t="str" cm="1">
        <f t="array" aca="1" ref="Q327" ca="1">_xlfn.IFS(J327="no","no",$B$10="si","si")</f>
        <v>no</v>
      </c>
      <c r="R327" s="266"/>
    </row>
    <row r="328" spans="1:18" x14ac:dyDescent="0.3">
      <c r="A328" s="63" t="s">
        <v>1325</v>
      </c>
      <c r="B328" s="224" t="s">
        <v>44</v>
      </c>
      <c r="C328" s="225" t="s">
        <v>1326</v>
      </c>
      <c r="D328" s="38" t="s">
        <v>57</v>
      </c>
      <c r="E328" s="37" t="s">
        <v>1327</v>
      </c>
      <c r="F328" s="38" t="s">
        <v>155</v>
      </c>
      <c r="G328" s="39" t="s">
        <v>1328</v>
      </c>
      <c r="H328" s="40">
        <v>43551</v>
      </c>
      <c r="I328" s="41">
        <f>Table15[[#This Row],[Fecha 
de 
expedición]]+1461</f>
        <v>45012</v>
      </c>
      <c r="J328" s="244" t="str">
        <f ca="1">IF(I328&gt;=TODAY(),"si","no")</f>
        <v>no</v>
      </c>
      <c r="K328" s="8" t="str">
        <f ca="1">IF(ABS(_xlfn.DAYS(TODAY(),I328))&lt;$B$9,"Debe renovar licencia luego de curso de 8 horas","")</f>
        <v/>
      </c>
      <c r="L328" s="8"/>
      <c r="M328" s="8" t="str">
        <f ca="1">IF(AND(J328="no",$B$10="si"),"si","no")</f>
        <v>si</v>
      </c>
      <c r="N328" s="266"/>
      <c r="O328" s="266"/>
      <c r="P328" s="266"/>
      <c r="Q328" s="267" t="str" cm="1">
        <f t="array" aca="1" ref="Q328" ca="1">_xlfn.IFS(J328="no","no",$B$10="si","si")</f>
        <v>no</v>
      </c>
      <c r="R328" s="266"/>
    </row>
    <row r="329" spans="1:18" x14ac:dyDescent="0.3">
      <c r="A329" s="63" t="s">
        <v>1329</v>
      </c>
      <c r="B329" s="224" t="s">
        <v>44</v>
      </c>
      <c r="C329" s="225" t="s">
        <v>1330</v>
      </c>
      <c r="D329" s="38" t="s">
        <v>57</v>
      </c>
      <c r="E329" s="37" t="s">
        <v>1331</v>
      </c>
      <c r="F329" s="38" t="s">
        <v>1332</v>
      </c>
      <c r="G329" s="39" t="s">
        <v>1333</v>
      </c>
      <c r="H329" s="40">
        <v>44851</v>
      </c>
      <c r="I329" s="41">
        <f>Table15[[#This Row],[Fecha 
de 
expedición]]+1461</f>
        <v>46312</v>
      </c>
      <c r="J329" s="244" t="str">
        <f ca="1">IF(I329&gt;=TODAY(),"si","no")</f>
        <v>si</v>
      </c>
      <c r="K329" s="8" t="str">
        <f ca="1">IF(ABS(_xlfn.DAYS(TODAY(),I329))&lt;$B$9,"Debe renovar licencia luego de curso de 8 horas","")</f>
        <v/>
      </c>
      <c r="L329" s="8"/>
      <c r="M329" s="8" t="str">
        <f ca="1">IF(AND(J329="no",$B$10="si"),"si","no")</f>
        <v>no</v>
      </c>
      <c r="N329" s="266"/>
      <c r="O329" s="266"/>
      <c r="P329" s="266"/>
      <c r="Q329" s="267" t="str" cm="1">
        <f t="array" aca="1" ref="Q329" ca="1">_xlfn.IFS(J329="no","no",$B$10="si","si")</f>
        <v>si</v>
      </c>
      <c r="R329" s="266"/>
    </row>
    <row r="330" spans="1:18" x14ac:dyDescent="0.3">
      <c r="A330" s="61" t="s">
        <v>1334</v>
      </c>
      <c r="B330" s="224" t="s">
        <v>44</v>
      </c>
      <c r="C330" s="225" t="s">
        <v>1335</v>
      </c>
      <c r="D330" s="38" t="s">
        <v>57</v>
      </c>
      <c r="E330" s="235" t="s">
        <v>1336</v>
      </c>
      <c r="F330" s="38" t="s">
        <v>589</v>
      </c>
      <c r="G330" s="39" t="s">
        <v>1337</v>
      </c>
      <c r="H330" s="81">
        <v>44491</v>
      </c>
      <c r="I330" s="84">
        <f>Table15[[#This Row],[Fecha 
de 
expedición]]+1461</f>
        <v>45952</v>
      </c>
      <c r="J330" s="244" t="str">
        <f ca="1">IF(I330&gt;=TODAY(),"si","no")</f>
        <v>si</v>
      </c>
      <c r="K330" s="8" t="str">
        <f ca="1">IF(ABS(_xlfn.DAYS(TODAY(),I330))&lt;$B$9,"Debe renovar licencia luego de curso de 8 horas","")</f>
        <v/>
      </c>
      <c r="L330" s="8"/>
      <c r="M330" s="8" t="str">
        <f ca="1">IF(AND(J330="no",$B$10="si"),"si","no")</f>
        <v>no</v>
      </c>
      <c r="N330" s="266"/>
      <c r="O330" s="266"/>
      <c r="P330" s="266"/>
      <c r="Q330" s="267" t="str" cm="1">
        <f t="array" aca="1" ref="Q330" ca="1">_xlfn.IFS(J330="no","no",$B$10="si","si")</f>
        <v>si</v>
      </c>
      <c r="R330" s="266"/>
    </row>
    <row r="331" spans="1:18" x14ac:dyDescent="0.3">
      <c r="A331" s="63" t="s">
        <v>1338</v>
      </c>
      <c r="B331" s="224" t="s">
        <v>44</v>
      </c>
      <c r="C331" s="225" t="s">
        <v>1339</v>
      </c>
      <c r="D331" s="38" t="s">
        <v>46</v>
      </c>
      <c r="E331" s="82" t="s">
        <v>1340</v>
      </c>
      <c r="F331" s="38" t="s">
        <v>267</v>
      </c>
      <c r="G331" s="39" t="s">
        <v>1341</v>
      </c>
      <c r="H331" s="40">
        <v>44874</v>
      </c>
      <c r="I331" s="41">
        <f>Table15[[#This Row],[Fecha 
de 
expedición]]+1461</f>
        <v>46335</v>
      </c>
      <c r="J331" s="244" t="str">
        <f ca="1">IF(I331&gt;=TODAY(),"si","no")</f>
        <v>si</v>
      </c>
      <c r="K331" s="8" t="str">
        <f ca="1">IF(ABS(_xlfn.DAYS(TODAY(),I331))&lt;$B$9,"Debe renovar licencia luego de curso de 8 horas","")</f>
        <v/>
      </c>
      <c r="L331" s="8"/>
      <c r="M331" s="8" t="str">
        <f ca="1">IF(AND(J331="no",$B$10="si"),"si","no")</f>
        <v>no</v>
      </c>
      <c r="N331" s="266"/>
      <c r="O331" s="266"/>
      <c r="P331" s="266"/>
      <c r="Q331" s="267" t="str" cm="1">
        <f t="array" aca="1" ref="Q331" ca="1">_xlfn.IFS(J331="no","no",$B$10="si","si")</f>
        <v>si</v>
      </c>
      <c r="R331" s="266"/>
    </row>
    <row r="332" spans="1:18" x14ac:dyDescent="0.3">
      <c r="A332" s="63" t="s">
        <v>1342</v>
      </c>
      <c r="B332" s="224" t="s">
        <v>44</v>
      </c>
      <c r="C332" s="225" t="s">
        <v>1343</v>
      </c>
      <c r="D332" s="38" t="s">
        <v>57</v>
      </c>
      <c r="E332" s="37" t="s">
        <v>1344</v>
      </c>
      <c r="F332" s="38" t="s">
        <v>1048</v>
      </c>
      <c r="G332" s="39" t="s">
        <v>1345</v>
      </c>
      <c r="H332" s="40">
        <v>44804</v>
      </c>
      <c r="I332" s="41">
        <f>Table15[[#This Row],[Fecha 
de 
expedición]]+1461</f>
        <v>46265</v>
      </c>
      <c r="J332" s="244" t="str">
        <f ca="1">IF(I332&gt;=TODAY(),"si","no")</f>
        <v>si</v>
      </c>
      <c r="K332" s="8" t="str">
        <f ca="1">IF(ABS(_xlfn.DAYS(TODAY(),I332))&lt;$B$9,"Debe renovar licencia luego de curso de 8 horas","")</f>
        <v/>
      </c>
      <c r="L332" s="8"/>
      <c r="M332" s="8" t="str">
        <f ca="1">IF(AND(J332="no",$B$10="si"),"si","no")</f>
        <v>no</v>
      </c>
      <c r="N332" s="266"/>
      <c r="O332" s="266"/>
      <c r="P332" s="266"/>
      <c r="Q332" s="267" t="str" cm="1">
        <f t="array" aca="1" ref="Q332" ca="1">_xlfn.IFS(J332="no","no",$B$10="si","si")</f>
        <v>si</v>
      </c>
      <c r="R332" s="266"/>
    </row>
    <row r="333" spans="1:18" x14ac:dyDescent="0.3">
      <c r="A333" s="63" t="s">
        <v>1346</v>
      </c>
      <c r="B333" s="224" t="s">
        <v>44</v>
      </c>
      <c r="C333" s="225" t="s">
        <v>1347</v>
      </c>
      <c r="D333" s="38" t="s">
        <v>57</v>
      </c>
      <c r="E333" s="37" t="s">
        <v>1348</v>
      </c>
      <c r="F333" s="38" t="s">
        <v>1349</v>
      </c>
      <c r="G333" s="39" t="s">
        <v>1350</v>
      </c>
      <c r="H333" s="40">
        <v>43578</v>
      </c>
      <c r="I333" s="41">
        <f>Table15[[#This Row],[Fecha 
de 
expedición]]+1461</f>
        <v>45039</v>
      </c>
      <c r="J333" s="244" t="str">
        <f ca="1">IF(I333&gt;=TODAY(),"si","no")</f>
        <v>no</v>
      </c>
      <c r="K333" s="8" t="str">
        <f ca="1">IF(ABS(_xlfn.DAYS(TODAY(),I333))&lt;$B$9,"Debe renovar licencia luego de curso de 8 horas","")</f>
        <v/>
      </c>
      <c r="L333" s="8"/>
      <c r="M333" s="8" t="str">
        <f ca="1">IF(AND(J333="no",$B$10="si"),"si","no")</f>
        <v>si</v>
      </c>
      <c r="N333" s="266"/>
      <c r="O333" s="266"/>
      <c r="P333" s="266"/>
      <c r="Q333" s="267" t="str" cm="1">
        <f t="array" aca="1" ref="Q333" ca="1">_xlfn.IFS(J333="no","no",$B$10="si","si")</f>
        <v>no</v>
      </c>
      <c r="R333" s="266"/>
    </row>
    <row r="334" spans="1:18" x14ac:dyDescent="0.3">
      <c r="A334" s="63" t="s">
        <v>1351</v>
      </c>
      <c r="B334" s="224" t="s">
        <v>44</v>
      </c>
      <c r="C334" s="225" t="s">
        <v>1352</v>
      </c>
      <c r="D334" s="38" t="s">
        <v>57</v>
      </c>
      <c r="E334" s="37" t="s">
        <v>1353</v>
      </c>
      <c r="F334" s="38" t="s">
        <v>709</v>
      </c>
      <c r="G334" s="39" t="s">
        <v>1354</v>
      </c>
      <c r="H334" s="40">
        <v>43389</v>
      </c>
      <c r="I334" s="41">
        <f>Table15[[#This Row],[Fecha 
de 
expedición]]+1461</f>
        <v>44850</v>
      </c>
      <c r="J334" s="244" t="str">
        <f ca="1">IF(I334&gt;=TODAY(),"si","no")</f>
        <v>no</v>
      </c>
      <c r="K334" s="8" t="str">
        <f ca="1">IF(ABS(_xlfn.DAYS(TODAY(),I334))&lt;$B$9,"Debe renovar licencia luego de curso de 8 horas","")</f>
        <v/>
      </c>
      <c r="L334" s="8"/>
      <c r="M334" s="8" t="str">
        <f ca="1">IF(AND(J334="no",$B$10="si"),"si","no")</f>
        <v>si</v>
      </c>
      <c r="N334" s="266"/>
      <c r="O334" s="266"/>
      <c r="P334" s="266"/>
      <c r="Q334" s="267" t="str" cm="1">
        <f t="array" aca="1" ref="Q334" ca="1">_xlfn.IFS(J334="no","no",$B$10="si","si")</f>
        <v>no</v>
      </c>
      <c r="R334" s="266"/>
    </row>
    <row r="335" spans="1:18" x14ac:dyDescent="0.3">
      <c r="A335" s="63" t="s">
        <v>1355</v>
      </c>
      <c r="B335" s="224" t="s">
        <v>44</v>
      </c>
      <c r="C335" s="225" t="s">
        <v>1356</v>
      </c>
      <c r="D335" s="38" t="s">
        <v>57</v>
      </c>
      <c r="E335" s="37" t="s">
        <v>1357</v>
      </c>
      <c r="F335" s="38" t="s">
        <v>262</v>
      </c>
      <c r="G335" s="39" t="s">
        <v>1358</v>
      </c>
      <c r="H335" s="40">
        <v>44910</v>
      </c>
      <c r="I335" s="41">
        <f>Table15[[#This Row],[Fecha 
de 
expedición]]+1461</f>
        <v>46371</v>
      </c>
      <c r="J335" s="244" t="str">
        <f ca="1">IF(I335&gt;=TODAY(),"si","no")</f>
        <v>si</v>
      </c>
      <c r="K335" s="8" t="str">
        <f ca="1">IF(ABS(_xlfn.DAYS(TODAY(),I335))&lt;$B$9,"Debe renovar licencia luego de curso de 8 horas","")</f>
        <v/>
      </c>
      <c r="L335" s="8"/>
      <c r="M335" s="8" t="str">
        <f ca="1">IF(AND(J335="no",$B$10="si"),"si","no")</f>
        <v>no</v>
      </c>
      <c r="N335" s="266"/>
      <c r="O335" s="266"/>
      <c r="P335" s="266"/>
      <c r="Q335" s="267" t="str" cm="1">
        <f t="array" aca="1" ref="Q335" ca="1">_xlfn.IFS(J335="no","no",$B$10="si","si")</f>
        <v>si</v>
      </c>
      <c r="R335" s="266"/>
    </row>
    <row r="336" spans="1:18" x14ac:dyDescent="0.3">
      <c r="A336" s="61" t="s">
        <v>1359</v>
      </c>
      <c r="B336" s="224" t="s">
        <v>44</v>
      </c>
      <c r="C336" s="225" t="s">
        <v>1360</v>
      </c>
      <c r="D336" s="38" t="s">
        <v>57</v>
      </c>
      <c r="E336" s="235" t="s">
        <v>1361</v>
      </c>
      <c r="F336" s="38" t="s">
        <v>560</v>
      </c>
      <c r="G336" s="39" t="s">
        <v>1362</v>
      </c>
      <c r="H336" s="81">
        <v>44798</v>
      </c>
      <c r="I336" s="84">
        <f>Table15[[#This Row],[Fecha 
de 
expedición]]+1461</f>
        <v>46259</v>
      </c>
      <c r="J336" s="244" t="str">
        <f ca="1">IF(I336&gt;=TODAY(),"si","no")</f>
        <v>si</v>
      </c>
      <c r="K336" s="8" t="str">
        <f ca="1">IF(ABS(_xlfn.DAYS(TODAY(),I336))&lt;$B$9,"Debe renovar licencia luego de curso de 8 horas","")</f>
        <v/>
      </c>
      <c r="L336" s="8"/>
      <c r="M336" s="8" t="str">
        <f ca="1">IF(AND(J336="no",$B$10="si"),"si","no")</f>
        <v>no</v>
      </c>
      <c r="N336" s="266"/>
      <c r="O336" s="266"/>
      <c r="P336" s="266"/>
      <c r="Q336" s="267" t="str" cm="1">
        <f t="array" aca="1" ref="Q336" ca="1">_xlfn.IFS(J336="no","no",$B$10="si","si")</f>
        <v>si</v>
      </c>
      <c r="R336" s="266"/>
    </row>
    <row r="337" spans="1:18" x14ac:dyDescent="0.3">
      <c r="A337" s="63" t="s">
        <v>1363</v>
      </c>
      <c r="B337" s="224" t="s">
        <v>44</v>
      </c>
      <c r="C337" s="225" t="s">
        <v>1364</v>
      </c>
      <c r="D337" s="38" t="s">
        <v>57</v>
      </c>
      <c r="E337" s="83" t="s">
        <v>1365</v>
      </c>
      <c r="F337" s="38" t="s">
        <v>709</v>
      </c>
      <c r="G337" s="39" t="s">
        <v>1366</v>
      </c>
      <c r="H337" s="40">
        <v>45117</v>
      </c>
      <c r="I337" s="41">
        <f>Table15[[#This Row],[Fecha 
de 
expedición]]+1461</f>
        <v>46578</v>
      </c>
      <c r="J337" s="244" t="str">
        <f ca="1">IF(I337&gt;=TODAY(),"si","no")</f>
        <v>si</v>
      </c>
      <c r="K337" s="8" t="str">
        <f ca="1">IF(ABS(_xlfn.DAYS(TODAY(),I337))&lt;$B$9,"Debe renovar licencia luego de curso de 8 horas","")</f>
        <v/>
      </c>
      <c r="L337" s="8"/>
      <c r="M337" s="8" t="str">
        <f ca="1">IF(AND(J337="no",$B$10="si"),"si","no")</f>
        <v>no</v>
      </c>
      <c r="N337" s="266"/>
      <c r="O337" s="266"/>
      <c r="P337" s="266"/>
      <c r="Q337" s="267" t="str" cm="1">
        <f t="array" aca="1" ref="Q337" ca="1">_xlfn.IFS(J337="no","no",$B$10="si","si")</f>
        <v>si</v>
      </c>
      <c r="R337" s="266"/>
    </row>
    <row r="338" spans="1:18" x14ac:dyDescent="0.3">
      <c r="A338" s="63" t="s">
        <v>1367</v>
      </c>
      <c r="B338" s="224" t="s">
        <v>44</v>
      </c>
      <c r="C338" s="225" t="s">
        <v>1368</v>
      </c>
      <c r="D338" s="38" t="s">
        <v>46</v>
      </c>
      <c r="E338" s="37" t="s">
        <v>1369</v>
      </c>
      <c r="F338" s="38" t="s">
        <v>74</v>
      </c>
      <c r="G338" s="39" t="s">
        <v>1370</v>
      </c>
      <c r="H338" s="40">
        <v>43790</v>
      </c>
      <c r="I338" s="41">
        <f>Table15[[#This Row],[Fecha 
de 
expedición]]+1461</f>
        <v>45251</v>
      </c>
      <c r="J338" s="244" t="str">
        <f ca="1">IF(I338&gt;=TODAY(),"si","no")</f>
        <v>si</v>
      </c>
      <c r="K338" s="8" t="str">
        <f ca="1">IF(ABS(_xlfn.DAYS(TODAY(),I338))&lt;$B$9,"Debe renovar licencia luego de curso de 8 horas","")</f>
        <v/>
      </c>
      <c r="L338" s="8"/>
      <c r="M338" s="8" t="str">
        <f ca="1">IF(AND(J338="no",$B$10="si"),"si","no")</f>
        <v>no</v>
      </c>
      <c r="N338" s="266"/>
      <c r="O338" s="266"/>
      <c r="P338" s="266"/>
      <c r="Q338" s="267" t="str" cm="1">
        <f t="array" aca="1" ref="Q338" ca="1">_xlfn.IFS(J338="no","no",$B$10="si","si")</f>
        <v>si</v>
      </c>
      <c r="R338" s="266"/>
    </row>
    <row r="339" spans="1:18" x14ac:dyDescent="0.3">
      <c r="A339" s="61" t="s">
        <v>1371</v>
      </c>
      <c r="B339" s="224" t="s">
        <v>44</v>
      </c>
      <c r="C339" s="225" t="s">
        <v>1372</v>
      </c>
      <c r="D339" s="38" t="s">
        <v>57</v>
      </c>
      <c r="E339" s="235" t="s">
        <v>1373</v>
      </c>
      <c r="F339" s="38" t="s">
        <v>262</v>
      </c>
      <c r="G339" s="39" t="s">
        <v>1374</v>
      </c>
      <c r="H339" s="81">
        <v>44783</v>
      </c>
      <c r="I339" s="84">
        <f>Table15[[#This Row],[Fecha 
de 
expedición]]+1461</f>
        <v>46244</v>
      </c>
      <c r="J339" s="244" t="str">
        <f ca="1">IF(I339&gt;=TODAY(),"si","no")</f>
        <v>si</v>
      </c>
      <c r="K339" s="8" t="str">
        <f ca="1">IF(ABS(_xlfn.DAYS(TODAY(),I339))&lt;$B$9,"Debe renovar licencia luego de curso de 8 horas","")</f>
        <v/>
      </c>
      <c r="L339" s="8"/>
      <c r="M339" s="8" t="str">
        <f ca="1">IF(AND(J339="no",$B$10="si"),"si","no")</f>
        <v>no</v>
      </c>
      <c r="N339" s="266"/>
      <c r="O339" s="266"/>
      <c r="P339" s="266"/>
      <c r="Q339" s="267" t="str" cm="1">
        <f t="array" aca="1" ref="Q339" ca="1">_xlfn.IFS(J339="no","no",$B$10="si","si")</f>
        <v>si</v>
      </c>
      <c r="R339" s="266"/>
    </row>
    <row r="340" spans="1:18" x14ac:dyDescent="0.3">
      <c r="A340" s="213" t="s">
        <v>1375</v>
      </c>
      <c r="B340" s="226" t="s">
        <v>44</v>
      </c>
      <c r="C340" s="227" t="s">
        <v>1376</v>
      </c>
      <c r="D340" s="214" t="s">
        <v>57</v>
      </c>
      <c r="E340" s="58" t="s">
        <v>1377</v>
      </c>
      <c r="F340" s="45" t="s">
        <v>53</v>
      </c>
      <c r="G340" s="46" t="s">
        <v>1378</v>
      </c>
      <c r="H340" s="211">
        <v>44887</v>
      </c>
      <c r="I340" s="41">
        <f>Table15[[#This Row],[Fecha 
de 
expedición]]+1461</f>
        <v>46348</v>
      </c>
      <c r="J340" s="228" t="str">
        <f ca="1">IF(I340&gt;=TODAY(),"si","no")</f>
        <v>si</v>
      </c>
      <c r="K340" s="8" t="str">
        <f ca="1">IF(ABS(_xlfn.DAYS(TODAY(),I340))&lt;$B$9,"Debe renovar licencia luego de curso de 8 horas","")</f>
        <v/>
      </c>
      <c r="L340" s="8"/>
      <c r="M340" s="8" t="str">
        <f ca="1">IF(AND(J340="no",$B$10="si"),"si","no")</f>
        <v>no</v>
      </c>
      <c r="N340" s="266"/>
      <c r="O340" s="266"/>
      <c r="P340" s="266"/>
      <c r="Q340" s="267" t="str" cm="1">
        <f t="array" aca="1" ref="Q340" ca="1">_xlfn.IFS(J340="no","no",$B$10="si","si")</f>
        <v>si</v>
      </c>
      <c r="R340" s="266"/>
    </row>
    <row r="341" spans="1:18" x14ac:dyDescent="0.3">
      <c r="A341" s="63" t="s">
        <v>1379</v>
      </c>
      <c r="B341" s="224" t="s">
        <v>44</v>
      </c>
      <c r="C341" s="225" t="s">
        <v>1380</v>
      </c>
      <c r="D341" s="38" t="s">
        <v>46</v>
      </c>
      <c r="E341" s="58" t="s">
        <v>1381</v>
      </c>
      <c r="F341" s="38" t="s">
        <v>114</v>
      </c>
      <c r="G341" s="39" t="s">
        <v>1382</v>
      </c>
      <c r="H341" s="40">
        <v>44698</v>
      </c>
      <c r="I341" s="41">
        <f>Table15[[#This Row],[Fecha 
de 
expedición]]+1461</f>
        <v>46159</v>
      </c>
      <c r="J341" s="244" t="str">
        <f ca="1">IF(I341&gt;=TODAY(),"si","no")</f>
        <v>si</v>
      </c>
      <c r="K341" s="8" t="str">
        <f ca="1">IF(ABS(_xlfn.DAYS(TODAY(),I341))&lt;$B$9,"Debe renovar licencia luego de curso de 8 horas","")</f>
        <v/>
      </c>
      <c r="L341" s="8"/>
      <c r="M341" s="8" t="str">
        <f ca="1">IF(AND(J341="no",$B$10="si"),"si","no")</f>
        <v>no</v>
      </c>
      <c r="N341" s="266"/>
      <c r="O341" s="266"/>
      <c r="P341" s="266"/>
      <c r="Q341" s="267" t="str" cm="1">
        <f t="array" aca="1" ref="Q341" ca="1">_xlfn.IFS(J341="no","no",$B$10="si","si")</f>
        <v>si</v>
      </c>
      <c r="R341" s="266"/>
    </row>
    <row r="342" spans="1:18" x14ac:dyDescent="0.3">
      <c r="A342" s="63" t="s">
        <v>1383</v>
      </c>
      <c r="B342" s="224" t="s">
        <v>44</v>
      </c>
      <c r="C342" s="225" t="s">
        <v>1384</v>
      </c>
      <c r="D342" s="38" t="s">
        <v>57</v>
      </c>
      <c r="E342" s="37" t="s">
        <v>1385</v>
      </c>
      <c r="F342" s="38" t="s">
        <v>53</v>
      </c>
      <c r="G342" s="39" t="s">
        <v>1386</v>
      </c>
      <c r="H342" s="40">
        <v>44875</v>
      </c>
      <c r="I342" s="41">
        <f>Table15[[#This Row],[Fecha 
de 
expedición]]+1461</f>
        <v>46336</v>
      </c>
      <c r="J342" s="244" t="str">
        <f ca="1">IF(I342&gt;=TODAY(),"si","no")</f>
        <v>si</v>
      </c>
      <c r="K342" s="8" t="str">
        <f ca="1">IF(ABS(_xlfn.DAYS(TODAY(),I342))&lt;$B$9,"Debe renovar licencia luego de curso de 8 horas","")</f>
        <v/>
      </c>
      <c r="L342" s="8"/>
      <c r="M342" s="8" t="str">
        <f ca="1">IF(AND(J342="no",$B$10="si"),"si","no")</f>
        <v>no</v>
      </c>
      <c r="N342" s="266"/>
      <c r="O342" s="266"/>
      <c r="P342" s="266"/>
      <c r="Q342" s="267" t="str" cm="1">
        <f t="array" aca="1" ref="Q342" ca="1">_xlfn.IFS(J342="no","no",$B$10="si","si")</f>
        <v>si</v>
      </c>
      <c r="R342" s="266"/>
    </row>
    <row r="343" spans="1:18" x14ac:dyDescent="0.3">
      <c r="A343" s="63" t="s">
        <v>1387</v>
      </c>
      <c r="B343" s="224" t="s">
        <v>44</v>
      </c>
      <c r="C343" s="225" t="s">
        <v>1388</v>
      </c>
      <c r="D343" s="38" t="s">
        <v>57</v>
      </c>
      <c r="E343" s="37"/>
      <c r="F343" s="38" t="s">
        <v>114</v>
      </c>
      <c r="G343" s="39" t="s">
        <v>1389</v>
      </c>
      <c r="H343" s="40">
        <v>43578</v>
      </c>
      <c r="I343" s="41">
        <f>Table15[[#This Row],[Fecha 
de 
expedición]]+1461</f>
        <v>45039</v>
      </c>
      <c r="J343" s="244" t="str">
        <f ca="1">IF(I343&gt;=TODAY(),"si","no")</f>
        <v>no</v>
      </c>
      <c r="K343" s="8" t="str">
        <f ca="1">IF(ABS(_xlfn.DAYS(TODAY(),I343))&lt;$B$9,"Debe renovar licencia luego de curso de 8 horas","")</f>
        <v/>
      </c>
      <c r="L343" s="8"/>
      <c r="M343" s="8" t="str">
        <f ca="1">IF(AND(J343="no",$B$10="si"),"si","no")</f>
        <v>si</v>
      </c>
      <c r="N343" s="266"/>
      <c r="O343" s="266"/>
      <c r="P343" s="266"/>
      <c r="Q343" s="267" t="str" cm="1">
        <f t="array" aca="1" ref="Q343" ca="1">_xlfn.IFS(J343="no","no",$B$10="si","si")</f>
        <v>no</v>
      </c>
      <c r="R343" s="266"/>
    </row>
    <row r="344" spans="1:18" x14ac:dyDescent="0.3">
      <c r="A344" s="63" t="s">
        <v>1390</v>
      </c>
      <c r="B344" s="224" t="s">
        <v>44</v>
      </c>
      <c r="C344" s="225" t="s">
        <v>1391</v>
      </c>
      <c r="D344" s="38" t="s">
        <v>57</v>
      </c>
      <c r="E344" s="37" t="s">
        <v>1392</v>
      </c>
      <c r="F344" s="38" t="s">
        <v>1393</v>
      </c>
      <c r="G344" s="39" t="s">
        <v>1394</v>
      </c>
      <c r="H344" s="40">
        <v>43479</v>
      </c>
      <c r="I344" s="41">
        <f>Table15[[#This Row],[Fecha 
de 
expedición]]+1461</f>
        <v>44940</v>
      </c>
      <c r="J344" s="244" t="str">
        <f ca="1">IF(I344&gt;=TODAY(),"si","no")</f>
        <v>no</v>
      </c>
      <c r="K344" s="8" t="str">
        <f ca="1">IF(ABS(_xlfn.DAYS(TODAY(),I344))&lt;$B$9,"Debe renovar licencia luego de curso de 8 horas","")</f>
        <v/>
      </c>
      <c r="L344" s="8"/>
      <c r="M344" s="8" t="str">
        <f ca="1">IF(AND(J344="no",$B$10="si"),"si","no")</f>
        <v>si</v>
      </c>
      <c r="N344" s="266"/>
      <c r="O344" s="266"/>
      <c r="P344" s="266"/>
      <c r="Q344" s="267" t="str" cm="1">
        <f t="array" aca="1" ref="Q344" ca="1">_xlfn.IFS(J344="no","no",$B$10="si","si")</f>
        <v>no</v>
      </c>
      <c r="R344" s="266"/>
    </row>
    <row r="345" spans="1:18" x14ac:dyDescent="0.3">
      <c r="A345" s="63" t="s">
        <v>1395</v>
      </c>
      <c r="B345" s="224" t="s">
        <v>44</v>
      </c>
      <c r="C345" s="225" t="s">
        <v>1396</v>
      </c>
      <c r="D345" s="38" t="s">
        <v>57</v>
      </c>
      <c r="E345" s="37" t="s">
        <v>1397</v>
      </c>
      <c r="F345" s="38" t="s">
        <v>89</v>
      </c>
      <c r="G345" s="39" t="s">
        <v>1398</v>
      </c>
      <c r="H345" s="40">
        <v>43852</v>
      </c>
      <c r="I345" s="41">
        <f>Table15[[#This Row],[Fecha 
de 
expedición]]+1461</f>
        <v>45313</v>
      </c>
      <c r="J345" s="244" t="str">
        <f ca="1">IF(I345&gt;=TODAY(),"si","no")</f>
        <v>si</v>
      </c>
      <c r="K345" s="8" t="str">
        <f ca="1">IF(ABS(_xlfn.DAYS(TODAY(),I345))&lt;$B$9,"Debe renovar licencia luego de curso de 8 horas","")</f>
        <v/>
      </c>
      <c r="L345" s="8"/>
      <c r="M345" s="8" t="str">
        <f ca="1">IF(AND(J345="no",$B$10="si"),"si","no")</f>
        <v>no</v>
      </c>
      <c r="N345" s="266"/>
      <c r="O345" s="266"/>
      <c r="P345" s="266"/>
      <c r="Q345" s="267" t="str" cm="1">
        <f t="array" aca="1" ref="Q345" ca="1">_xlfn.IFS(J345="no","no",$B$10="si","si")</f>
        <v>si</v>
      </c>
      <c r="R345" s="266"/>
    </row>
    <row r="346" spans="1:18" x14ac:dyDescent="0.3">
      <c r="A346" s="213" t="s">
        <v>1399</v>
      </c>
      <c r="B346" s="226" t="s">
        <v>44</v>
      </c>
      <c r="C346" s="227" t="s">
        <v>1400</v>
      </c>
      <c r="D346" s="214" t="s">
        <v>57</v>
      </c>
      <c r="E346" s="178" t="s">
        <v>1401</v>
      </c>
      <c r="F346" s="45" t="s">
        <v>74</v>
      </c>
      <c r="G346" s="46" t="s">
        <v>1402</v>
      </c>
      <c r="H346" s="211">
        <v>44910</v>
      </c>
      <c r="I346" s="41">
        <f>Table15[[#This Row],[Fecha 
de 
expedición]]+1461</f>
        <v>46371</v>
      </c>
      <c r="J346" s="228" t="str">
        <f ca="1">IF(I346&gt;=TODAY(),"si","no")</f>
        <v>si</v>
      </c>
      <c r="K346" s="8" t="str">
        <f ca="1">IF(ABS(_xlfn.DAYS(TODAY(),I346))&lt;$B$9,"Debe renovar licencia luego de curso de 8 horas","")</f>
        <v/>
      </c>
      <c r="L346" s="8"/>
      <c r="M346" s="8" t="str">
        <f ca="1">IF(AND(J346="no",$B$10="si"),"si","no")</f>
        <v>no</v>
      </c>
      <c r="N346" s="266"/>
      <c r="O346" s="266"/>
      <c r="P346" s="266"/>
      <c r="Q346" s="267" t="str" cm="1">
        <f t="array" aca="1" ref="Q346" ca="1">_xlfn.IFS(J346="no","no",$B$10="si","si")</f>
        <v>si</v>
      </c>
      <c r="R346" s="266"/>
    </row>
    <row r="347" spans="1:18" x14ac:dyDescent="0.3">
      <c r="A347" s="213" t="s">
        <v>1403</v>
      </c>
      <c r="B347" s="226" t="s">
        <v>44</v>
      </c>
      <c r="C347" s="227" t="s">
        <v>1404</v>
      </c>
      <c r="D347" s="214" t="s">
        <v>57</v>
      </c>
      <c r="E347" s="58" t="s">
        <v>1405</v>
      </c>
      <c r="F347" s="45" t="s">
        <v>129</v>
      </c>
      <c r="G347" s="46" t="s">
        <v>1406</v>
      </c>
      <c r="H347" s="211">
        <v>44888</v>
      </c>
      <c r="I347" s="41">
        <f>Table15[[#This Row],[Fecha 
de 
expedición]]+1461</f>
        <v>46349</v>
      </c>
      <c r="J347" s="228" t="str">
        <f ca="1">IF(I347&gt;=TODAY(),"si","no")</f>
        <v>si</v>
      </c>
      <c r="K347" s="8" t="str">
        <f ca="1">IF(ABS(_xlfn.DAYS(TODAY(),I347))&lt;$B$9,"Debe renovar licencia luego de curso de 8 horas","")</f>
        <v/>
      </c>
      <c r="L347" s="8"/>
      <c r="M347" s="8" t="str">
        <f ca="1">IF(AND(J347="no",$B$10="si"),"si","no")</f>
        <v>no</v>
      </c>
      <c r="N347" s="266"/>
      <c r="O347" s="266"/>
      <c r="P347" s="266"/>
      <c r="Q347" s="267" t="str" cm="1">
        <f t="array" aca="1" ref="Q347" ca="1">_xlfn.IFS(J347="no","no",$B$10="si","si")</f>
        <v>si</v>
      </c>
      <c r="R347" s="266"/>
    </row>
    <row r="348" spans="1:18" x14ac:dyDescent="0.3">
      <c r="A348" s="63" t="s">
        <v>1407</v>
      </c>
      <c r="B348" s="224" t="s">
        <v>44</v>
      </c>
      <c r="C348" s="225" t="s">
        <v>1408</v>
      </c>
      <c r="D348" s="38" t="s">
        <v>46</v>
      </c>
      <c r="E348" s="37" t="s">
        <v>1409</v>
      </c>
      <c r="F348" s="38" t="s">
        <v>74</v>
      </c>
      <c r="G348" s="39" t="s">
        <v>1410</v>
      </c>
      <c r="H348" s="40">
        <v>43430</v>
      </c>
      <c r="I348" s="41">
        <f>Table15[[#This Row],[Fecha 
de 
expedición]]+1461</f>
        <v>44891</v>
      </c>
      <c r="J348" s="244" t="str">
        <f ca="1">IF(I348&gt;=TODAY(),"si","no")</f>
        <v>no</v>
      </c>
      <c r="K348" s="8" t="str">
        <f ca="1">IF(ABS(_xlfn.DAYS(TODAY(),I348))&lt;$B$9,"Debe renovar licencia luego de curso de 8 horas","")</f>
        <v/>
      </c>
      <c r="L348" s="8"/>
      <c r="M348" s="8" t="str">
        <f ca="1">IF(AND(J348="no",$B$10="si"),"si","no")</f>
        <v>si</v>
      </c>
      <c r="N348" s="266"/>
      <c r="O348" s="266"/>
      <c r="P348" s="266"/>
      <c r="Q348" s="267" t="str" cm="1">
        <f t="array" aca="1" ref="Q348" ca="1">_xlfn.IFS(J348="no","no",$B$10="si","si")</f>
        <v>no</v>
      </c>
      <c r="R348" s="266"/>
    </row>
    <row r="349" spans="1:18" x14ac:dyDescent="0.3">
      <c r="A349" s="63" t="s">
        <v>1411</v>
      </c>
      <c r="B349" s="224" t="s">
        <v>44</v>
      </c>
      <c r="C349" s="225" t="s">
        <v>1412</v>
      </c>
      <c r="D349" s="38" t="s">
        <v>57</v>
      </c>
      <c r="E349" s="37" t="s">
        <v>1413</v>
      </c>
      <c r="F349" s="38" t="s">
        <v>168</v>
      </c>
      <c r="G349" s="39" t="s">
        <v>1414</v>
      </c>
      <c r="H349" s="40">
        <v>43361</v>
      </c>
      <c r="I349" s="41">
        <f>Table15[[#This Row],[Fecha 
de 
expedición]]+1461</f>
        <v>44822</v>
      </c>
      <c r="J349" s="244" t="str">
        <f ca="1">IF(I349&gt;=TODAY(),"si","no")</f>
        <v>no</v>
      </c>
      <c r="K349" s="8" t="str">
        <f ca="1">IF(ABS(_xlfn.DAYS(TODAY(),I349))&lt;$B$9,"Debe renovar licencia luego de curso de 8 horas","")</f>
        <v/>
      </c>
      <c r="L349" s="8"/>
      <c r="M349" s="8" t="str">
        <f ca="1">IF(AND(J349="no",$B$10="si"),"si","no")</f>
        <v>si</v>
      </c>
      <c r="N349" s="266"/>
      <c r="O349" s="266"/>
      <c r="P349" s="266"/>
      <c r="Q349" s="267" t="str" cm="1">
        <f t="array" aca="1" ref="Q349" ca="1">_xlfn.IFS(J349="no","no",$B$10="si","si")</f>
        <v>no</v>
      </c>
      <c r="R349" s="266"/>
    </row>
    <row r="350" spans="1:18" x14ac:dyDescent="0.3">
      <c r="A350" s="63" t="s">
        <v>1415</v>
      </c>
      <c r="B350" s="224" t="s">
        <v>44</v>
      </c>
      <c r="C350" s="225" t="s">
        <v>1416</v>
      </c>
      <c r="D350" s="38" t="s">
        <v>57</v>
      </c>
      <c r="E350" s="37" t="s">
        <v>1417</v>
      </c>
      <c r="F350" s="38" t="s">
        <v>508</v>
      </c>
      <c r="G350" s="39" t="s">
        <v>1418</v>
      </c>
      <c r="H350" s="40">
        <v>44783</v>
      </c>
      <c r="I350" s="41">
        <f>Table15[[#This Row],[Fecha 
de 
expedición]]+1461</f>
        <v>46244</v>
      </c>
      <c r="J350" s="244" t="str">
        <f ca="1">IF(I350&gt;=TODAY(),"si","no")</f>
        <v>si</v>
      </c>
      <c r="K350" s="8" t="str">
        <f ca="1">IF(ABS(_xlfn.DAYS(TODAY(),I350))&lt;$B$9,"Debe renovar licencia luego de curso de 8 horas","")</f>
        <v/>
      </c>
      <c r="L350" s="8"/>
      <c r="M350" s="8" t="str">
        <f ca="1">IF(AND(J350="no",$B$10="si"),"si","no")</f>
        <v>no</v>
      </c>
      <c r="N350" s="266"/>
      <c r="O350" s="266"/>
      <c r="P350" s="266"/>
      <c r="Q350" s="267" t="str" cm="1">
        <f t="array" aca="1" ref="Q350" ca="1">_xlfn.IFS(J350="no","no",$B$10="si","si")</f>
        <v>si</v>
      </c>
      <c r="R350" s="266"/>
    </row>
    <row r="351" spans="1:18" x14ac:dyDescent="0.3">
      <c r="A351" s="63" t="s">
        <v>1419</v>
      </c>
      <c r="B351" s="224" t="s">
        <v>44</v>
      </c>
      <c r="C351" s="225" t="s">
        <v>1420</v>
      </c>
      <c r="D351" s="38" t="s">
        <v>57</v>
      </c>
      <c r="E351" s="37" t="s">
        <v>1421</v>
      </c>
      <c r="F351" s="38" t="s">
        <v>84</v>
      </c>
      <c r="G351" s="39" t="s">
        <v>1422</v>
      </c>
      <c r="H351" s="40">
        <v>44936</v>
      </c>
      <c r="I351" s="41">
        <f>Table15[[#This Row],[Fecha 
de 
expedición]]+1461</f>
        <v>46397</v>
      </c>
      <c r="J351" s="244" t="str">
        <f ca="1">IF(I351&gt;=TODAY(),"si","no")</f>
        <v>si</v>
      </c>
      <c r="K351" s="8" t="str">
        <f ca="1">IF(ABS(_xlfn.DAYS(TODAY(),I351))&lt;$B$9,"Debe renovar licencia luego de curso de 8 horas","")</f>
        <v/>
      </c>
      <c r="L351" s="8"/>
      <c r="M351" s="8" t="str">
        <f ca="1">IF(AND(J351="no",$B$10="si"),"si","no")</f>
        <v>no</v>
      </c>
      <c r="N351" s="266"/>
      <c r="O351" s="266"/>
      <c r="P351" s="266"/>
      <c r="Q351" s="267" t="str" cm="1">
        <f t="array" aca="1" ref="Q351" ca="1">_xlfn.IFS(J351="no","no",$B$10="si","si")</f>
        <v>si</v>
      </c>
      <c r="R351" s="266"/>
    </row>
    <row r="352" spans="1:18" x14ac:dyDescent="0.3">
      <c r="A352" s="63" t="s">
        <v>1423</v>
      </c>
      <c r="B352" s="224" t="s">
        <v>44</v>
      </c>
      <c r="C352" s="225" t="s">
        <v>1424</v>
      </c>
      <c r="D352" s="38" t="s">
        <v>57</v>
      </c>
      <c r="E352" s="37" t="s">
        <v>1425</v>
      </c>
      <c r="F352" s="38" t="s">
        <v>844</v>
      </c>
      <c r="G352" s="39" t="s">
        <v>1426</v>
      </c>
      <c r="H352" s="40">
        <v>44910</v>
      </c>
      <c r="I352" s="41">
        <f>Table15[[#This Row],[Fecha 
de 
expedición]]+1461</f>
        <v>46371</v>
      </c>
      <c r="J352" s="244" t="str">
        <f ca="1">IF(I352&gt;=TODAY(),"si","no")</f>
        <v>si</v>
      </c>
      <c r="K352" s="8" t="str">
        <f ca="1">IF(ABS(_xlfn.DAYS(TODAY(),I352))&lt;$B$9,"Debe renovar licencia luego de curso de 8 horas","")</f>
        <v/>
      </c>
      <c r="L352" s="8"/>
      <c r="M352" s="8" t="str">
        <f ca="1">IF(AND(J352="no",$B$10="si"),"si","no")</f>
        <v>no</v>
      </c>
      <c r="N352" s="266"/>
      <c r="O352" s="266"/>
      <c r="P352" s="266"/>
      <c r="Q352" s="267" t="str" cm="1">
        <f t="array" aca="1" ref="Q352" ca="1">_xlfn.IFS(J352="no","no",$B$10="si","si")</f>
        <v>si</v>
      </c>
      <c r="R352" s="266"/>
    </row>
    <row r="353" spans="1:18" x14ac:dyDescent="0.3">
      <c r="A353" s="252" t="s">
        <v>1427</v>
      </c>
      <c r="B353" s="226" t="s">
        <v>44</v>
      </c>
      <c r="C353" s="225" t="s">
        <v>1428</v>
      </c>
      <c r="D353" s="38" t="s">
        <v>57</v>
      </c>
      <c r="E353" s="37" t="s">
        <v>1429</v>
      </c>
      <c r="F353" s="38" t="s">
        <v>74</v>
      </c>
      <c r="G353" s="256" t="s">
        <v>1430</v>
      </c>
      <c r="H353" s="257">
        <v>44959</v>
      </c>
      <c r="I353" s="41">
        <f>Table15[[#This Row],[Fecha 
de 
expedición]]+1461</f>
        <v>46420</v>
      </c>
      <c r="J353" s="244" t="str">
        <f ca="1">IF(I353&gt;=TODAY(),"si","no")</f>
        <v>si</v>
      </c>
      <c r="K353" s="8" t="str">
        <f ca="1">IF(ABS(_xlfn.DAYS(TODAY(),I353))&lt;$B$9,"Debe renovar licencia luego de curso de 8 horas","")</f>
        <v/>
      </c>
      <c r="L353" s="8"/>
      <c r="M353" s="8" t="str">
        <f ca="1">IF(AND(J353="no",$B$10="si"),"si","no")</f>
        <v>no</v>
      </c>
      <c r="N353" s="266"/>
      <c r="O353" s="266"/>
      <c r="P353" s="266"/>
      <c r="Q353" s="267" t="str" cm="1">
        <f t="array" aca="1" ref="Q353" ca="1">_xlfn.IFS(J353="no","no",$B$10="si","si")</f>
        <v>si</v>
      </c>
      <c r="R353" s="266"/>
    </row>
    <row r="354" spans="1:18" x14ac:dyDescent="0.3">
      <c r="A354" s="213" t="s">
        <v>1431</v>
      </c>
      <c r="B354" s="226" t="s">
        <v>44</v>
      </c>
      <c r="C354" s="227" t="s">
        <v>1432</v>
      </c>
      <c r="D354" s="214" t="s">
        <v>57</v>
      </c>
      <c r="E354" s="58" t="s">
        <v>1433</v>
      </c>
      <c r="F354" s="45" t="s">
        <v>664</v>
      </c>
      <c r="G354" s="46" t="s">
        <v>1434</v>
      </c>
      <c r="H354" s="211">
        <v>44851</v>
      </c>
      <c r="I354" s="41">
        <f>Table15[[#This Row],[Fecha 
de 
expedición]]+1461</f>
        <v>46312</v>
      </c>
      <c r="J354" s="228" t="str">
        <f ca="1">IF(I354&gt;=TODAY(),"si","no")</f>
        <v>si</v>
      </c>
      <c r="K354" s="8" t="str">
        <f ca="1">IF(ABS(_xlfn.DAYS(TODAY(),I354))&lt;$B$9,"Debe renovar licencia luego de curso de 8 horas","")</f>
        <v/>
      </c>
      <c r="L354" s="8"/>
      <c r="M354" s="8" t="str">
        <f ca="1">IF(AND(J354="no",$B$10="si"),"si","no")</f>
        <v>no</v>
      </c>
      <c r="N354" s="266"/>
      <c r="O354" s="266"/>
      <c r="P354" s="266"/>
      <c r="Q354" s="267" t="str" cm="1">
        <f t="array" aca="1" ref="Q354" ca="1">_xlfn.IFS(J354="no","no",$B$10="si","si")</f>
        <v>si</v>
      </c>
      <c r="R354" s="266"/>
    </row>
    <row r="355" spans="1:18" x14ac:dyDescent="0.3">
      <c r="A355" s="63" t="s">
        <v>1435</v>
      </c>
      <c r="B355" s="224" t="s">
        <v>44</v>
      </c>
      <c r="C355" s="225" t="s">
        <v>1436</v>
      </c>
      <c r="D355" s="38" t="s">
        <v>57</v>
      </c>
      <c r="E355" s="37" t="s">
        <v>1437</v>
      </c>
      <c r="F355" s="38" t="s">
        <v>155</v>
      </c>
      <c r="G355" s="39" t="s">
        <v>1438</v>
      </c>
      <c r="H355" s="40">
        <v>44865</v>
      </c>
      <c r="I355" s="41">
        <f>Table15[[#This Row],[Fecha 
de 
expedición]]+1461</f>
        <v>46326</v>
      </c>
      <c r="J355" s="244" t="str">
        <f ca="1">IF(I355&gt;=TODAY(),"si","no")</f>
        <v>si</v>
      </c>
      <c r="K355" s="8" t="str">
        <f ca="1">IF(ABS(_xlfn.DAYS(TODAY(),I355))&lt;$B$9,"Debe renovar licencia luego de curso de 8 horas","")</f>
        <v/>
      </c>
      <c r="L355" s="8"/>
      <c r="M355" s="8" t="str">
        <f ca="1">IF(AND(J355="no",$B$10="si"),"si","no")</f>
        <v>no</v>
      </c>
      <c r="N355" s="266"/>
      <c r="O355" s="266"/>
      <c r="P355" s="266"/>
      <c r="Q355" s="267" t="str" cm="1">
        <f t="array" aca="1" ref="Q355" ca="1">_xlfn.IFS(J355="no","no",$B$10="si","si")</f>
        <v>si</v>
      </c>
      <c r="R355" s="266"/>
    </row>
    <row r="356" spans="1:18" x14ac:dyDescent="0.3">
      <c r="A356" s="252" t="s">
        <v>9560</v>
      </c>
      <c r="B356" s="224" t="s">
        <v>44</v>
      </c>
      <c r="C356" s="253" t="s">
        <v>9561</v>
      </c>
      <c r="D356" s="254" t="s">
        <v>57</v>
      </c>
      <c r="E356" s="259" t="s">
        <v>9562</v>
      </c>
      <c r="F356" s="38" t="s">
        <v>411</v>
      </c>
      <c r="G356" s="256" t="s">
        <v>9563</v>
      </c>
      <c r="H356" s="257">
        <v>45119</v>
      </c>
      <c r="I356" s="41">
        <f>Table15[[#This Row],[Fecha 
de 
expedición]]+1461</f>
        <v>46580</v>
      </c>
      <c r="J356" s="258" t="str">
        <f ca="1">IF(I356&gt;=TODAY(),"si","no")</f>
        <v>si</v>
      </c>
      <c r="K356" s="8" t="str">
        <f ca="1">IF(ABS(_xlfn.DAYS(TODAY(),I356))&lt;$B$9,"Debe renovar licencia luego de curso de 8 horas","")</f>
        <v/>
      </c>
      <c r="L356" s="8"/>
      <c r="M356" s="8" t="str">
        <f ca="1">IF(AND(J356="no",$B$10="si"),"si","no")</f>
        <v>no</v>
      </c>
      <c r="N356" s="266"/>
      <c r="O356" s="266"/>
      <c r="P356" s="266"/>
      <c r="Q356" s="267"/>
      <c r="R356" s="266"/>
    </row>
    <row r="357" spans="1:18" x14ac:dyDescent="0.3">
      <c r="A357" s="63" t="s">
        <v>1439</v>
      </c>
      <c r="B357" s="224" t="s">
        <v>44</v>
      </c>
      <c r="C357" s="225" t="s">
        <v>1440</v>
      </c>
      <c r="D357" s="38" t="s">
        <v>57</v>
      </c>
      <c r="E357" s="37" t="s">
        <v>1441</v>
      </c>
      <c r="F357" s="38" t="s">
        <v>114</v>
      </c>
      <c r="G357" s="39" t="s">
        <v>1442</v>
      </c>
      <c r="H357" s="40">
        <v>44714</v>
      </c>
      <c r="I357" s="41">
        <f>Table15[[#This Row],[Fecha 
de 
expedición]]+1461</f>
        <v>46175</v>
      </c>
      <c r="J357" s="244" t="str">
        <f ca="1">IF(I357&gt;=TODAY(),"si","no")</f>
        <v>si</v>
      </c>
      <c r="K357" s="8" t="str">
        <f ca="1">IF(ABS(_xlfn.DAYS(TODAY(),I357))&lt;$B$9,"Debe renovar licencia luego de curso de 8 horas","")</f>
        <v/>
      </c>
      <c r="L357" s="8"/>
      <c r="M357" s="8" t="str">
        <f ca="1">IF(AND(J357="no",$B$10="si"),"si","no")</f>
        <v>no</v>
      </c>
      <c r="N357" s="266"/>
      <c r="O357" s="266"/>
      <c r="P357" s="266"/>
      <c r="Q357" s="267" t="str" cm="1">
        <f t="array" aca="1" ref="Q357" ca="1">_xlfn.IFS(J357="no","no",$B$10="si","si")</f>
        <v>si</v>
      </c>
      <c r="R357" s="266"/>
    </row>
    <row r="358" spans="1:18" x14ac:dyDescent="0.3">
      <c r="A358" s="63" t="s">
        <v>1443</v>
      </c>
      <c r="B358" s="224" t="s">
        <v>44</v>
      </c>
      <c r="C358" s="225" t="s">
        <v>1444</v>
      </c>
      <c r="D358" s="38" t="s">
        <v>57</v>
      </c>
      <c r="E358" s="37" t="s">
        <v>1445</v>
      </c>
      <c r="F358" s="38" t="s">
        <v>114</v>
      </c>
      <c r="G358" s="39" t="s">
        <v>1446</v>
      </c>
      <c r="H358" s="40">
        <v>44875</v>
      </c>
      <c r="I358" s="41">
        <f>Table15[[#This Row],[Fecha 
de 
expedición]]+1461</f>
        <v>46336</v>
      </c>
      <c r="J358" s="244" t="str">
        <f ca="1">IF(I358&gt;=TODAY(),"si","no")</f>
        <v>si</v>
      </c>
      <c r="K358" s="8" t="str">
        <f ca="1">IF(ABS(_xlfn.DAYS(TODAY(),I358))&lt;$B$9,"Debe renovar licencia luego de curso de 8 horas","")</f>
        <v/>
      </c>
      <c r="L358" s="8"/>
      <c r="M358" s="8" t="str">
        <f ca="1">IF(AND(J358="no",$B$10="si"),"si","no")</f>
        <v>no</v>
      </c>
      <c r="N358" s="266"/>
      <c r="O358" s="266"/>
      <c r="P358" s="266"/>
      <c r="Q358" s="267" t="str" cm="1">
        <f t="array" aca="1" ref="Q358" ca="1">_xlfn.IFS(J358="no","no",$B$10="si","si")</f>
        <v>si</v>
      </c>
      <c r="R358" s="266"/>
    </row>
    <row r="359" spans="1:18" x14ac:dyDescent="0.3">
      <c r="A359" s="63" t="s">
        <v>1447</v>
      </c>
      <c r="B359" s="224" t="s">
        <v>44</v>
      </c>
      <c r="C359" s="225" t="s">
        <v>1448</v>
      </c>
      <c r="D359" s="38" t="s">
        <v>57</v>
      </c>
      <c r="E359" s="37" t="s">
        <v>1449</v>
      </c>
      <c r="F359" s="38" t="s">
        <v>619</v>
      </c>
      <c r="G359" s="39" t="s">
        <v>1450</v>
      </c>
      <c r="H359" s="40">
        <v>43532</v>
      </c>
      <c r="I359" s="41">
        <f>Table15[[#This Row],[Fecha 
de 
expedición]]+1461</f>
        <v>44993</v>
      </c>
      <c r="J359" s="244" t="str">
        <f ca="1">IF(I359&gt;=TODAY(),"si","no")</f>
        <v>no</v>
      </c>
      <c r="K359" s="8" t="str">
        <f ca="1">IF(ABS(_xlfn.DAYS(TODAY(),I359))&lt;$B$9,"Debe renovar licencia luego de curso de 8 horas","")</f>
        <v/>
      </c>
      <c r="L359" s="8"/>
      <c r="M359" s="8" t="str">
        <f ca="1">IF(AND(J359="no",$B$10="si"),"si","no")</f>
        <v>si</v>
      </c>
      <c r="N359" s="266"/>
      <c r="O359" s="266"/>
      <c r="P359" s="266"/>
      <c r="Q359" s="267" t="str" cm="1">
        <f t="array" aca="1" ref="Q359" ca="1">_xlfn.IFS(J359="no","no",$B$10="si","si")</f>
        <v>no</v>
      </c>
      <c r="R359" s="266"/>
    </row>
    <row r="360" spans="1:18" x14ac:dyDescent="0.3">
      <c r="A360" s="63" t="s">
        <v>1451</v>
      </c>
      <c r="B360" s="224" t="s">
        <v>44</v>
      </c>
      <c r="C360" s="225" t="s">
        <v>1452</v>
      </c>
      <c r="D360" s="38" t="s">
        <v>57</v>
      </c>
      <c r="E360" s="37" t="s">
        <v>1453</v>
      </c>
      <c r="F360" s="38" t="s">
        <v>89</v>
      </c>
      <c r="G360" s="39" t="s">
        <v>1454</v>
      </c>
      <c r="H360" s="40">
        <v>44839</v>
      </c>
      <c r="I360" s="41">
        <f>Table15[[#This Row],[Fecha 
de 
expedición]]+1461</f>
        <v>46300</v>
      </c>
      <c r="J360" s="244" t="str">
        <f ca="1">IF(I360&gt;=TODAY(),"si","no")</f>
        <v>si</v>
      </c>
      <c r="K360" s="8" t="str">
        <f ca="1">IF(ABS(_xlfn.DAYS(TODAY(),I360))&lt;$B$9,"Debe renovar licencia luego de curso de 8 horas","")</f>
        <v/>
      </c>
      <c r="L360" s="8"/>
      <c r="M360" s="8" t="str">
        <f ca="1">IF(AND(J360="no",$B$10="si"),"si","no")</f>
        <v>no</v>
      </c>
      <c r="N360" s="266"/>
      <c r="O360" s="266"/>
      <c r="P360" s="266"/>
      <c r="Q360" s="267" t="str" cm="1">
        <f t="array" aca="1" ref="Q360" ca="1">_xlfn.IFS(J360="no","no",$B$10="si","si")</f>
        <v>si</v>
      </c>
      <c r="R360" s="266"/>
    </row>
    <row r="361" spans="1:18" x14ac:dyDescent="0.3">
      <c r="A361" s="61" t="s">
        <v>1455</v>
      </c>
      <c r="B361" s="224" t="s">
        <v>44</v>
      </c>
      <c r="C361" s="225" t="s">
        <v>1456</v>
      </c>
      <c r="D361" s="38" t="s">
        <v>57</v>
      </c>
      <c r="E361" s="235" t="s">
        <v>1457</v>
      </c>
      <c r="F361" s="38" t="s">
        <v>89</v>
      </c>
      <c r="G361" s="39" t="s">
        <v>1458</v>
      </c>
      <c r="H361" s="81">
        <v>44636</v>
      </c>
      <c r="I361" s="84">
        <f>Table15[[#This Row],[Fecha 
de 
expedición]]+1461</f>
        <v>46097</v>
      </c>
      <c r="J361" s="244" t="str">
        <f ca="1">IF(I361&gt;=TODAY(),"si","no")</f>
        <v>si</v>
      </c>
      <c r="K361" s="8" t="str">
        <f ca="1">IF(ABS(_xlfn.DAYS(TODAY(),I361))&lt;$B$9,"Debe renovar licencia luego de curso de 8 horas","")</f>
        <v/>
      </c>
      <c r="L361" s="8"/>
      <c r="M361" s="8" t="str">
        <f ca="1">IF(AND(J361="no",$B$10="si"),"si","no")</f>
        <v>no</v>
      </c>
      <c r="N361" s="266"/>
      <c r="O361" s="266"/>
      <c r="P361" s="266"/>
      <c r="Q361" s="267" t="str" cm="1">
        <f t="array" aca="1" ref="Q361" ca="1">_xlfn.IFS(J361="no","no",$B$10="si","si")</f>
        <v>si</v>
      </c>
      <c r="R361" s="266"/>
    </row>
    <row r="362" spans="1:18" x14ac:dyDescent="0.3">
      <c r="A362" s="63" t="s">
        <v>1459</v>
      </c>
      <c r="B362" s="224" t="s">
        <v>44</v>
      </c>
      <c r="C362" s="225" t="s">
        <v>1460</v>
      </c>
      <c r="D362" s="38" t="s">
        <v>57</v>
      </c>
      <c r="E362" s="83" t="s">
        <v>1461</v>
      </c>
      <c r="F362" s="38" t="s">
        <v>1048</v>
      </c>
      <c r="G362" s="39" t="s">
        <v>1462</v>
      </c>
      <c r="H362" s="40">
        <v>45078</v>
      </c>
      <c r="I362" s="41">
        <f>Table15[[#This Row],[Fecha 
de 
expedición]]+1461</f>
        <v>46539</v>
      </c>
      <c r="J362" s="244" t="str">
        <f ca="1">IF(I362&gt;=TODAY(),"si","no")</f>
        <v>si</v>
      </c>
      <c r="K362" s="8" t="str">
        <f ca="1">IF(ABS(_xlfn.DAYS(TODAY(),I362))&lt;$B$9,"Debe renovar licencia luego de curso de 8 horas","")</f>
        <v/>
      </c>
      <c r="L362" s="8"/>
      <c r="M362" s="8" t="str">
        <f ca="1">IF(AND(J362="no",$B$10="si"),"si","no")</f>
        <v>no</v>
      </c>
      <c r="N362" s="266"/>
      <c r="O362" s="266"/>
      <c r="P362" s="266"/>
      <c r="Q362" s="267" t="str" cm="1">
        <f t="array" aca="1" ref="Q362" ca="1">_xlfn.IFS(J362="no","no",$B$10="si","si")</f>
        <v>si</v>
      </c>
      <c r="R362" s="266"/>
    </row>
    <row r="363" spans="1:18" x14ac:dyDescent="0.3">
      <c r="A363" s="63" t="s">
        <v>1463</v>
      </c>
      <c r="B363" s="224" t="s">
        <v>44</v>
      </c>
      <c r="C363" s="225" t="s">
        <v>1464</v>
      </c>
      <c r="D363" s="38" t="s">
        <v>57</v>
      </c>
      <c r="E363" s="82" t="s">
        <v>1465</v>
      </c>
      <c r="F363" s="38" t="s">
        <v>155</v>
      </c>
      <c r="G363" s="39" t="s">
        <v>1466</v>
      </c>
      <c r="H363" s="40">
        <v>44851</v>
      </c>
      <c r="I363" s="41">
        <f>Table15[[#This Row],[Fecha 
de 
expedición]]+1461</f>
        <v>46312</v>
      </c>
      <c r="J363" s="244" t="str">
        <f ca="1">IF(I363&gt;=TODAY(),"si","no")</f>
        <v>si</v>
      </c>
      <c r="K363" s="8" t="str">
        <f ca="1">IF(ABS(_xlfn.DAYS(TODAY(),I363))&lt;$B$9,"Debe renovar licencia luego de curso de 8 horas","")</f>
        <v/>
      </c>
      <c r="L363" s="8"/>
      <c r="M363" s="8" t="str">
        <f ca="1">IF(AND(J363="no",$B$10="si"),"si","no")</f>
        <v>no</v>
      </c>
      <c r="N363" s="266"/>
      <c r="O363" s="266"/>
      <c r="P363" s="266"/>
      <c r="Q363" s="267" t="str" cm="1">
        <f t="array" aca="1" ref="Q363" ca="1">_xlfn.IFS(J363="no","no",$B$10="si","si")</f>
        <v>si</v>
      </c>
      <c r="R363" s="266"/>
    </row>
    <row r="364" spans="1:18" x14ac:dyDescent="0.3">
      <c r="A364" s="63" t="s">
        <v>1467</v>
      </c>
      <c r="B364" s="224" t="s">
        <v>44</v>
      </c>
      <c r="C364" s="225" t="s">
        <v>1468</v>
      </c>
      <c r="D364" s="38" t="s">
        <v>46</v>
      </c>
      <c r="E364" s="235" t="s">
        <v>1469</v>
      </c>
      <c r="F364" s="38" t="s">
        <v>69</v>
      </c>
      <c r="G364" s="39" t="s">
        <v>1470</v>
      </c>
      <c r="H364" s="81">
        <v>44706</v>
      </c>
      <c r="I364" s="41">
        <f>Table15[[#This Row],[Fecha 
de 
expedición]]+1461</f>
        <v>46167</v>
      </c>
      <c r="J364" s="244" t="str">
        <f ca="1">IF(I364&gt;=TODAY(),"si","no")</f>
        <v>si</v>
      </c>
      <c r="K364" s="8" t="str">
        <f ca="1">IF(ABS(_xlfn.DAYS(TODAY(),I364))&lt;$B$9,"Debe renovar licencia luego de curso de 8 horas","")</f>
        <v/>
      </c>
      <c r="L364" s="8"/>
      <c r="M364" s="8" t="str">
        <f ca="1">IF(AND(J364="no",$B$10="si"),"si","no")</f>
        <v>no</v>
      </c>
      <c r="N364" s="266"/>
      <c r="O364" s="266"/>
      <c r="P364" s="266"/>
      <c r="Q364" s="267" t="str" cm="1">
        <f t="array" aca="1" ref="Q364" ca="1">_xlfn.IFS(J364="no","no",$B$10="si","si")</f>
        <v>si</v>
      </c>
      <c r="R364" s="266"/>
    </row>
    <row r="365" spans="1:18" x14ac:dyDescent="0.3">
      <c r="A365" s="63" t="s">
        <v>1471</v>
      </c>
      <c r="B365" s="224" t="s">
        <v>44</v>
      </c>
      <c r="C365" s="225" t="s">
        <v>1472</v>
      </c>
      <c r="D365" s="38" t="s">
        <v>46</v>
      </c>
      <c r="E365" s="37" t="s">
        <v>1473</v>
      </c>
      <c r="F365" s="38" t="s">
        <v>114</v>
      </c>
      <c r="G365" s="39" t="s">
        <v>1474</v>
      </c>
      <c r="H365" s="40">
        <v>44951</v>
      </c>
      <c r="I365" s="41">
        <f>Table15[[#This Row],[Fecha 
de 
expedición]]+1461</f>
        <v>46412</v>
      </c>
      <c r="J365" s="244" t="str">
        <f ca="1">IF(I365&gt;=TODAY(),"si","no")</f>
        <v>si</v>
      </c>
      <c r="K365" s="8" t="str">
        <f ca="1">IF(ABS(_xlfn.DAYS(TODAY(),I365))&lt;$B$9,"Debe renovar licencia luego de curso de 8 horas","")</f>
        <v/>
      </c>
      <c r="L365" s="8"/>
      <c r="M365" s="8" t="str">
        <f ca="1">IF(AND(J365="no",$B$10="si"),"si","no")</f>
        <v>no</v>
      </c>
      <c r="N365" s="266"/>
      <c r="O365" s="266"/>
      <c r="P365" s="266"/>
      <c r="Q365" s="267" t="str" cm="1">
        <f t="array" aca="1" ref="Q365" ca="1">_xlfn.IFS(J365="no","no",$B$10="si","si")</f>
        <v>si</v>
      </c>
      <c r="R365" s="266"/>
    </row>
    <row r="366" spans="1:18" x14ac:dyDescent="0.3">
      <c r="A366" s="63" t="s">
        <v>1475</v>
      </c>
      <c r="B366" s="224" t="s">
        <v>44</v>
      </c>
      <c r="C366" s="225" t="s">
        <v>1476</v>
      </c>
      <c r="D366" s="38" t="s">
        <v>57</v>
      </c>
      <c r="E366" s="37" t="s">
        <v>1477</v>
      </c>
      <c r="F366" s="38" t="s">
        <v>53</v>
      </c>
      <c r="G366" s="39" t="s">
        <v>1478</v>
      </c>
      <c r="H366" s="40">
        <v>44887</v>
      </c>
      <c r="I366" s="41">
        <f>Table15[[#This Row],[Fecha 
de 
expedición]]+1461</f>
        <v>46348</v>
      </c>
      <c r="J366" s="244" t="str">
        <f ca="1">IF(I366&gt;=TODAY(),"si","no")</f>
        <v>si</v>
      </c>
      <c r="K366" s="8" t="str">
        <f ca="1">IF(ABS(_xlfn.DAYS(TODAY(),I366))&lt;$B$9,"Debe renovar licencia luego de curso de 8 horas","")</f>
        <v/>
      </c>
      <c r="L366" s="8"/>
      <c r="M366" s="8" t="str">
        <f ca="1">IF(AND(J366="no",$B$10="si"),"si","no")</f>
        <v>no</v>
      </c>
      <c r="N366" s="266"/>
      <c r="O366" s="266"/>
      <c r="P366" s="266"/>
      <c r="Q366" s="267" t="str" cm="1">
        <f t="array" aca="1" ref="Q366" ca="1">_xlfn.IFS(J366="no","no",$B$10="si","si")</f>
        <v>si</v>
      </c>
      <c r="R366" s="266"/>
    </row>
    <row r="367" spans="1:18" x14ac:dyDescent="0.3">
      <c r="A367" s="63" t="s">
        <v>1479</v>
      </c>
      <c r="B367" s="224" t="s">
        <v>44</v>
      </c>
      <c r="C367" s="225" t="s">
        <v>1480</v>
      </c>
      <c r="D367" s="38" t="s">
        <v>46</v>
      </c>
      <c r="E367" s="37" t="s">
        <v>1481</v>
      </c>
      <c r="F367" s="38" t="s">
        <v>155</v>
      </c>
      <c r="G367" s="39" t="s">
        <v>1482</v>
      </c>
      <c r="H367" s="40">
        <v>44866</v>
      </c>
      <c r="I367" s="41">
        <f>Table15[[#This Row],[Fecha 
de 
expedición]]+1461</f>
        <v>46327</v>
      </c>
      <c r="J367" s="244" t="str">
        <f ca="1">IF(I367&gt;=TODAY(),"si","no")</f>
        <v>si</v>
      </c>
      <c r="K367" s="8" t="str">
        <f ca="1">IF(ABS(_xlfn.DAYS(TODAY(),I367))&lt;$B$9,"Debe renovar licencia luego de curso de 8 horas","")</f>
        <v/>
      </c>
      <c r="L367" s="8"/>
      <c r="M367" s="8" t="str">
        <f ca="1">IF(AND(J367="no",$B$10="si"),"si","no")</f>
        <v>no</v>
      </c>
      <c r="N367" s="266"/>
      <c r="O367" s="266"/>
      <c r="P367" s="266"/>
      <c r="Q367" s="267" t="str" cm="1">
        <f t="array" aca="1" ref="Q367" ca="1">_xlfn.IFS(J367="no","no",$B$10="si","si")</f>
        <v>si</v>
      </c>
      <c r="R367" s="266"/>
    </row>
    <row r="368" spans="1:18" x14ac:dyDescent="0.3">
      <c r="A368" s="63" t="s">
        <v>1483</v>
      </c>
      <c r="B368" s="224" t="s">
        <v>44</v>
      </c>
      <c r="C368" s="225" t="s">
        <v>1484</v>
      </c>
      <c r="D368" s="38" t="s">
        <v>46</v>
      </c>
      <c r="E368" s="37" t="s">
        <v>1485</v>
      </c>
      <c r="F368" s="38" t="s">
        <v>1486</v>
      </c>
      <c r="G368" s="39" t="s">
        <v>1487</v>
      </c>
      <c r="H368" s="40">
        <v>43672</v>
      </c>
      <c r="I368" s="41">
        <f>Table15[[#This Row],[Fecha 
de 
expedición]]+1461</f>
        <v>45133</v>
      </c>
      <c r="J368" s="244" t="str">
        <f ca="1">IF(I368&gt;=TODAY(),"si","no")</f>
        <v>no</v>
      </c>
      <c r="K368" s="8" t="str">
        <f ca="1">IF(ABS(_xlfn.DAYS(TODAY(),I368))&lt;$B$9,"Debe renovar licencia luego de curso de 8 horas","")</f>
        <v/>
      </c>
      <c r="L368" s="8"/>
      <c r="M368" s="8" t="str">
        <f ca="1">IF(AND(J368="no",$B$10="si"),"si","no")</f>
        <v>si</v>
      </c>
      <c r="N368" s="266"/>
      <c r="O368" s="266"/>
      <c r="P368" s="266"/>
      <c r="Q368" s="267" t="str" cm="1">
        <f t="array" aca="1" ref="Q368" ca="1">_xlfn.IFS(J368="no","no",$B$10="si","si")</f>
        <v>no</v>
      </c>
      <c r="R368" s="266"/>
    </row>
    <row r="369" spans="1:18" x14ac:dyDescent="0.3">
      <c r="A369" s="63" t="s">
        <v>1488</v>
      </c>
      <c r="B369" s="224" t="s">
        <v>44</v>
      </c>
      <c r="C369" s="225" t="s">
        <v>1489</v>
      </c>
      <c r="D369" s="38" t="s">
        <v>57</v>
      </c>
      <c r="E369" s="82" t="s">
        <v>1490</v>
      </c>
      <c r="F369" s="38" t="s">
        <v>1035</v>
      </c>
      <c r="G369" s="39" t="s">
        <v>1491</v>
      </c>
      <c r="H369" s="40">
        <v>44851</v>
      </c>
      <c r="I369" s="41">
        <f>Table15[[#This Row],[Fecha 
de 
expedición]]+1461</f>
        <v>46312</v>
      </c>
      <c r="J369" s="244" t="str">
        <f ca="1">IF(I369&gt;=TODAY(),"si","no")</f>
        <v>si</v>
      </c>
      <c r="K369" s="8" t="str">
        <f ca="1">IF(ABS(_xlfn.DAYS(TODAY(),I369))&lt;$B$9,"Debe renovar licencia luego de curso de 8 horas","")</f>
        <v/>
      </c>
      <c r="L369" s="8"/>
      <c r="M369" s="8" t="str">
        <f ca="1">IF(AND(J369="no",$B$10="si"),"si","no")</f>
        <v>no</v>
      </c>
      <c r="N369" s="266"/>
      <c r="O369" s="266"/>
      <c r="P369" s="266"/>
      <c r="Q369" s="267" t="str" cm="1">
        <f t="array" aca="1" ref="Q369" ca="1">_xlfn.IFS(J369="no","no",$B$10="si","si")</f>
        <v>si</v>
      </c>
      <c r="R369" s="266"/>
    </row>
    <row r="370" spans="1:18" x14ac:dyDescent="0.3">
      <c r="A370" s="61" t="s">
        <v>1492</v>
      </c>
      <c r="B370" s="224" t="s">
        <v>44</v>
      </c>
      <c r="C370" s="225" t="s">
        <v>1493</v>
      </c>
      <c r="D370" s="38" t="s">
        <v>57</v>
      </c>
      <c r="E370" s="58" t="s">
        <v>1494</v>
      </c>
      <c r="F370" s="38" t="s">
        <v>560</v>
      </c>
      <c r="G370" s="39" t="s">
        <v>1495</v>
      </c>
      <c r="H370" s="40">
        <v>44399</v>
      </c>
      <c r="I370" s="41">
        <f>Table15[[#This Row],[Fecha 
de 
expedición]]+1461</f>
        <v>45860</v>
      </c>
      <c r="J370" s="244" t="str">
        <f ca="1">IF(I370&gt;=TODAY(),"si","no")</f>
        <v>si</v>
      </c>
      <c r="K370" s="8" t="str">
        <f ca="1">IF(ABS(_xlfn.DAYS(TODAY(),I370))&lt;$B$9,"Debe renovar licencia luego de curso de 8 horas","")</f>
        <v/>
      </c>
      <c r="L370" s="8"/>
      <c r="M370" s="8" t="str">
        <f ca="1">IF(AND(J370="no",$B$10="si"),"si","no")</f>
        <v>no</v>
      </c>
      <c r="N370" s="266"/>
      <c r="O370" s="266"/>
      <c r="P370" s="266"/>
      <c r="Q370" s="267" t="str" cm="1">
        <f t="array" aca="1" ref="Q370" ca="1">_xlfn.IFS(J370="no","no",$B$10="si","si")</f>
        <v>si</v>
      </c>
      <c r="R370" s="266"/>
    </row>
    <row r="371" spans="1:18" x14ac:dyDescent="0.3">
      <c r="A371" s="63" t="s">
        <v>1496</v>
      </c>
      <c r="B371" s="224" t="s">
        <v>44</v>
      </c>
      <c r="C371" s="225" t="s">
        <v>1497</v>
      </c>
      <c r="D371" s="38" t="s">
        <v>57</v>
      </c>
      <c r="E371" s="37" t="s">
        <v>1498</v>
      </c>
      <c r="F371" s="38" t="s">
        <v>267</v>
      </c>
      <c r="G371" s="39" t="s">
        <v>1499</v>
      </c>
      <c r="H371" s="40">
        <v>43662</v>
      </c>
      <c r="I371" s="41">
        <f>Table15[[#This Row],[Fecha 
de 
expedición]]+1461</f>
        <v>45123</v>
      </c>
      <c r="J371" s="244" t="str">
        <f ca="1">IF(I371&gt;=TODAY(),"si","no")</f>
        <v>no</v>
      </c>
      <c r="K371" s="8" t="str">
        <f ca="1">IF(ABS(_xlfn.DAYS(TODAY(),I371))&lt;$B$9,"Debe renovar licencia luego de curso de 8 horas","")</f>
        <v/>
      </c>
      <c r="L371" s="8"/>
      <c r="M371" s="8" t="str">
        <f ca="1">IF(AND(J371="no",$B$10="si"),"si","no")</f>
        <v>si</v>
      </c>
      <c r="N371" s="266"/>
      <c r="O371" s="266"/>
      <c r="P371" s="266"/>
      <c r="Q371" s="267" t="str" cm="1">
        <f t="array" aca="1" ref="Q371" ca="1">_xlfn.IFS(J371="no","no",$B$10="si","si")</f>
        <v>no</v>
      </c>
      <c r="R371" s="266"/>
    </row>
    <row r="372" spans="1:18" x14ac:dyDescent="0.3">
      <c r="A372" s="63" t="s">
        <v>1500</v>
      </c>
      <c r="B372" s="224" t="s">
        <v>44</v>
      </c>
      <c r="C372" s="225" t="s">
        <v>1501</v>
      </c>
      <c r="D372" s="38" t="s">
        <v>57</v>
      </c>
      <c r="E372" s="37" t="s">
        <v>1502</v>
      </c>
      <c r="F372" s="38" t="s">
        <v>155</v>
      </c>
      <c r="G372" s="39" t="s">
        <v>1503</v>
      </c>
      <c r="H372" s="40">
        <v>44488</v>
      </c>
      <c r="I372" s="41">
        <f>Table15[[#This Row],[Fecha 
de 
expedición]]+1461</f>
        <v>45949</v>
      </c>
      <c r="J372" s="244" t="str">
        <f ca="1">IF(I372&gt;=TODAY(),"si","no")</f>
        <v>si</v>
      </c>
      <c r="K372" s="8" t="str">
        <f ca="1">IF(ABS(_xlfn.DAYS(TODAY(),I372))&lt;$B$9,"Debe renovar licencia luego de curso de 8 horas","")</f>
        <v/>
      </c>
      <c r="L372" s="8"/>
      <c r="M372" s="8" t="str">
        <f ca="1">IF(AND(J372="no",$B$10="si"),"si","no")</f>
        <v>no</v>
      </c>
      <c r="N372" s="266"/>
      <c r="O372" s="266"/>
      <c r="P372" s="266"/>
      <c r="Q372" s="267" t="str" cm="1">
        <f t="array" aca="1" ref="Q372" ca="1">_xlfn.IFS(J372="no","no",$B$10="si","si")</f>
        <v>si</v>
      </c>
      <c r="R372" s="266"/>
    </row>
    <row r="373" spans="1:18" x14ac:dyDescent="0.3">
      <c r="A373" s="252" t="s">
        <v>9110</v>
      </c>
      <c r="B373" s="226" t="s">
        <v>44</v>
      </c>
      <c r="C373" s="253" t="s">
        <v>9111</v>
      </c>
      <c r="D373" s="254" t="s">
        <v>57</v>
      </c>
      <c r="E373" s="259" t="s">
        <v>9112</v>
      </c>
      <c r="F373" s="38" t="s">
        <v>443</v>
      </c>
      <c r="G373" s="256" t="s">
        <v>9113</v>
      </c>
      <c r="H373" s="257">
        <v>45014</v>
      </c>
      <c r="I373" s="41">
        <f>Table15[[#This Row],[Fecha 
de 
expedición]]+1461</f>
        <v>46475</v>
      </c>
      <c r="J373" s="258" t="str">
        <f ca="1">IF(I373&gt;=TODAY(),"si","no")</f>
        <v>si</v>
      </c>
      <c r="K373" s="8" t="str">
        <f ca="1">IF(ABS(_xlfn.DAYS(TODAY(),I373))&lt;$B$9,"Debe renovar licencia luego de curso de 8 horas","")</f>
        <v/>
      </c>
      <c r="L373" s="8"/>
      <c r="M373" s="8" t="str">
        <f ca="1">IF(AND(J373="no",$B$10="si"),"si","no")</f>
        <v>no</v>
      </c>
      <c r="N373" s="266"/>
      <c r="O373" s="266"/>
      <c r="P373" s="266"/>
      <c r="Q373" s="267"/>
      <c r="R373" s="266"/>
    </row>
    <row r="374" spans="1:18" x14ac:dyDescent="0.3">
      <c r="A374" s="63" t="s">
        <v>1504</v>
      </c>
      <c r="B374" s="224" t="s">
        <v>44</v>
      </c>
      <c r="C374" s="225" t="s">
        <v>1505</v>
      </c>
      <c r="D374" s="38" t="s">
        <v>57</v>
      </c>
      <c r="E374" s="83" t="s">
        <v>1506</v>
      </c>
      <c r="F374" s="38" t="s">
        <v>74</v>
      </c>
      <c r="G374" s="39" t="s">
        <v>1507</v>
      </c>
      <c r="H374" s="40">
        <v>45124</v>
      </c>
      <c r="I374" s="41">
        <f>Table15[[#This Row],[Fecha 
de 
expedición]]+1461</f>
        <v>46585</v>
      </c>
      <c r="J374" s="244" t="str">
        <f ca="1">IF(I374&gt;=TODAY(),"si","no")</f>
        <v>si</v>
      </c>
      <c r="K374" s="8" t="str">
        <f ca="1">IF(ABS(_xlfn.DAYS(TODAY(),I374))&lt;$B$9,"Debe renovar licencia luego de curso de 8 horas","")</f>
        <v/>
      </c>
      <c r="L374" s="8"/>
      <c r="M374" s="8" t="str">
        <f ca="1">IF(AND(J374="no",$B$10="si"),"si","no")</f>
        <v>no</v>
      </c>
      <c r="N374" s="266"/>
      <c r="O374" s="266"/>
      <c r="P374" s="266"/>
      <c r="Q374" s="267" t="str" cm="1">
        <f t="array" aca="1" ref="Q374" ca="1">_xlfn.IFS(J374="no","no",$B$10="si","si")</f>
        <v>si</v>
      </c>
      <c r="R374" s="266"/>
    </row>
    <row r="375" spans="1:18" x14ac:dyDescent="0.3">
      <c r="A375" s="63" t="s">
        <v>1508</v>
      </c>
      <c r="B375" s="224" t="s">
        <v>44</v>
      </c>
      <c r="C375" s="225" t="s">
        <v>1509</v>
      </c>
      <c r="D375" s="38" t="s">
        <v>46</v>
      </c>
      <c r="E375" s="37" t="s">
        <v>1510</v>
      </c>
      <c r="F375" s="38" t="s">
        <v>168</v>
      </c>
      <c r="G375" s="39" t="s">
        <v>1511</v>
      </c>
      <c r="H375" s="40">
        <v>43402</v>
      </c>
      <c r="I375" s="41">
        <f>Table15[[#This Row],[Fecha 
de 
expedición]]+1461</f>
        <v>44863</v>
      </c>
      <c r="J375" s="244" t="str">
        <f ca="1">IF(I375&gt;=TODAY(),"si","no")</f>
        <v>no</v>
      </c>
      <c r="K375" s="8" t="str">
        <f ca="1">IF(ABS(_xlfn.DAYS(TODAY(),I375))&lt;$B$9,"Debe renovar licencia luego de curso de 8 horas","")</f>
        <v/>
      </c>
      <c r="L375" s="8"/>
      <c r="M375" s="8" t="str">
        <f ca="1">IF(AND(J375="no",$B$10="si"),"si","no")</f>
        <v>si</v>
      </c>
      <c r="N375" s="266"/>
      <c r="O375" s="266"/>
      <c r="P375" s="266"/>
      <c r="Q375" s="267" t="str" cm="1">
        <f t="array" aca="1" ref="Q375" ca="1">_xlfn.IFS(J375="no","no",$B$10="si","si")</f>
        <v>no</v>
      </c>
      <c r="R375" s="266"/>
    </row>
    <row r="376" spans="1:18" x14ac:dyDescent="0.3">
      <c r="A376" s="63" t="s">
        <v>1512</v>
      </c>
      <c r="B376" s="224" t="s">
        <v>44</v>
      </c>
      <c r="C376" s="225" t="s">
        <v>1513</v>
      </c>
      <c r="D376" s="38" t="s">
        <v>57</v>
      </c>
      <c r="E376" s="37" t="s">
        <v>1514</v>
      </c>
      <c r="F376" s="38" t="s">
        <v>53</v>
      </c>
      <c r="G376" s="39" t="s">
        <v>1515</v>
      </c>
      <c r="H376" s="40">
        <v>44887</v>
      </c>
      <c r="I376" s="41">
        <f>Table15[[#This Row],[Fecha 
de 
expedición]]+1461</f>
        <v>46348</v>
      </c>
      <c r="J376" s="244" t="str">
        <f ca="1">IF(I376&gt;=TODAY(),"si","no")</f>
        <v>si</v>
      </c>
      <c r="K376" s="8" t="str">
        <f ca="1">IF(ABS(_xlfn.DAYS(TODAY(),I376))&lt;$B$9,"Debe renovar licencia luego de curso de 8 horas","")</f>
        <v/>
      </c>
      <c r="L376" s="8"/>
      <c r="M376" s="8" t="str">
        <f ca="1">IF(AND(J376="no",$B$10="si"),"si","no")</f>
        <v>no</v>
      </c>
      <c r="N376" s="266"/>
      <c r="O376" s="266"/>
      <c r="P376" s="266"/>
      <c r="Q376" s="267"/>
      <c r="R376" s="266"/>
    </row>
    <row r="377" spans="1:18" x14ac:dyDescent="0.3">
      <c r="A377" s="63" t="s">
        <v>1516</v>
      </c>
      <c r="B377" s="224" t="s">
        <v>44</v>
      </c>
      <c r="C377" s="225" t="s">
        <v>1517</v>
      </c>
      <c r="D377" s="38" t="s">
        <v>57</v>
      </c>
      <c r="E377" s="37" t="s">
        <v>1518</v>
      </c>
      <c r="F377" s="38" t="s">
        <v>704</v>
      </c>
      <c r="G377" s="39" t="s">
        <v>1519</v>
      </c>
      <c r="H377" s="40">
        <v>44687</v>
      </c>
      <c r="I377" s="41">
        <f>Table15[[#This Row],[Fecha 
de 
expedición]]+1461</f>
        <v>46148</v>
      </c>
      <c r="J377" s="244" t="str">
        <f ca="1">IF(I377&gt;=TODAY(),"si","no")</f>
        <v>si</v>
      </c>
      <c r="K377" s="8" t="str">
        <f ca="1">IF(ABS(_xlfn.DAYS(TODAY(),I377))&lt;$B$9,"Debe renovar licencia luego de curso de 8 horas","")</f>
        <v/>
      </c>
      <c r="L377" s="8"/>
      <c r="M377" s="8" t="str">
        <f ca="1">IF(AND(J377="no",$B$10="si"),"si","no")</f>
        <v>no</v>
      </c>
      <c r="N377" s="266"/>
      <c r="O377" s="266"/>
      <c r="P377" s="266"/>
      <c r="Q377" s="267" t="str" cm="1">
        <f t="array" aca="1" ref="Q377" ca="1">_xlfn.IFS(J377="no","no",$B$10="si","si")</f>
        <v>si</v>
      </c>
      <c r="R377" s="266"/>
    </row>
    <row r="378" spans="1:18" x14ac:dyDescent="0.3">
      <c r="A378" s="63" t="s">
        <v>1520</v>
      </c>
      <c r="B378" s="224" t="s">
        <v>44</v>
      </c>
      <c r="C378" s="225" t="s">
        <v>1521</v>
      </c>
      <c r="D378" s="38" t="s">
        <v>57</v>
      </c>
      <c r="E378" s="37" t="s">
        <v>1522</v>
      </c>
      <c r="F378" s="38" t="s">
        <v>155</v>
      </c>
      <c r="G378" s="39" t="s">
        <v>1523</v>
      </c>
      <c r="H378" s="40">
        <v>44687</v>
      </c>
      <c r="I378" s="41">
        <f>Table15[[#This Row],[Fecha 
de 
expedición]]+1461</f>
        <v>46148</v>
      </c>
      <c r="J378" s="244" t="str">
        <f ca="1">IF(I378&gt;=TODAY(),"si","no")</f>
        <v>si</v>
      </c>
      <c r="K378" s="8" t="str">
        <f ca="1">IF(ABS(_xlfn.DAYS(TODAY(),I378))&lt;$B$9,"Debe renovar licencia luego de curso de 8 horas","")</f>
        <v/>
      </c>
      <c r="L378" s="8"/>
      <c r="M378" s="8" t="str">
        <f ca="1">IF(AND(J378="no",$B$10="si"),"si","no")</f>
        <v>no</v>
      </c>
      <c r="N378" s="266"/>
      <c r="O378" s="266"/>
      <c r="P378" s="266"/>
      <c r="Q378" s="267" t="str" cm="1">
        <f t="array" aca="1" ref="Q378" ca="1">_xlfn.IFS(J378="no","no",$B$10="si","si")</f>
        <v>si</v>
      </c>
      <c r="R378" s="266"/>
    </row>
    <row r="379" spans="1:18" x14ac:dyDescent="0.3">
      <c r="A379" s="213" t="s">
        <v>1524</v>
      </c>
      <c r="B379" s="226" t="s">
        <v>44</v>
      </c>
      <c r="C379" s="227" t="s">
        <v>1525</v>
      </c>
      <c r="D379" s="214" t="s">
        <v>57</v>
      </c>
      <c r="E379" s="58" t="s">
        <v>1526</v>
      </c>
      <c r="F379" s="45" t="s">
        <v>94</v>
      </c>
      <c r="G379" s="46" t="s">
        <v>1527</v>
      </c>
      <c r="H379" s="211">
        <v>44886</v>
      </c>
      <c r="I379" s="41">
        <f>Table15[[#This Row],[Fecha 
de 
expedición]]+1461</f>
        <v>46347</v>
      </c>
      <c r="J379" s="228" t="str">
        <f ca="1">IF(I379&gt;=TODAY(),"si","no")</f>
        <v>si</v>
      </c>
      <c r="K379" s="8" t="str">
        <f ca="1">IF(ABS(_xlfn.DAYS(TODAY(),I379))&lt;$B$9,"Debe renovar licencia luego de curso de 8 horas","")</f>
        <v/>
      </c>
      <c r="L379" s="8"/>
      <c r="M379" s="8" t="str">
        <f ca="1">IF(AND(J379="no",$B$10="si"),"si","no")</f>
        <v>no</v>
      </c>
      <c r="N379" s="266"/>
      <c r="O379" s="266"/>
      <c r="P379" s="266"/>
      <c r="Q379" s="267" t="str" cm="1">
        <f t="array" aca="1" ref="Q379" ca="1">_xlfn.IFS(J379="no","no",$B$10="si","si")</f>
        <v>si</v>
      </c>
      <c r="R379" s="266"/>
    </row>
    <row r="380" spans="1:18" x14ac:dyDescent="0.3">
      <c r="A380" s="61" t="s">
        <v>1528</v>
      </c>
      <c r="B380" s="224" t="s">
        <v>44</v>
      </c>
      <c r="C380" s="225" t="s">
        <v>1529</v>
      </c>
      <c r="D380" s="38" t="s">
        <v>57</v>
      </c>
      <c r="E380" s="58" t="s">
        <v>1530</v>
      </c>
      <c r="F380" s="38" t="s">
        <v>168</v>
      </c>
      <c r="G380" s="39" t="s">
        <v>1531</v>
      </c>
      <c r="H380" s="40">
        <v>44463</v>
      </c>
      <c r="I380" s="41">
        <f>Table15[[#This Row],[Fecha 
de 
expedición]]+1461</f>
        <v>45924</v>
      </c>
      <c r="J380" s="244" t="str">
        <f ca="1">IF(I380&gt;=TODAY(),"si","no")</f>
        <v>si</v>
      </c>
      <c r="K380" s="8" t="str">
        <f ca="1">IF(ABS(_xlfn.DAYS(TODAY(),I380))&lt;$B$9,"Debe renovar licencia luego de curso de 8 horas","")</f>
        <v/>
      </c>
      <c r="L380" s="8"/>
      <c r="M380" s="8" t="str">
        <f ca="1">IF(AND(J380="no",$B$10="si"),"si","no")</f>
        <v>no</v>
      </c>
      <c r="N380" s="266"/>
      <c r="O380" s="266"/>
      <c r="P380" s="266"/>
      <c r="Q380" s="267" t="str" cm="1">
        <f t="array" aca="1" ref="Q380" ca="1">_xlfn.IFS(J380="no","no",$B$10="si","si")</f>
        <v>si</v>
      </c>
      <c r="R380" s="266"/>
    </row>
    <row r="381" spans="1:18" x14ac:dyDescent="0.3">
      <c r="A381" s="63" t="s">
        <v>1532</v>
      </c>
      <c r="B381" s="224" t="s">
        <v>44</v>
      </c>
      <c r="C381" s="225" t="s">
        <v>1533</v>
      </c>
      <c r="D381" s="38" t="s">
        <v>57</v>
      </c>
      <c r="E381" s="37" t="s">
        <v>1534</v>
      </c>
      <c r="F381" s="38" t="s">
        <v>53</v>
      </c>
      <c r="G381" s="39" t="s">
        <v>1535</v>
      </c>
      <c r="H381" s="40">
        <v>44839</v>
      </c>
      <c r="I381" s="41">
        <f>Table15[[#This Row],[Fecha 
de 
expedición]]+1461</f>
        <v>46300</v>
      </c>
      <c r="J381" s="244" t="str">
        <f ca="1">IF(I381&gt;=TODAY(),"si","no")</f>
        <v>si</v>
      </c>
      <c r="K381" s="8" t="str">
        <f ca="1">IF(ABS(_xlfn.DAYS(TODAY(),I381))&lt;$B$9,"Debe renovar licencia luego de curso de 8 horas","")</f>
        <v/>
      </c>
      <c r="L381" s="8"/>
      <c r="M381" s="8" t="str">
        <f ca="1">IF(AND(J381="no",$B$10="si"),"si","no")</f>
        <v>no</v>
      </c>
      <c r="N381" s="266"/>
      <c r="O381" s="266"/>
      <c r="P381" s="266"/>
      <c r="Q381" s="267" t="str" cm="1">
        <f t="array" aca="1" ref="Q381" ca="1">_xlfn.IFS(J381="no","no",$B$10="si","si")</f>
        <v>si</v>
      </c>
      <c r="R381" s="266"/>
    </row>
    <row r="382" spans="1:18" x14ac:dyDescent="0.3">
      <c r="A382" s="63" t="s">
        <v>1536</v>
      </c>
      <c r="B382" s="224" t="s">
        <v>44</v>
      </c>
      <c r="C382" s="225" t="s">
        <v>1537</v>
      </c>
      <c r="D382" s="38" t="s">
        <v>57</v>
      </c>
      <c r="E382" s="37" t="s">
        <v>1538</v>
      </c>
      <c r="F382" s="38" t="s">
        <v>119</v>
      </c>
      <c r="G382" s="39" t="s">
        <v>1539</v>
      </c>
      <c r="H382" s="40">
        <v>44851</v>
      </c>
      <c r="I382" s="41">
        <f>Table15[[#This Row],[Fecha 
de 
expedición]]+1461</f>
        <v>46312</v>
      </c>
      <c r="J382" s="244" t="str">
        <f ca="1">IF(I382&gt;=TODAY(),"si","no")</f>
        <v>si</v>
      </c>
      <c r="K382" s="8" t="str">
        <f ca="1">IF(ABS(_xlfn.DAYS(TODAY(),I382))&lt;$B$9,"Debe renovar licencia luego de curso de 8 horas","")</f>
        <v/>
      </c>
      <c r="L382" s="8"/>
      <c r="M382" s="8" t="str">
        <f ca="1">IF(AND(J382="no",$B$10="si"),"si","no")</f>
        <v>no</v>
      </c>
      <c r="N382" s="266"/>
      <c r="O382" s="266"/>
      <c r="P382" s="266"/>
      <c r="Q382" s="267" t="str" cm="1">
        <f t="array" aca="1" ref="Q382" ca="1">_xlfn.IFS(J382="no","no",$B$10="si","si")</f>
        <v>si</v>
      </c>
      <c r="R382" s="266"/>
    </row>
    <row r="383" spans="1:18" x14ac:dyDescent="0.3">
      <c r="A383" s="63" t="s">
        <v>1540</v>
      </c>
      <c r="B383" s="224" t="s">
        <v>44</v>
      </c>
      <c r="C383" s="225" t="s">
        <v>1541</v>
      </c>
      <c r="D383" s="38" t="s">
        <v>57</v>
      </c>
      <c r="E383" s="37" t="s">
        <v>1542</v>
      </c>
      <c r="F383" s="38" t="s">
        <v>129</v>
      </c>
      <c r="G383" s="39" t="s">
        <v>1543</v>
      </c>
      <c r="H383" s="40">
        <v>43672</v>
      </c>
      <c r="I383" s="41">
        <f>Table15[[#This Row],[Fecha 
de 
expedición]]+1461</f>
        <v>45133</v>
      </c>
      <c r="J383" s="244" t="str">
        <f ca="1">IF(I383&gt;=TODAY(),"si","no")</f>
        <v>no</v>
      </c>
      <c r="K383" s="8" t="str">
        <f ca="1">IF(ABS(_xlfn.DAYS(TODAY(),I383))&lt;$B$9,"Debe renovar licencia luego de curso de 8 horas","")</f>
        <v/>
      </c>
      <c r="L383" s="8"/>
      <c r="M383" s="8" t="str">
        <f ca="1">IF(AND(J383="no",$B$10="si"),"si","no")</f>
        <v>si</v>
      </c>
      <c r="N383" s="266"/>
      <c r="O383" s="266"/>
      <c r="P383" s="266"/>
      <c r="Q383" s="267" t="str" cm="1">
        <f t="array" aca="1" ref="Q383" ca="1">_xlfn.IFS(J383="no","no",$B$10="si","si")</f>
        <v>no</v>
      </c>
      <c r="R383" s="266"/>
    </row>
    <row r="384" spans="1:18" x14ac:dyDescent="0.3">
      <c r="A384" s="63" t="s">
        <v>1544</v>
      </c>
      <c r="B384" s="224" t="s">
        <v>44</v>
      </c>
      <c r="C384" s="225" t="s">
        <v>1545</v>
      </c>
      <c r="D384" s="38" t="s">
        <v>57</v>
      </c>
      <c r="E384" s="37" t="s">
        <v>1546</v>
      </c>
      <c r="F384" s="38" t="s">
        <v>325</v>
      </c>
      <c r="G384" s="39" t="s">
        <v>1547</v>
      </c>
      <c r="H384" s="40">
        <v>44341</v>
      </c>
      <c r="I384" s="41">
        <f>Table15[[#This Row],[Fecha 
de 
expedición]]+1461</f>
        <v>45802</v>
      </c>
      <c r="J384" s="244" t="str">
        <f ca="1">IF(I384&gt;=TODAY(),"si","no")</f>
        <v>si</v>
      </c>
      <c r="K384" s="8" t="str">
        <f ca="1">IF(ABS(_xlfn.DAYS(TODAY(),I384))&lt;$B$9,"Debe renovar licencia luego de curso de 8 horas","")</f>
        <v/>
      </c>
      <c r="L384" s="8"/>
      <c r="M384" s="8" t="str">
        <f ca="1">IF(AND(J384="no",$B$10="si"),"si","no")</f>
        <v>no</v>
      </c>
      <c r="N384" s="266"/>
      <c r="O384" s="266"/>
      <c r="P384" s="266"/>
      <c r="Q384" s="267" t="str" cm="1">
        <f t="array" aca="1" ref="Q384" ca="1">_xlfn.IFS(J384="no","no",$B$10="si","si")</f>
        <v>si</v>
      </c>
      <c r="R384" s="266"/>
    </row>
    <row r="385" spans="1:18" x14ac:dyDescent="0.3">
      <c r="A385" s="63" t="s">
        <v>1548</v>
      </c>
      <c r="B385" s="224" t="s">
        <v>44</v>
      </c>
      <c r="C385" s="225" t="s">
        <v>1549</v>
      </c>
      <c r="D385" s="38" t="s">
        <v>46</v>
      </c>
      <c r="E385" s="37" t="s">
        <v>1550</v>
      </c>
      <c r="F385" s="38" t="s">
        <v>655</v>
      </c>
      <c r="G385" s="39" t="s">
        <v>1551</v>
      </c>
      <c r="H385" s="40">
        <v>43503</v>
      </c>
      <c r="I385" s="41">
        <f>Table15[[#This Row],[Fecha 
de 
expedición]]+1461</f>
        <v>44964</v>
      </c>
      <c r="J385" s="244" t="str">
        <f ca="1">IF(I385&gt;=TODAY(),"si","no")</f>
        <v>no</v>
      </c>
      <c r="K385" s="8" t="str">
        <f ca="1">IF(ABS(_xlfn.DAYS(TODAY(),I385))&lt;$B$9,"Debe renovar licencia luego de curso de 8 horas","")</f>
        <v/>
      </c>
      <c r="L385" s="8"/>
      <c r="M385" s="8" t="str">
        <f ca="1">IF(AND(J385="no",$B$10="si"),"si","no")</f>
        <v>si</v>
      </c>
      <c r="N385" s="266"/>
      <c r="O385" s="266"/>
      <c r="P385" s="266"/>
      <c r="Q385" s="267" t="str" cm="1">
        <f t="array" aca="1" ref="Q385" ca="1">_xlfn.IFS(J385="no","no",$B$10="si","si")</f>
        <v>no</v>
      </c>
      <c r="R385" s="266"/>
    </row>
    <row r="386" spans="1:18" x14ac:dyDescent="0.3">
      <c r="A386" s="63" t="s">
        <v>1552</v>
      </c>
      <c r="B386" s="224" t="s">
        <v>44</v>
      </c>
      <c r="C386" s="225" t="s">
        <v>1553</v>
      </c>
      <c r="D386" s="38" t="s">
        <v>57</v>
      </c>
      <c r="E386" s="37"/>
      <c r="F386" s="38" t="s">
        <v>555</v>
      </c>
      <c r="G386" s="39" t="s">
        <v>1554</v>
      </c>
      <c r="H386" s="40">
        <v>43670</v>
      </c>
      <c r="I386" s="41">
        <f>Table15[[#This Row],[Fecha 
de 
expedición]]+1461</f>
        <v>45131</v>
      </c>
      <c r="J386" s="244" t="str">
        <f ca="1">IF(I386&gt;=TODAY(),"si","no")</f>
        <v>no</v>
      </c>
      <c r="K386" s="8" t="str">
        <f ca="1">IF(ABS(_xlfn.DAYS(TODAY(),I386))&lt;$B$9,"Debe renovar licencia luego de curso de 8 horas","")</f>
        <v/>
      </c>
      <c r="L386" s="8"/>
      <c r="M386" s="8" t="str">
        <f ca="1">IF(AND(J386="no",$B$10="si"),"si","no")</f>
        <v>si</v>
      </c>
      <c r="N386" s="266"/>
      <c r="O386" s="266"/>
      <c r="P386" s="266"/>
      <c r="Q386" s="267" t="str" cm="1">
        <f t="array" aca="1" ref="Q386" ca="1">_xlfn.IFS(J386="no","no",$B$10="si","si")</f>
        <v>no</v>
      </c>
      <c r="R386" s="266"/>
    </row>
    <row r="387" spans="1:18" x14ac:dyDescent="0.3">
      <c r="A387" s="63" t="s">
        <v>1555</v>
      </c>
      <c r="B387" s="224" t="s">
        <v>44</v>
      </c>
      <c r="C387" s="225" t="s">
        <v>1556</v>
      </c>
      <c r="D387" s="38" t="s">
        <v>57</v>
      </c>
      <c r="E387" s="37" t="s">
        <v>1557</v>
      </c>
      <c r="F387" s="38" t="s">
        <v>84</v>
      </c>
      <c r="G387" s="39" t="s">
        <v>1558</v>
      </c>
      <c r="H387" s="40">
        <v>43564</v>
      </c>
      <c r="I387" s="41">
        <f>Table15[[#This Row],[Fecha 
de 
expedición]]+1461</f>
        <v>45025</v>
      </c>
      <c r="J387" s="244" t="str">
        <f ca="1">IF(I387&gt;=TODAY(),"si","no")</f>
        <v>no</v>
      </c>
      <c r="K387" s="8" t="str">
        <f ca="1">IF(ABS(_xlfn.DAYS(TODAY(),I387))&lt;$B$9,"Debe renovar licencia luego de curso de 8 horas","")</f>
        <v/>
      </c>
      <c r="L387" s="8"/>
      <c r="M387" s="8" t="str">
        <f ca="1">IF(AND(J387="no",$B$10="si"),"si","no")</f>
        <v>si</v>
      </c>
      <c r="N387" s="266"/>
      <c r="O387" s="266"/>
      <c r="P387" s="266"/>
      <c r="Q387" s="267" t="str" cm="1">
        <f t="array" aca="1" ref="Q387" ca="1">_xlfn.IFS(J387="no","no",$B$10="si","si")</f>
        <v>no</v>
      </c>
      <c r="R387" s="266"/>
    </row>
    <row r="388" spans="1:18" x14ac:dyDescent="0.3">
      <c r="A388" s="213" t="s">
        <v>1559</v>
      </c>
      <c r="B388" s="226" t="s">
        <v>44</v>
      </c>
      <c r="C388" s="227" t="s">
        <v>1560</v>
      </c>
      <c r="D388" s="214" t="s">
        <v>57</v>
      </c>
      <c r="E388" s="178" t="s">
        <v>1561</v>
      </c>
      <c r="F388" s="45" t="s">
        <v>155</v>
      </c>
      <c r="G388" s="46" t="s">
        <v>1562</v>
      </c>
      <c r="H388" s="211">
        <v>44910</v>
      </c>
      <c r="I388" s="41">
        <f>Table15[[#This Row],[Fecha 
de 
expedición]]+1461</f>
        <v>46371</v>
      </c>
      <c r="J388" s="228" t="str">
        <f ca="1">IF(I388&gt;=TODAY(),"si","no")</f>
        <v>si</v>
      </c>
      <c r="K388" s="8" t="str">
        <f ca="1">IF(ABS(_xlfn.DAYS(TODAY(),I388))&lt;$B$9,"Debe renovar licencia luego de curso de 8 horas","")</f>
        <v/>
      </c>
      <c r="L388" s="8"/>
      <c r="M388" s="8" t="str">
        <f ca="1">IF(AND(J388="no",$B$10="si"),"si","no")</f>
        <v>no</v>
      </c>
      <c r="N388" s="266"/>
      <c r="O388" s="266"/>
      <c r="P388" s="266"/>
      <c r="Q388" s="267" t="str" cm="1">
        <f t="array" aca="1" ref="Q388" ca="1">_xlfn.IFS(J388="no","no",$B$10="si","si")</f>
        <v>si</v>
      </c>
      <c r="R388" s="266"/>
    </row>
    <row r="389" spans="1:18" x14ac:dyDescent="0.3">
      <c r="A389" s="213" t="s">
        <v>1563</v>
      </c>
      <c r="B389" s="226" t="s">
        <v>44</v>
      </c>
      <c r="C389" s="227" t="s">
        <v>1564</v>
      </c>
      <c r="D389" s="214" t="s">
        <v>57</v>
      </c>
      <c r="E389" s="178" t="s">
        <v>1565</v>
      </c>
      <c r="F389" s="45" t="s">
        <v>129</v>
      </c>
      <c r="G389" s="46" t="s">
        <v>1566</v>
      </c>
      <c r="H389" s="211">
        <v>44910</v>
      </c>
      <c r="I389" s="41">
        <f>Table15[[#This Row],[Fecha 
de 
expedición]]+1461</f>
        <v>46371</v>
      </c>
      <c r="J389" s="228" t="str">
        <f ca="1">IF(I389&gt;=TODAY(),"si","no")</f>
        <v>si</v>
      </c>
      <c r="K389" s="8" t="str">
        <f ca="1">IF(ABS(_xlfn.DAYS(TODAY(),I389))&lt;$B$9,"Debe renovar licencia luego de curso de 8 horas","")</f>
        <v/>
      </c>
      <c r="L389" s="8"/>
      <c r="M389" s="8" t="str">
        <f ca="1">IF(AND(J389="no",$B$10="si"),"si","no")</f>
        <v>no</v>
      </c>
      <c r="N389" s="266"/>
      <c r="O389" s="266"/>
      <c r="P389" s="266"/>
      <c r="Q389" s="267" t="str" cm="1">
        <f t="array" aca="1" ref="Q389" ca="1">_xlfn.IFS(J389="no","no",$B$10="si","si")</f>
        <v>si</v>
      </c>
      <c r="R389" s="266"/>
    </row>
    <row r="390" spans="1:18" x14ac:dyDescent="0.3">
      <c r="A390" s="63" t="s">
        <v>1567</v>
      </c>
      <c r="B390" s="224" t="s">
        <v>44</v>
      </c>
      <c r="C390" s="225" t="s">
        <v>1568</v>
      </c>
      <c r="D390" s="38" t="s">
        <v>57</v>
      </c>
      <c r="E390" s="37" t="s">
        <v>1569</v>
      </c>
      <c r="F390" s="38" t="s">
        <v>443</v>
      </c>
      <c r="G390" s="39" t="s">
        <v>1570</v>
      </c>
      <c r="H390" s="40">
        <v>45013</v>
      </c>
      <c r="I390" s="41">
        <f>Table15[[#This Row],[Fecha 
de 
expedición]]+1461</f>
        <v>46474</v>
      </c>
      <c r="J390" s="244" t="str">
        <f ca="1">IF(I390&gt;=TODAY(),"si","no")</f>
        <v>si</v>
      </c>
      <c r="K390" s="8" t="str">
        <f ca="1">IF(ABS(_xlfn.DAYS(TODAY(),I390))&lt;$B$9,"Debe renovar licencia luego de curso de 8 horas","")</f>
        <v/>
      </c>
      <c r="L390" s="8"/>
      <c r="M390" s="8" t="str">
        <f ca="1">IF(AND(J390="no",$B$10="si"),"si","no")</f>
        <v>no</v>
      </c>
      <c r="N390" s="266"/>
      <c r="O390" s="266"/>
      <c r="P390" s="266"/>
      <c r="Q390" s="267" t="str" cm="1">
        <f t="array" aca="1" ref="Q390" ca="1">_xlfn.IFS(J390="no","no",$B$10="si","si")</f>
        <v>si</v>
      </c>
      <c r="R390" s="266"/>
    </row>
    <row r="391" spans="1:18" x14ac:dyDescent="0.3">
      <c r="A391" s="63" t="s">
        <v>1571</v>
      </c>
      <c r="B391" s="224" t="s">
        <v>44</v>
      </c>
      <c r="C391" s="225" t="s">
        <v>1572</v>
      </c>
      <c r="D391" s="38" t="s">
        <v>57</v>
      </c>
      <c r="E391" s="37" t="s">
        <v>1573</v>
      </c>
      <c r="F391" s="38" t="s">
        <v>237</v>
      </c>
      <c r="G391" s="39" t="s">
        <v>1574</v>
      </c>
      <c r="H391" s="40">
        <v>44333</v>
      </c>
      <c r="I391" s="41">
        <f>Table15[[#This Row],[Fecha 
de 
expedición]]+1461</f>
        <v>45794</v>
      </c>
      <c r="J391" s="244" t="str">
        <f ca="1">IF(I391&gt;=TODAY(),"si","no")</f>
        <v>si</v>
      </c>
      <c r="K391" s="8" t="str">
        <f ca="1">IF(ABS(_xlfn.DAYS(TODAY(),I391))&lt;$B$9,"Debe renovar licencia luego de curso de 8 horas","")</f>
        <v/>
      </c>
      <c r="L391" s="8"/>
      <c r="M391" s="8" t="str">
        <f ca="1">IF(AND(J391="no",$B$10="si"),"si","no")</f>
        <v>no</v>
      </c>
      <c r="N391" s="266"/>
      <c r="O391" s="266"/>
      <c r="P391" s="266"/>
      <c r="Q391" s="267" t="str" cm="1">
        <f t="array" aca="1" ref="Q391" ca="1">_xlfn.IFS(J391="no","no",$B$10="si","si")</f>
        <v>si</v>
      </c>
      <c r="R391" s="266"/>
    </row>
    <row r="392" spans="1:18" x14ac:dyDescent="0.3">
      <c r="A392" s="63" t="s">
        <v>1575</v>
      </c>
      <c r="B392" s="224" t="s">
        <v>44</v>
      </c>
      <c r="C392" s="225" t="s">
        <v>1576</v>
      </c>
      <c r="D392" s="38" t="s">
        <v>46</v>
      </c>
      <c r="E392" s="37" t="s">
        <v>1577</v>
      </c>
      <c r="F392" s="38" t="s">
        <v>155</v>
      </c>
      <c r="G392" s="39" t="s">
        <v>1578</v>
      </c>
      <c r="H392" s="40">
        <v>43641</v>
      </c>
      <c r="I392" s="41">
        <f>Table15[[#This Row],[Fecha 
de 
expedición]]+1461</f>
        <v>45102</v>
      </c>
      <c r="J392" s="244" t="str">
        <f ca="1">IF(I392&gt;=TODAY(),"si","no")</f>
        <v>no</v>
      </c>
      <c r="K392" s="8" t="str">
        <f ca="1">IF(ABS(_xlfn.DAYS(TODAY(),I392))&lt;$B$9,"Debe renovar licencia luego de curso de 8 horas","")</f>
        <v/>
      </c>
      <c r="L392" s="8"/>
      <c r="M392" s="8" t="str">
        <f ca="1">IF(AND(J392="no",$B$10="si"),"si","no")</f>
        <v>si</v>
      </c>
      <c r="N392" s="266"/>
      <c r="O392" s="266"/>
      <c r="P392" s="266"/>
      <c r="Q392" s="267" t="str" cm="1">
        <f t="array" aca="1" ref="Q392" ca="1">_xlfn.IFS(J392="no","no",$B$10="si","si")</f>
        <v>no</v>
      </c>
      <c r="R392" s="266"/>
    </row>
    <row r="393" spans="1:18" x14ac:dyDescent="0.3">
      <c r="A393" s="63" t="s">
        <v>1579</v>
      </c>
      <c r="B393" s="224" t="s">
        <v>44</v>
      </c>
      <c r="C393" s="225" t="s">
        <v>1580</v>
      </c>
      <c r="D393" s="38" t="s">
        <v>46</v>
      </c>
      <c r="E393" s="37" t="s">
        <v>1581</v>
      </c>
      <c r="F393" s="38" t="s">
        <v>555</v>
      </c>
      <c r="G393" s="39" t="s">
        <v>1582</v>
      </c>
      <c r="H393" s="40">
        <v>43620</v>
      </c>
      <c r="I393" s="41">
        <f>Table15[[#This Row],[Fecha 
de 
expedición]]+1461</f>
        <v>45081</v>
      </c>
      <c r="J393" s="244" t="str">
        <f ca="1">IF(I393&gt;=TODAY(),"si","no")</f>
        <v>no</v>
      </c>
      <c r="K393" s="8" t="str">
        <f ca="1">IF(ABS(_xlfn.DAYS(TODAY(),I393))&lt;$B$9,"Debe renovar licencia luego de curso de 8 horas","")</f>
        <v/>
      </c>
      <c r="L393" s="8"/>
      <c r="M393" s="8" t="str">
        <f ca="1">IF(AND(J393="no",$B$10="si"),"si","no")</f>
        <v>si</v>
      </c>
      <c r="N393" s="266"/>
      <c r="O393" s="266"/>
      <c r="P393" s="266"/>
      <c r="Q393" s="267" t="str" cm="1">
        <f t="array" aca="1" ref="Q393" ca="1">_xlfn.IFS(J393="no","no",$B$10="si","si")</f>
        <v>no</v>
      </c>
      <c r="R393" s="266"/>
    </row>
    <row r="394" spans="1:18" x14ac:dyDescent="0.3">
      <c r="A394" s="61" t="s">
        <v>1583</v>
      </c>
      <c r="B394" s="224" t="s">
        <v>44</v>
      </c>
      <c r="C394" s="225" t="s">
        <v>1584</v>
      </c>
      <c r="D394" s="38" t="s">
        <v>57</v>
      </c>
      <c r="E394" s="235" t="s">
        <v>1585</v>
      </c>
      <c r="F394" s="38" t="s">
        <v>1586</v>
      </c>
      <c r="G394" s="39" t="s">
        <v>1587</v>
      </c>
      <c r="H394" s="81">
        <v>44529</v>
      </c>
      <c r="I394" s="84">
        <f>Table15[[#This Row],[Fecha 
de 
expedición]]+1461</f>
        <v>45990</v>
      </c>
      <c r="J394" s="244" t="str">
        <f ca="1">IF(I394&gt;=TODAY(),"si","no")</f>
        <v>si</v>
      </c>
      <c r="K394" s="8" t="str">
        <f ca="1">IF(ABS(_xlfn.DAYS(TODAY(),I394))&lt;$B$9,"Debe renovar licencia luego de curso de 8 horas","")</f>
        <v/>
      </c>
      <c r="L394" s="8"/>
      <c r="M394" s="8" t="str">
        <f ca="1">IF(AND(J394="no",$B$10="si"),"si","no")</f>
        <v>no</v>
      </c>
      <c r="N394" s="266"/>
      <c r="O394" s="266"/>
      <c r="P394" s="266"/>
      <c r="Q394" s="267" t="str" cm="1">
        <f t="array" aca="1" ref="Q394" ca="1">_xlfn.IFS(J394="no","no",$B$10="si","si")</f>
        <v>si</v>
      </c>
      <c r="R394" s="266"/>
    </row>
    <row r="395" spans="1:18" x14ac:dyDescent="0.3">
      <c r="A395" s="63" t="s">
        <v>1588</v>
      </c>
      <c r="B395" s="224" t="s">
        <v>44</v>
      </c>
      <c r="C395" s="225" t="s">
        <v>1589</v>
      </c>
      <c r="D395" s="38" t="s">
        <v>57</v>
      </c>
      <c r="E395" s="37" t="s">
        <v>1590</v>
      </c>
      <c r="F395" s="38" t="s">
        <v>89</v>
      </c>
      <c r="G395" s="39" t="s">
        <v>1591</v>
      </c>
      <c r="H395" s="40">
        <v>44594</v>
      </c>
      <c r="I395" s="41">
        <f>Table15[[#This Row],[Fecha 
de 
expedición]]+1461</f>
        <v>46055</v>
      </c>
      <c r="J395" s="244" t="str">
        <f ca="1">IF(I395&gt;=TODAY(),"si","no")</f>
        <v>si</v>
      </c>
      <c r="K395" s="8" t="str">
        <f ca="1">IF(ABS(_xlfn.DAYS(TODAY(),I395))&lt;$B$9,"Debe renovar licencia luego de curso de 8 horas","")</f>
        <v/>
      </c>
      <c r="L395" s="8"/>
      <c r="M395" s="8" t="str">
        <f ca="1">IF(AND(J395="no",$B$10="si"),"si","no")</f>
        <v>no</v>
      </c>
      <c r="N395" s="266"/>
      <c r="O395" s="266"/>
      <c r="P395" s="266"/>
      <c r="Q395" s="267" t="str" cm="1">
        <f t="array" aca="1" ref="Q395" ca="1">_xlfn.IFS(J395="no","no",$B$10="si","si")</f>
        <v>si</v>
      </c>
      <c r="R395" s="266"/>
    </row>
    <row r="396" spans="1:18" x14ac:dyDescent="0.3">
      <c r="A396" s="61" t="s">
        <v>1592</v>
      </c>
      <c r="B396" s="224" t="s">
        <v>44</v>
      </c>
      <c r="C396" s="225" t="s">
        <v>1593</v>
      </c>
      <c r="D396" s="38" t="s">
        <v>46</v>
      </c>
      <c r="E396" s="235" t="s">
        <v>1594</v>
      </c>
      <c r="F396" s="38" t="s">
        <v>508</v>
      </c>
      <c r="G396" s="39" t="s">
        <v>1595</v>
      </c>
      <c r="H396" s="81">
        <v>44491</v>
      </c>
      <c r="I396" s="84">
        <f>Table15[[#This Row],[Fecha 
de 
expedición]]+1461</f>
        <v>45952</v>
      </c>
      <c r="J396" s="244" t="str">
        <f ca="1">IF(I396&gt;=TODAY(),"si","no")</f>
        <v>si</v>
      </c>
      <c r="K396" s="8" t="str">
        <f ca="1">IF(ABS(_xlfn.DAYS(TODAY(),I396))&lt;$B$9,"Debe renovar licencia luego de curso de 8 horas","")</f>
        <v/>
      </c>
      <c r="L396" s="8"/>
      <c r="M396" s="8" t="str">
        <f ca="1">IF(AND(J396="no",$B$10="si"),"si","no")</f>
        <v>no</v>
      </c>
      <c r="N396" s="266"/>
      <c r="O396" s="266"/>
      <c r="P396" s="266"/>
      <c r="Q396" s="267" t="str" cm="1">
        <f t="array" aca="1" ref="Q396" ca="1">_xlfn.IFS(J396="no","no",$B$10="si","si")</f>
        <v>si</v>
      </c>
      <c r="R396" s="266"/>
    </row>
    <row r="397" spans="1:18" x14ac:dyDescent="0.3">
      <c r="A397" s="63" t="s">
        <v>1596</v>
      </c>
      <c r="B397" s="224" t="s">
        <v>44</v>
      </c>
      <c r="C397" s="225" t="s">
        <v>1597</v>
      </c>
      <c r="D397" s="38" t="s">
        <v>57</v>
      </c>
      <c r="E397" s="37" t="s">
        <v>1598</v>
      </c>
      <c r="F397" s="38" t="s">
        <v>237</v>
      </c>
      <c r="G397" s="39" t="s">
        <v>1599</v>
      </c>
      <c r="H397" s="40">
        <v>43846</v>
      </c>
      <c r="I397" s="41">
        <f>Table15[[#This Row],[Fecha 
de 
expedición]]+1461</f>
        <v>45307</v>
      </c>
      <c r="J397" s="244" t="str">
        <f ca="1">IF(I397&gt;=TODAY(),"si","no")</f>
        <v>si</v>
      </c>
      <c r="K397" s="8" t="str">
        <f ca="1">IF(ABS(_xlfn.DAYS(TODAY(),I397))&lt;$B$9,"Debe renovar licencia luego de curso de 8 horas","")</f>
        <v/>
      </c>
      <c r="L397" s="8"/>
      <c r="M397" s="8" t="str">
        <f ca="1">IF(AND(J397="no",$B$10="si"),"si","no")</f>
        <v>no</v>
      </c>
      <c r="N397" s="266"/>
      <c r="O397" s="266"/>
      <c r="P397" s="266"/>
      <c r="Q397" s="267" t="str" cm="1">
        <f t="array" aca="1" ref="Q397" ca="1">_xlfn.IFS(J397="no","no",$B$10="si","si")</f>
        <v>si</v>
      </c>
      <c r="R397" s="266"/>
    </row>
    <row r="398" spans="1:18" x14ac:dyDescent="0.3">
      <c r="A398" s="63" t="s">
        <v>1600</v>
      </c>
      <c r="B398" s="224" t="s">
        <v>44</v>
      </c>
      <c r="C398" s="225" t="s">
        <v>1601</v>
      </c>
      <c r="D398" s="38" t="s">
        <v>57</v>
      </c>
      <c r="E398" s="239" t="s">
        <v>1602</v>
      </c>
      <c r="F398" s="38" t="s">
        <v>48</v>
      </c>
      <c r="G398" s="39" t="s">
        <v>1603</v>
      </c>
      <c r="H398" s="40">
        <v>44853</v>
      </c>
      <c r="I398" s="41">
        <f>Table15[[#This Row],[Fecha 
de 
expedición]]+1461</f>
        <v>46314</v>
      </c>
      <c r="J398" s="244" t="str">
        <f ca="1">IF(I398&gt;=TODAY(),"si","no")</f>
        <v>si</v>
      </c>
      <c r="K398" s="8" t="str">
        <f ca="1">IF(ABS(_xlfn.DAYS(TODAY(),I398))&lt;$B$9,"Debe renovar licencia luego de curso de 8 horas","")</f>
        <v/>
      </c>
      <c r="L398" s="8"/>
      <c r="M398" s="8" t="str">
        <f ca="1">IF(AND(J398="no",$B$10="si"),"si","no")</f>
        <v>no</v>
      </c>
      <c r="N398" s="266"/>
      <c r="O398" s="266"/>
      <c r="P398" s="266"/>
      <c r="Q398" s="267" t="str" cm="1">
        <f t="array" aca="1" ref="Q398" ca="1">_xlfn.IFS(J398="no","no",$B$10="si","si")</f>
        <v>si</v>
      </c>
      <c r="R398" s="266"/>
    </row>
    <row r="399" spans="1:18" x14ac:dyDescent="0.3">
      <c r="A399" s="63" t="s">
        <v>1604</v>
      </c>
      <c r="B399" s="224" t="s">
        <v>44</v>
      </c>
      <c r="C399" s="225" t="s">
        <v>1605</v>
      </c>
      <c r="D399" s="38" t="s">
        <v>57</v>
      </c>
      <c r="E399" s="239" t="s">
        <v>1606</v>
      </c>
      <c r="F399" s="38" t="s">
        <v>325</v>
      </c>
      <c r="G399" s="39" t="s">
        <v>1607</v>
      </c>
      <c r="H399" s="40">
        <v>44853</v>
      </c>
      <c r="I399" s="41">
        <f>Table15[[#This Row],[Fecha 
de 
expedición]]+1461</f>
        <v>46314</v>
      </c>
      <c r="J399" s="244" t="str">
        <f ca="1">IF(I399&gt;=TODAY(),"si","no")</f>
        <v>si</v>
      </c>
      <c r="K399" s="8" t="str">
        <f ca="1">IF(ABS(_xlfn.DAYS(TODAY(),I399))&lt;$B$9,"Debe renovar licencia luego de curso de 8 horas","")</f>
        <v/>
      </c>
      <c r="L399" s="8"/>
      <c r="M399" s="8" t="str">
        <f ca="1">IF(AND(J399="no",$B$10="si"),"si","no")</f>
        <v>no</v>
      </c>
      <c r="N399" s="266"/>
      <c r="O399" s="266"/>
      <c r="P399" s="266"/>
      <c r="Q399" s="267" t="str" cm="1">
        <f t="array" aca="1" ref="Q399" ca="1">_xlfn.IFS(J399="no","no",$B$10="si","si")</f>
        <v>si</v>
      </c>
      <c r="R399" s="266"/>
    </row>
    <row r="400" spans="1:18" x14ac:dyDescent="0.3">
      <c r="A400" s="63" t="s">
        <v>1608</v>
      </c>
      <c r="B400" s="224" t="s">
        <v>44</v>
      </c>
      <c r="C400" s="225" t="s">
        <v>1609</v>
      </c>
      <c r="D400" s="38" t="s">
        <v>57</v>
      </c>
      <c r="E400" s="37" t="s">
        <v>1610</v>
      </c>
      <c r="F400" s="38" t="s">
        <v>285</v>
      </c>
      <c r="G400" s="39" t="s">
        <v>1611</v>
      </c>
      <c r="H400" s="40">
        <v>44326</v>
      </c>
      <c r="I400" s="41">
        <f>Table15[[#This Row],[Fecha 
de 
expedición]]+1461</f>
        <v>45787</v>
      </c>
      <c r="J400" s="244" t="str">
        <f ca="1">IF(I400&gt;=TODAY(),"si","no")</f>
        <v>si</v>
      </c>
      <c r="K400" s="8" t="str">
        <f ca="1">IF(ABS(_xlfn.DAYS(TODAY(),I400))&lt;$B$9,"Debe renovar licencia luego de curso de 8 horas","")</f>
        <v/>
      </c>
      <c r="L400" s="8"/>
      <c r="M400" s="8" t="str">
        <f ca="1">IF(AND(J400="no",$B$10="si"),"si","no")</f>
        <v>no</v>
      </c>
      <c r="N400" s="266"/>
      <c r="O400" s="266"/>
      <c r="P400" s="266"/>
      <c r="Q400" s="267" t="str" cm="1">
        <f t="array" aca="1" ref="Q400" ca="1">_xlfn.IFS(J400="no","no",$B$10="si","si")</f>
        <v>si</v>
      </c>
      <c r="R400" s="266"/>
    </row>
    <row r="401" spans="1:18" x14ac:dyDescent="0.3">
      <c r="A401" s="63" t="s">
        <v>1612</v>
      </c>
      <c r="B401" s="224" t="s">
        <v>44</v>
      </c>
      <c r="C401" s="225" t="s">
        <v>1613</v>
      </c>
      <c r="D401" s="38" t="s">
        <v>46</v>
      </c>
      <c r="E401" s="44" t="s">
        <v>1614</v>
      </c>
      <c r="F401" s="38" t="s">
        <v>155</v>
      </c>
      <c r="G401" s="39" t="s">
        <v>1615</v>
      </c>
      <c r="H401" s="40">
        <v>44516</v>
      </c>
      <c r="I401" s="41">
        <f>Table15[[#This Row],[Fecha 
de 
expedición]]+1461</f>
        <v>45977</v>
      </c>
      <c r="J401" s="244" t="str">
        <f ca="1">IF(I401&gt;=TODAY(),"si","no")</f>
        <v>si</v>
      </c>
      <c r="K401" s="8" t="str">
        <f ca="1">IF(ABS(_xlfn.DAYS(TODAY(),I401))&lt;$B$9,"Debe renovar licencia luego de curso de 8 horas","")</f>
        <v/>
      </c>
      <c r="L401" s="8"/>
      <c r="M401" s="8" t="str">
        <f ca="1">IF(AND(J401="no",$B$10="si"),"si","no")</f>
        <v>no</v>
      </c>
      <c r="N401" s="266"/>
      <c r="O401" s="266"/>
      <c r="P401" s="266"/>
      <c r="Q401" s="267" t="str" cm="1">
        <f t="array" aca="1" ref="Q401" ca="1">_xlfn.IFS(J401="no","no",$B$10="si","si")</f>
        <v>si</v>
      </c>
      <c r="R401" s="266"/>
    </row>
    <row r="402" spans="1:18" x14ac:dyDescent="0.3">
      <c r="A402" s="61" t="s">
        <v>1616</v>
      </c>
      <c r="B402" s="224" t="s">
        <v>44</v>
      </c>
      <c r="C402" s="225" t="s">
        <v>1617</v>
      </c>
      <c r="D402" s="38" t="s">
        <v>57</v>
      </c>
      <c r="E402" s="235" t="s">
        <v>1618</v>
      </c>
      <c r="F402" s="38" t="s">
        <v>74</v>
      </c>
      <c r="G402" s="39" t="s">
        <v>1619</v>
      </c>
      <c r="H402" s="81">
        <v>44589</v>
      </c>
      <c r="I402" s="84">
        <f>Table15[[#This Row],[Fecha 
de 
expedición]]+1461</f>
        <v>46050</v>
      </c>
      <c r="J402" s="244" t="str">
        <f ca="1">IF(I402&gt;=TODAY(),"si","no")</f>
        <v>si</v>
      </c>
      <c r="K402" s="8" t="str">
        <f ca="1">IF(ABS(_xlfn.DAYS(TODAY(),I402))&lt;$B$9,"Debe renovar licencia luego de curso de 8 horas","")</f>
        <v/>
      </c>
      <c r="L402" s="8"/>
      <c r="M402" s="8" t="str">
        <f ca="1">IF(AND(J402="no",$B$10="si"),"si","no")</f>
        <v>no</v>
      </c>
      <c r="N402" s="266"/>
      <c r="O402" s="266"/>
      <c r="P402" s="266"/>
      <c r="Q402" s="267" t="str" cm="1">
        <f t="array" aca="1" ref="Q402" ca="1">_xlfn.IFS(J402="no","no",$B$10="si","si")</f>
        <v>si</v>
      </c>
      <c r="R402" s="266"/>
    </row>
    <row r="403" spans="1:18" x14ac:dyDescent="0.3">
      <c r="A403" s="63" t="s">
        <v>1620</v>
      </c>
      <c r="B403" s="224" t="s">
        <v>44</v>
      </c>
      <c r="C403" s="225" t="s">
        <v>1621</v>
      </c>
      <c r="D403" s="38" t="s">
        <v>57</v>
      </c>
      <c r="E403" s="44" t="s">
        <v>1622</v>
      </c>
      <c r="F403" s="38" t="s">
        <v>892</v>
      </c>
      <c r="G403" s="39" t="s">
        <v>1623</v>
      </c>
      <c r="H403" s="40">
        <v>44331</v>
      </c>
      <c r="I403" s="41">
        <f>Table15[[#This Row],[Fecha 
de 
expedición]]+1461</f>
        <v>45792</v>
      </c>
      <c r="J403" s="244" t="str">
        <f ca="1">IF(I403&gt;=TODAY(),"si","no")</f>
        <v>si</v>
      </c>
      <c r="K403" s="8" t="str">
        <f ca="1">IF(ABS(_xlfn.DAYS(TODAY(),I403))&lt;$B$9,"Debe renovar licencia luego de curso de 8 horas","")</f>
        <v/>
      </c>
      <c r="L403" s="8"/>
      <c r="M403" s="8" t="str">
        <f ca="1">IF(AND(J403="no",$B$10="si"),"si","no")</f>
        <v>no</v>
      </c>
      <c r="N403" s="266"/>
      <c r="O403" s="266"/>
      <c r="P403" s="266"/>
      <c r="Q403" s="267" t="str" cm="1">
        <f t="array" aca="1" ref="Q403" ca="1">_xlfn.IFS(J403="no","no",$B$10="si","si")</f>
        <v>si</v>
      </c>
      <c r="R403" s="266"/>
    </row>
    <row r="404" spans="1:18" x14ac:dyDescent="0.3">
      <c r="A404" s="63" t="s">
        <v>1624</v>
      </c>
      <c r="B404" s="224" t="s">
        <v>44</v>
      </c>
      <c r="C404" s="225" t="s">
        <v>1625</v>
      </c>
      <c r="D404" s="38" t="s">
        <v>57</v>
      </c>
      <c r="E404" s="44" t="s">
        <v>1626</v>
      </c>
      <c r="F404" s="38" t="s">
        <v>835</v>
      </c>
      <c r="G404" s="39" t="s">
        <v>1627</v>
      </c>
      <c r="H404" s="40">
        <v>43641</v>
      </c>
      <c r="I404" s="41">
        <f>Table15[[#This Row],[Fecha 
de 
expedición]]+1461</f>
        <v>45102</v>
      </c>
      <c r="J404" s="244" t="str">
        <f ca="1">IF(I404&gt;=TODAY(),"si","no")</f>
        <v>no</v>
      </c>
      <c r="K404" s="8" t="str">
        <f ca="1">IF(ABS(_xlfn.DAYS(TODAY(),I404))&lt;$B$9,"Debe renovar licencia luego de curso de 8 horas","")</f>
        <v/>
      </c>
      <c r="L404" s="8"/>
      <c r="M404" s="8" t="str">
        <f ca="1">IF(AND(J404="no",$B$10="si"),"si","no")</f>
        <v>si</v>
      </c>
      <c r="N404" s="266"/>
      <c r="O404" s="266"/>
      <c r="P404" s="266"/>
      <c r="Q404" s="267" t="str" cm="1">
        <f t="array" aca="1" ref="Q404" ca="1">_xlfn.IFS(J404="no","no",$B$10="si","si")</f>
        <v>no</v>
      </c>
      <c r="R404" s="266"/>
    </row>
    <row r="405" spans="1:18" x14ac:dyDescent="0.3">
      <c r="A405" s="63" t="s">
        <v>1628</v>
      </c>
      <c r="B405" s="224" t="s">
        <v>44</v>
      </c>
      <c r="C405" s="225" t="s">
        <v>1629</v>
      </c>
      <c r="D405" s="38" t="s">
        <v>57</v>
      </c>
      <c r="E405" s="44" t="s">
        <v>1630</v>
      </c>
      <c r="F405" s="38" t="s">
        <v>74</v>
      </c>
      <c r="G405" s="39" t="s">
        <v>1631</v>
      </c>
      <c r="H405" s="40">
        <v>43818</v>
      </c>
      <c r="I405" s="41">
        <f>Table15[[#This Row],[Fecha 
de 
expedición]]+1461</f>
        <v>45279</v>
      </c>
      <c r="J405" s="244" t="str">
        <f ca="1">IF(I405&gt;=TODAY(),"si","no")</f>
        <v>si</v>
      </c>
      <c r="K405" s="8" t="str">
        <f ca="1">IF(ABS(_xlfn.DAYS(TODAY(),I405))&lt;$B$9,"Debe renovar licencia luego de curso de 8 horas","")</f>
        <v/>
      </c>
      <c r="L405" s="8"/>
      <c r="M405" s="8" t="str">
        <f ca="1">IF(AND(J405="no",$B$10="si"),"si","no")</f>
        <v>no</v>
      </c>
      <c r="N405" s="266"/>
      <c r="O405" s="266"/>
      <c r="P405" s="266"/>
      <c r="Q405" s="267" t="str" cm="1">
        <f t="array" aca="1" ref="Q405" ca="1">_xlfn.IFS(J405="no","no",$B$10="si","si")</f>
        <v>si</v>
      </c>
      <c r="R405" s="266"/>
    </row>
    <row r="406" spans="1:18" x14ac:dyDescent="0.3">
      <c r="A406" s="63" t="s">
        <v>1632</v>
      </c>
      <c r="B406" s="224" t="s">
        <v>44</v>
      </c>
      <c r="C406" s="225" t="s">
        <v>1633</v>
      </c>
      <c r="D406" s="38" t="s">
        <v>57</v>
      </c>
      <c r="E406" s="44" t="s">
        <v>1634</v>
      </c>
      <c r="F406" s="38" t="s">
        <v>119</v>
      </c>
      <c r="G406" s="39" t="s">
        <v>1635</v>
      </c>
      <c r="H406" s="40">
        <v>44331</v>
      </c>
      <c r="I406" s="41">
        <f>Table15[[#This Row],[Fecha 
de 
expedición]]+1461</f>
        <v>45792</v>
      </c>
      <c r="J406" s="244" t="str">
        <f ca="1">IF(I406&gt;=TODAY(),"si","no")</f>
        <v>si</v>
      </c>
      <c r="K406" s="8" t="str">
        <f ca="1">IF(ABS(_xlfn.DAYS(TODAY(),I406))&lt;$B$9,"Debe renovar licencia luego de curso de 8 horas","")</f>
        <v/>
      </c>
      <c r="L406" s="8"/>
      <c r="M406" s="8" t="str">
        <f ca="1">IF(AND(J406="no",$B$10="si"),"si","no")</f>
        <v>no</v>
      </c>
      <c r="N406" s="266"/>
      <c r="O406" s="266"/>
      <c r="P406" s="266"/>
      <c r="Q406" s="267" t="str" cm="1">
        <f t="array" aca="1" ref="Q406" ca="1">_xlfn.IFS(J406="no","no",$B$10="si","si")</f>
        <v>si</v>
      </c>
      <c r="R406" s="266"/>
    </row>
    <row r="407" spans="1:18" x14ac:dyDescent="0.3">
      <c r="A407" s="63" t="s">
        <v>1636</v>
      </c>
      <c r="B407" s="224" t="s">
        <v>44</v>
      </c>
      <c r="C407" s="225" t="s">
        <v>1637</v>
      </c>
      <c r="D407" s="38" t="s">
        <v>46</v>
      </c>
      <c r="E407" s="44" t="s">
        <v>1638</v>
      </c>
      <c r="F407" s="38" t="s">
        <v>849</v>
      </c>
      <c r="G407" s="39" t="s">
        <v>1639</v>
      </c>
      <c r="H407" s="40">
        <v>44331</v>
      </c>
      <c r="I407" s="41">
        <f>Table15[[#This Row],[Fecha 
de 
expedición]]+1461</f>
        <v>45792</v>
      </c>
      <c r="J407" s="244" t="str">
        <f ca="1">IF(I407&gt;=TODAY(),"si","no")</f>
        <v>si</v>
      </c>
      <c r="K407" s="8" t="str">
        <f ca="1">IF(ABS(_xlfn.DAYS(TODAY(),I407))&lt;$B$9,"Debe renovar licencia luego de curso de 8 horas","")</f>
        <v/>
      </c>
      <c r="L407" s="8"/>
      <c r="M407" s="8" t="str">
        <f ca="1">IF(AND(J407="no",$B$10="si"),"si","no")</f>
        <v>no</v>
      </c>
      <c r="N407" s="266"/>
      <c r="O407" s="266"/>
      <c r="P407" s="266"/>
      <c r="Q407" s="267" t="str" cm="1">
        <f t="array" aca="1" ref="Q407" ca="1">_xlfn.IFS(J407="no","no",$B$10="si","si")</f>
        <v>si</v>
      </c>
      <c r="R407" s="266"/>
    </row>
    <row r="408" spans="1:18" x14ac:dyDescent="0.3">
      <c r="A408" s="63" t="s">
        <v>1640</v>
      </c>
      <c r="B408" s="224" t="s">
        <v>44</v>
      </c>
      <c r="C408" s="225" t="s">
        <v>1641</v>
      </c>
      <c r="D408" s="38" t="s">
        <v>57</v>
      </c>
      <c r="E408" s="37" t="s">
        <v>1642</v>
      </c>
      <c r="F408" s="38" t="s">
        <v>655</v>
      </c>
      <c r="G408" s="39" t="s">
        <v>1643</v>
      </c>
      <c r="H408" s="40">
        <v>44341</v>
      </c>
      <c r="I408" s="41">
        <f>Table15[[#This Row],[Fecha 
de 
expedición]]+1461</f>
        <v>45802</v>
      </c>
      <c r="J408" s="244" t="str">
        <f ca="1">IF(I408&gt;=TODAY(),"si","no")</f>
        <v>si</v>
      </c>
      <c r="K408" s="8" t="str">
        <f ca="1">IF(ABS(_xlfn.DAYS(TODAY(),I408))&lt;$B$9,"Debe renovar licencia luego de curso de 8 horas","")</f>
        <v/>
      </c>
      <c r="L408" s="8"/>
      <c r="M408" s="8" t="str">
        <f ca="1">IF(AND(J408="no",$B$10="si"),"si","no")</f>
        <v>no</v>
      </c>
      <c r="N408" s="266"/>
      <c r="O408" s="266"/>
      <c r="P408" s="266"/>
      <c r="Q408" s="267" t="str" cm="1">
        <f t="array" aca="1" ref="Q408" ca="1">_xlfn.IFS(J408="no","no",$B$10="si","si")</f>
        <v>si</v>
      </c>
      <c r="R408" s="266"/>
    </row>
    <row r="409" spans="1:18" x14ac:dyDescent="0.3">
      <c r="A409" s="252" t="s">
        <v>9410</v>
      </c>
      <c r="B409" s="224" t="s">
        <v>44</v>
      </c>
      <c r="C409" s="253" t="s">
        <v>9411</v>
      </c>
      <c r="D409" s="254" t="s">
        <v>57</v>
      </c>
      <c r="E409" s="259" t="s">
        <v>9412</v>
      </c>
      <c r="F409" s="38" t="s">
        <v>204</v>
      </c>
      <c r="G409" s="256" t="s">
        <v>9413</v>
      </c>
      <c r="H409" s="257">
        <v>45086</v>
      </c>
      <c r="I409" s="41">
        <f>Table15[[#This Row],[Fecha 
de 
expedición]]+1461</f>
        <v>46547</v>
      </c>
      <c r="J409" s="258" t="str">
        <f ca="1">IF(I409&gt;=TODAY(),"si","no")</f>
        <v>si</v>
      </c>
      <c r="K409" s="8" t="str">
        <f ca="1">IF(ABS(_xlfn.DAYS(TODAY(),I409))&lt;$B$9,"Debe renovar licencia luego de curso de 8 horas","")</f>
        <v/>
      </c>
      <c r="L409" s="8"/>
      <c r="M409" s="8" t="str">
        <f ca="1">IF(AND(J409="no",$B$10="si"),"si","no")</f>
        <v>no</v>
      </c>
      <c r="N409" s="266"/>
      <c r="O409" s="266"/>
      <c r="P409" s="266"/>
      <c r="Q409" s="267"/>
      <c r="R409" s="266"/>
    </row>
    <row r="410" spans="1:18" x14ac:dyDescent="0.3">
      <c r="A410" s="252" t="s">
        <v>9374</v>
      </c>
      <c r="B410" s="224" t="s">
        <v>44</v>
      </c>
      <c r="C410" s="253" t="s">
        <v>9375</v>
      </c>
      <c r="D410" s="254" t="s">
        <v>57</v>
      </c>
      <c r="E410" s="259" t="s">
        <v>9376</v>
      </c>
      <c r="F410" s="38" t="s">
        <v>285</v>
      </c>
      <c r="G410" s="256" t="s">
        <v>9377</v>
      </c>
      <c r="H410" s="257">
        <v>45079</v>
      </c>
      <c r="I410" s="41">
        <f>Table15[[#This Row],[Fecha 
de 
expedición]]+1461</f>
        <v>46540</v>
      </c>
      <c r="J410" s="258" t="str">
        <f ca="1">IF(I410&gt;=TODAY(),"si","no")</f>
        <v>si</v>
      </c>
      <c r="K410" s="8" t="str">
        <f ca="1">IF(ABS(_xlfn.DAYS(TODAY(),I410))&lt;$B$9,"Debe renovar licencia luego de curso de 8 horas","")</f>
        <v/>
      </c>
      <c r="L410" s="8"/>
      <c r="M410" s="8" t="str">
        <f ca="1">IF(AND(J410="no",$B$10="si"),"si","no")</f>
        <v>no</v>
      </c>
      <c r="N410" s="266"/>
      <c r="O410" s="266"/>
      <c r="P410" s="266"/>
      <c r="Q410" s="267"/>
      <c r="R410" s="266"/>
    </row>
    <row r="411" spans="1:18" x14ac:dyDescent="0.3">
      <c r="A411" s="61" t="s">
        <v>1644</v>
      </c>
      <c r="B411" s="224" t="s">
        <v>44</v>
      </c>
      <c r="C411" s="225" t="s">
        <v>1645</v>
      </c>
      <c r="D411" s="38" t="s">
        <v>57</v>
      </c>
      <c r="E411" s="58" t="s">
        <v>1646</v>
      </c>
      <c r="F411" s="38" t="s">
        <v>1647</v>
      </c>
      <c r="G411" s="39" t="s">
        <v>1648</v>
      </c>
      <c r="H411" s="40">
        <v>44399</v>
      </c>
      <c r="I411" s="41">
        <f>Table15[[#This Row],[Fecha 
de 
expedición]]+1461</f>
        <v>45860</v>
      </c>
      <c r="J411" s="244" t="str">
        <f ca="1">IF(I411&gt;=TODAY(),"si","no")</f>
        <v>si</v>
      </c>
      <c r="K411" s="8" t="str">
        <f ca="1">IF(ABS(_xlfn.DAYS(TODAY(),I411))&lt;$B$9,"Debe renovar licencia luego de curso de 8 horas","")</f>
        <v/>
      </c>
      <c r="L411" s="8"/>
      <c r="M411" s="8" t="str">
        <f ca="1">IF(AND(J411="no",$B$10="si"),"si","no")</f>
        <v>no</v>
      </c>
      <c r="N411" s="266"/>
      <c r="O411" s="266"/>
      <c r="P411" s="266"/>
      <c r="Q411" s="267" t="str" cm="1">
        <f t="array" aca="1" ref="Q411" ca="1">_xlfn.IFS(J411="no","no",$B$10="si","si")</f>
        <v>si</v>
      </c>
      <c r="R411" s="266"/>
    </row>
    <row r="412" spans="1:18" x14ac:dyDescent="0.3">
      <c r="A412" s="61" t="s">
        <v>1649</v>
      </c>
      <c r="B412" s="224" t="s">
        <v>44</v>
      </c>
      <c r="C412" s="225" t="s">
        <v>1650</v>
      </c>
      <c r="D412" s="38" t="s">
        <v>57</v>
      </c>
      <c r="E412" s="58" t="s">
        <v>1651</v>
      </c>
      <c r="F412" s="38" t="s">
        <v>1048</v>
      </c>
      <c r="G412" s="39" t="s">
        <v>1652</v>
      </c>
      <c r="H412" s="40">
        <v>44463</v>
      </c>
      <c r="I412" s="41">
        <f>Table15[[#This Row],[Fecha 
de 
expedición]]+1461</f>
        <v>45924</v>
      </c>
      <c r="J412" s="244" t="str">
        <f ca="1">IF(I412&gt;=TODAY(),"si","no")</f>
        <v>si</v>
      </c>
      <c r="K412" s="8" t="str">
        <f ca="1">IF(ABS(_xlfn.DAYS(TODAY(),I412))&lt;$B$9,"Debe renovar licencia luego de curso de 8 horas","")</f>
        <v/>
      </c>
      <c r="L412" s="8"/>
      <c r="M412" s="8" t="str">
        <f ca="1">IF(AND(J412="no",$B$10="si"),"si","no")</f>
        <v>no</v>
      </c>
      <c r="N412" s="266"/>
      <c r="O412" s="266"/>
      <c r="P412" s="266"/>
      <c r="Q412" s="267" t="str" cm="1">
        <f t="array" aca="1" ref="Q412" ca="1">_xlfn.IFS(J412="no","no",$B$10="si","si")</f>
        <v>si</v>
      </c>
      <c r="R412" s="266"/>
    </row>
    <row r="413" spans="1:18" x14ac:dyDescent="0.3">
      <c r="A413" s="61" t="s">
        <v>1653</v>
      </c>
      <c r="B413" s="224" t="s">
        <v>44</v>
      </c>
      <c r="C413" s="225" t="s">
        <v>1654</v>
      </c>
      <c r="D413" s="38" t="s">
        <v>46</v>
      </c>
      <c r="E413" s="235" t="s">
        <v>1655</v>
      </c>
      <c r="F413" s="38" t="s">
        <v>619</v>
      </c>
      <c r="G413" s="39" t="s">
        <v>1656</v>
      </c>
      <c r="H413" s="81">
        <v>44726</v>
      </c>
      <c r="I413" s="84">
        <f>Table15[[#This Row],[Fecha 
de 
expedición]]+1461</f>
        <v>46187</v>
      </c>
      <c r="J413" s="244" t="str">
        <f ca="1">IF(I413&gt;=TODAY(),"si","no")</f>
        <v>si</v>
      </c>
      <c r="K413" s="8" t="str">
        <f ca="1">IF(ABS(_xlfn.DAYS(TODAY(),I413))&lt;$B$9,"Debe renovar licencia luego de curso de 8 horas","")</f>
        <v/>
      </c>
      <c r="L413" s="8"/>
      <c r="M413" s="8" t="str">
        <f ca="1">IF(AND(J413="no",$B$10="si"),"si","no")</f>
        <v>no</v>
      </c>
      <c r="N413" s="266"/>
      <c r="O413" s="266"/>
      <c r="P413" s="266"/>
      <c r="Q413" s="267" t="str" cm="1">
        <f t="array" aca="1" ref="Q413" ca="1">_xlfn.IFS(J413="no","no",$B$10="si","si")</f>
        <v>si</v>
      </c>
      <c r="R413" s="266"/>
    </row>
    <row r="414" spans="1:18" x14ac:dyDescent="0.3">
      <c r="A414" s="63" t="s">
        <v>1657</v>
      </c>
      <c r="B414" s="224" t="s">
        <v>44</v>
      </c>
      <c r="C414" s="225" t="s">
        <v>1658</v>
      </c>
      <c r="D414" s="38" t="s">
        <v>57</v>
      </c>
      <c r="E414" s="44" t="s">
        <v>1659</v>
      </c>
      <c r="F414" s="38" t="s">
        <v>129</v>
      </c>
      <c r="G414" s="39" t="s">
        <v>1660</v>
      </c>
      <c r="H414" s="40">
        <v>43620</v>
      </c>
      <c r="I414" s="41">
        <f>Table15[[#This Row],[Fecha 
de 
expedición]]+1461</f>
        <v>45081</v>
      </c>
      <c r="J414" s="244" t="str">
        <f ca="1">IF(I414&gt;=TODAY(),"si","no")</f>
        <v>no</v>
      </c>
      <c r="K414" s="8" t="str">
        <f ca="1">IF(ABS(_xlfn.DAYS(TODAY(),I414))&lt;$B$9,"Debe renovar licencia luego de curso de 8 horas","")</f>
        <v/>
      </c>
      <c r="L414" s="8"/>
      <c r="M414" s="8" t="str">
        <f ca="1">IF(AND(J414="no",$B$10="si"),"si","no")</f>
        <v>si</v>
      </c>
      <c r="N414" s="266"/>
      <c r="O414" s="266"/>
      <c r="P414" s="266"/>
      <c r="Q414" s="267" t="str" cm="1">
        <f t="array" aca="1" ref="Q414" ca="1">_xlfn.IFS(J414="no","no",$B$10="si","si")</f>
        <v>no</v>
      </c>
      <c r="R414" s="266"/>
    </row>
    <row r="415" spans="1:18" x14ac:dyDescent="0.3">
      <c r="A415" s="63" t="s">
        <v>1661</v>
      </c>
      <c r="B415" s="224" t="s">
        <v>44</v>
      </c>
      <c r="C415" s="225" t="s">
        <v>1662</v>
      </c>
      <c r="D415" s="38" t="s">
        <v>46</v>
      </c>
      <c r="E415" s="44" t="s">
        <v>1663</v>
      </c>
      <c r="F415" s="38" t="s">
        <v>1011</v>
      </c>
      <c r="G415" s="39" t="s">
        <v>1664</v>
      </c>
      <c r="H415" s="40">
        <v>43728</v>
      </c>
      <c r="I415" s="41">
        <f>Table15[[#This Row],[Fecha 
de 
expedición]]+1461</f>
        <v>45189</v>
      </c>
      <c r="J415" s="244" t="str">
        <f ca="1">IF(I415&gt;=TODAY(),"si","no")</f>
        <v>si</v>
      </c>
      <c r="K415" s="8" t="str">
        <f ca="1">IF(ABS(_xlfn.DAYS(TODAY(),I415))&lt;$B$9,"Debe renovar licencia luego de curso de 8 horas","")</f>
        <v>Debe renovar licencia luego de curso de 8 horas</v>
      </c>
      <c r="L415" s="8"/>
      <c r="M415" s="8" t="str">
        <f ca="1">IF(AND(J415="no",$B$10="si"),"si","no")</f>
        <v>no</v>
      </c>
      <c r="N415" s="266"/>
      <c r="O415" s="266"/>
      <c r="P415" s="266"/>
      <c r="Q415" s="267" t="str" cm="1">
        <f t="array" aca="1" ref="Q415" ca="1">_xlfn.IFS(J415="no","no",$B$10="si","si")</f>
        <v>si</v>
      </c>
      <c r="R415" s="266"/>
    </row>
    <row r="416" spans="1:18" x14ac:dyDescent="0.3">
      <c r="A416" s="63" t="s">
        <v>1665</v>
      </c>
      <c r="B416" s="224" t="s">
        <v>44</v>
      </c>
      <c r="C416" s="225" t="s">
        <v>1666</v>
      </c>
      <c r="D416" s="38" t="s">
        <v>57</v>
      </c>
      <c r="E416" s="44" t="s">
        <v>1667</v>
      </c>
      <c r="F416" s="38" t="s">
        <v>1053</v>
      </c>
      <c r="G416" s="39" t="s">
        <v>1668</v>
      </c>
      <c r="H416" s="40">
        <v>43670</v>
      </c>
      <c r="I416" s="41">
        <f>Table15[[#This Row],[Fecha 
de 
expedición]]+1461</f>
        <v>45131</v>
      </c>
      <c r="J416" s="244" t="str">
        <f ca="1">IF(I416&gt;=TODAY(),"si","no")</f>
        <v>no</v>
      </c>
      <c r="K416" s="8" t="str">
        <f ca="1">IF(ABS(_xlfn.DAYS(TODAY(),I416))&lt;$B$9,"Debe renovar licencia luego de curso de 8 horas","")</f>
        <v/>
      </c>
      <c r="L416" s="8"/>
      <c r="M416" s="8" t="str">
        <f ca="1">IF(AND(J416="no",$B$10="si"),"si","no")</f>
        <v>si</v>
      </c>
      <c r="N416" s="266"/>
      <c r="O416" s="266"/>
      <c r="P416" s="266"/>
      <c r="Q416" s="267" t="str" cm="1">
        <f t="array" aca="1" ref="Q416" ca="1">_xlfn.IFS(J416="no","no",$B$10="si","si")</f>
        <v>no</v>
      </c>
      <c r="R416" s="266"/>
    </row>
    <row r="417" spans="1:18" x14ac:dyDescent="0.3">
      <c r="A417" s="63" t="s">
        <v>1669</v>
      </c>
      <c r="B417" s="224" t="s">
        <v>44</v>
      </c>
      <c r="C417" s="225" t="s">
        <v>1670</v>
      </c>
      <c r="D417" s="38" t="s">
        <v>57</v>
      </c>
      <c r="E417" s="44"/>
      <c r="F417" s="38" t="s">
        <v>89</v>
      </c>
      <c r="G417" s="39" t="s">
        <v>1671</v>
      </c>
      <c r="H417" s="40">
        <v>43662</v>
      </c>
      <c r="I417" s="41">
        <f>Table15[[#This Row],[Fecha 
de 
expedición]]+1461</f>
        <v>45123</v>
      </c>
      <c r="J417" s="244" t="str">
        <f ca="1">IF(I417&gt;=TODAY(),"si","no")</f>
        <v>no</v>
      </c>
      <c r="K417" s="8" t="str">
        <f ca="1">IF(ABS(_xlfn.DAYS(TODAY(),I417))&lt;$B$9,"Debe renovar licencia luego de curso de 8 horas","")</f>
        <v/>
      </c>
      <c r="L417" s="8"/>
      <c r="M417" s="8" t="str">
        <f ca="1">IF(AND(J417="no",$B$10="si"),"si","no")</f>
        <v>si</v>
      </c>
      <c r="N417" s="266"/>
      <c r="O417" s="266"/>
      <c r="P417" s="266"/>
      <c r="Q417" s="267" t="str" cm="1">
        <f t="array" aca="1" ref="Q417" ca="1">_xlfn.IFS(J417="no","no",$B$10="si","si")</f>
        <v>no</v>
      </c>
      <c r="R417" s="266"/>
    </row>
    <row r="418" spans="1:18" x14ac:dyDescent="0.3">
      <c r="A418" s="63" t="s">
        <v>1672</v>
      </c>
      <c r="B418" s="224" t="s">
        <v>44</v>
      </c>
      <c r="C418" s="225" t="s">
        <v>1673</v>
      </c>
      <c r="D418" s="38" t="s">
        <v>57</v>
      </c>
      <c r="E418" s="37" t="s">
        <v>1674</v>
      </c>
      <c r="F418" s="38" t="s">
        <v>262</v>
      </c>
      <c r="G418" s="39" t="s">
        <v>1675</v>
      </c>
      <c r="H418" s="40">
        <v>44305</v>
      </c>
      <c r="I418" s="41">
        <f>Table15[[#This Row],[Fecha 
de 
expedición]]+1461</f>
        <v>45766</v>
      </c>
      <c r="J418" s="244" t="str">
        <f ca="1">IF(I418&gt;=TODAY(),"si","no")</f>
        <v>si</v>
      </c>
      <c r="K418" s="8" t="str">
        <f ca="1">IF(ABS(_xlfn.DAYS(TODAY(),I418))&lt;$B$9,"Debe renovar licencia luego de curso de 8 horas","")</f>
        <v/>
      </c>
      <c r="L418" s="8"/>
      <c r="M418" s="8" t="str">
        <f ca="1">IF(AND(J418="no",$B$10="si"),"si","no")</f>
        <v>no</v>
      </c>
      <c r="N418" s="266"/>
      <c r="O418" s="266"/>
      <c r="P418" s="266"/>
      <c r="Q418" s="267" t="str" cm="1">
        <f t="array" aca="1" ref="Q418" ca="1">_xlfn.IFS(J418="no","no",$B$10="si","si")</f>
        <v>si</v>
      </c>
      <c r="R418" s="266"/>
    </row>
    <row r="419" spans="1:18" x14ac:dyDescent="0.3">
      <c r="A419" s="63" t="s">
        <v>1676</v>
      </c>
      <c r="B419" s="224" t="s">
        <v>44</v>
      </c>
      <c r="C419" s="225" t="s">
        <v>1677</v>
      </c>
      <c r="D419" s="38" t="s">
        <v>57</v>
      </c>
      <c r="E419" s="44" t="s">
        <v>1678</v>
      </c>
      <c r="F419" s="38" t="s">
        <v>262</v>
      </c>
      <c r="G419" s="39" t="s">
        <v>1679</v>
      </c>
      <c r="H419" s="40">
        <v>43852</v>
      </c>
      <c r="I419" s="41">
        <f>Table15[[#This Row],[Fecha 
de 
expedición]]+1461</f>
        <v>45313</v>
      </c>
      <c r="J419" s="244" t="str">
        <f ca="1">IF(I419&gt;=TODAY(),"si","no")</f>
        <v>si</v>
      </c>
      <c r="K419" s="8" t="str">
        <f ca="1">IF(ABS(_xlfn.DAYS(TODAY(),I419))&lt;$B$9,"Debe renovar licencia luego de curso de 8 horas","")</f>
        <v/>
      </c>
      <c r="L419" s="8"/>
      <c r="M419" s="8" t="str">
        <f ca="1">IF(AND(J419="no",$B$10="si"),"si","no")</f>
        <v>no</v>
      </c>
      <c r="N419" s="266"/>
      <c r="O419" s="266"/>
      <c r="P419" s="266"/>
      <c r="Q419" s="267" t="str" cm="1">
        <f t="array" aca="1" ref="Q419" ca="1">_xlfn.IFS(J419="no","no",$B$10="si","si")</f>
        <v>si</v>
      </c>
      <c r="R419" s="266"/>
    </row>
    <row r="420" spans="1:18" x14ac:dyDescent="0.3">
      <c r="A420" s="61" t="s">
        <v>1680</v>
      </c>
      <c r="B420" s="224" t="s">
        <v>44</v>
      </c>
      <c r="C420" s="225" t="s">
        <v>1681</v>
      </c>
      <c r="D420" s="38" t="s">
        <v>57</v>
      </c>
      <c r="E420" s="235" t="s">
        <v>1682</v>
      </c>
      <c r="F420" s="38" t="s">
        <v>1048</v>
      </c>
      <c r="G420" s="39" t="s">
        <v>1683</v>
      </c>
      <c r="H420" s="81">
        <v>44491</v>
      </c>
      <c r="I420" s="84">
        <f>Table15[[#This Row],[Fecha 
de 
expedición]]+1461</f>
        <v>45952</v>
      </c>
      <c r="J420" s="244" t="str">
        <f ca="1">IF(I420&gt;=TODAY(),"si","no")</f>
        <v>si</v>
      </c>
      <c r="K420" s="8" t="str">
        <f ca="1">IF(ABS(_xlfn.DAYS(TODAY(),I420))&lt;$B$9,"Debe renovar licencia luego de curso de 8 horas","")</f>
        <v/>
      </c>
      <c r="L420" s="8"/>
      <c r="M420" s="8" t="str">
        <f ca="1">IF(AND(J420="no",$B$10="si"),"si","no")</f>
        <v>no</v>
      </c>
      <c r="N420" s="266"/>
      <c r="O420" s="266"/>
      <c r="P420" s="266"/>
      <c r="Q420" s="267" t="str" cm="1">
        <f t="array" aca="1" ref="Q420" ca="1">_xlfn.IFS(J420="no","no",$B$10="si","si")</f>
        <v>si</v>
      </c>
      <c r="R420" s="266"/>
    </row>
    <row r="421" spans="1:18" x14ac:dyDescent="0.3">
      <c r="A421" s="213" t="s">
        <v>1684</v>
      </c>
      <c r="B421" s="226" t="s">
        <v>44</v>
      </c>
      <c r="C421" s="227" t="s">
        <v>1685</v>
      </c>
      <c r="D421" s="214" t="s">
        <v>57</v>
      </c>
      <c r="E421" s="58" t="s">
        <v>1686</v>
      </c>
      <c r="F421" s="45" t="s">
        <v>129</v>
      </c>
      <c r="G421" s="46" t="s">
        <v>1687</v>
      </c>
      <c r="H421" s="211">
        <v>44872</v>
      </c>
      <c r="I421" s="41">
        <f>Table15[[#This Row],[Fecha 
de 
expedición]]+1461</f>
        <v>46333</v>
      </c>
      <c r="J421" s="228" t="str">
        <f ca="1">IF(I421&gt;=TODAY(),"si","no")</f>
        <v>si</v>
      </c>
      <c r="K421" s="8" t="str">
        <f ca="1">IF(ABS(_xlfn.DAYS(TODAY(),I421))&lt;$B$9,"Debe renovar licencia luego de curso de 8 horas","")</f>
        <v/>
      </c>
      <c r="L421" s="8"/>
      <c r="M421" s="8" t="str">
        <f ca="1">IF(AND(J421="no",$B$10="si"),"si","no")</f>
        <v>no</v>
      </c>
      <c r="N421" s="266"/>
      <c r="O421" s="266"/>
      <c r="P421" s="266"/>
      <c r="Q421" s="267" t="str" cm="1">
        <f t="array" aca="1" ref="Q421" ca="1">_xlfn.IFS(J421="no","no",$B$10="si","si")</f>
        <v>si</v>
      </c>
      <c r="R421" s="266"/>
    </row>
    <row r="422" spans="1:18" x14ac:dyDescent="0.3">
      <c r="A422" s="63" t="s">
        <v>1688</v>
      </c>
      <c r="B422" s="224" t="s">
        <v>44</v>
      </c>
      <c r="C422" s="225" t="s">
        <v>1689</v>
      </c>
      <c r="D422" s="38" t="s">
        <v>57</v>
      </c>
      <c r="E422" s="270" t="s">
        <v>1690</v>
      </c>
      <c r="F422" s="38" t="s">
        <v>53</v>
      </c>
      <c r="G422" s="39" t="s">
        <v>1691</v>
      </c>
      <c r="H422" s="40">
        <v>45077</v>
      </c>
      <c r="I422" s="41">
        <f>Table15[[#This Row],[Fecha 
de 
expedición]]+1461</f>
        <v>46538</v>
      </c>
      <c r="J422" s="244" t="str">
        <f ca="1">IF(I422&gt;=TODAY(),"si","no")</f>
        <v>si</v>
      </c>
      <c r="K422" s="8" t="str">
        <f ca="1">IF(ABS(_xlfn.DAYS(TODAY(),I422))&lt;$B$9,"Debe renovar licencia luego de curso de 8 horas","")</f>
        <v/>
      </c>
      <c r="L422" s="8"/>
      <c r="M422" s="8" t="str">
        <f ca="1">IF(AND(J422="no",$B$10="si"),"si","no")</f>
        <v>no</v>
      </c>
      <c r="N422" s="266"/>
      <c r="O422" s="266"/>
      <c r="P422" s="266"/>
      <c r="Q422" s="267" t="str" cm="1">
        <f t="array" aca="1" ref="Q422" ca="1">_xlfn.IFS(J422="no","no",$B$10="si","si")</f>
        <v>si</v>
      </c>
      <c r="R422" s="266"/>
    </row>
    <row r="423" spans="1:18" x14ac:dyDescent="0.3">
      <c r="A423" s="213" t="s">
        <v>1692</v>
      </c>
      <c r="B423" s="226" t="s">
        <v>44</v>
      </c>
      <c r="C423" s="227" t="s">
        <v>1693</v>
      </c>
      <c r="D423" s="214" t="s">
        <v>57</v>
      </c>
      <c r="E423" s="58" t="s">
        <v>1694</v>
      </c>
      <c r="F423" s="45" t="s">
        <v>53</v>
      </c>
      <c r="G423" s="46" t="s">
        <v>1695</v>
      </c>
      <c r="H423" s="211">
        <v>44872</v>
      </c>
      <c r="I423" s="41">
        <f>Table15[[#This Row],[Fecha 
de 
expedición]]+1461</f>
        <v>46333</v>
      </c>
      <c r="J423" s="228" t="str">
        <f ca="1">IF(I423&gt;=TODAY(),"si","no")</f>
        <v>si</v>
      </c>
      <c r="K423" s="8" t="str">
        <f ca="1">IF(ABS(_xlfn.DAYS(TODAY(),I423))&lt;$B$9,"Debe renovar licencia luego de curso de 8 horas","")</f>
        <v/>
      </c>
      <c r="L423" s="8"/>
      <c r="M423" s="8" t="str">
        <f ca="1">IF(AND(J423="no",$B$10="si"),"si","no")</f>
        <v>no</v>
      </c>
      <c r="N423" s="266"/>
      <c r="O423" s="266"/>
      <c r="P423" s="266"/>
      <c r="Q423" s="267" t="str" cm="1">
        <f t="array" aca="1" ref="Q423" ca="1">_xlfn.IFS(J423="no","no",$B$10="si","si")</f>
        <v>si</v>
      </c>
      <c r="R423" s="266"/>
    </row>
    <row r="424" spans="1:18" x14ac:dyDescent="0.3">
      <c r="A424" s="63" t="s">
        <v>1696</v>
      </c>
      <c r="B424" s="224" t="s">
        <v>44</v>
      </c>
      <c r="C424" s="225" t="s">
        <v>1697</v>
      </c>
      <c r="D424" s="38" t="s">
        <v>57</v>
      </c>
      <c r="E424" s="44" t="s">
        <v>1698</v>
      </c>
      <c r="F424" s="38" t="s">
        <v>194</v>
      </c>
      <c r="G424" s="39" t="s">
        <v>1699</v>
      </c>
      <c r="H424" s="40">
        <v>43706</v>
      </c>
      <c r="I424" s="41">
        <f>Table15[[#This Row],[Fecha 
de 
expedición]]+1461</f>
        <v>45167</v>
      </c>
      <c r="J424" s="244" t="str">
        <f ca="1">IF(I424&gt;=TODAY(),"si","no")</f>
        <v>si</v>
      </c>
      <c r="K424" s="8" t="str">
        <f ca="1">IF(ABS(_xlfn.DAYS(TODAY(),I424))&lt;$B$9,"Debe renovar licencia luego de curso de 8 horas","")</f>
        <v>Debe renovar licencia luego de curso de 8 horas</v>
      </c>
      <c r="L424" s="8"/>
      <c r="M424" s="8" t="str">
        <f ca="1">IF(AND(J424="no",$B$10="si"),"si","no")</f>
        <v>no</v>
      </c>
      <c r="N424" s="266"/>
      <c r="O424" s="266"/>
      <c r="P424" s="266"/>
      <c r="Q424" s="267" t="str" cm="1">
        <f t="array" aca="1" ref="Q424" ca="1">_xlfn.IFS(J424="no","no",$B$10="si","si")</f>
        <v>si</v>
      </c>
      <c r="R424" s="266"/>
    </row>
    <row r="425" spans="1:18" x14ac:dyDescent="0.3">
      <c r="A425" s="63" t="s">
        <v>1700</v>
      </c>
      <c r="B425" s="224" t="s">
        <v>44</v>
      </c>
      <c r="C425" s="225" t="s">
        <v>1701</v>
      </c>
      <c r="D425" s="38" t="s">
        <v>57</v>
      </c>
      <c r="E425" s="44" t="s">
        <v>1702</v>
      </c>
      <c r="F425" s="38" t="s">
        <v>589</v>
      </c>
      <c r="G425" s="39" t="s">
        <v>1703</v>
      </c>
      <c r="H425" s="40">
        <v>44333</v>
      </c>
      <c r="I425" s="41">
        <f>Table15[[#This Row],[Fecha 
de 
expedición]]+1461</f>
        <v>45794</v>
      </c>
      <c r="J425" s="244" t="str">
        <f ca="1">IF(I425&gt;=TODAY(),"si","no")</f>
        <v>si</v>
      </c>
      <c r="K425" s="8" t="str">
        <f ca="1">IF(ABS(_xlfn.DAYS(TODAY(),I425))&lt;$B$9,"Debe renovar licencia luego de curso de 8 horas","")</f>
        <v/>
      </c>
      <c r="L425" s="8"/>
      <c r="M425" s="8" t="str">
        <f ca="1">IF(AND(J425="no",$B$10="si"),"si","no")</f>
        <v>no</v>
      </c>
      <c r="N425" s="266"/>
      <c r="O425" s="266"/>
      <c r="P425" s="266"/>
      <c r="Q425" s="267" t="str" cm="1">
        <f t="array" aca="1" ref="Q425" ca="1">_xlfn.IFS(J425="no","no",$B$10="si","si")</f>
        <v>si</v>
      </c>
      <c r="R425" s="266"/>
    </row>
    <row r="426" spans="1:18" x14ac:dyDescent="0.3">
      <c r="A426" s="63" t="s">
        <v>1704</v>
      </c>
      <c r="B426" s="224" t="s">
        <v>44</v>
      </c>
      <c r="C426" s="225" t="s">
        <v>1705</v>
      </c>
      <c r="D426" s="45" t="s">
        <v>57</v>
      </c>
      <c r="E426" s="44" t="s">
        <v>1706</v>
      </c>
      <c r="F426" s="38" t="s">
        <v>53</v>
      </c>
      <c r="G426" s="39" t="s">
        <v>1707</v>
      </c>
      <c r="H426" s="40">
        <v>43662</v>
      </c>
      <c r="I426" s="41">
        <f>Table15[[#This Row],[Fecha 
de 
expedición]]+1461</f>
        <v>45123</v>
      </c>
      <c r="J426" s="244" t="str">
        <f ca="1">IF(I426&gt;=TODAY(),"si","no")</f>
        <v>no</v>
      </c>
      <c r="K426" s="8" t="str">
        <f ca="1">IF(ABS(_xlfn.DAYS(TODAY(),I426))&lt;$B$9,"Debe renovar licencia luego de curso de 8 horas","")</f>
        <v/>
      </c>
      <c r="L426" s="8"/>
      <c r="M426" s="8" t="str">
        <f ca="1">IF(AND(J426="no",$B$10="si"),"si","no")</f>
        <v>si</v>
      </c>
      <c r="N426" s="266"/>
      <c r="O426" s="266"/>
      <c r="P426" s="266"/>
      <c r="Q426" s="267" t="str" cm="1">
        <f t="array" aca="1" ref="Q426" ca="1">_xlfn.IFS(J426="no","no",$B$10="si","si")</f>
        <v>no</v>
      </c>
      <c r="R426" s="266"/>
    </row>
    <row r="427" spans="1:18" x14ac:dyDescent="0.3">
      <c r="A427" s="61" t="s">
        <v>1708</v>
      </c>
      <c r="B427" s="224" t="s">
        <v>44</v>
      </c>
      <c r="C427" s="225" t="s">
        <v>1709</v>
      </c>
      <c r="D427" s="38" t="s">
        <v>57</v>
      </c>
      <c r="E427" s="235" t="s">
        <v>1710</v>
      </c>
      <c r="F427" s="38" t="s">
        <v>678</v>
      </c>
      <c r="G427" s="39" t="s">
        <v>1711</v>
      </c>
      <c r="H427" s="81">
        <v>44714</v>
      </c>
      <c r="I427" s="84">
        <f>Table15[[#This Row],[Fecha 
de 
expedición]]+1461</f>
        <v>46175</v>
      </c>
      <c r="J427" s="244" t="str">
        <f ca="1">IF(I427&gt;=TODAY(),"si","no")</f>
        <v>si</v>
      </c>
      <c r="K427" s="8" t="str">
        <f ca="1">IF(ABS(_xlfn.DAYS(TODAY(),I427))&lt;$B$9,"Debe renovar licencia luego de curso de 8 horas","")</f>
        <v/>
      </c>
      <c r="L427" s="8"/>
      <c r="M427" s="8" t="str">
        <f ca="1">IF(AND(J427="no",$B$10="si"),"si","no")</f>
        <v>no</v>
      </c>
      <c r="N427" s="266"/>
      <c r="O427" s="266"/>
      <c r="P427" s="266"/>
      <c r="Q427" s="267" t="str" cm="1">
        <f t="array" aca="1" ref="Q427" ca="1">_xlfn.IFS(J427="no","no",$B$10="si","si")</f>
        <v>si</v>
      </c>
      <c r="R427" s="266"/>
    </row>
    <row r="428" spans="1:18" x14ac:dyDescent="0.3">
      <c r="A428" s="61" t="s">
        <v>1712</v>
      </c>
      <c r="B428" s="224" t="s">
        <v>44</v>
      </c>
      <c r="C428" s="225" t="s">
        <v>1713</v>
      </c>
      <c r="D428" s="38" t="s">
        <v>57</v>
      </c>
      <c r="E428" s="235" t="s">
        <v>1714</v>
      </c>
      <c r="F428" s="38" t="s">
        <v>1204</v>
      </c>
      <c r="G428" s="39" t="s">
        <v>1715</v>
      </c>
      <c r="H428" s="81">
        <v>44539</v>
      </c>
      <c r="I428" s="84">
        <f>Table15[[#This Row],[Fecha 
de 
expedición]]+1461</f>
        <v>46000</v>
      </c>
      <c r="J428" s="244" t="str">
        <f ca="1">IF(I428&gt;=TODAY(),"si","no")</f>
        <v>si</v>
      </c>
      <c r="K428" s="8" t="str">
        <f ca="1">IF(ABS(_xlfn.DAYS(TODAY(),I428))&lt;$B$9,"Debe renovar licencia luego de curso de 8 horas","")</f>
        <v/>
      </c>
      <c r="L428" s="8"/>
      <c r="M428" s="8" t="str">
        <f ca="1">IF(AND(J428="no",$B$10="si"),"si","no")</f>
        <v>no</v>
      </c>
      <c r="N428" s="266"/>
      <c r="O428" s="266"/>
      <c r="P428" s="266"/>
      <c r="Q428" s="267" t="str" cm="1">
        <f t="array" aca="1" ref="Q428" ca="1">_xlfn.IFS(J428="no","no",$B$10="si","si")</f>
        <v>si</v>
      </c>
      <c r="R428" s="266"/>
    </row>
    <row r="429" spans="1:18" x14ac:dyDescent="0.3">
      <c r="A429" s="63" t="s">
        <v>1716</v>
      </c>
      <c r="B429" s="224" t="s">
        <v>44</v>
      </c>
      <c r="C429" s="225" t="s">
        <v>1717</v>
      </c>
      <c r="D429" s="45" t="s">
        <v>57</v>
      </c>
      <c r="E429" s="44" t="s">
        <v>1718</v>
      </c>
      <c r="F429" s="38" t="s">
        <v>155</v>
      </c>
      <c r="G429" s="39" t="s">
        <v>1719</v>
      </c>
      <c r="H429" s="40">
        <v>45014</v>
      </c>
      <c r="I429" s="41">
        <f>Table15[[#This Row],[Fecha 
de 
expedición]]+1461</f>
        <v>46475</v>
      </c>
      <c r="J429" s="244" t="str">
        <f ca="1">IF(I429&gt;=TODAY(),"si","no")</f>
        <v>si</v>
      </c>
      <c r="K429" s="8" t="str">
        <f ca="1">IF(ABS(_xlfn.DAYS(TODAY(),I429))&lt;$B$9,"Debe renovar licencia luego de curso de 8 horas","")</f>
        <v/>
      </c>
      <c r="L429" s="8"/>
      <c r="M429" s="8" t="str">
        <f ca="1">IF(AND(J429="no",$B$10="si"),"si","no")</f>
        <v>no</v>
      </c>
      <c r="N429" s="266"/>
      <c r="O429" s="266"/>
      <c r="P429" s="266"/>
      <c r="Q429" s="267" t="str" cm="1">
        <f t="array" aca="1" ref="Q429" ca="1">_xlfn.IFS(J429="no","no",$B$10="si","si")</f>
        <v>si</v>
      </c>
      <c r="R429" s="266"/>
    </row>
    <row r="430" spans="1:18" x14ac:dyDescent="0.3">
      <c r="A430" s="213" t="s">
        <v>1720</v>
      </c>
      <c r="B430" s="226" t="s">
        <v>44</v>
      </c>
      <c r="C430" s="227" t="s">
        <v>1721</v>
      </c>
      <c r="D430" s="214" t="s">
        <v>57</v>
      </c>
      <c r="E430" s="178" t="s">
        <v>1722</v>
      </c>
      <c r="F430" s="45" t="s">
        <v>168</v>
      </c>
      <c r="G430" s="46" t="s">
        <v>1723</v>
      </c>
      <c r="H430" s="211">
        <v>44908</v>
      </c>
      <c r="I430" s="41">
        <f>Table15[[#This Row],[Fecha 
de 
expedición]]+1461</f>
        <v>46369</v>
      </c>
      <c r="J430" s="228" t="str">
        <f ca="1">IF(I430&gt;=TODAY(),"si","no")</f>
        <v>si</v>
      </c>
      <c r="K430" s="8" t="str">
        <f ca="1">IF(ABS(_xlfn.DAYS(TODAY(),I430))&lt;$B$9,"Debe renovar licencia luego de curso de 8 horas","")</f>
        <v/>
      </c>
      <c r="L430" s="8"/>
      <c r="M430" s="8" t="str">
        <f ca="1">IF(AND(J430="no",$B$10="si"),"si","no")</f>
        <v>no</v>
      </c>
      <c r="N430" s="266"/>
      <c r="O430" s="266"/>
      <c r="P430" s="266"/>
      <c r="Q430" s="267" t="str" cm="1">
        <f t="array" aca="1" ref="Q430" ca="1">_xlfn.IFS(J430="no","no",$B$10="si","si")</f>
        <v>si</v>
      </c>
      <c r="R430" s="266"/>
    </row>
    <row r="431" spans="1:18" x14ac:dyDescent="0.3">
      <c r="A431" s="63" t="s">
        <v>1724</v>
      </c>
      <c r="B431" s="224" t="s">
        <v>44</v>
      </c>
      <c r="C431" s="225" t="s">
        <v>1725</v>
      </c>
      <c r="D431" s="45" t="s">
        <v>46</v>
      </c>
      <c r="E431" s="44" t="s">
        <v>1726</v>
      </c>
      <c r="F431" s="38" t="s">
        <v>443</v>
      </c>
      <c r="G431" s="39" t="s">
        <v>1727</v>
      </c>
      <c r="H431" s="40">
        <v>43790</v>
      </c>
      <c r="I431" s="41">
        <f>Table15[[#This Row],[Fecha 
de 
expedición]]+1461</f>
        <v>45251</v>
      </c>
      <c r="J431" s="244" t="str">
        <f ca="1">IF(I431&gt;=TODAY(),"si","no")</f>
        <v>si</v>
      </c>
      <c r="K431" s="8" t="str">
        <f ca="1">IF(ABS(_xlfn.DAYS(TODAY(),I431))&lt;$B$9,"Debe renovar licencia luego de curso de 8 horas","")</f>
        <v/>
      </c>
      <c r="L431" s="8"/>
      <c r="M431" s="8" t="str">
        <f ca="1">IF(AND(J431="no",$B$10="si"),"si","no")</f>
        <v>no</v>
      </c>
      <c r="N431" s="266"/>
      <c r="O431" s="266"/>
      <c r="P431" s="266"/>
      <c r="Q431" s="267" t="str" cm="1">
        <f t="array" aca="1" ref="Q431" ca="1">_xlfn.IFS(J431="no","no",$B$10="si","si")</f>
        <v>si</v>
      </c>
      <c r="R431" s="266"/>
    </row>
    <row r="432" spans="1:18" x14ac:dyDescent="0.3">
      <c r="A432" s="63" t="s">
        <v>1728</v>
      </c>
      <c r="B432" s="224" t="s">
        <v>44</v>
      </c>
      <c r="C432" s="225" t="s">
        <v>1729</v>
      </c>
      <c r="D432" s="45" t="s">
        <v>46</v>
      </c>
      <c r="E432" s="44" t="s">
        <v>1730</v>
      </c>
      <c r="F432" s="38" t="s">
        <v>1731</v>
      </c>
      <c r="G432" s="39" t="s">
        <v>1732</v>
      </c>
      <c r="H432" s="40">
        <v>43899</v>
      </c>
      <c r="I432" s="41">
        <f>Table15[[#This Row],[Fecha 
de 
expedición]]+1461</f>
        <v>45360</v>
      </c>
      <c r="J432" s="244" t="str">
        <f ca="1">IF(I432&gt;=TODAY(),"si","no")</f>
        <v>si</v>
      </c>
      <c r="K432" s="8" t="str">
        <f ca="1">IF(ABS(_xlfn.DAYS(TODAY(),I432))&lt;$B$9,"Debe renovar licencia luego de curso de 8 horas","")</f>
        <v/>
      </c>
      <c r="L432" s="8"/>
      <c r="M432" s="8" t="str">
        <f ca="1">IF(AND(J432="no",$B$10="si"),"si","no")</f>
        <v>no</v>
      </c>
      <c r="N432" s="266"/>
      <c r="O432" s="266"/>
      <c r="P432" s="266"/>
      <c r="Q432" s="267" t="str" cm="1">
        <f t="array" aca="1" ref="Q432" ca="1">_xlfn.IFS(J432="no","no",$B$10="si","si")</f>
        <v>si</v>
      </c>
      <c r="R432" s="266"/>
    </row>
    <row r="433" spans="1:18" x14ac:dyDescent="0.3">
      <c r="A433" s="64" t="s">
        <v>1733</v>
      </c>
      <c r="B433" s="224" t="s">
        <v>62</v>
      </c>
      <c r="C433" s="225" t="s">
        <v>1734</v>
      </c>
      <c r="D433" s="45" t="s">
        <v>46</v>
      </c>
      <c r="E433" s="44" t="s">
        <v>1735</v>
      </c>
      <c r="F433" s="45" t="s">
        <v>129</v>
      </c>
      <c r="G433" s="46" t="s">
        <v>1736</v>
      </c>
      <c r="H433" s="40">
        <v>43235</v>
      </c>
      <c r="I433" s="41">
        <f>Table15[[#This Row],[Fecha 
de 
expedición]]+1461</f>
        <v>44696</v>
      </c>
      <c r="J433" s="244" t="str">
        <f ca="1">IF(I433&gt;=TODAY(),"si","no")</f>
        <v>no</v>
      </c>
      <c r="K433" s="8" t="str">
        <f ca="1">IF(ABS(_xlfn.DAYS(TODAY(),I433))&lt;$B$9,"Debe renovar licencia luego de curso de 8 horas","")</f>
        <v/>
      </c>
      <c r="L433" s="8"/>
      <c r="M433" s="8" t="str">
        <f ca="1">IF(AND(J433="no",$B$10="si"),"si","no")</f>
        <v>si</v>
      </c>
      <c r="N433" s="266"/>
      <c r="O433" s="266"/>
      <c r="P433" s="266"/>
      <c r="Q433" s="267" t="str" cm="1">
        <f t="array" aca="1" ref="Q433" ca="1">_xlfn.IFS(J433="no","no",$B$10="si","si")</f>
        <v>no</v>
      </c>
      <c r="R433" s="266"/>
    </row>
    <row r="434" spans="1:18" x14ac:dyDescent="0.3">
      <c r="A434" s="64" t="s">
        <v>1737</v>
      </c>
      <c r="B434" s="224" t="s">
        <v>44</v>
      </c>
      <c r="C434" s="225" t="s">
        <v>1738</v>
      </c>
      <c r="D434" s="45" t="s">
        <v>57</v>
      </c>
      <c r="E434" s="44" t="s">
        <v>1739</v>
      </c>
      <c r="F434" s="45" t="s">
        <v>448</v>
      </c>
      <c r="G434" s="46" t="s">
        <v>1740</v>
      </c>
      <c r="H434" s="40">
        <v>44491</v>
      </c>
      <c r="I434" s="41">
        <f>Table15[[#This Row],[Fecha 
de 
expedición]]+1461</f>
        <v>45952</v>
      </c>
      <c r="J434" s="244" t="str">
        <f ca="1">IF(I434&gt;=TODAY(),"si","no")</f>
        <v>si</v>
      </c>
      <c r="K434" s="8" t="str">
        <f ca="1">IF(ABS(_xlfn.DAYS(TODAY(),I434))&lt;$B$9,"Debe renovar licencia luego de curso de 8 horas","")</f>
        <v/>
      </c>
      <c r="L434" s="8"/>
      <c r="M434" s="8" t="str">
        <f ca="1">IF(AND(J434="no",$B$10="si"),"si","no")</f>
        <v>no</v>
      </c>
      <c r="N434" s="266"/>
      <c r="O434" s="266"/>
      <c r="P434" s="266"/>
      <c r="Q434" s="267" t="str" cm="1">
        <f t="array" aca="1" ref="Q434" ca="1">_xlfn.IFS(J434="no","no",$B$10="si","si")</f>
        <v>si</v>
      </c>
      <c r="R434" s="266"/>
    </row>
    <row r="435" spans="1:18" x14ac:dyDescent="0.3">
      <c r="A435" s="252" t="s">
        <v>9600</v>
      </c>
      <c r="B435" s="224" t="s">
        <v>44</v>
      </c>
      <c r="C435" s="253" t="s">
        <v>9601</v>
      </c>
      <c r="D435" s="254" t="s">
        <v>46</v>
      </c>
      <c r="E435" s="259" t="s">
        <v>9602</v>
      </c>
      <c r="F435" s="38" t="s">
        <v>74</v>
      </c>
      <c r="G435" s="256" t="s">
        <v>9603</v>
      </c>
      <c r="H435" s="257">
        <v>45128</v>
      </c>
      <c r="I435" s="41">
        <f>Table15[[#This Row],[Fecha 
de 
expedición]]+1461</f>
        <v>46589</v>
      </c>
      <c r="J435" s="258" t="str">
        <f ca="1">IF(I435&gt;=TODAY(),"si","no")</f>
        <v>si</v>
      </c>
      <c r="K435" s="8" t="str">
        <f ca="1">IF(ABS(_xlfn.DAYS(TODAY(),I435))&lt;$B$9,"Debe renovar licencia luego de curso de 8 horas","")</f>
        <v/>
      </c>
      <c r="L435" s="8"/>
      <c r="M435" s="8" t="str">
        <f ca="1">IF(AND(J435="no",$B$10="si"),"si","no")</f>
        <v>no</v>
      </c>
      <c r="N435" s="266"/>
      <c r="O435" s="266"/>
      <c r="P435" s="266"/>
      <c r="Q435" s="267"/>
      <c r="R435" s="266"/>
    </row>
    <row r="436" spans="1:18" x14ac:dyDescent="0.3">
      <c r="A436" s="61" t="s">
        <v>1741</v>
      </c>
      <c r="B436" s="224" t="s">
        <v>44</v>
      </c>
      <c r="C436" s="225" t="s">
        <v>1742</v>
      </c>
      <c r="D436" s="38" t="s">
        <v>57</v>
      </c>
      <c r="E436" s="235" t="s">
        <v>1743</v>
      </c>
      <c r="F436" s="38" t="s">
        <v>89</v>
      </c>
      <c r="G436" s="39" t="s">
        <v>1744</v>
      </c>
      <c r="H436" s="81">
        <v>45054</v>
      </c>
      <c r="I436" s="41">
        <f>Table15[[#This Row],[Fecha 
de 
expedición]]+1461</f>
        <v>46515</v>
      </c>
      <c r="J436" s="244" t="str">
        <f ca="1">IF(I436&gt;=TODAY(),"si","no")</f>
        <v>si</v>
      </c>
      <c r="K436" s="8" t="str">
        <f ca="1">IF(ABS(_xlfn.DAYS(TODAY(),I436))&lt;$B$9,"Debe renovar licencia luego de curso de 8 horas","")</f>
        <v/>
      </c>
      <c r="L436" s="8"/>
      <c r="M436" s="8" t="str">
        <f ca="1">IF(AND(J436="no",$B$10="si"),"si","no")</f>
        <v>no</v>
      </c>
      <c r="N436" s="266"/>
      <c r="O436" s="266"/>
      <c r="P436" s="266"/>
      <c r="Q436" s="267" t="str" cm="1">
        <f t="array" aca="1" ref="Q436" ca="1">_xlfn.IFS(J436="no","no",$B$10="si","si")</f>
        <v>si</v>
      </c>
      <c r="R436" s="266"/>
    </row>
    <row r="437" spans="1:18" x14ac:dyDescent="0.3">
      <c r="A437" s="64" t="s">
        <v>1745</v>
      </c>
      <c r="B437" s="224" t="s">
        <v>44</v>
      </c>
      <c r="C437" s="225" t="s">
        <v>1746</v>
      </c>
      <c r="D437" s="45" t="s">
        <v>57</v>
      </c>
      <c r="E437" s="44" t="s">
        <v>1747</v>
      </c>
      <c r="F437" s="45" t="s">
        <v>129</v>
      </c>
      <c r="G437" s="46" t="s">
        <v>1748</v>
      </c>
      <c r="H437" s="40">
        <v>44334</v>
      </c>
      <c r="I437" s="41">
        <f>Table15[[#This Row],[Fecha 
de 
expedición]]+1461</f>
        <v>45795</v>
      </c>
      <c r="J437" s="244" t="str">
        <f ca="1">IF(I437&gt;=TODAY(),"si","no")</f>
        <v>si</v>
      </c>
      <c r="K437" s="8" t="str">
        <f ca="1">IF(ABS(_xlfn.DAYS(TODAY(),I437))&lt;$B$9,"Debe renovar licencia luego de curso de 8 horas","")</f>
        <v/>
      </c>
      <c r="L437" s="8"/>
      <c r="M437" s="8" t="str">
        <f ca="1">IF(AND(J437="no",$B$10="si"),"si","no")</f>
        <v>no</v>
      </c>
      <c r="N437" s="266"/>
      <c r="O437" s="266"/>
      <c r="P437" s="266"/>
      <c r="Q437" s="267" t="str" cm="1">
        <f t="array" aca="1" ref="Q437" ca="1">_xlfn.IFS(J437="no","no",$B$10="si","si")</f>
        <v>si</v>
      </c>
      <c r="R437" s="266"/>
    </row>
    <row r="438" spans="1:18" x14ac:dyDescent="0.3">
      <c r="A438" s="61" t="s">
        <v>1749</v>
      </c>
      <c r="B438" s="224" t="s">
        <v>44</v>
      </c>
      <c r="C438" s="225" t="s">
        <v>1750</v>
      </c>
      <c r="D438" s="38" t="s">
        <v>57</v>
      </c>
      <c r="E438" s="37" t="s">
        <v>1751</v>
      </c>
      <c r="F438" s="38" t="s">
        <v>299</v>
      </c>
      <c r="G438" s="39" t="s">
        <v>1752</v>
      </c>
      <c r="H438" s="40">
        <v>44259</v>
      </c>
      <c r="I438" s="41">
        <f>Table15[[#This Row],[Fecha 
de 
expedición]]+1461</f>
        <v>45720</v>
      </c>
      <c r="J438" s="244" t="str">
        <f ca="1">IF(I438&gt;=TODAY(),"si","no")</f>
        <v>si</v>
      </c>
      <c r="K438" s="8" t="str">
        <f ca="1">IF(ABS(_xlfn.DAYS(TODAY(),I438))&lt;$B$9,"Debe renovar licencia luego de curso de 8 horas","")</f>
        <v/>
      </c>
      <c r="L438" s="8"/>
      <c r="M438" s="8" t="str">
        <f ca="1">IF(AND(J438="no",$B$10="si"),"si","no")</f>
        <v>no</v>
      </c>
      <c r="N438" s="266"/>
      <c r="O438" s="266"/>
      <c r="P438" s="266"/>
      <c r="Q438" s="267" t="str" cm="1">
        <f t="array" aca="1" ref="Q438" ca="1">_xlfn.IFS(J438="no","no",$B$10="si","si")</f>
        <v>si</v>
      </c>
      <c r="R438" s="266"/>
    </row>
    <row r="439" spans="1:18" x14ac:dyDescent="0.3">
      <c r="A439" s="64" t="s">
        <v>1753</v>
      </c>
      <c r="B439" s="224" t="s">
        <v>44</v>
      </c>
      <c r="C439" s="225" t="s">
        <v>1754</v>
      </c>
      <c r="D439" s="45" t="s">
        <v>57</v>
      </c>
      <c r="E439" s="44" t="s">
        <v>1755</v>
      </c>
      <c r="F439" s="45" t="s">
        <v>155</v>
      </c>
      <c r="G439" s="46" t="s">
        <v>1756</v>
      </c>
      <c r="H439" s="40">
        <v>44333</v>
      </c>
      <c r="I439" s="41">
        <f>Table15[[#This Row],[Fecha 
de 
expedición]]+1461</f>
        <v>45794</v>
      </c>
      <c r="J439" s="244" t="str">
        <f ca="1">IF(I439&gt;=TODAY(),"si","no")</f>
        <v>si</v>
      </c>
      <c r="K439" s="8" t="str">
        <f ca="1">IF(ABS(_xlfn.DAYS(TODAY(),I439))&lt;$B$9,"Debe renovar licencia luego de curso de 8 horas","")</f>
        <v/>
      </c>
      <c r="L439" s="8"/>
      <c r="M439" s="8" t="str">
        <f ca="1">IF(AND(J439="no",$B$10="si"),"si","no")</f>
        <v>no</v>
      </c>
      <c r="N439" s="266"/>
      <c r="O439" s="266"/>
      <c r="P439" s="266"/>
      <c r="Q439" s="267" t="str" cm="1">
        <f t="array" aca="1" ref="Q439" ca="1">_xlfn.IFS(J439="no","no",$B$10="si","si")</f>
        <v>si</v>
      </c>
      <c r="R439" s="266"/>
    </row>
    <row r="440" spans="1:18" x14ac:dyDescent="0.3">
      <c r="A440" s="65" t="s">
        <v>1757</v>
      </c>
      <c r="B440" s="224" t="s">
        <v>44</v>
      </c>
      <c r="C440" s="225" t="s">
        <v>1758</v>
      </c>
      <c r="D440" s="45" t="s">
        <v>46</v>
      </c>
      <c r="E440" s="44" t="s">
        <v>1759</v>
      </c>
      <c r="F440" s="45" t="s">
        <v>74</v>
      </c>
      <c r="G440" s="46" t="s">
        <v>1760</v>
      </c>
      <c r="H440" s="40">
        <v>45124</v>
      </c>
      <c r="I440" s="41">
        <f>Table15[[#This Row],[Fecha 
de 
expedición]]+1461</f>
        <v>46585</v>
      </c>
      <c r="J440" s="244" t="str">
        <f ca="1">IF(I440&gt;=TODAY(),"si","no")</f>
        <v>si</v>
      </c>
      <c r="K440" s="8" t="str">
        <f ca="1">IF(ABS(_xlfn.DAYS(TODAY(),I440))&lt;$B$9,"Debe renovar licencia luego de curso de 8 horas","")</f>
        <v/>
      </c>
      <c r="L440" s="8"/>
      <c r="M440" s="8" t="str">
        <f ca="1">IF(AND(J440="no",$B$10="si"),"si","no")</f>
        <v>no</v>
      </c>
      <c r="N440" s="266"/>
      <c r="O440" s="266"/>
      <c r="P440" s="266"/>
      <c r="Q440" s="267" t="str" cm="1">
        <f t="array" aca="1" ref="Q440" ca="1">_xlfn.IFS(J440="no","no",$B$10="si","si")</f>
        <v>si</v>
      </c>
      <c r="R440" s="266"/>
    </row>
    <row r="441" spans="1:18" x14ac:dyDescent="0.3">
      <c r="A441" s="65" t="s">
        <v>1761</v>
      </c>
      <c r="B441" s="224" t="s">
        <v>44</v>
      </c>
      <c r="C441" s="225" t="s">
        <v>1762</v>
      </c>
      <c r="D441" s="45" t="s">
        <v>57</v>
      </c>
      <c r="E441" s="44" t="s">
        <v>1763</v>
      </c>
      <c r="F441" s="45" t="s">
        <v>53</v>
      </c>
      <c r="G441" s="46" t="s">
        <v>1764</v>
      </c>
      <c r="H441" s="40">
        <v>43564</v>
      </c>
      <c r="I441" s="41">
        <f>Table15[[#This Row],[Fecha 
de 
expedición]]+1461</f>
        <v>45025</v>
      </c>
      <c r="J441" s="244" t="str">
        <f ca="1">IF(I441&gt;=TODAY(),"si","no")</f>
        <v>no</v>
      </c>
      <c r="K441" s="8" t="str">
        <f ca="1">IF(ABS(_xlfn.DAYS(TODAY(),I441))&lt;$B$9,"Debe renovar licencia luego de curso de 8 horas","")</f>
        <v/>
      </c>
      <c r="L441" s="8"/>
      <c r="M441" s="8" t="str">
        <f ca="1">IF(AND(J441="no",$B$10="si"),"si","no")</f>
        <v>si</v>
      </c>
      <c r="N441" s="266"/>
      <c r="O441" s="266"/>
      <c r="P441" s="266"/>
      <c r="Q441" s="267" t="str" cm="1">
        <f t="array" aca="1" ref="Q441" ca="1">_xlfn.IFS(J441="no","no",$B$10="si","si")</f>
        <v>no</v>
      </c>
      <c r="R441" s="266"/>
    </row>
    <row r="442" spans="1:18" x14ac:dyDescent="0.3">
      <c r="A442" s="61" t="s">
        <v>1765</v>
      </c>
      <c r="B442" s="224" t="s">
        <v>44</v>
      </c>
      <c r="C442" s="225" t="s">
        <v>1766</v>
      </c>
      <c r="D442" s="38" t="s">
        <v>46</v>
      </c>
      <c r="E442" s="235" t="s">
        <v>1767</v>
      </c>
      <c r="F442" s="38" t="s">
        <v>155</v>
      </c>
      <c r="G442" s="39" t="s">
        <v>1768</v>
      </c>
      <c r="H442" s="81">
        <v>44516</v>
      </c>
      <c r="I442" s="84">
        <f>Table15[[#This Row],[Fecha 
de 
expedición]]+1461</f>
        <v>45977</v>
      </c>
      <c r="J442" s="244" t="str">
        <f ca="1">IF(I442&gt;=TODAY(),"si","no")</f>
        <v>si</v>
      </c>
      <c r="K442" s="8" t="str">
        <f ca="1">IF(ABS(_xlfn.DAYS(TODAY(),I442))&lt;$B$9,"Debe renovar licencia luego de curso de 8 horas","")</f>
        <v/>
      </c>
      <c r="L442" s="8"/>
      <c r="M442" s="8" t="str">
        <f ca="1">IF(AND(J442="no",$B$10="si"),"si","no")</f>
        <v>no</v>
      </c>
      <c r="N442" s="266"/>
      <c r="O442" s="266"/>
      <c r="P442" s="266"/>
      <c r="Q442" s="267" t="str" cm="1">
        <f t="array" aca="1" ref="Q442" ca="1">_xlfn.IFS(J442="no","no",$B$10="si","si")</f>
        <v>si</v>
      </c>
      <c r="R442" s="266"/>
    </row>
    <row r="443" spans="1:18" x14ac:dyDescent="0.3">
      <c r="A443" s="64" t="s">
        <v>1769</v>
      </c>
      <c r="B443" s="224" t="s">
        <v>44</v>
      </c>
      <c r="C443" s="225" t="s">
        <v>1770</v>
      </c>
      <c r="D443" s="45" t="s">
        <v>57</v>
      </c>
      <c r="E443" s="44" t="s">
        <v>1771</v>
      </c>
      <c r="F443" s="45" t="s">
        <v>168</v>
      </c>
      <c r="G443" s="46" t="s">
        <v>1772</v>
      </c>
      <c r="H443" s="40">
        <v>43790</v>
      </c>
      <c r="I443" s="41">
        <f>Table15[[#This Row],[Fecha 
de 
expedición]]+1461</f>
        <v>45251</v>
      </c>
      <c r="J443" s="244" t="str">
        <f ca="1">IF(I443&gt;=TODAY(),"si","no")</f>
        <v>si</v>
      </c>
      <c r="K443" s="8" t="str">
        <f ca="1">IF(ABS(_xlfn.DAYS(TODAY(),I443))&lt;$B$9,"Debe renovar licencia luego de curso de 8 horas","")</f>
        <v/>
      </c>
      <c r="L443" s="8"/>
      <c r="M443" s="8" t="str">
        <f ca="1">IF(AND(J443="no",$B$10="si"),"si","no")</f>
        <v>no</v>
      </c>
      <c r="N443" s="266"/>
      <c r="O443" s="266"/>
      <c r="P443" s="266"/>
      <c r="Q443" s="267" t="str" cm="1">
        <f t="array" aca="1" ref="Q443" ca="1">_xlfn.IFS(J443="no","no",$B$10="si","si")</f>
        <v>si</v>
      </c>
      <c r="R443" s="266"/>
    </row>
    <row r="444" spans="1:18" x14ac:dyDescent="0.3">
      <c r="A444" s="61" t="s">
        <v>1773</v>
      </c>
      <c r="B444" s="224" t="s">
        <v>44</v>
      </c>
      <c r="C444" s="225" t="s">
        <v>1774</v>
      </c>
      <c r="D444" s="38" t="s">
        <v>57</v>
      </c>
      <c r="E444" s="235" t="s">
        <v>1775</v>
      </c>
      <c r="F444" s="38" t="s">
        <v>168</v>
      </c>
      <c r="G444" s="39" t="s">
        <v>1776</v>
      </c>
      <c r="H444" s="81">
        <v>44687</v>
      </c>
      <c r="I444" s="84">
        <f>Table15[[#This Row],[Fecha 
de 
expedición]]+1461</f>
        <v>46148</v>
      </c>
      <c r="J444" s="244" t="str">
        <f ca="1">IF(I444&gt;=TODAY(),"si","no")</f>
        <v>si</v>
      </c>
      <c r="K444" s="8" t="str">
        <f ca="1">IF(ABS(_xlfn.DAYS(TODAY(),I444))&lt;$B$9,"Debe renovar licencia luego de curso de 8 horas","")</f>
        <v/>
      </c>
      <c r="L444" s="8"/>
      <c r="M444" s="8" t="str">
        <f ca="1">IF(AND(J444="no",$B$10="si"),"si","no")</f>
        <v>no</v>
      </c>
      <c r="N444" s="266"/>
      <c r="O444" s="266"/>
      <c r="P444" s="266"/>
      <c r="Q444" s="267" t="str" cm="1">
        <f t="array" aca="1" ref="Q444" ca="1">_xlfn.IFS(J444="no","no",$B$10="si","si")</f>
        <v>si</v>
      </c>
      <c r="R444" s="266"/>
    </row>
    <row r="445" spans="1:18" x14ac:dyDescent="0.3">
      <c r="A445" s="64" t="s">
        <v>1777</v>
      </c>
      <c r="B445" s="224" t="s">
        <v>44</v>
      </c>
      <c r="C445" s="225" t="s">
        <v>1778</v>
      </c>
      <c r="D445" s="45" t="s">
        <v>57</v>
      </c>
      <c r="E445" s="44" t="s">
        <v>1779</v>
      </c>
      <c r="F445" s="45" t="s">
        <v>683</v>
      </c>
      <c r="G445" s="46" t="s">
        <v>1780</v>
      </c>
      <c r="H445" s="40">
        <v>44333</v>
      </c>
      <c r="I445" s="41">
        <f>Table15[[#This Row],[Fecha 
de 
expedición]]+1461</f>
        <v>45794</v>
      </c>
      <c r="J445" s="244" t="str">
        <f ca="1">IF(I445&gt;=TODAY(),"si","no")</f>
        <v>si</v>
      </c>
      <c r="K445" s="8" t="str">
        <f ca="1">IF(ABS(_xlfn.DAYS(TODAY(),I445))&lt;$B$9,"Debe renovar licencia luego de curso de 8 horas","")</f>
        <v/>
      </c>
      <c r="L445" s="8"/>
      <c r="M445" s="8" t="str">
        <f ca="1">IF(AND(J445="no",$B$10="si"),"si","no")</f>
        <v>no</v>
      </c>
      <c r="N445" s="266"/>
      <c r="O445" s="266"/>
      <c r="P445" s="266"/>
      <c r="Q445" s="267" t="str" cm="1">
        <f t="array" aca="1" ref="Q445" ca="1">_xlfn.IFS(J445="no","no",$B$10="si","si")</f>
        <v>si</v>
      </c>
      <c r="R445" s="266"/>
    </row>
    <row r="446" spans="1:18" x14ac:dyDescent="0.3">
      <c r="A446" s="64" t="s">
        <v>1781</v>
      </c>
      <c r="B446" s="224" t="s">
        <v>44</v>
      </c>
      <c r="C446" s="225" t="s">
        <v>1782</v>
      </c>
      <c r="D446" s="45" t="s">
        <v>57</v>
      </c>
      <c r="E446" s="44" t="s">
        <v>1783</v>
      </c>
      <c r="F446" s="45" t="s">
        <v>168</v>
      </c>
      <c r="G446" s="46" t="s">
        <v>1784</v>
      </c>
      <c r="H446" s="40">
        <v>44336</v>
      </c>
      <c r="I446" s="41">
        <f>Table15[[#This Row],[Fecha 
de 
expedición]]+1461</f>
        <v>45797</v>
      </c>
      <c r="J446" s="244" t="str">
        <f ca="1">IF(I446&gt;=TODAY(),"si","no")</f>
        <v>si</v>
      </c>
      <c r="K446" s="8" t="str">
        <f ca="1">IF(ABS(_xlfn.DAYS(TODAY(),I446))&lt;$B$9,"Debe renovar licencia luego de curso de 8 horas","")</f>
        <v/>
      </c>
      <c r="L446" s="8"/>
      <c r="M446" s="8" t="str">
        <f ca="1">IF(AND(J446="no",$B$10="si"),"si","no")</f>
        <v>no</v>
      </c>
      <c r="N446" s="266"/>
      <c r="O446" s="266"/>
      <c r="P446" s="266"/>
      <c r="Q446" s="267" t="str" cm="1">
        <f t="array" aca="1" ref="Q446" ca="1">_xlfn.IFS(J446="no","no",$B$10="si","si")</f>
        <v>si</v>
      </c>
      <c r="R446" s="266"/>
    </row>
    <row r="447" spans="1:18" x14ac:dyDescent="0.3">
      <c r="A447" s="252" t="s">
        <v>9406</v>
      </c>
      <c r="B447" s="224" t="s">
        <v>44</v>
      </c>
      <c r="C447" s="253" t="s">
        <v>9407</v>
      </c>
      <c r="D447" s="254" t="s">
        <v>57</v>
      </c>
      <c r="E447" s="259" t="s">
        <v>9408</v>
      </c>
      <c r="F447" s="38" t="s">
        <v>194</v>
      </c>
      <c r="G447" s="256" t="s">
        <v>9409</v>
      </c>
      <c r="H447" s="257">
        <v>45083</v>
      </c>
      <c r="I447" s="41">
        <f>Table15[[#This Row],[Fecha 
de 
expedición]]+1461</f>
        <v>46544</v>
      </c>
      <c r="J447" s="258" t="str">
        <f ca="1">IF(I447&gt;=TODAY(),"si","no")</f>
        <v>si</v>
      </c>
      <c r="K447" s="8" t="str">
        <f ca="1">IF(ABS(_xlfn.DAYS(TODAY(),I447))&lt;$B$9,"Debe renovar licencia luego de curso de 8 horas","")</f>
        <v/>
      </c>
      <c r="L447" s="8"/>
      <c r="M447" s="8" t="str">
        <f ca="1">IF(AND(J447="no",$B$10="si"),"si","no")</f>
        <v>no</v>
      </c>
      <c r="N447" s="266"/>
      <c r="O447" s="266"/>
      <c r="P447" s="266"/>
      <c r="Q447" s="267"/>
      <c r="R447" s="266"/>
    </row>
    <row r="448" spans="1:18" x14ac:dyDescent="0.3">
      <c r="A448" s="65" t="s">
        <v>1785</v>
      </c>
      <c r="B448" s="224" t="s">
        <v>44</v>
      </c>
      <c r="C448" s="225" t="s">
        <v>1786</v>
      </c>
      <c r="D448" s="45" t="s">
        <v>57</v>
      </c>
      <c r="E448" s="44" t="s">
        <v>1787</v>
      </c>
      <c r="F448" s="45" t="s">
        <v>74</v>
      </c>
      <c r="G448" s="46" t="s">
        <v>1788</v>
      </c>
      <c r="H448" s="40">
        <v>43803</v>
      </c>
      <c r="I448" s="41">
        <f>Table15[[#This Row],[Fecha 
de 
expedición]]+1461</f>
        <v>45264</v>
      </c>
      <c r="J448" s="244" t="str">
        <f ca="1">IF(I448&gt;=TODAY(),"si","no")</f>
        <v>si</v>
      </c>
      <c r="K448" s="8" t="str">
        <f ca="1">IF(ABS(_xlfn.DAYS(TODAY(),I448))&lt;$B$9,"Debe renovar licencia luego de curso de 8 horas","")</f>
        <v/>
      </c>
      <c r="L448" s="8"/>
      <c r="M448" s="8" t="str">
        <f ca="1">IF(AND(J448="no",$B$10="si"),"si","no")</f>
        <v>no</v>
      </c>
      <c r="N448" s="266"/>
      <c r="O448" s="266"/>
      <c r="P448" s="266"/>
      <c r="Q448" s="267" t="str" cm="1">
        <f t="array" aca="1" ref="Q448" ca="1">_xlfn.IFS(J448="no","no",$B$10="si","si")</f>
        <v>si</v>
      </c>
      <c r="R448" s="266"/>
    </row>
    <row r="449" spans="1:18" x14ac:dyDescent="0.3">
      <c r="A449" s="61" t="s">
        <v>1789</v>
      </c>
      <c r="B449" s="224" t="s">
        <v>44</v>
      </c>
      <c r="C449" s="225" t="s">
        <v>1790</v>
      </c>
      <c r="D449" s="38" t="s">
        <v>46</v>
      </c>
      <c r="E449" s="58" t="s">
        <v>1791</v>
      </c>
      <c r="F449" s="38" t="s">
        <v>555</v>
      </c>
      <c r="G449" s="39" t="s">
        <v>1792</v>
      </c>
      <c r="H449" s="40">
        <v>44446</v>
      </c>
      <c r="I449" s="41">
        <f>Table15[[#This Row],[Fecha 
de 
expedición]]+1461</f>
        <v>45907</v>
      </c>
      <c r="J449" s="244" t="str">
        <f ca="1">IF(I449&gt;=TODAY(),"si","no")</f>
        <v>si</v>
      </c>
      <c r="K449" s="8" t="str">
        <f ca="1">IF(ABS(_xlfn.DAYS(TODAY(),I449))&lt;$B$9,"Debe renovar licencia luego de curso de 8 horas","")</f>
        <v/>
      </c>
      <c r="L449" s="8"/>
      <c r="M449" s="8" t="str">
        <f ca="1">IF(AND(J449="no",$B$10="si"),"si","no")</f>
        <v>no</v>
      </c>
      <c r="N449" s="266"/>
      <c r="O449" s="266"/>
      <c r="P449" s="266"/>
      <c r="Q449" s="267" t="str" cm="1">
        <f t="array" aca="1" ref="Q449" ca="1">_xlfn.IFS(J449="no","no",$B$10="si","si")</f>
        <v>si</v>
      </c>
      <c r="R449" s="266"/>
    </row>
    <row r="450" spans="1:18" x14ac:dyDescent="0.3">
      <c r="A450" s="61" t="s">
        <v>1793</v>
      </c>
      <c r="B450" s="224" t="s">
        <v>44</v>
      </c>
      <c r="C450" s="225" t="s">
        <v>1794</v>
      </c>
      <c r="D450" s="38" t="s">
        <v>57</v>
      </c>
      <c r="E450" s="235" t="s">
        <v>1795</v>
      </c>
      <c r="F450" s="38" t="s">
        <v>168</v>
      </c>
      <c r="G450" s="39" t="s">
        <v>1796</v>
      </c>
      <c r="H450" s="81">
        <v>44596</v>
      </c>
      <c r="I450" s="84">
        <f>Table15[[#This Row],[Fecha 
de 
expedición]]+1461</f>
        <v>46057</v>
      </c>
      <c r="J450" s="244" t="str">
        <f ca="1">IF(I450&gt;=TODAY(),"si","no")</f>
        <v>si</v>
      </c>
      <c r="K450" s="8" t="str">
        <f ca="1">IF(ABS(_xlfn.DAYS(TODAY(),I450))&lt;$B$9,"Debe renovar licencia luego de curso de 8 horas","")</f>
        <v/>
      </c>
      <c r="L450" s="8"/>
      <c r="M450" s="8" t="str">
        <f ca="1">IF(AND(J450="no",$B$10="si"),"si","no")</f>
        <v>no</v>
      </c>
      <c r="N450" s="266"/>
      <c r="O450" s="266"/>
      <c r="P450" s="266"/>
      <c r="Q450" s="267" t="str" cm="1">
        <f t="array" aca="1" ref="Q450" ca="1">_xlfn.IFS(J450="no","no",$B$10="si","si")</f>
        <v>si</v>
      </c>
      <c r="R450" s="266"/>
    </row>
    <row r="451" spans="1:18" x14ac:dyDescent="0.3">
      <c r="A451" s="61" t="s">
        <v>1797</v>
      </c>
      <c r="B451" s="224" t="s">
        <v>44</v>
      </c>
      <c r="C451" s="225" t="s">
        <v>1798</v>
      </c>
      <c r="D451" s="38" t="s">
        <v>57</v>
      </c>
      <c r="E451" s="235" t="s">
        <v>1799</v>
      </c>
      <c r="F451" s="38" t="s">
        <v>168</v>
      </c>
      <c r="G451" s="39" t="s">
        <v>1800</v>
      </c>
      <c r="H451" s="81">
        <v>44596</v>
      </c>
      <c r="I451" s="84">
        <f>Table15[[#This Row],[Fecha 
de 
expedición]]+1461</f>
        <v>46057</v>
      </c>
      <c r="J451" s="244" t="str">
        <f ca="1">IF(I451&gt;=TODAY(),"si","no")</f>
        <v>si</v>
      </c>
      <c r="K451" s="8" t="str">
        <f ca="1">IF(ABS(_xlfn.DAYS(TODAY(),I451))&lt;$B$9,"Debe renovar licencia luego de curso de 8 horas","")</f>
        <v/>
      </c>
      <c r="L451" s="8"/>
      <c r="M451" s="8" t="str">
        <f ca="1">IF(AND(J451="no",$B$10="si"),"si","no")</f>
        <v>no</v>
      </c>
      <c r="N451" s="266"/>
      <c r="O451" s="266"/>
      <c r="P451" s="266"/>
      <c r="Q451" s="267" t="str" cm="1">
        <f t="array" aca="1" ref="Q451" ca="1">_xlfn.IFS(J451="no","no",$B$10="si","si")</f>
        <v>si</v>
      </c>
      <c r="R451" s="266"/>
    </row>
    <row r="452" spans="1:18" x14ac:dyDescent="0.3">
      <c r="A452" s="65" t="s">
        <v>1801</v>
      </c>
      <c r="B452" s="224" t="s">
        <v>44</v>
      </c>
      <c r="C452" s="225" t="s">
        <v>1802</v>
      </c>
      <c r="D452" s="45" t="s">
        <v>57</v>
      </c>
      <c r="E452" s="44" t="s">
        <v>1803</v>
      </c>
      <c r="F452" s="45" t="s">
        <v>655</v>
      </c>
      <c r="G452" s="46" t="s">
        <v>1804</v>
      </c>
      <c r="H452" s="40">
        <v>44648</v>
      </c>
      <c r="I452" s="41">
        <f>Table15[[#This Row],[Fecha 
de 
expedición]]+1461</f>
        <v>46109</v>
      </c>
      <c r="J452" s="244" t="str">
        <f ca="1">IF(I452&gt;=TODAY(),"si","no")</f>
        <v>si</v>
      </c>
      <c r="K452" s="8" t="str">
        <f ca="1">IF(ABS(_xlfn.DAYS(TODAY(),I452))&lt;$B$9,"Debe renovar licencia luego de curso de 8 horas","")</f>
        <v/>
      </c>
      <c r="L452" s="8"/>
      <c r="M452" s="8" t="str">
        <f ca="1">IF(AND(J452="no",$B$10="si"),"si","no")</f>
        <v>no</v>
      </c>
      <c r="N452" s="266"/>
      <c r="O452" s="266"/>
      <c r="P452" s="266"/>
      <c r="Q452" s="267" t="str" cm="1">
        <f t="array" aca="1" ref="Q452" ca="1">_xlfn.IFS(J452="no","no",$B$10="si","si")</f>
        <v>si</v>
      </c>
      <c r="R452" s="266"/>
    </row>
    <row r="453" spans="1:18" x14ac:dyDescent="0.3">
      <c r="A453" s="65" t="s">
        <v>1805</v>
      </c>
      <c r="B453" s="224" t="s">
        <v>44</v>
      </c>
      <c r="C453" s="225" t="s">
        <v>1806</v>
      </c>
      <c r="D453" s="45" t="s">
        <v>57</v>
      </c>
      <c r="E453" s="44" t="s">
        <v>1807</v>
      </c>
      <c r="F453" s="45" t="s">
        <v>119</v>
      </c>
      <c r="G453" s="46" t="s">
        <v>1808</v>
      </c>
      <c r="H453" s="40">
        <v>43790</v>
      </c>
      <c r="I453" s="41">
        <f>Table15[[#This Row],[Fecha 
de 
expedición]]+1461</f>
        <v>45251</v>
      </c>
      <c r="J453" s="244" t="str">
        <f ca="1">IF(I453&gt;=TODAY(),"si","no")</f>
        <v>si</v>
      </c>
      <c r="K453" s="8" t="str">
        <f ca="1">IF(ABS(_xlfn.DAYS(TODAY(),I453))&lt;$B$9,"Debe renovar licencia luego de curso de 8 horas","")</f>
        <v/>
      </c>
      <c r="L453" s="8"/>
      <c r="M453" s="8" t="str">
        <f ca="1">IF(AND(J453="no",$B$10="si"),"si","no")</f>
        <v>no</v>
      </c>
      <c r="N453" s="266"/>
      <c r="O453" s="266"/>
      <c r="P453" s="266"/>
      <c r="Q453" s="267" t="str" cm="1">
        <f t="array" aca="1" ref="Q453" ca="1">_xlfn.IFS(J453="no","no",$B$10="si","si")</f>
        <v>si</v>
      </c>
      <c r="R453" s="266"/>
    </row>
    <row r="454" spans="1:18" x14ac:dyDescent="0.3">
      <c r="A454" s="61" t="s">
        <v>1809</v>
      </c>
      <c r="B454" s="224" t="s">
        <v>44</v>
      </c>
      <c r="C454" s="225" t="s">
        <v>1810</v>
      </c>
      <c r="D454" s="38" t="s">
        <v>57</v>
      </c>
      <c r="E454" s="235" t="s">
        <v>1811</v>
      </c>
      <c r="F454" s="38" t="s">
        <v>655</v>
      </c>
      <c r="G454" s="39" t="s">
        <v>1812</v>
      </c>
      <c r="H454" s="81">
        <v>44648</v>
      </c>
      <c r="I454" s="84">
        <f>Table15[[#This Row],[Fecha 
de 
expedición]]+1461</f>
        <v>46109</v>
      </c>
      <c r="J454" s="244" t="str">
        <f ca="1">IF(I454&gt;=TODAY(),"si","no")</f>
        <v>si</v>
      </c>
      <c r="K454" s="8" t="str">
        <f ca="1">IF(ABS(_xlfn.DAYS(TODAY(),I454))&lt;$B$9,"Debe renovar licencia luego de curso de 8 horas","")</f>
        <v/>
      </c>
      <c r="L454" s="8"/>
      <c r="M454" s="8" t="str">
        <f ca="1">IF(AND(J454="no",$B$10="si"),"si","no")</f>
        <v>no</v>
      </c>
      <c r="N454" s="266"/>
      <c r="O454" s="266"/>
      <c r="P454" s="266"/>
      <c r="Q454" s="267" t="str" cm="1">
        <f t="array" aca="1" ref="Q454" ca="1">_xlfn.IFS(J454="no","no",$B$10="si","si")</f>
        <v>si</v>
      </c>
      <c r="R454" s="266"/>
    </row>
    <row r="455" spans="1:18" x14ac:dyDescent="0.3">
      <c r="A455" s="61" t="s">
        <v>1813</v>
      </c>
      <c r="B455" s="224" t="s">
        <v>44</v>
      </c>
      <c r="C455" s="225" t="s">
        <v>1814</v>
      </c>
      <c r="D455" s="38" t="s">
        <v>57</v>
      </c>
      <c r="E455" s="235" t="s">
        <v>1815</v>
      </c>
      <c r="F455" s="38" t="s">
        <v>490</v>
      </c>
      <c r="G455" s="39" t="s">
        <v>1816</v>
      </c>
      <c r="H455" s="81">
        <v>44636</v>
      </c>
      <c r="I455" s="84">
        <f>Table15[[#This Row],[Fecha 
de 
expedición]]+1461</f>
        <v>46097</v>
      </c>
      <c r="J455" s="244" t="str">
        <f ca="1">IF(I455&gt;=TODAY(),"si","no")</f>
        <v>si</v>
      </c>
      <c r="K455" s="8" t="str">
        <f ca="1">IF(ABS(_xlfn.DAYS(TODAY(),I455))&lt;$B$9,"Debe renovar licencia luego de curso de 8 horas","")</f>
        <v/>
      </c>
      <c r="L455" s="8"/>
      <c r="M455" s="8" t="str">
        <f ca="1">IF(AND(J455="no",$B$10="si"),"si","no")</f>
        <v>no</v>
      </c>
      <c r="N455" s="266"/>
      <c r="O455" s="266"/>
      <c r="P455" s="266"/>
      <c r="Q455" s="267" t="str" cm="1">
        <f t="array" aca="1" ref="Q455" ca="1">_xlfn.IFS(J455="no","no",$B$10="si","si")</f>
        <v>si</v>
      </c>
      <c r="R455" s="266"/>
    </row>
    <row r="456" spans="1:18" x14ac:dyDescent="0.3">
      <c r="A456" s="65" t="s">
        <v>1817</v>
      </c>
      <c r="B456" s="224" t="s">
        <v>44</v>
      </c>
      <c r="C456" s="225" t="s">
        <v>1818</v>
      </c>
      <c r="D456" s="45" t="s">
        <v>57</v>
      </c>
      <c r="E456" s="44" t="s">
        <v>1819</v>
      </c>
      <c r="F456" s="45" t="s">
        <v>619</v>
      </c>
      <c r="G456" s="46" t="s">
        <v>1820</v>
      </c>
      <c r="H456" s="40">
        <v>44336</v>
      </c>
      <c r="I456" s="41">
        <f>Table15[[#This Row],[Fecha 
de 
expedición]]+1461</f>
        <v>45797</v>
      </c>
      <c r="J456" s="244" t="str">
        <f ca="1">IF(I456&gt;=TODAY(),"si","no")</f>
        <v>si</v>
      </c>
      <c r="K456" s="8" t="str">
        <f ca="1">IF(ABS(_xlfn.DAYS(TODAY(),I456))&lt;$B$9,"Debe renovar licencia luego de curso de 8 horas","")</f>
        <v/>
      </c>
      <c r="L456" s="8"/>
      <c r="M456" s="8" t="str">
        <f ca="1">IF(AND(J456="no",$B$10="si"),"si","no")</f>
        <v>no</v>
      </c>
      <c r="N456" s="266"/>
      <c r="O456" s="266"/>
      <c r="P456" s="266"/>
      <c r="Q456" s="267" t="str" cm="1">
        <f t="array" aca="1" ref="Q456" ca="1">_xlfn.IFS(J456="no","no",$B$10="si","si")</f>
        <v>si</v>
      </c>
      <c r="R456" s="266"/>
    </row>
    <row r="457" spans="1:18" x14ac:dyDescent="0.3">
      <c r="A457" s="65" t="s">
        <v>1821</v>
      </c>
      <c r="B457" s="224" t="s">
        <v>44</v>
      </c>
      <c r="C457" s="225" t="s">
        <v>1822</v>
      </c>
      <c r="D457" s="45" t="s">
        <v>57</v>
      </c>
      <c r="E457" s="44" t="s">
        <v>1823</v>
      </c>
      <c r="F457" s="45" t="s">
        <v>1824</v>
      </c>
      <c r="G457" s="46" t="s">
        <v>1825</v>
      </c>
      <c r="H457" s="40">
        <v>43410</v>
      </c>
      <c r="I457" s="41">
        <f>Table15[[#This Row],[Fecha 
de 
expedición]]+1461</f>
        <v>44871</v>
      </c>
      <c r="J457" s="244" t="str">
        <f ca="1">IF(I457&gt;=TODAY(),"si","no")</f>
        <v>no</v>
      </c>
      <c r="K457" s="8" t="str">
        <f ca="1">IF(ABS(_xlfn.DAYS(TODAY(),I457))&lt;$B$9,"Debe renovar licencia luego de curso de 8 horas","")</f>
        <v/>
      </c>
      <c r="L457" s="8"/>
      <c r="M457" s="8" t="str">
        <f ca="1">IF(AND(J457="no",$B$10="si"),"si","no")</f>
        <v>si</v>
      </c>
      <c r="N457" s="266"/>
      <c r="O457" s="266"/>
      <c r="P457" s="266"/>
      <c r="Q457" s="267" t="str" cm="1">
        <f t="array" aca="1" ref="Q457" ca="1">_xlfn.IFS(J457="no","no",$B$10="si","si")</f>
        <v>no</v>
      </c>
      <c r="R457" s="266"/>
    </row>
    <row r="458" spans="1:18" x14ac:dyDescent="0.3">
      <c r="A458" s="65" t="s">
        <v>1826</v>
      </c>
      <c r="B458" s="224" t="s">
        <v>44</v>
      </c>
      <c r="C458" s="225" t="s">
        <v>1827</v>
      </c>
      <c r="D458" s="45" t="s">
        <v>57</v>
      </c>
      <c r="E458" s="44" t="s">
        <v>1828</v>
      </c>
      <c r="F458" s="45" t="s">
        <v>655</v>
      </c>
      <c r="G458" s="46" t="s">
        <v>1829</v>
      </c>
      <c r="H458" s="40">
        <v>43600</v>
      </c>
      <c r="I458" s="41">
        <f>Table15[[#This Row],[Fecha 
de 
expedición]]+1461</f>
        <v>45061</v>
      </c>
      <c r="J458" s="244" t="str">
        <f ca="1">IF(I458&gt;=TODAY(),"si","no")</f>
        <v>no</v>
      </c>
      <c r="K458" s="8" t="str">
        <f ca="1">IF(ABS(_xlfn.DAYS(TODAY(),I458))&lt;$B$9,"Debe renovar licencia luego de curso de 8 horas","")</f>
        <v/>
      </c>
      <c r="L458" s="8"/>
      <c r="M458" s="8" t="str">
        <f ca="1">IF(AND(J458="no",$B$10="si"),"si","no")</f>
        <v>si</v>
      </c>
      <c r="N458" s="266"/>
      <c r="O458" s="266"/>
      <c r="P458" s="266"/>
      <c r="Q458" s="267" t="str" cm="1">
        <f t="array" aca="1" ref="Q458" ca="1">_xlfn.IFS(J458="no","no",$B$10="si","si")</f>
        <v>no</v>
      </c>
      <c r="R458" s="266"/>
    </row>
    <row r="459" spans="1:18" x14ac:dyDescent="0.3">
      <c r="A459" s="65" t="s">
        <v>1830</v>
      </c>
      <c r="B459" s="224" t="s">
        <v>44</v>
      </c>
      <c r="C459" s="225" t="s">
        <v>1831</v>
      </c>
      <c r="D459" s="45" t="s">
        <v>46</v>
      </c>
      <c r="E459" s="44" t="s">
        <v>1832</v>
      </c>
      <c r="F459" s="45" t="s">
        <v>74</v>
      </c>
      <c r="G459" s="46" t="s">
        <v>1833</v>
      </c>
      <c r="H459" s="40">
        <v>44336</v>
      </c>
      <c r="I459" s="41">
        <f>Table15[[#This Row],[Fecha 
de 
expedición]]+1461</f>
        <v>45797</v>
      </c>
      <c r="J459" s="244" t="str">
        <f ca="1">IF(I459&gt;=TODAY(),"si","no")</f>
        <v>si</v>
      </c>
      <c r="K459" s="8" t="str">
        <f ca="1">IF(ABS(_xlfn.DAYS(TODAY(),I459))&lt;$B$9,"Debe renovar licencia luego de curso de 8 horas","")</f>
        <v/>
      </c>
      <c r="L459" s="8"/>
      <c r="M459" s="8" t="str">
        <f ca="1">IF(AND(J459="no",$B$10="si"),"si","no")</f>
        <v>no</v>
      </c>
      <c r="N459" s="266"/>
      <c r="O459" s="266"/>
      <c r="P459" s="266"/>
      <c r="Q459" s="267" t="str" cm="1">
        <f t="array" aca="1" ref="Q459" ca="1">_xlfn.IFS(J459="no","no",$B$10="si","si")</f>
        <v>si</v>
      </c>
      <c r="R459" s="266"/>
    </row>
    <row r="460" spans="1:18" x14ac:dyDescent="0.3">
      <c r="A460" s="65" t="s">
        <v>1834</v>
      </c>
      <c r="B460" s="224" t="s">
        <v>44</v>
      </c>
      <c r="C460" s="225" t="s">
        <v>1835</v>
      </c>
      <c r="D460" s="45" t="s">
        <v>57</v>
      </c>
      <c r="E460" s="194" t="s">
        <v>1836</v>
      </c>
      <c r="F460" s="45" t="s">
        <v>1393</v>
      </c>
      <c r="G460" s="46" t="s">
        <v>1837</v>
      </c>
      <c r="H460" s="40">
        <v>44749</v>
      </c>
      <c r="I460" s="41">
        <f>Table15[[#This Row],[Fecha 
de 
expedición]]+1461</f>
        <v>46210</v>
      </c>
      <c r="J460" s="244" t="str">
        <f ca="1">IF(I460&gt;=TODAY(),"si","no")</f>
        <v>si</v>
      </c>
      <c r="K460" s="8" t="str">
        <f ca="1">IF(ABS(_xlfn.DAYS(TODAY(),I460))&lt;$B$9,"Debe renovar licencia luego de curso de 8 horas","")</f>
        <v/>
      </c>
      <c r="L460" s="8"/>
      <c r="M460" s="8" t="str">
        <f ca="1">IF(AND(J460="no",$B$10="si"),"si","no")</f>
        <v>no</v>
      </c>
      <c r="N460" s="266"/>
      <c r="O460" s="266"/>
      <c r="P460" s="266"/>
      <c r="Q460" s="267" t="str" cm="1">
        <f t="array" aca="1" ref="Q460" ca="1">_xlfn.IFS(J460="no","no",$B$10="si","si")</f>
        <v>si</v>
      </c>
      <c r="R460" s="266"/>
    </row>
    <row r="461" spans="1:18" x14ac:dyDescent="0.3">
      <c r="A461" s="65" t="s">
        <v>1838</v>
      </c>
      <c r="B461" s="224" t="s">
        <v>44</v>
      </c>
      <c r="C461" s="225" t="s">
        <v>1839</v>
      </c>
      <c r="D461" s="45" t="s">
        <v>57</v>
      </c>
      <c r="E461" s="44" t="s">
        <v>1840</v>
      </c>
      <c r="F461" s="45" t="s">
        <v>425</v>
      </c>
      <c r="G461" s="46" t="s">
        <v>1841</v>
      </c>
      <c r="H461" s="40">
        <v>44333</v>
      </c>
      <c r="I461" s="41">
        <f>Table15[[#This Row],[Fecha 
de 
expedición]]+1461</f>
        <v>45794</v>
      </c>
      <c r="J461" s="244" t="str">
        <f ca="1">IF(I461&gt;=TODAY(),"si","no")</f>
        <v>si</v>
      </c>
      <c r="K461" s="8" t="str">
        <f ca="1">IF(ABS(_xlfn.DAYS(TODAY(),I461))&lt;$B$9,"Debe renovar licencia luego de curso de 8 horas","")</f>
        <v/>
      </c>
      <c r="L461" s="8"/>
      <c r="M461" s="8" t="str">
        <f ca="1">IF(AND(J461="no",$B$10="si"),"si","no")</f>
        <v>no</v>
      </c>
      <c r="N461" s="266"/>
      <c r="O461" s="266"/>
      <c r="P461" s="266"/>
      <c r="Q461" s="267" t="str" cm="1">
        <f t="array" aca="1" ref="Q461" ca="1">_xlfn.IFS(J461="no","no",$B$10="si","si")</f>
        <v>si</v>
      </c>
      <c r="R461" s="266"/>
    </row>
    <row r="462" spans="1:18" x14ac:dyDescent="0.3">
      <c r="A462" s="65" t="s">
        <v>1842</v>
      </c>
      <c r="B462" s="224" t="s">
        <v>44</v>
      </c>
      <c r="C462" s="225" t="s">
        <v>1843</v>
      </c>
      <c r="D462" s="45" t="s">
        <v>57</v>
      </c>
      <c r="E462" s="44" t="s">
        <v>1844</v>
      </c>
      <c r="F462" s="45" t="s">
        <v>155</v>
      </c>
      <c r="G462" s="46" t="s">
        <v>1845</v>
      </c>
      <c r="H462" s="40">
        <v>44336</v>
      </c>
      <c r="I462" s="41">
        <f>Table15[[#This Row],[Fecha 
de 
expedición]]+1461</f>
        <v>45797</v>
      </c>
      <c r="J462" s="244" t="str">
        <f ca="1">IF(I462&gt;=TODAY(),"si","no")</f>
        <v>si</v>
      </c>
      <c r="K462" s="8" t="str">
        <f ca="1">IF(ABS(_xlfn.DAYS(TODAY(),I462))&lt;$B$9,"Debe renovar licencia luego de curso de 8 horas","")</f>
        <v/>
      </c>
      <c r="L462" s="8"/>
      <c r="M462" s="8" t="str">
        <f ca="1">IF(AND(J462="no",$B$10="si"),"si","no")</f>
        <v>no</v>
      </c>
      <c r="N462" s="266"/>
      <c r="O462" s="266"/>
      <c r="P462" s="266"/>
      <c r="Q462" s="267" t="str" cm="1">
        <f t="array" aca="1" ref="Q462" ca="1">_xlfn.IFS(J462="no","no",$B$10="si","si")</f>
        <v>si</v>
      </c>
      <c r="R462" s="266"/>
    </row>
    <row r="463" spans="1:18" x14ac:dyDescent="0.3">
      <c r="A463" s="65" t="s">
        <v>1846</v>
      </c>
      <c r="B463" s="224" t="s">
        <v>44</v>
      </c>
      <c r="C463" s="225" t="s">
        <v>1847</v>
      </c>
      <c r="D463" s="45" t="s">
        <v>57</v>
      </c>
      <c r="E463" s="44" t="s">
        <v>1848</v>
      </c>
      <c r="F463" s="45" t="s">
        <v>704</v>
      </c>
      <c r="G463" s="46" t="s">
        <v>1849</v>
      </c>
      <c r="H463" s="40">
        <v>45057</v>
      </c>
      <c r="I463" s="41">
        <f>Table15[[#This Row],[Fecha 
de 
expedición]]+1461</f>
        <v>46518</v>
      </c>
      <c r="J463" s="244" t="str">
        <f ca="1">IF(I463&gt;=TODAY(),"si","no")</f>
        <v>si</v>
      </c>
      <c r="K463" s="8" t="str">
        <f ca="1">IF(ABS(_xlfn.DAYS(TODAY(),I463))&lt;$B$9,"Debe renovar licencia luego de curso de 8 horas","")</f>
        <v/>
      </c>
      <c r="L463" s="8"/>
      <c r="M463" s="8" t="str">
        <f ca="1">IF(AND(J463="no",$B$10="si"),"si","no")</f>
        <v>no</v>
      </c>
      <c r="N463" s="266"/>
      <c r="O463" s="266"/>
      <c r="P463" s="266"/>
      <c r="Q463" s="267" t="str" cm="1">
        <f t="array" aca="1" ref="Q463" ca="1">_xlfn.IFS(J463="no","no",$B$10="si","si")</f>
        <v>si</v>
      </c>
      <c r="R463" s="266"/>
    </row>
    <row r="464" spans="1:18" x14ac:dyDescent="0.3">
      <c r="A464" s="234" t="s">
        <v>1850</v>
      </c>
      <c r="B464" s="226" t="s">
        <v>44</v>
      </c>
      <c r="C464" s="227" t="s">
        <v>1851</v>
      </c>
      <c r="D464" s="214" t="s">
        <v>57</v>
      </c>
      <c r="E464" s="58" t="s">
        <v>1852</v>
      </c>
      <c r="F464" s="45" t="s">
        <v>892</v>
      </c>
      <c r="G464" s="46" t="s">
        <v>1853</v>
      </c>
      <c r="H464" s="211">
        <v>44872</v>
      </c>
      <c r="I464" s="41">
        <f>Table15[[#This Row],[Fecha 
de 
expedición]]+1461</f>
        <v>46333</v>
      </c>
      <c r="J464" s="228" t="str">
        <f ca="1">IF(I464&gt;=TODAY(),"si","no")</f>
        <v>si</v>
      </c>
      <c r="K464" s="8" t="str">
        <f ca="1">IF(ABS(_xlfn.DAYS(TODAY(),I464))&lt;$B$9,"Debe renovar licencia luego de curso de 8 horas","")</f>
        <v/>
      </c>
      <c r="L464" s="8"/>
      <c r="M464" s="8" t="str">
        <f ca="1">IF(AND(J464="no",$B$10="si"),"si","no")</f>
        <v>no</v>
      </c>
      <c r="N464" s="266"/>
      <c r="O464" s="266"/>
      <c r="P464" s="266"/>
      <c r="Q464" s="267" t="str" cm="1">
        <f t="array" aca="1" ref="Q464" ca="1">_xlfn.IFS(J464="no","no",$B$10="si","si")</f>
        <v>si</v>
      </c>
      <c r="R464" s="266"/>
    </row>
    <row r="465" spans="1:18" x14ac:dyDescent="0.3">
      <c r="A465" s="65" t="s">
        <v>1854</v>
      </c>
      <c r="B465" s="224" t="s">
        <v>62</v>
      </c>
      <c r="C465" s="225" t="s">
        <v>1855</v>
      </c>
      <c r="D465" s="45" t="s">
        <v>57</v>
      </c>
      <c r="E465" s="44" t="s">
        <v>1856</v>
      </c>
      <c r="F465" s="45" t="s">
        <v>555</v>
      </c>
      <c r="G465" s="46" t="s">
        <v>1857</v>
      </c>
      <c r="H465" s="40">
        <v>42907</v>
      </c>
      <c r="I465" s="41">
        <f>Table15[[#This Row],[Fecha 
de 
expedición]]+1461</f>
        <v>44368</v>
      </c>
      <c r="J465" s="244" t="str">
        <f ca="1">IF(I465&gt;=TODAY(),"si","no")</f>
        <v>no</v>
      </c>
      <c r="K465" s="8" t="str">
        <f ca="1">IF(ABS(_xlfn.DAYS(TODAY(),I465))&lt;$B$9,"Debe renovar licencia luego de curso de 8 horas","")</f>
        <v/>
      </c>
      <c r="L465" s="8"/>
      <c r="M465" s="8" t="str">
        <f ca="1">IF(AND(J465="no",$B$10="si"),"si","no")</f>
        <v>si</v>
      </c>
      <c r="N465" s="266"/>
      <c r="O465" s="266"/>
      <c r="P465" s="266"/>
      <c r="Q465" s="267" t="str" cm="1">
        <f t="array" aca="1" ref="Q465" ca="1">_xlfn.IFS(J465="no","no",$B$10="si","si")</f>
        <v>no</v>
      </c>
      <c r="R465" s="266"/>
    </row>
    <row r="466" spans="1:18" x14ac:dyDescent="0.3">
      <c r="A466" s="65" t="s">
        <v>1858</v>
      </c>
      <c r="B466" s="224" t="s">
        <v>44</v>
      </c>
      <c r="C466" s="225" t="s">
        <v>1859</v>
      </c>
      <c r="D466" s="45" t="s">
        <v>57</v>
      </c>
      <c r="E466" s="44" t="s">
        <v>1860</v>
      </c>
      <c r="F466" s="45" t="s">
        <v>262</v>
      </c>
      <c r="G466" s="46" t="s">
        <v>1861</v>
      </c>
      <c r="H466" s="40">
        <v>43360</v>
      </c>
      <c r="I466" s="41">
        <f>Table15[[#This Row],[Fecha 
de 
expedición]]+1461</f>
        <v>44821</v>
      </c>
      <c r="J466" s="244" t="str">
        <f ca="1">IF(I466&gt;=TODAY(),"si","no")</f>
        <v>no</v>
      </c>
      <c r="K466" s="8" t="str">
        <f ca="1">IF(ABS(_xlfn.DAYS(TODAY(),I466))&lt;$B$9,"Debe renovar licencia luego de curso de 8 horas","")</f>
        <v/>
      </c>
      <c r="L466" s="8"/>
      <c r="M466" s="8" t="str">
        <f ca="1">IF(AND(J466="no",$B$10="si"),"si","no")</f>
        <v>si</v>
      </c>
      <c r="N466" s="266"/>
      <c r="O466" s="266"/>
      <c r="P466" s="266"/>
      <c r="Q466" s="267" t="str" cm="1">
        <f t="array" aca="1" ref="Q466" ca="1">_xlfn.IFS(J466="no","no",$B$10="si","si")</f>
        <v>no</v>
      </c>
      <c r="R466" s="266"/>
    </row>
    <row r="467" spans="1:18" x14ac:dyDescent="0.3">
      <c r="A467" s="61" t="s">
        <v>1862</v>
      </c>
      <c r="B467" s="224" t="s">
        <v>44</v>
      </c>
      <c r="C467" s="225" t="s">
        <v>1863</v>
      </c>
      <c r="D467" s="38" t="s">
        <v>57</v>
      </c>
      <c r="E467" s="58" t="s">
        <v>1864</v>
      </c>
      <c r="F467" s="38" t="s">
        <v>53</v>
      </c>
      <c r="G467" s="39" t="s">
        <v>1865</v>
      </c>
      <c r="H467" s="40">
        <v>44399</v>
      </c>
      <c r="I467" s="41">
        <f>Table15[[#This Row],[Fecha 
de 
expedición]]+1461</f>
        <v>45860</v>
      </c>
      <c r="J467" s="244" t="str">
        <f ca="1">IF(I467&gt;=TODAY(),"si","no")</f>
        <v>si</v>
      </c>
      <c r="K467" s="8" t="str">
        <f ca="1">IF(ABS(_xlfn.DAYS(TODAY(),I467))&lt;$B$9,"Debe renovar licencia luego de curso de 8 horas","")</f>
        <v/>
      </c>
      <c r="L467" s="8"/>
      <c r="M467" s="8" t="str">
        <f ca="1">IF(AND(J467="no",$B$10="si"),"si","no")</f>
        <v>no</v>
      </c>
      <c r="N467" s="266"/>
      <c r="O467" s="266"/>
      <c r="P467" s="266"/>
      <c r="Q467" s="267" t="str" cm="1">
        <f t="array" aca="1" ref="Q467" ca="1">_xlfn.IFS(J467="no","no",$B$10="si","si")</f>
        <v>si</v>
      </c>
      <c r="R467" s="266"/>
    </row>
    <row r="468" spans="1:18" x14ac:dyDescent="0.3">
      <c r="A468" s="65" t="s">
        <v>1866</v>
      </c>
      <c r="B468" s="224" t="s">
        <v>44</v>
      </c>
      <c r="C468" s="225" t="s">
        <v>1867</v>
      </c>
      <c r="D468" s="45" t="s">
        <v>57</v>
      </c>
      <c r="E468" s="44" t="s">
        <v>1868</v>
      </c>
      <c r="F468" s="45" t="s">
        <v>53</v>
      </c>
      <c r="G468" s="46" t="s">
        <v>1869</v>
      </c>
      <c r="H468" s="40">
        <v>43676</v>
      </c>
      <c r="I468" s="41">
        <f>Table15[[#This Row],[Fecha 
de 
expedición]]+1461</f>
        <v>45137</v>
      </c>
      <c r="J468" s="244" t="str">
        <f ca="1">IF(I468&gt;=TODAY(),"si","no")</f>
        <v>no</v>
      </c>
      <c r="K468" s="8" t="str">
        <f ca="1">IF(ABS(_xlfn.DAYS(TODAY(),I468))&lt;$B$9,"Debe renovar licencia luego de curso de 8 horas","")</f>
        <v>Debe renovar licencia luego de curso de 8 horas</v>
      </c>
      <c r="L468" s="8"/>
      <c r="M468" s="8" t="str">
        <f ca="1">IF(AND(J468="no",$B$10="si"),"si","no")</f>
        <v>si</v>
      </c>
      <c r="N468" s="266"/>
      <c r="O468" s="266"/>
      <c r="P468" s="266"/>
      <c r="Q468" s="267" t="str" cm="1">
        <f t="array" aca="1" ref="Q468" ca="1">_xlfn.IFS(J468="no","no",$B$10="si","si")</f>
        <v>no</v>
      </c>
      <c r="R468" s="266"/>
    </row>
    <row r="469" spans="1:18" x14ac:dyDescent="0.3">
      <c r="A469" s="65" t="s">
        <v>1870</v>
      </c>
      <c r="B469" s="224" t="s">
        <v>44</v>
      </c>
      <c r="C469" s="225" t="s">
        <v>1871</v>
      </c>
      <c r="D469" s="45" t="s">
        <v>57</v>
      </c>
      <c r="E469" s="44" t="s">
        <v>1872</v>
      </c>
      <c r="F469" s="45" t="s">
        <v>74</v>
      </c>
      <c r="G469" s="46" t="s">
        <v>1873</v>
      </c>
      <c r="H469" s="40">
        <v>43817</v>
      </c>
      <c r="I469" s="41">
        <f>Table15[[#This Row],[Fecha 
de 
expedición]]+1461</f>
        <v>45278</v>
      </c>
      <c r="J469" s="244" t="str">
        <f ca="1">IF(I469&gt;=TODAY(),"si","no")</f>
        <v>si</v>
      </c>
      <c r="K469" s="8" t="str">
        <f ca="1">IF(ABS(_xlfn.DAYS(TODAY(),I469))&lt;$B$9,"Debe renovar licencia luego de curso de 8 horas","")</f>
        <v/>
      </c>
      <c r="L469" s="8"/>
      <c r="M469" s="8" t="str">
        <f ca="1">IF(AND(J469="no",$B$10="si"),"si","no")</f>
        <v>no</v>
      </c>
      <c r="N469" s="266"/>
      <c r="O469" s="266"/>
      <c r="P469" s="266"/>
      <c r="Q469" s="267" t="str" cm="1">
        <f t="array" aca="1" ref="Q469" ca="1">_xlfn.IFS(J469="no","no",$B$10="si","si")</f>
        <v>si</v>
      </c>
      <c r="R469" s="266"/>
    </row>
    <row r="470" spans="1:18" x14ac:dyDescent="0.3">
      <c r="A470" s="213" t="s">
        <v>1874</v>
      </c>
      <c r="B470" s="226" t="s">
        <v>44</v>
      </c>
      <c r="C470" s="227" t="s">
        <v>1875</v>
      </c>
      <c r="D470" s="214" t="s">
        <v>57</v>
      </c>
      <c r="E470" s="241"/>
      <c r="F470" s="45" t="s">
        <v>443</v>
      </c>
      <c r="G470" s="46" t="s">
        <v>1876</v>
      </c>
      <c r="H470" s="211">
        <v>44887</v>
      </c>
      <c r="I470" s="41">
        <f>Table15[[#This Row],[Fecha 
de 
expedición]]+1461</f>
        <v>46348</v>
      </c>
      <c r="J470" s="228" t="str">
        <f ca="1">IF(I470&gt;=TODAY(),"si","no")</f>
        <v>si</v>
      </c>
      <c r="K470" s="8" t="str">
        <f ca="1">IF(ABS(_xlfn.DAYS(TODAY(),I470))&lt;$B$9,"Debe renovar licencia luego de curso de 8 horas","")</f>
        <v/>
      </c>
      <c r="L470" s="8"/>
      <c r="M470" s="8" t="str">
        <f ca="1">IF(AND(J470="no",$B$10="si"),"si","no")</f>
        <v>no</v>
      </c>
      <c r="N470" s="266"/>
      <c r="O470" s="266"/>
      <c r="P470" s="266"/>
      <c r="Q470" s="267" t="str" cm="1">
        <f t="array" aca="1" ref="Q470" ca="1">_xlfn.IFS(J470="no","no",$B$10="si","si")</f>
        <v>si</v>
      </c>
      <c r="R470" s="266"/>
    </row>
    <row r="471" spans="1:18" x14ac:dyDescent="0.3">
      <c r="A471" s="65" t="s">
        <v>1877</v>
      </c>
      <c r="B471" s="224" t="s">
        <v>44</v>
      </c>
      <c r="C471" s="225" t="s">
        <v>1878</v>
      </c>
      <c r="D471" s="45" t="s">
        <v>57</v>
      </c>
      <c r="E471" s="44" t="s">
        <v>1879</v>
      </c>
      <c r="F471" s="45" t="s">
        <v>1204</v>
      </c>
      <c r="G471" s="46" t="s">
        <v>1880</v>
      </c>
      <c r="H471" s="40">
        <v>44596</v>
      </c>
      <c r="I471" s="41">
        <f>Table15[[#This Row],[Fecha 
de 
expedición]]+1461</f>
        <v>46057</v>
      </c>
      <c r="J471" s="244" t="str">
        <f ca="1">IF(I471&gt;=TODAY(),"si","no")</f>
        <v>si</v>
      </c>
      <c r="K471" s="8" t="str">
        <f ca="1">IF(ABS(_xlfn.DAYS(TODAY(),I471))&lt;$B$9,"Debe renovar licencia luego de curso de 8 horas","")</f>
        <v/>
      </c>
      <c r="L471" s="8"/>
      <c r="M471" s="8" t="str">
        <f ca="1">IF(AND(J471="no",$B$10="si"),"si","no")</f>
        <v>no</v>
      </c>
      <c r="N471" s="266"/>
      <c r="O471" s="266"/>
      <c r="P471" s="266"/>
      <c r="Q471" s="267" t="str" cm="1">
        <f t="array" aca="1" ref="Q471" ca="1">_xlfn.IFS(J471="no","no",$B$10="si","si")</f>
        <v>si</v>
      </c>
      <c r="R471" s="266"/>
    </row>
    <row r="472" spans="1:18" x14ac:dyDescent="0.3">
      <c r="A472" s="65" t="s">
        <v>1881</v>
      </c>
      <c r="B472" s="224" t="s">
        <v>44</v>
      </c>
      <c r="C472" s="225" t="s">
        <v>1882</v>
      </c>
      <c r="D472" s="45" t="s">
        <v>57</v>
      </c>
      <c r="E472" s="44" t="s">
        <v>1883</v>
      </c>
      <c r="F472" s="45" t="s">
        <v>89</v>
      </c>
      <c r="G472" s="46" t="s">
        <v>1884</v>
      </c>
      <c r="H472" s="40">
        <v>44267</v>
      </c>
      <c r="I472" s="41">
        <f>Table15[[#This Row],[Fecha 
de 
expedición]]+1461</f>
        <v>45728</v>
      </c>
      <c r="J472" s="244" t="str">
        <f ca="1">IF(I472&gt;=TODAY(),"si","no")</f>
        <v>si</v>
      </c>
      <c r="K472" s="8" t="str">
        <f ca="1">IF(ABS(_xlfn.DAYS(TODAY(),I472))&lt;$B$9,"Debe renovar licencia luego de curso de 8 horas","")</f>
        <v/>
      </c>
      <c r="L472" s="8"/>
      <c r="M472" s="8" t="str">
        <f ca="1">IF(AND(J472="no",$B$10="si"),"si","no")</f>
        <v>no</v>
      </c>
      <c r="N472" s="266"/>
      <c r="O472" s="266"/>
      <c r="P472" s="266"/>
      <c r="Q472" s="267" t="str" cm="1">
        <f t="array" aca="1" ref="Q472" ca="1">_xlfn.IFS(J472="no","no",$B$10="si","si")</f>
        <v>si</v>
      </c>
      <c r="R472" s="266"/>
    </row>
    <row r="473" spans="1:18" x14ac:dyDescent="0.3">
      <c r="A473" s="61" t="s">
        <v>1885</v>
      </c>
      <c r="B473" s="224" t="s">
        <v>44</v>
      </c>
      <c r="C473" s="225" t="s">
        <v>1886</v>
      </c>
      <c r="D473" s="38" t="s">
        <v>46</v>
      </c>
      <c r="E473" s="235" t="s">
        <v>1887</v>
      </c>
      <c r="F473" s="38" t="s">
        <v>124</v>
      </c>
      <c r="G473" s="39" t="s">
        <v>1888</v>
      </c>
      <c r="H473" s="81">
        <v>44706</v>
      </c>
      <c r="I473" s="84">
        <f>Table15[[#This Row],[Fecha 
de 
expedición]]+1461</f>
        <v>46167</v>
      </c>
      <c r="J473" s="244" t="str">
        <f ca="1">IF(I473&gt;=TODAY(),"si","no")</f>
        <v>si</v>
      </c>
      <c r="K473" s="8" t="str">
        <f ca="1">IF(ABS(_xlfn.DAYS(TODAY(),I473))&lt;$B$9,"Debe renovar licencia luego de curso de 8 horas","")</f>
        <v/>
      </c>
      <c r="L473" s="8"/>
      <c r="M473" s="8" t="str">
        <f ca="1">IF(AND(J473="no",$B$10="si"),"si","no")</f>
        <v>no</v>
      </c>
      <c r="N473" s="266"/>
      <c r="O473" s="266"/>
      <c r="P473" s="266"/>
      <c r="Q473" s="267" t="str" cm="1">
        <f t="array" aca="1" ref="Q473" ca="1">_xlfn.IFS(J473="no","no",$B$10="si","si")</f>
        <v>si</v>
      </c>
      <c r="R473" s="266"/>
    </row>
    <row r="474" spans="1:18" x14ac:dyDescent="0.3">
      <c r="A474" s="65" t="s">
        <v>1889</v>
      </c>
      <c r="B474" s="224" t="s">
        <v>44</v>
      </c>
      <c r="C474" s="225" t="s">
        <v>1890</v>
      </c>
      <c r="D474" s="45" t="s">
        <v>57</v>
      </c>
      <c r="E474" s="44" t="s">
        <v>1891</v>
      </c>
      <c r="F474" s="45" t="s">
        <v>267</v>
      </c>
      <c r="G474" s="46" t="s">
        <v>1892</v>
      </c>
      <c r="H474" s="40">
        <v>44922</v>
      </c>
      <c r="I474" s="41">
        <f>Table15[[#This Row],[Fecha 
de 
expedición]]+1461</f>
        <v>46383</v>
      </c>
      <c r="J474" s="244" t="str">
        <f ca="1">IF(I474&gt;=TODAY(),"si","no")</f>
        <v>si</v>
      </c>
      <c r="K474" s="8" t="str">
        <f ca="1">IF(ABS(_xlfn.DAYS(TODAY(),I474))&lt;$B$9,"Debe renovar licencia luego de curso de 8 horas","")</f>
        <v/>
      </c>
      <c r="L474" s="8"/>
      <c r="M474" s="8" t="str">
        <f ca="1">IF(AND(J474="no",$B$10="si"),"si","no")</f>
        <v>no</v>
      </c>
      <c r="N474" s="266"/>
      <c r="O474" s="266"/>
      <c r="P474" s="266"/>
      <c r="Q474" s="267" t="str" cm="1">
        <f t="array" aca="1" ref="Q474" ca="1">_xlfn.IFS(J474="no","no",$B$10="si","si")</f>
        <v>si</v>
      </c>
      <c r="R474" s="266"/>
    </row>
    <row r="475" spans="1:18" x14ac:dyDescent="0.3">
      <c r="A475" s="65" t="s">
        <v>1893</v>
      </c>
      <c r="B475" s="224" t="s">
        <v>44</v>
      </c>
      <c r="C475" s="225" t="s">
        <v>1894</v>
      </c>
      <c r="D475" s="45" t="s">
        <v>57</v>
      </c>
      <c r="E475" s="44" t="s">
        <v>1895</v>
      </c>
      <c r="F475" s="45" t="s">
        <v>89</v>
      </c>
      <c r="G475" s="46" t="s">
        <v>1896</v>
      </c>
      <c r="H475" s="40">
        <v>43389</v>
      </c>
      <c r="I475" s="41">
        <f>Table15[[#This Row],[Fecha 
de 
expedición]]+1461</f>
        <v>44850</v>
      </c>
      <c r="J475" s="244" t="str">
        <f ca="1">IF(I475&gt;=TODAY(),"si","no")</f>
        <v>no</v>
      </c>
      <c r="K475" s="8" t="str">
        <f ca="1">IF(ABS(_xlfn.DAYS(TODAY(),I475))&lt;$B$9,"Debe renovar licencia luego de curso de 8 horas","")</f>
        <v/>
      </c>
      <c r="L475" s="8"/>
      <c r="M475" s="8" t="str">
        <f ca="1">IF(AND(J475="no",$B$10="si"),"si","no")</f>
        <v>si</v>
      </c>
      <c r="N475" s="266"/>
      <c r="O475" s="266"/>
      <c r="P475" s="266"/>
      <c r="Q475" s="267" t="str" cm="1">
        <f t="array" aca="1" ref="Q475" ca="1">_xlfn.IFS(J475="no","no",$B$10="si","si")</f>
        <v>no</v>
      </c>
      <c r="R475" s="266"/>
    </row>
    <row r="476" spans="1:18" x14ac:dyDescent="0.3">
      <c r="A476" s="65" t="s">
        <v>1897</v>
      </c>
      <c r="B476" s="224" t="s">
        <v>44</v>
      </c>
      <c r="C476" s="225" t="s">
        <v>1898</v>
      </c>
      <c r="D476" s="45" t="s">
        <v>46</v>
      </c>
      <c r="E476" s="239" t="s">
        <v>1899</v>
      </c>
      <c r="F476" s="45" t="s">
        <v>929</v>
      </c>
      <c r="G476" s="46" t="s">
        <v>1900</v>
      </c>
      <c r="H476" s="40">
        <v>44831</v>
      </c>
      <c r="I476" s="41">
        <f>Table15[[#This Row],[Fecha 
de 
expedición]]+1461</f>
        <v>46292</v>
      </c>
      <c r="J476" s="244" t="str">
        <f ca="1">IF(I476&gt;=TODAY(),"si","no")</f>
        <v>si</v>
      </c>
      <c r="K476" s="8" t="str">
        <f ca="1">IF(ABS(_xlfn.DAYS(TODAY(),I476))&lt;$B$9,"Debe renovar licencia luego de curso de 8 horas","")</f>
        <v/>
      </c>
      <c r="L476" s="8"/>
      <c r="M476" s="8" t="str">
        <f ca="1">IF(AND(J476="no",$B$10="si"),"si","no")</f>
        <v>no</v>
      </c>
      <c r="N476" s="266"/>
      <c r="O476" s="266"/>
      <c r="P476" s="266"/>
      <c r="Q476" s="267" t="str" cm="1">
        <f t="array" aca="1" ref="Q476" ca="1">_xlfn.IFS(J476="no","no",$B$10="si","si")</f>
        <v>si</v>
      </c>
      <c r="R476" s="266"/>
    </row>
    <row r="477" spans="1:18" x14ac:dyDescent="0.3">
      <c r="A477" s="252" t="s">
        <v>9162</v>
      </c>
      <c r="B477" s="226" t="s">
        <v>44</v>
      </c>
      <c r="C477" s="253" t="s">
        <v>9163</v>
      </c>
      <c r="D477" s="254" t="s">
        <v>57</v>
      </c>
      <c r="E477" s="259" t="s">
        <v>9164</v>
      </c>
      <c r="F477" s="38" t="s">
        <v>9165</v>
      </c>
      <c r="G477" s="256" t="s">
        <v>9166</v>
      </c>
      <c r="H477" s="257">
        <v>45020</v>
      </c>
      <c r="I477" s="41">
        <f>Table15[[#This Row],[Fecha 
de 
expedición]]+1461</f>
        <v>46481</v>
      </c>
      <c r="J477" s="258" t="str">
        <f ca="1">IF(I477&gt;=TODAY(),"si","no")</f>
        <v>si</v>
      </c>
      <c r="K477" s="8" t="str">
        <f ca="1">IF(ABS(_xlfn.DAYS(TODAY(),I477))&lt;$B$9,"Debe renovar licencia luego de curso de 8 horas","")</f>
        <v/>
      </c>
      <c r="L477" s="8"/>
      <c r="M477" s="8" t="str">
        <f ca="1">IF(AND(J477="no",$B$10="si"),"si","no")</f>
        <v>no</v>
      </c>
      <c r="N477" s="266"/>
      <c r="O477" s="266"/>
      <c r="P477" s="266"/>
      <c r="Q477" s="267"/>
      <c r="R477" s="266"/>
    </row>
    <row r="478" spans="1:18" x14ac:dyDescent="0.3">
      <c r="A478" s="61" t="s">
        <v>1901</v>
      </c>
      <c r="B478" s="224" t="s">
        <v>44</v>
      </c>
      <c r="C478" s="225" t="s">
        <v>1902</v>
      </c>
      <c r="D478" s="38" t="s">
        <v>46</v>
      </c>
      <c r="E478" s="235" t="s">
        <v>1903</v>
      </c>
      <c r="F478" s="38" t="s">
        <v>347</v>
      </c>
      <c r="G478" s="39" t="s">
        <v>1904</v>
      </c>
      <c r="H478" s="81">
        <v>44636</v>
      </c>
      <c r="I478" s="84">
        <f>Table15[[#This Row],[Fecha 
de 
expedición]]+1461</f>
        <v>46097</v>
      </c>
      <c r="J478" s="244" t="str">
        <f ca="1">IF(I478&gt;=TODAY(),"si","no")</f>
        <v>si</v>
      </c>
      <c r="K478" s="8" t="str">
        <f ca="1">IF(ABS(_xlfn.DAYS(TODAY(),I478))&lt;$B$9,"Debe renovar licencia luego de curso de 8 horas","")</f>
        <v/>
      </c>
      <c r="L478" s="8"/>
      <c r="M478" s="8" t="str">
        <f ca="1">IF(AND(J478="no",$B$10="si"),"si","no")</f>
        <v>no</v>
      </c>
      <c r="N478" s="266"/>
      <c r="O478" s="266"/>
      <c r="P478" s="266"/>
      <c r="Q478" s="267" t="str" cm="1">
        <f t="array" aca="1" ref="Q478" ca="1">_xlfn.IFS(J478="no","no",$B$10="si","si")</f>
        <v>si</v>
      </c>
      <c r="R478" s="266"/>
    </row>
    <row r="479" spans="1:18" x14ac:dyDescent="0.3">
      <c r="A479" s="65" t="s">
        <v>1905</v>
      </c>
      <c r="B479" s="224" t="s">
        <v>44</v>
      </c>
      <c r="C479" s="225" t="s">
        <v>1906</v>
      </c>
      <c r="D479" s="45" t="s">
        <v>57</v>
      </c>
      <c r="E479" s="44" t="s">
        <v>1907</v>
      </c>
      <c r="F479" s="45" t="s">
        <v>508</v>
      </c>
      <c r="G479" s="46" t="s">
        <v>1908</v>
      </c>
      <c r="H479" s="40">
        <v>43803</v>
      </c>
      <c r="I479" s="41">
        <f>Table15[[#This Row],[Fecha 
de 
expedición]]+1461</f>
        <v>45264</v>
      </c>
      <c r="J479" s="244" t="str">
        <f ca="1">IF(I479&gt;=TODAY(),"si","no")</f>
        <v>si</v>
      </c>
      <c r="K479" s="8" t="str">
        <f ca="1">IF(ABS(_xlfn.DAYS(TODAY(),I479))&lt;$B$9,"Debe renovar licencia luego de curso de 8 horas","")</f>
        <v/>
      </c>
      <c r="L479" s="8"/>
      <c r="M479" s="8" t="str">
        <f ca="1">IF(AND(J479="no",$B$10="si"),"si","no")</f>
        <v>no</v>
      </c>
      <c r="N479" s="266"/>
      <c r="O479" s="266"/>
      <c r="P479" s="266"/>
      <c r="Q479" s="267" t="str" cm="1">
        <f t="array" aca="1" ref="Q479" ca="1">_xlfn.IFS(J479="no","no",$B$10="si","si")</f>
        <v>si</v>
      </c>
      <c r="R479" s="266"/>
    </row>
    <row r="480" spans="1:18" x14ac:dyDescent="0.3">
      <c r="A480" s="252" t="s">
        <v>9041</v>
      </c>
      <c r="B480" s="226" t="s">
        <v>44</v>
      </c>
      <c r="C480" s="253" t="s">
        <v>9042</v>
      </c>
      <c r="D480" s="254" t="s">
        <v>57</v>
      </c>
      <c r="E480" s="259" t="s">
        <v>9043</v>
      </c>
      <c r="F480" s="38" t="s">
        <v>168</v>
      </c>
      <c r="G480" s="256" t="s">
        <v>9044</v>
      </c>
      <c r="H480" s="257">
        <v>44991</v>
      </c>
      <c r="I480" s="41">
        <f>Table15[[#This Row],[Fecha 
de 
expedición]]+1461</f>
        <v>46452</v>
      </c>
      <c r="J480" s="258" t="str">
        <f ca="1">IF(I480&gt;=TODAY(),"si","no")</f>
        <v>si</v>
      </c>
      <c r="K480" s="8" t="str">
        <f ca="1">IF(ABS(_xlfn.DAYS(TODAY(),I480))&lt;$B$9,"Debe renovar licencia luego de curso de 8 horas","")</f>
        <v/>
      </c>
      <c r="L480" s="8"/>
      <c r="M480" s="8" t="str">
        <f ca="1">IF(AND(J480="no",$B$10="si"),"si","no")</f>
        <v>no</v>
      </c>
      <c r="N480" s="266"/>
      <c r="O480" s="266"/>
      <c r="P480" s="266"/>
      <c r="Q480" s="267"/>
      <c r="R480" s="266"/>
    </row>
    <row r="481" spans="1:18" x14ac:dyDescent="0.3">
      <c r="A481" s="65" t="s">
        <v>1909</v>
      </c>
      <c r="B481" s="224" t="s">
        <v>44</v>
      </c>
      <c r="C481" s="225" t="s">
        <v>1910</v>
      </c>
      <c r="D481" s="45" t="s">
        <v>46</v>
      </c>
      <c r="E481" s="44" t="s">
        <v>1911</v>
      </c>
      <c r="F481" s="45" t="s">
        <v>443</v>
      </c>
      <c r="G481" s="46" t="s">
        <v>1912</v>
      </c>
      <c r="H481" s="40">
        <v>43846</v>
      </c>
      <c r="I481" s="41">
        <f>Table15[[#This Row],[Fecha 
de 
expedición]]+1461</f>
        <v>45307</v>
      </c>
      <c r="J481" s="244" t="str">
        <f ca="1">IF(I481&gt;=TODAY(),"si","no")</f>
        <v>si</v>
      </c>
      <c r="K481" s="8" t="str">
        <f ca="1">IF(ABS(_xlfn.DAYS(TODAY(),I481))&lt;$B$9,"Debe renovar licencia luego de curso de 8 horas","")</f>
        <v/>
      </c>
      <c r="L481" s="8"/>
      <c r="M481" s="8" t="str">
        <f ca="1">IF(AND(J481="no",$B$10="si"),"si","no")</f>
        <v>no</v>
      </c>
      <c r="N481" s="266"/>
      <c r="O481" s="266"/>
      <c r="P481" s="266"/>
      <c r="Q481" s="267" t="str" cm="1">
        <f t="array" aca="1" ref="Q481" ca="1">_xlfn.IFS(J481="no","no",$B$10="si","si")</f>
        <v>si</v>
      </c>
      <c r="R481" s="266"/>
    </row>
    <row r="482" spans="1:18" x14ac:dyDescent="0.3">
      <c r="A482" s="63" t="s">
        <v>1913</v>
      </c>
      <c r="B482" s="224" t="s">
        <v>44</v>
      </c>
      <c r="C482" s="225" t="s">
        <v>1914</v>
      </c>
      <c r="D482" s="38" t="s">
        <v>57</v>
      </c>
      <c r="E482" s="37" t="s">
        <v>1915</v>
      </c>
      <c r="F482" s="38" t="s">
        <v>560</v>
      </c>
      <c r="G482" s="39" t="s">
        <v>1916</v>
      </c>
      <c r="H482" s="40">
        <v>44305</v>
      </c>
      <c r="I482" s="41">
        <f>Table15[[#This Row],[Fecha 
de 
expedición]]+1461</f>
        <v>45766</v>
      </c>
      <c r="J482" s="244" t="str">
        <f ca="1">IF(I482&gt;=TODAY(),"si","no")</f>
        <v>si</v>
      </c>
      <c r="K482" s="8" t="str">
        <f ca="1">IF(ABS(_xlfn.DAYS(TODAY(),I482))&lt;$B$9,"Debe renovar licencia luego de curso de 8 horas","")</f>
        <v/>
      </c>
      <c r="L482" s="8"/>
      <c r="M482" s="8" t="str">
        <f ca="1">IF(AND(J482="no",$B$10="si"),"si","no")</f>
        <v>no</v>
      </c>
      <c r="N482" s="266"/>
      <c r="O482" s="266"/>
      <c r="P482" s="266"/>
      <c r="Q482" s="267" t="str" cm="1">
        <f t="array" aca="1" ref="Q482" ca="1">_xlfn.IFS(J482="no","no",$B$10="si","si")</f>
        <v>si</v>
      </c>
      <c r="R482" s="266"/>
    </row>
    <row r="483" spans="1:18" x14ac:dyDescent="0.3">
      <c r="A483" s="65" t="s">
        <v>1917</v>
      </c>
      <c r="B483" s="224" t="s">
        <v>44</v>
      </c>
      <c r="C483" s="225" t="s">
        <v>1918</v>
      </c>
      <c r="D483" s="45" t="s">
        <v>57</v>
      </c>
      <c r="E483" s="44" t="s">
        <v>1919</v>
      </c>
      <c r="F483" s="45" t="s">
        <v>89</v>
      </c>
      <c r="G483" s="46" t="s">
        <v>1920</v>
      </c>
      <c r="H483" s="40">
        <v>44274</v>
      </c>
      <c r="I483" s="41">
        <f>Table15[[#This Row],[Fecha 
de 
expedición]]+1461</f>
        <v>45735</v>
      </c>
      <c r="J483" s="244" t="str">
        <f ca="1">IF(I483&gt;=TODAY(),"si","no")</f>
        <v>si</v>
      </c>
      <c r="K483" s="8" t="str">
        <f ca="1">IF(ABS(_xlfn.DAYS(TODAY(),I483))&lt;$B$9,"Debe renovar licencia luego de curso de 8 horas","")</f>
        <v/>
      </c>
      <c r="L483" s="8"/>
      <c r="M483" s="8" t="str">
        <f ca="1">IF(AND(J483="no",$B$10="si"),"si","no")</f>
        <v>no</v>
      </c>
      <c r="N483" s="266"/>
      <c r="O483" s="266"/>
      <c r="P483" s="266"/>
      <c r="Q483" s="267" t="str" cm="1">
        <f t="array" aca="1" ref="Q483" ca="1">_xlfn.IFS(J483="no","no",$B$10="si","si")</f>
        <v>si</v>
      </c>
      <c r="R483" s="266"/>
    </row>
    <row r="484" spans="1:18" x14ac:dyDescent="0.3">
      <c r="A484" s="61" t="s">
        <v>1921</v>
      </c>
      <c r="B484" s="224" t="s">
        <v>44</v>
      </c>
      <c r="C484" s="225" t="s">
        <v>1922</v>
      </c>
      <c r="D484" s="38" t="s">
        <v>57</v>
      </c>
      <c r="E484" s="82" t="s">
        <v>1923</v>
      </c>
      <c r="F484" s="38" t="s">
        <v>704</v>
      </c>
      <c r="G484" s="39" t="s">
        <v>1924</v>
      </c>
      <c r="H484" s="81">
        <v>44418</v>
      </c>
      <c r="I484" s="41">
        <f>Table15[[#This Row],[Fecha 
de 
expedición]]+1461</f>
        <v>45879</v>
      </c>
      <c r="J484" s="244" t="str">
        <f ca="1">IF(I484&gt;=TODAY(),"si","no")</f>
        <v>si</v>
      </c>
      <c r="K484" s="8" t="str">
        <f ca="1">IF(ABS(_xlfn.DAYS(TODAY(),I484))&lt;$B$9,"Debe renovar licencia luego de curso de 8 horas","")</f>
        <v/>
      </c>
      <c r="L484" s="8"/>
      <c r="M484" s="8" t="str">
        <f ca="1">IF(AND(J484="no",$B$10="si"),"si","no")</f>
        <v>no</v>
      </c>
      <c r="N484" s="266"/>
      <c r="O484" s="266"/>
      <c r="P484" s="266"/>
      <c r="Q484" s="267" t="str" cm="1">
        <f t="array" aca="1" ref="Q484" ca="1">_xlfn.IFS(J484="no","no",$B$10="si","si")</f>
        <v>si</v>
      </c>
      <c r="R484" s="266"/>
    </row>
    <row r="485" spans="1:18" x14ac:dyDescent="0.3">
      <c r="A485" s="65" t="s">
        <v>1925</v>
      </c>
      <c r="B485" s="224" t="s">
        <v>44</v>
      </c>
      <c r="C485" s="225" t="s">
        <v>1926</v>
      </c>
      <c r="D485" s="45" t="s">
        <v>57</v>
      </c>
      <c r="E485" s="44" t="s">
        <v>1927</v>
      </c>
      <c r="F485" s="45" t="s">
        <v>929</v>
      </c>
      <c r="G485" s="46" t="s">
        <v>1928</v>
      </c>
      <c r="H485" s="40">
        <v>43440</v>
      </c>
      <c r="I485" s="41">
        <f>Table15[[#This Row],[Fecha 
de 
expedición]]+1461</f>
        <v>44901</v>
      </c>
      <c r="J485" s="244" t="str">
        <f ca="1">IF(I485&gt;=TODAY(),"si","no")</f>
        <v>no</v>
      </c>
      <c r="K485" s="8" t="str">
        <f ca="1">IF(ABS(_xlfn.DAYS(TODAY(),I485))&lt;$B$9,"Debe renovar licencia luego de curso de 8 horas","")</f>
        <v/>
      </c>
      <c r="L485" s="8"/>
      <c r="M485" s="8" t="str">
        <f ca="1">IF(AND(J485="no",$B$10="si"),"si","no")</f>
        <v>si</v>
      </c>
      <c r="N485" s="266"/>
      <c r="O485" s="266"/>
      <c r="P485" s="266"/>
      <c r="Q485" s="267" t="str" cm="1">
        <f t="array" aca="1" ref="Q485" ca="1">_xlfn.IFS(J485="no","no",$B$10="si","si")</f>
        <v>no</v>
      </c>
      <c r="R485" s="266"/>
    </row>
    <row r="486" spans="1:18" x14ac:dyDescent="0.3">
      <c r="A486" s="65" t="s">
        <v>1929</v>
      </c>
      <c r="B486" s="224" t="s">
        <v>62</v>
      </c>
      <c r="C486" s="225" t="s">
        <v>1930</v>
      </c>
      <c r="D486" s="45" t="s">
        <v>57</v>
      </c>
      <c r="E486" s="194" t="s">
        <v>1931</v>
      </c>
      <c r="F486" s="45" t="s">
        <v>109</v>
      </c>
      <c r="G486" s="46" t="s">
        <v>1932</v>
      </c>
      <c r="H486" s="40">
        <v>42845</v>
      </c>
      <c r="I486" s="41">
        <f>Table15[[#This Row],[Fecha 
de 
expedición]]+1461</f>
        <v>44306</v>
      </c>
      <c r="J486" s="244" t="str">
        <f ca="1">IF(I486&gt;=TODAY(),"si","no")</f>
        <v>no</v>
      </c>
      <c r="K486" s="8" t="str">
        <f ca="1">IF(ABS(_xlfn.DAYS(TODAY(),I486))&lt;$B$9,"Debe renovar licencia luego de curso de 8 horas","")</f>
        <v/>
      </c>
      <c r="L486" s="8"/>
      <c r="M486" s="8" t="str">
        <f ca="1">IF(AND(J486="no",$B$10="si"),"si","no")</f>
        <v>si</v>
      </c>
      <c r="N486" s="266"/>
      <c r="O486" s="266"/>
      <c r="P486" s="266"/>
      <c r="Q486" s="267" t="str" cm="1">
        <f t="array" aca="1" ref="Q486" ca="1">_xlfn.IFS(J486="no","no",$B$10="si","si")</f>
        <v>no</v>
      </c>
      <c r="R486" s="266"/>
    </row>
    <row r="487" spans="1:18" x14ac:dyDescent="0.3">
      <c r="A487" s="61" t="s">
        <v>1933</v>
      </c>
      <c r="B487" s="224" t="s">
        <v>44</v>
      </c>
      <c r="C487" s="225" t="s">
        <v>1934</v>
      </c>
      <c r="D487" s="45" t="s">
        <v>57</v>
      </c>
      <c r="E487" s="44" t="s">
        <v>1935</v>
      </c>
      <c r="F487" s="45" t="s">
        <v>835</v>
      </c>
      <c r="G487" s="46" t="s">
        <v>1936</v>
      </c>
      <c r="H487" s="40">
        <v>44460</v>
      </c>
      <c r="I487" s="41">
        <f>Table15[[#This Row],[Fecha 
de 
expedición]]+1461</f>
        <v>45921</v>
      </c>
      <c r="J487" s="244" t="str">
        <f ca="1">IF(I487&gt;=TODAY(),"si","no")</f>
        <v>si</v>
      </c>
      <c r="K487" s="8" t="str">
        <f ca="1">IF(ABS(_xlfn.DAYS(TODAY(),I487))&lt;$B$9,"Debe renovar licencia luego de curso de 8 horas","")</f>
        <v/>
      </c>
      <c r="L487" s="8"/>
      <c r="M487" s="8" t="str">
        <f ca="1">IF(AND(J487="no",$B$10="si"),"si","no")</f>
        <v>no</v>
      </c>
      <c r="N487" s="266"/>
      <c r="O487" s="266"/>
      <c r="P487" s="266"/>
      <c r="Q487" s="267" t="str" cm="1">
        <f t="array" aca="1" ref="Q487" ca="1">_xlfn.IFS(J487="no","no",$B$10="si","si")</f>
        <v>si</v>
      </c>
      <c r="R487" s="266"/>
    </row>
    <row r="488" spans="1:18" x14ac:dyDescent="0.3">
      <c r="A488" s="63" t="s">
        <v>1937</v>
      </c>
      <c r="B488" s="224" t="s">
        <v>44</v>
      </c>
      <c r="C488" s="225" t="s">
        <v>1938</v>
      </c>
      <c r="D488" s="38" t="s">
        <v>57</v>
      </c>
      <c r="E488" s="37" t="s">
        <v>1939</v>
      </c>
      <c r="F488" s="38" t="s">
        <v>1940</v>
      </c>
      <c r="G488" s="39" t="s">
        <v>1941</v>
      </c>
      <c r="H488" s="40">
        <v>44342</v>
      </c>
      <c r="I488" s="41">
        <f>Table15[[#This Row],[Fecha 
de 
expedición]]+1461</f>
        <v>45803</v>
      </c>
      <c r="J488" s="244" t="str">
        <f ca="1">IF(I488&gt;=TODAY(),"si","no")</f>
        <v>si</v>
      </c>
      <c r="K488" s="8" t="str">
        <f ca="1">IF(ABS(_xlfn.DAYS(TODAY(),I488))&lt;$B$9,"Debe renovar licencia luego de curso de 8 horas","")</f>
        <v/>
      </c>
      <c r="L488" s="8"/>
      <c r="M488" s="8" t="str">
        <f ca="1">IF(AND(J488="no",$B$10="si"),"si","no")</f>
        <v>no</v>
      </c>
      <c r="N488" s="266"/>
      <c r="O488" s="266"/>
      <c r="P488" s="266"/>
      <c r="Q488" s="267" t="str" cm="1">
        <f t="array" aca="1" ref="Q488" ca="1">_xlfn.IFS(J488="no","no",$B$10="si","si")</f>
        <v>si</v>
      </c>
      <c r="R488" s="266"/>
    </row>
    <row r="489" spans="1:18" x14ac:dyDescent="0.3">
      <c r="A489" s="65" t="s">
        <v>1942</v>
      </c>
      <c r="B489" s="224" t="s">
        <v>44</v>
      </c>
      <c r="C489" s="225" t="s">
        <v>1943</v>
      </c>
      <c r="D489" s="45" t="s">
        <v>57</v>
      </c>
      <c r="E489" s="44" t="s">
        <v>1944</v>
      </c>
      <c r="F489" s="45" t="s">
        <v>466</v>
      </c>
      <c r="G489" s="46" t="s">
        <v>1945</v>
      </c>
      <c r="H489" s="40">
        <v>44336</v>
      </c>
      <c r="I489" s="41">
        <f>Table15[[#This Row],[Fecha 
de 
expedición]]+1461</f>
        <v>45797</v>
      </c>
      <c r="J489" s="244" t="str">
        <f ca="1">IF(I489&gt;=TODAY(),"si","no")</f>
        <v>si</v>
      </c>
      <c r="K489" s="8" t="str">
        <f ca="1">IF(ABS(_xlfn.DAYS(TODAY(),I489))&lt;$B$9,"Debe renovar licencia luego de curso de 8 horas","")</f>
        <v/>
      </c>
      <c r="L489" s="8"/>
      <c r="M489" s="8" t="str">
        <f ca="1">IF(AND(J489="no",$B$10="si"),"si","no")</f>
        <v>no</v>
      </c>
      <c r="N489" s="266"/>
      <c r="O489" s="266"/>
      <c r="P489" s="266"/>
      <c r="Q489" s="267" t="str" cm="1">
        <f t="array" aca="1" ref="Q489" ca="1">_xlfn.IFS(J489="no","no",$B$10="si","si")</f>
        <v>si</v>
      </c>
      <c r="R489" s="266"/>
    </row>
    <row r="490" spans="1:18" x14ac:dyDescent="0.3">
      <c r="A490" s="65" t="s">
        <v>1946</v>
      </c>
      <c r="B490" s="224" t="s">
        <v>44</v>
      </c>
      <c r="C490" s="225" t="s">
        <v>1947</v>
      </c>
      <c r="D490" s="45" t="s">
        <v>57</v>
      </c>
      <c r="E490" s="44" t="s">
        <v>1948</v>
      </c>
      <c r="F490" s="45" t="s">
        <v>1949</v>
      </c>
      <c r="G490" s="46" t="s">
        <v>1950</v>
      </c>
      <c r="H490" s="40">
        <v>44334</v>
      </c>
      <c r="I490" s="41">
        <f>Table15[[#This Row],[Fecha 
de 
expedición]]+1461</f>
        <v>45795</v>
      </c>
      <c r="J490" s="244" t="str">
        <f ca="1">IF(I490&gt;=TODAY(),"si","no")</f>
        <v>si</v>
      </c>
      <c r="K490" s="8" t="str">
        <f ca="1">IF(ABS(_xlfn.DAYS(TODAY(),I490))&lt;$B$9,"Debe renovar licencia luego de curso de 8 horas","")</f>
        <v/>
      </c>
      <c r="L490" s="8"/>
      <c r="M490" s="8" t="str">
        <f ca="1">IF(AND(J490="no",$B$10="si"),"si","no")</f>
        <v>no</v>
      </c>
      <c r="N490" s="266"/>
      <c r="O490" s="266"/>
      <c r="P490" s="266"/>
      <c r="Q490" s="267" t="str" cm="1">
        <f t="array" aca="1" ref="Q490" ca="1">_xlfn.IFS(J490="no","no",$B$10="si","si")</f>
        <v>si</v>
      </c>
      <c r="R490" s="266"/>
    </row>
    <row r="491" spans="1:18" x14ac:dyDescent="0.3">
      <c r="A491" s="63" t="s">
        <v>1951</v>
      </c>
      <c r="B491" s="224" t="s">
        <v>44</v>
      </c>
      <c r="C491" s="225" t="s">
        <v>1952</v>
      </c>
      <c r="D491" s="38" t="s">
        <v>57</v>
      </c>
      <c r="E491" s="37" t="s">
        <v>1953</v>
      </c>
      <c r="F491" s="38" t="s">
        <v>74</v>
      </c>
      <c r="G491" s="39" t="s">
        <v>1954</v>
      </c>
      <c r="H491" s="40">
        <v>44328</v>
      </c>
      <c r="I491" s="41">
        <f>Table15[[#This Row],[Fecha 
de 
expedición]]+1461</f>
        <v>45789</v>
      </c>
      <c r="J491" s="244" t="str">
        <f ca="1">IF(I491&gt;=TODAY(),"si","no")</f>
        <v>si</v>
      </c>
      <c r="K491" s="8" t="str">
        <f ca="1">IF(ABS(_xlfn.DAYS(TODAY(),I491))&lt;$B$9,"Debe renovar licencia luego de curso de 8 horas","")</f>
        <v/>
      </c>
      <c r="L491" s="8"/>
      <c r="M491" s="8" t="str">
        <f ca="1">IF(AND(J491="no",$B$10="si"),"si","no")</f>
        <v>no</v>
      </c>
      <c r="N491" s="266"/>
      <c r="O491" s="266"/>
      <c r="P491" s="266"/>
      <c r="Q491" s="267" t="str" cm="1">
        <f t="array" aca="1" ref="Q491" ca="1">_xlfn.IFS(J491="no","no",$B$10="si","si")</f>
        <v>si</v>
      </c>
      <c r="R491" s="266"/>
    </row>
    <row r="492" spans="1:18" x14ac:dyDescent="0.3">
      <c r="A492" s="61" t="s">
        <v>1955</v>
      </c>
      <c r="B492" s="224" t="s">
        <v>44</v>
      </c>
      <c r="C492" s="225" t="s">
        <v>1956</v>
      </c>
      <c r="D492" s="38" t="s">
        <v>57</v>
      </c>
      <c r="E492" s="235" t="s">
        <v>1957</v>
      </c>
      <c r="F492" s="38" t="s">
        <v>555</v>
      </c>
      <c r="G492" s="39" t="s">
        <v>1958</v>
      </c>
      <c r="H492" s="81">
        <v>44616</v>
      </c>
      <c r="I492" s="84">
        <f>Table15[[#This Row],[Fecha 
de 
expedición]]+1461</f>
        <v>46077</v>
      </c>
      <c r="J492" s="244" t="str">
        <f ca="1">IF(I492&gt;=TODAY(),"si","no")</f>
        <v>si</v>
      </c>
      <c r="K492" s="8" t="str">
        <f ca="1">IF(ABS(_xlfn.DAYS(TODAY(),I492))&lt;$B$9,"Debe renovar licencia luego de curso de 8 horas","")</f>
        <v/>
      </c>
      <c r="L492" s="8"/>
      <c r="M492" s="8" t="str">
        <f ca="1">IF(AND(J492="no",$B$10="si"),"si","no")</f>
        <v>no</v>
      </c>
      <c r="N492" s="266"/>
      <c r="O492" s="266"/>
      <c r="P492" s="266"/>
      <c r="Q492" s="267" t="str" cm="1">
        <f t="array" aca="1" ref="Q492" ca="1">_xlfn.IFS(J492="no","no",$B$10="si","si")</f>
        <v>si</v>
      </c>
      <c r="R492" s="266"/>
    </row>
    <row r="493" spans="1:18" x14ac:dyDescent="0.3">
      <c r="A493" s="213" t="s">
        <v>1959</v>
      </c>
      <c r="B493" s="226" t="s">
        <v>44</v>
      </c>
      <c r="C493" s="227" t="s">
        <v>1960</v>
      </c>
      <c r="D493" s="214" t="s">
        <v>57</v>
      </c>
      <c r="E493" s="58" t="s">
        <v>1961</v>
      </c>
      <c r="F493" s="45" t="s">
        <v>835</v>
      </c>
      <c r="G493" s="46" t="s">
        <v>1962</v>
      </c>
      <c r="H493" s="211">
        <v>44851</v>
      </c>
      <c r="I493" s="41">
        <f>Table15[[#This Row],[Fecha 
de 
expedición]]+1461</f>
        <v>46312</v>
      </c>
      <c r="J493" s="228" t="str">
        <f ca="1">IF(I493&gt;=TODAY(),"si","no")</f>
        <v>si</v>
      </c>
      <c r="K493" s="8" t="str">
        <f ca="1">IF(ABS(_xlfn.DAYS(TODAY(),I493))&lt;$B$9,"Debe renovar licencia luego de curso de 8 horas","")</f>
        <v/>
      </c>
      <c r="L493" s="8"/>
      <c r="M493" s="8" t="str">
        <f ca="1">IF(AND(J493="no",$B$10="si"),"si","no")</f>
        <v>no</v>
      </c>
      <c r="N493" s="266"/>
      <c r="O493" s="266"/>
      <c r="P493" s="266"/>
      <c r="Q493" s="267" t="str" cm="1">
        <f t="array" aca="1" ref="Q493" ca="1">_xlfn.IFS(J493="no","no",$B$10="si","si")</f>
        <v>si</v>
      </c>
      <c r="R493" s="266"/>
    </row>
    <row r="494" spans="1:18" x14ac:dyDescent="0.3">
      <c r="A494" s="61" t="s">
        <v>1963</v>
      </c>
      <c r="B494" s="224" t="s">
        <v>44</v>
      </c>
      <c r="C494" s="225" t="s">
        <v>1964</v>
      </c>
      <c r="D494" s="38" t="s">
        <v>57</v>
      </c>
      <c r="E494" s="235" t="s">
        <v>1965</v>
      </c>
      <c r="F494" s="38" t="s">
        <v>892</v>
      </c>
      <c r="G494" s="39" t="s">
        <v>1966</v>
      </c>
      <c r="H494" s="81">
        <v>44725</v>
      </c>
      <c r="I494" s="84">
        <f>Table15[[#This Row],[Fecha 
de 
expedición]]+1461</f>
        <v>46186</v>
      </c>
      <c r="J494" s="244" t="str">
        <f ca="1">IF(I494&gt;=TODAY(),"si","no")</f>
        <v>si</v>
      </c>
      <c r="K494" s="8" t="str">
        <f ca="1">IF(ABS(_xlfn.DAYS(TODAY(),I494))&lt;$B$9,"Debe renovar licencia luego de curso de 8 horas","")</f>
        <v/>
      </c>
      <c r="L494" s="8"/>
      <c r="M494" s="8" t="str">
        <f ca="1">IF(AND(J494="no",$B$10="si"),"si","no")</f>
        <v>no</v>
      </c>
      <c r="N494" s="266"/>
      <c r="O494" s="266"/>
      <c r="P494" s="266"/>
      <c r="Q494" s="267" t="str" cm="1">
        <f t="array" aca="1" ref="Q494" ca="1">_xlfn.IFS(J494="no","no",$B$10="si","si")</f>
        <v>si</v>
      </c>
      <c r="R494" s="266"/>
    </row>
    <row r="495" spans="1:18" x14ac:dyDescent="0.3">
      <c r="A495" s="65" t="s">
        <v>1967</v>
      </c>
      <c r="B495" s="224" t="s">
        <v>44</v>
      </c>
      <c r="C495" s="225" t="s">
        <v>1968</v>
      </c>
      <c r="D495" s="45" t="s">
        <v>57</v>
      </c>
      <c r="E495" s="44" t="s">
        <v>1969</v>
      </c>
      <c r="F495" s="45" t="s">
        <v>453</v>
      </c>
      <c r="G495" s="46" t="s">
        <v>1970</v>
      </c>
      <c r="H495" s="40">
        <v>43628</v>
      </c>
      <c r="I495" s="41">
        <f>Table15[[#This Row],[Fecha 
de 
expedición]]+1461</f>
        <v>45089</v>
      </c>
      <c r="J495" s="244" t="str">
        <f ca="1">IF(I495&gt;=TODAY(),"si","no")</f>
        <v>no</v>
      </c>
      <c r="K495" s="8" t="str">
        <f ca="1">IF(ABS(_xlfn.DAYS(TODAY(),I495))&lt;$B$9,"Debe renovar licencia luego de curso de 8 horas","")</f>
        <v/>
      </c>
      <c r="L495" s="8"/>
      <c r="M495" s="8" t="str">
        <f ca="1">IF(AND(J495="no",$B$10="si"),"si","no")</f>
        <v>si</v>
      </c>
      <c r="N495" s="266"/>
      <c r="O495" s="266"/>
      <c r="P495" s="266"/>
      <c r="Q495" s="267" t="str" cm="1">
        <f t="array" aca="1" ref="Q495" ca="1">_xlfn.IFS(J495="no","no",$B$10="si","si")</f>
        <v>no</v>
      </c>
      <c r="R495" s="266"/>
    </row>
    <row r="496" spans="1:18" x14ac:dyDescent="0.3">
      <c r="A496" s="65" t="s">
        <v>1971</v>
      </c>
      <c r="B496" s="224" t="s">
        <v>44</v>
      </c>
      <c r="C496" s="225" t="s">
        <v>1972</v>
      </c>
      <c r="D496" s="45" t="s">
        <v>57</v>
      </c>
      <c r="E496" s="44" t="s">
        <v>1973</v>
      </c>
      <c r="F496" s="45" t="s">
        <v>466</v>
      </c>
      <c r="G496" s="46" t="s">
        <v>1974</v>
      </c>
      <c r="H496" s="40">
        <v>44336</v>
      </c>
      <c r="I496" s="41">
        <f>Table15[[#This Row],[Fecha 
de 
expedición]]+1461</f>
        <v>45797</v>
      </c>
      <c r="J496" s="244" t="str">
        <f ca="1">IF(I496&gt;=TODAY(),"si","no")</f>
        <v>si</v>
      </c>
      <c r="K496" s="8" t="str">
        <f ca="1">IF(ABS(_xlfn.DAYS(TODAY(),I496))&lt;$B$9,"Debe renovar licencia luego de curso de 8 horas","")</f>
        <v/>
      </c>
      <c r="L496" s="8"/>
      <c r="M496" s="8" t="str">
        <f ca="1">IF(AND(J496="no",$B$10="si"),"si","no")</f>
        <v>no</v>
      </c>
      <c r="N496" s="266"/>
      <c r="O496" s="266"/>
      <c r="P496" s="266"/>
      <c r="Q496" s="267" t="str" cm="1">
        <f t="array" aca="1" ref="Q496" ca="1">_xlfn.IFS(J496="no","no",$B$10="si","si")</f>
        <v>si</v>
      </c>
      <c r="R496" s="266"/>
    </row>
    <row r="497" spans="1:18" x14ac:dyDescent="0.3">
      <c r="A497" s="65" t="s">
        <v>1975</v>
      </c>
      <c r="B497" s="224" t="s">
        <v>44</v>
      </c>
      <c r="C497" s="225" t="s">
        <v>1976</v>
      </c>
      <c r="D497" s="45" t="s">
        <v>57</v>
      </c>
      <c r="E497" s="44" t="s">
        <v>1977</v>
      </c>
      <c r="F497" s="45" t="s">
        <v>89</v>
      </c>
      <c r="G497" s="46" t="s">
        <v>1978</v>
      </c>
      <c r="H497" s="40">
        <v>43479</v>
      </c>
      <c r="I497" s="41">
        <f>Table15[[#This Row],[Fecha 
de 
expedición]]+1461</f>
        <v>44940</v>
      </c>
      <c r="J497" s="244" t="str">
        <f ca="1">IF(I497&gt;=TODAY(),"si","no")</f>
        <v>no</v>
      </c>
      <c r="K497" s="8" t="str">
        <f ca="1">IF(ABS(_xlfn.DAYS(TODAY(),I497))&lt;$B$9,"Debe renovar licencia luego de curso de 8 horas","")</f>
        <v/>
      </c>
      <c r="L497" s="8"/>
      <c r="M497" s="8" t="str">
        <f ca="1">IF(AND(J497="no",$B$10="si"),"si","no")</f>
        <v>si</v>
      </c>
      <c r="N497" s="266"/>
      <c r="O497" s="266"/>
      <c r="P497" s="266"/>
      <c r="Q497" s="267" t="str" cm="1">
        <f t="array" aca="1" ref="Q497" ca="1">_xlfn.IFS(J497="no","no",$B$10="si","si")</f>
        <v>no</v>
      </c>
      <c r="R497" s="266"/>
    </row>
    <row r="498" spans="1:18" x14ac:dyDescent="0.3">
      <c r="A498" s="65" t="s">
        <v>1979</v>
      </c>
      <c r="B498" s="224" t="s">
        <v>44</v>
      </c>
      <c r="C498" s="225" t="s">
        <v>1980</v>
      </c>
      <c r="D498" s="45" t="s">
        <v>57</v>
      </c>
      <c r="E498" s="44" t="s">
        <v>1981</v>
      </c>
      <c r="F498" s="45" t="s">
        <v>402</v>
      </c>
      <c r="G498" s="46" t="s">
        <v>1982</v>
      </c>
      <c r="H498" s="40">
        <v>44895</v>
      </c>
      <c r="I498" s="41">
        <f>Table15[[#This Row],[Fecha 
de 
expedición]]+1461</f>
        <v>46356</v>
      </c>
      <c r="J498" s="244" t="str">
        <f ca="1">IF(I498&gt;=TODAY(),"si","no")</f>
        <v>si</v>
      </c>
      <c r="K498" s="8" t="str">
        <f ca="1">IF(ABS(_xlfn.DAYS(TODAY(),I498))&lt;$B$9,"Debe renovar licencia luego de curso de 8 horas","")</f>
        <v/>
      </c>
      <c r="L498" s="8"/>
      <c r="M498" s="8" t="str">
        <f ca="1">IF(AND(J498="no",$B$10="si"),"si","no")</f>
        <v>no</v>
      </c>
      <c r="N498" s="266"/>
      <c r="O498" s="266"/>
      <c r="P498" s="266"/>
      <c r="Q498" s="267" t="str" cm="1">
        <f t="array" aca="1" ref="Q498" ca="1">_xlfn.IFS(J498="no","no",$B$10="si","si")</f>
        <v>si</v>
      </c>
      <c r="R498" s="266"/>
    </row>
    <row r="499" spans="1:18" x14ac:dyDescent="0.3">
      <c r="A499" s="61" t="s">
        <v>1983</v>
      </c>
      <c r="B499" s="224" t="s">
        <v>44</v>
      </c>
      <c r="C499" s="225" t="s">
        <v>1984</v>
      </c>
      <c r="D499" s="38" t="s">
        <v>57</v>
      </c>
      <c r="E499" s="235" t="s">
        <v>1985</v>
      </c>
      <c r="F499" s="38" t="s">
        <v>443</v>
      </c>
      <c r="G499" s="39" t="s">
        <v>1986</v>
      </c>
      <c r="H499" s="81">
        <v>44714</v>
      </c>
      <c r="I499" s="84">
        <f>Table15[[#This Row],[Fecha 
de 
expedición]]+1461</f>
        <v>46175</v>
      </c>
      <c r="J499" s="244" t="str">
        <f ca="1">IF(I499&gt;=TODAY(),"si","no")</f>
        <v>si</v>
      </c>
      <c r="K499" s="8" t="str">
        <f ca="1">IF(ABS(_xlfn.DAYS(TODAY(),I499))&lt;$B$9,"Debe renovar licencia luego de curso de 8 horas","")</f>
        <v/>
      </c>
      <c r="L499" s="8"/>
      <c r="M499" s="8" t="str">
        <f ca="1">IF(AND(J499="no",$B$10="si"),"si","no")</f>
        <v>no</v>
      </c>
      <c r="N499" s="266"/>
      <c r="O499" s="266"/>
      <c r="P499" s="266"/>
      <c r="Q499" s="267" t="str" cm="1">
        <f t="array" aca="1" ref="Q499" ca="1">_xlfn.IFS(J499="no","no",$B$10="si","si")</f>
        <v>si</v>
      </c>
      <c r="R499" s="266"/>
    </row>
    <row r="500" spans="1:18" x14ac:dyDescent="0.3">
      <c r="A500" s="65" t="s">
        <v>1987</v>
      </c>
      <c r="B500" s="224" t="s">
        <v>44</v>
      </c>
      <c r="C500" s="225" t="s">
        <v>1988</v>
      </c>
      <c r="D500" s="45" t="s">
        <v>57</v>
      </c>
      <c r="E500" s="44" t="s">
        <v>1989</v>
      </c>
      <c r="F500" s="45" t="s">
        <v>508</v>
      </c>
      <c r="G500" s="46" t="s">
        <v>1990</v>
      </c>
      <c r="H500" s="40">
        <v>45078</v>
      </c>
      <c r="I500" s="41">
        <f>Table15[[#This Row],[Fecha 
de 
expedición]]+1461</f>
        <v>46539</v>
      </c>
      <c r="J500" s="244" t="str">
        <f ca="1">IF(I500&gt;=TODAY(),"si","no")</f>
        <v>si</v>
      </c>
      <c r="K500" s="8" t="str">
        <f ca="1">IF(ABS(_xlfn.DAYS(TODAY(),I500))&lt;$B$9,"Debe renovar licencia luego de curso de 8 horas","")</f>
        <v/>
      </c>
      <c r="L500" s="8"/>
      <c r="M500" s="8" t="str">
        <f ca="1">IF(AND(J500="no",$B$10="si"),"si","no")</f>
        <v>no</v>
      </c>
      <c r="N500" s="266"/>
      <c r="O500" s="266"/>
      <c r="P500" s="266"/>
      <c r="Q500" s="267" t="str" cm="1">
        <f t="array" aca="1" ref="Q500" ca="1">_xlfn.IFS(J500="no","no",$B$10="si","si")</f>
        <v>si</v>
      </c>
      <c r="R500" s="266"/>
    </row>
    <row r="501" spans="1:18" x14ac:dyDescent="0.3">
      <c r="A501" s="61" t="s">
        <v>1991</v>
      </c>
      <c r="B501" s="224" t="s">
        <v>44</v>
      </c>
      <c r="C501" s="225" t="s">
        <v>1992</v>
      </c>
      <c r="D501" s="38" t="s">
        <v>57</v>
      </c>
      <c r="E501" s="235" t="s">
        <v>1993</v>
      </c>
      <c r="F501" s="38" t="s">
        <v>704</v>
      </c>
      <c r="G501" s="39" t="s">
        <v>1994</v>
      </c>
      <c r="H501" s="81">
        <v>44550</v>
      </c>
      <c r="I501" s="84">
        <f>Table15[[#This Row],[Fecha 
de 
expedición]]+1461</f>
        <v>46011</v>
      </c>
      <c r="J501" s="244" t="str">
        <f ca="1">IF(I501&gt;=TODAY(),"si","no")</f>
        <v>si</v>
      </c>
      <c r="K501" s="8" t="str">
        <f ca="1">IF(ABS(_xlfn.DAYS(TODAY(),I501))&lt;$B$9,"Debe renovar licencia luego de curso de 8 horas","")</f>
        <v/>
      </c>
      <c r="L501" s="8"/>
      <c r="M501" s="8" t="str">
        <f ca="1">IF(AND(J501="no",$B$10="si"),"si","no")</f>
        <v>no</v>
      </c>
      <c r="N501" s="266"/>
      <c r="O501" s="266"/>
      <c r="P501" s="266"/>
      <c r="Q501" s="267" t="str" cm="1">
        <f t="array" aca="1" ref="Q501" ca="1">_xlfn.IFS(J501="no","no",$B$10="si","si")</f>
        <v>si</v>
      </c>
      <c r="R501" s="266"/>
    </row>
    <row r="502" spans="1:18" x14ac:dyDescent="0.3">
      <c r="A502" s="65" t="s">
        <v>1995</v>
      </c>
      <c r="B502" s="224" t="s">
        <v>44</v>
      </c>
      <c r="C502" s="225" t="s">
        <v>1996</v>
      </c>
      <c r="D502" s="45" t="s">
        <v>57</v>
      </c>
      <c r="E502" s="44" t="s">
        <v>1997</v>
      </c>
      <c r="F502" s="45" t="s">
        <v>194</v>
      </c>
      <c r="G502" s="46" t="s">
        <v>1998</v>
      </c>
      <c r="H502" s="40">
        <v>43551</v>
      </c>
      <c r="I502" s="41">
        <f>Table15[[#This Row],[Fecha 
de 
expedición]]+1461</f>
        <v>45012</v>
      </c>
      <c r="J502" s="244" t="str">
        <f ca="1">IF(I502&gt;=TODAY(),"si","no")</f>
        <v>no</v>
      </c>
      <c r="K502" s="8" t="str">
        <f ca="1">IF(ABS(_xlfn.DAYS(TODAY(),I502))&lt;$B$9,"Debe renovar licencia luego de curso de 8 horas","")</f>
        <v/>
      </c>
      <c r="L502" s="8"/>
      <c r="M502" s="8" t="str">
        <f ca="1">IF(AND(J502="no",$B$10="si"),"si","no")</f>
        <v>si</v>
      </c>
      <c r="N502" s="266"/>
      <c r="O502" s="266"/>
      <c r="P502" s="266"/>
      <c r="Q502" s="267" t="str" cm="1">
        <f t="array" aca="1" ref="Q502" ca="1">_xlfn.IFS(J502="no","no",$B$10="si","si")</f>
        <v>no</v>
      </c>
      <c r="R502" s="266"/>
    </row>
    <row r="503" spans="1:18" x14ac:dyDescent="0.3">
      <c r="A503" s="65" t="s">
        <v>1999</v>
      </c>
      <c r="B503" s="224" t="s">
        <v>44</v>
      </c>
      <c r="C503" s="225" t="s">
        <v>2000</v>
      </c>
      <c r="D503" s="45" t="s">
        <v>57</v>
      </c>
      <c r="E503" s="44" t="s">
        <v>2001</v>
      </c>
      <c r="F503" s="45" t="s">
        <v>325</v>
      </c>
      <c r="G503" s="46" t="s">
        <v>2002</v>
      </c>
      <c r="H503" s="40">
        <v>44333</v>
      </c>
      <c r="I503" s="41">
        <f>Table15[[#This Row],[Fecha 
de 
expedición]]+1461</f>
        <v>45794</v>
      </c>
      <c r="J503" s="244" t="str">
        <f ca="1">IF(I503&gt;=TODAY(),"si","no")</f>
        <v>si</v>
      </c>
      <c r="K503" s="8" t="str">
        <f ca="1">IF(ABS(_xlfn.DAYS(TODAY(),I503))&lt;$B$9,"Debe renovar licencia luego de curso de 8 horas","")</f>
        <v/>
      </c>
      <c r="L503" s="8"/>
      <c r="M503" s="8" t="str">
        <f ca="1">IF(AND(J503="no",$B$10="si"),"si","no")</f>
        <v>no</v>
      </c>
      <c r="N503" s="266"/>
      <c r="O503" s="266"/>
      <c r="P503" s="266"/>
      <c r="Q503" s="267" t="str" cm="1">
        <f t="array" aca="1" ref="Q503" ca="1">_xlfn.IFS(J503="no","no",$B$10="si","si")</f>
        <v>si</v>
      </c>
      <c r="R503" s="266"/>
    </row>
    <row r="504" spans="1:18" x14ac:dyDescent="0.3">
      <c r="A504" s="65" t="s">
        <v>2003</v>
      </c>
      <c r="B504" s="224" t="s">
        <v>44</v>
      </c>
      <c r="C504" s="225" t="s">
        <v>2004</v>
      </c>
      <c r="D504" s="45" t="s">
        <v>57</v>
      </c>
      <c r="E504" s="44" t="s">
        <v>2005</v>
      </c>
      <c r="F504" s="45" t="s">
        <v>2006</v>
      </c>
      <c r="G504" s="46" t="s">
        <v>2007</v>
      </c>
      <c r="H504" s="40">
        <v>44331</v>
      </c>
      <c r="I504" s="41">
        <f>Table15[[#This Row],[Fecha 
de 
expedición]]+1461</f>
        <v>45792</v>
      </c>
      <c r="J504" s="244" t="str">
        <f ca="1">IF(I504&gt;=TODAY(),"si","no")</f>
        <v>si</v>
      </c>
      <c r="K504" s="8" t="str">
        <f ca="1">IF(ABS(_xlfn.DAYS(TODAY(),I504))&lt;$B$9,"Debe renovar licencia luego de curso de 8 horas","")</f>
        <v/>
      </c>
      <c r="L504" s="8"/>
      <c r="M504" s="8" t="str">
        <f ca="1">IF(AND(J504="no",$B$10="si"),"si","no")</f>
        <v>no</v>
      </c>
      <c r="N504" s="266"/>
      <c r="O504" s="266"/>
      <c r="P504" s="266"/>
      <c r="Q504" s="267" t="str" cm="1">
        <f t="array" aca="1" ref="Q504" ca="1">_xlfn.IFS(J504="no","no",$B$10="si","si")</f>
        <v>si</v>
      </c>
      <c r="R504" s="266"/>
    </row>
    <row r="505" spans="1:18" x14ac:dyDescent="0.3">
      <c r="A505" s="65" t="s">
        <v>2008</v>
      </c>
      <c r="B505" s="224" t="s">
        <v>44</v>
      </c>
      <c r="C505" s="225" t="s">
        <v>2009</v>
      </c>
      <c r="D505" s="45" t="s">
        <v>46</v>
      </c>
      <c r="E505" s="44" t="s">
        <v>2010</v>
      </c>
      <c r="F505" s="45" t="s">
        <v>53</v>
      </c>
      <c r="G505" s="46" t="s">
        <v>2011</v>
      </c>
      <c r="H505" s="40">
        <v>44331</v>
      </c>
      <c r="I505" s="41">
        <f>Table15[[#This Row],[Fecha 
de 
expedición]]+1461</f>
        <v>45792</v>
      </c>
      <c r="J505" s="244" t="str">
        <f ca="1">IF(I505&gt;=TODAY(),"si","no")</f>
        <v>si</v>
      </c>
      <c r="K505" s="8" t="str">
        <f ca="1">IF(ABS(_xlfn.DAYS(TODAY(),I505))&lt;$B$9,"Debe renovar licencia luego de curso de 8 horas","")</f>
        <v/>
      </c>
      <c r="L505" s="8"/>
      <c r="M505" s="8" t="str">
        <f ca="1">IF(AND(J505="no",$B$10="si"),"si","no")</f>
        <v>no</v>
      </c>
      <c r="N505" s="266"/>
      <c r="O505" s="266"/>
      <c r="P505" s="266"/>
      <c r="Q505" s="267" t="str" cm="1">
        <f t="array" aca="1" ref="Q505" ca="1">_xlfn.IFS(J505="no","no",$B$10="si","si")</f>
        <v>si</v>
      </c>
      <c r="R505" s="266"/>
    </row>
    <row r="506" spans="1:18" x14ac:dyDescent="0.3">
      <c r="A506" s="65" t="s">
        <v>2012</v>
      </c>
      <c r="B506" s="224" t="s">
        <v>44</v>
      </c>
      <c r="C506" s="225" t="s">
        <v>2013</v>
      </c>
      <c r="D506" s="45" t="s">
        <v>57</v>
      </c>
      <c r="E506" s="44" t="s">
        <v>2014</v>
      </c>
      <c r="F506" s="45" t="s">
        <v>89</v>
      </c>
      <c r="G506" s="46" t="s">
        <v>2015</v>
      </c>
      <c r="H506" s="40">
        <v>44909</v>
      </c>
      <c r="I506" s="41">
        <f>Table15[[#This Row],[Fecha 
de 
expedición]]+1461</f>
        <v>46370</v>
      </c>
      <c r="J506" s="244" t="str">
        <f ca="1">IF(I506&gt;=TODAY(),"si","no")</f>
        <v>si</v>
      </c>
      <c r="K506" s="8" t="str">
        <f ca="1">IF(ABS(_xlfn.DAYS(TODAY(),I506))&lt;$B$9,"Debe renovar licencia luego de curso de 8 horas","")</f>
        <v/>
      </c>
      <c r="L506" s="8"/>
      <c r="M506" s="8" t="str">
        <f ca="1">IF(AND(J506="no",$B$10="si"),"si","no")</f>
        <v>no</v>
      </c>
      <c r="N506" s="266"/>
      <c r="O506" s="266"/>
      <c r="P506" s="266"/>
      <c r="Q506" s="267" t="str" cm="1">
        <f t="array" aca="1" ref="Q506" ca="1">_xlfn.IFS(J506="no","no",$B$10="si","si")</f>
        <v>si</v>
      </c>
      <c r="R506" s="266"/>
    </row>
    <row r="507" spans="1:18" x14ac:dyDescent="0.3">
      <c r="A507" s="65" t="s">
        <v>2016</v>
      </c>
      <c r="B507" s="224" t="s">
        <v>44</v>
      </c>
      <c r="C507" s="225" t="s">
        <v>2017</v>
      </c>
      <c r="D507" s="45" t="s">
        <v>57</v>
      </c>
      <c r="E507" s="44" t="s">
        <v>2018</v>
      </c>
      <c r="F507" s="45" t="s">
        <v>89</v>
      </c>
      <c r="G507" s="46" t="s">
        <v>2019</v>
      </c>
      <c r="H507" s="40">
        <v>44887</v>
      </c>
      <c r="I507" s="41">
        <f>Table15[[#This Row],[Fecha 
de 
expedición]]+1461</f>
        <v>46348</v>
      </c>
      <c r="J507" s="244" t="str">
        <f ca="1">IF(I507&gt;=TODAY(),"si","no")</f>
        <v>si</v>
      </c>
      <c r="K507" s="8" t="str">
        <f ca="1">IF(ABS(_xlfn.DAYS(TODAY(),I507))&lt;$B$9,"Debe renovar licencia luego de curso de 8 horas","")</f>
        <v/>
      </c>
      <c r="L507" s="8"/>
      <c r="M507" s="8" t="str">
        <f ca="1">IF(AND(J507="no",$B$10="si"),"si","no")</f>
        <v>no</v>
      </c>
      <c r="N507" s="266"/>
      <c r="O507" s="266"/>
      <c r="P507" s="266"/>
      <c r="Q507" s="267" t="str" cm="1">
        <f t="array" aca="1" ref="Q507" ca="1">_xlfn.IFS(J507="no","no",$B$10="si","si")</f>
        <v>si</v>
      </c>
      <c r="R507" s="266"/>
    </row>
    <row r="508" spans="1:18" x14ac:dyDescent="0.3">
      <c r="A508" s="65" t="s">
        <v>2020</v>
      </c>
      <c r="B508" s="224" t="s">
        <v>44</v>
      </c>
      <c r="C508" s="225" t="s">
        <v>2021</v>
      </c>
      <c r="D508" s="45" t="s">
        <v>57</v>
      </c>
      <c r="E508" s="239" t="s">
        <v>2022</v>
      </c>
      <c r="F508" s="45" t="s">
        <v>425</v>
      </c>
      <c r="G508" s="46" t="s">
        <v>2023</v>
      </c>
      <c r="H508" s="40">
        <v>44887</v>
      </c>
      <c r="I508" s="41">
        <f>Table15[[#This Row],[Fecha 
de 
expedición]]+1461</f>
        <v>46348</v>
      </c>
      <c r="J508" s="244" t="str">
        <f ca="1">IF(I508&gt;=TODAY(),"si","no")</f>
        <v>si</v>
      </c>
      <c r="K508" s="8" t="str">
        <f ca="1">IF(ABS(_xlfn.DAYS(TODAY(),I508))&lt;$B$9,"Debe renovar licencia luego de curso de 8 horas","")</f>
        <v/>
      </c>
      <c r="L508" s="8"/>
      <c r="M508" s="8" t="str">
        <f ca="1">IF(AND(J508="no",$B$10="si"),"si","no")</f>
        <v>no</v>
      </c>
      <c r="N508" s="266"/>
      <c r="O508" s="266"/>
      <c r="P508" s="266"/>
      <c r="Q508" s="267" t="str" cm="1">
        <f t="array" aca="1" ref="Q508" ca="1">_xlfn.IFS(J508="no","no",$B$10="si","si")</f>
        <v>si</v>
      </c>
      <c r="R508" s="266"/>
    </row>
    <row r="509" spans="1:18" x14ac:dyDescent="0.3">
      <c r="A509" s="65" t="s">
        <v>2024</v>
      </c>
      <c r="B509" s="224" t="s">
        <v>44</v>
      </c>
      <c r="C509" s="225" t="s">
        <v>2025</v>
      </c>
      <c r="D509" s="45" t="s">
        <v>57</v>
      </c>
      <c r="E509" s="44" t="s">
        <v>2026</v>
      </c>
      <c r="F509" s="45" t="s">
        <v>89</v>
      </c>
      <c r="G509" s="46" t="s">
        <v>2027</v>
      </c>
      <c r="H509" s="40">
        <v>44887</v>
      </c>
      <c r="I509" s="41">
        <f>Table15[[#This Row],[Fecha 
de 
expedición]]+1461</f>
        <v>46348</v>
      </c>
      <c r="J509" s="244" t="str">
        <f ca="1">IF(I509&gt;=TODAY(),"si","no")</f>
        <v>si</v>
      </c>
      <c r="K509" s="8" t="str">
        <f ca="1">IF(ABS(_xlfn.DAYS(TODAY(),I509))&lt;$B$9,"Debe renovar licencia luego de curso de 8 horas","")</f>
        <v/>
      </c>
      <c r="L509" s="8"/>
      <c r="M509" s="8" t="str">
        <f ca="1">IF(AND(J509="no",$B$10="si"),"si","no")</f>
        <v>no</v>
      </c>
      <c r="N509" s="266"/>
      <c r="O509" s="266"/>
      <c r="P509" s="266"/>
      <c r="Q509" s="267" t="str" cm="1">
        <f t="array" aca="1" ref="Q509" ca="1">_xlfn.IFS(J509="no","no",$B$10="si","si")</f>
        <v>si</v>
      </c>
      <c r="R509" s="266"/>
    </row>
    <row r="510" spans="1:18" x14ac:dyDescent="0.3">
      <c r="A510" s="65" t="s">
        <v>2028</v>
      </c>
      <c r="B510" s="224" t="s">
        <v>44</v>
      </c>
      <c r="C510" s="225" t="s">
        <v>2029</v>
      </c>
      <c r="D510" s="45" t="s">
        <v>57</v>
      </c>
      <c r="E510" s="239" t="s">
        <v>2030</v>
      </c>
      <c r="F510" s="45" t="s">
        <v>89</v>
      </c>
      <c r="G510" s="46" t="s">
        <v>2031</v>
      </c>
      <c r="H510" s="40">
        <v>44887</v>
      </c>
      <c r="I510" s="41">
        <f>Table15[[#This Row],[Fecha 
de 
expedición]]+1461</f>
        <v>46348</v>
      </c>
      <c r="J510" s="244" t="str">
        <f ca="1">IF(I510&gt;=TODAY(),"si","no")</f>
        <v>si</v>
      </c>
      <c r="K510" s="8" t="str">
        <f ca="1">IF(ABS(_xlfn.DAYS(TODAY(),I510))&lt;$B$9,"Debe renovar licencia luego de curso de 8 horas","")</f>
        <v/>
      </c>
      <c r="L510" s="8"/>
      <c r="M510" s="8" t="str">
        <f ca="1">IF(AND(J510="no",$B$10="si"),"si","no")</f>
        <v>no</v>
      </c>
      <c r="N510" s="266"/>
      <c r="O510" s="266"/>
      <c r="P510" s="266"/>
      <c r="Q510" s="267" t="str" cm="1">
        <f t="array" aca="1" ref="Q510" ca="1">_xlfn.IFS(J510="no","no",$B$10="si","si")</f>
        <v>si</v>
      </c>
      <c r="R510" s="266"/>
    </row>
    <row r="511" spans="1:18" x14ac:dyDescent="0.3">
      <c r="A511" s="65" t="s">
        <v>2032</v>
      </c>
      <c r="B511" s="224" t="s">
        <v>44</v>
      </c>
      <c r="C511" s="225" t="s">
        <v>2033</v>
      </c>
      <c r="D511" s="45" t="s">
        <v>57</v>
      </c>
      <c r="E511" s="44" t="s">
        <v>2034</v>
      </c>
      <c r="F511" s="45" t="s">
        <v>204</v>
      </c>
      <c r="G511" s="46" t="s">
        <v>2035</v>
      </c>
      <c r="H511" s="40">
        <v>45078</v>
      </c>
      <c r="I511" s="41">
        <f>Table15[[#This Row],[Fecha 
de 
expedición]]+1461</f>
        <v>46539</v>
      </c>
      <c r="J511" s="244" t="str">
        <f ca="1">IF(I511&gt;=TODAY(),"si","no")</f>
        <v>si</v>
      </c>
      <c r="K511" s="8" t="str">
        <f ca="1">IF(ABS(_xlfn.DAYS(TODAY(),I511))&lt;$B$9,"Debe renovar licencia luego de curso de 8 horas","")</f>
        <v/>
      </c>
      <c r="L511" s="8"/>
      <c r="M511" s="8" t="str">
        <f ca="1">IF(AND(J511="no",$B$10="si"),"si","no")</f>
        <v>no</v>
      </c>
      <c r="N511" s="266"/>
      <c r="O511" s="266"/>
      <c r="P511" s="266"/>
      <c r="Q511" s="267" t="str" cm="1">
        <f t="array" aca="1" ref="Q511" ca="1">_xlfn.IFS(J511="no","no",$B$10="si","si")</f>
        <v>si</v>
      </c>
      <c r="R511" s="266"/>
    </row>
    <row r="512" spans="1:18" x14ac:dyDescent="0.3">
      <c r="A512" s="213" t="s">
        <v>2036</v>
      </c>
      <c r="B512" s="226" t="s">
        <v>44</v>
      </c>
      <c r="C512" s="227" t="s">
        <v>2037</v>
      </c>
      <c r="D512" s="214" t="s">
        <v>57</v>
      </c>
      <c r="E512" s="58" t="s">
        <v>2038</v>
      </c>
      <c r="F512" s="45" t="s">
        <v>69</v>
      </c>
      <c r="G512" s="46" t="s">
        <v>2039</v>
      </c>
      <c r="H512" s="211">
        <v>44804</v>
      </c>
      <c r="I512" s="212">
        <f>Table15[[#This Row],[Fecha 
de 
expedición]]+1461</f>
        <v>46265</v>
      </c>
      <c r="J512" s="228" t="str">
        <f ca="1">IF(I512&gt;=TODAY(),"si","no")</f>
        <v>si</v>
      </c>
      <c r="K512" s="8" t="str">
        <f ca="1">IF(ABS(_xlfn.DAYS(TODAY(),I512))&lt;$B$9,"Debe renovar licencia luego de curso de 8 horas","")</f>
        <v/>
      </c>
      <c r="L512" s="8"/>
      <c r="M512" s="8" t="str">
        <f ca="1">IF(AND(J512="no",$B$10="si"),"si","no")</f>
        <v>no</v>
      </c>
      <c r="N512" s="266"/>
      <c r="O512" s="266"/>
      <c r="P512" s="266"/>
      <c r="Q512" s="267" t="str" cm="1">
        <f t="array" aca="1" ref="Q512" ca="1">_xlfn.IFS(J512="no","no",$B$10="si","si")</f>
        <v>si</v>
      </c>
      <c r="R512" s="266"/>
    </row>
    <row r="513" spans="1:18" x14ac:dyDescent="0.3">
      <c r="A513" s="65" t="s">
        <v>2040</v>
      </c>
      <c r="B513" s="224" t="s">
        <v>44</v>
      </c>
      <c r="C513" s="225" t="s">
        <v>2041</v>
      </c>
      <c r="D513" s="45" t="s">
        <v>57</v>
      </c>
      <c r="E513" s="44" t="s">
        <v>2042</v>
      </c>
      <c r="F513" s="45" t="s">
        <v>453</v>
      </c>
      <c r="G513" s="46" t="s">
        <v>2043</v>
      </c>
      <c r="H513" s="40">
        <v>44798</v>
      </c>
      <c r="I513" s="41">
        <f>Table15[[#This Row],[Fecha 
de 
expedición]]+1461</f>
        <v>46259</v>
      </c>
      <c r="J513" s="244" t="str">
        <f ca="1">IF(I513&gt;=TODAY(),"si","no")</f>
        <v>si</v>
      </c>
      <c r="K513" s="8" t="str">
        <f ca="1">IF(ABS(_xlfn.DAYS(TODAY(),I513))&lt;$B$9,"Debe renovar licencia luego de curso de 8 horas","")</f>
        <v/>
      </c>
      <c r="L513" s="8"/>
      <c r="M513" s="8" t="str">
        <f ca="1">IF(AND(J513="no",$B$10="si"),"si","no")</f>
        <v>no</v>
      </c>
      <c r="N513" s="266"/>
      <c r="O513" s="266"/>
      <c r="P513" s="266"/>
      <c r="Q513" s="267" t="str" cm="1">
        <f t="array" aca="1" ref="Q513" ca="1">_xlfn.IFS(J513="no","no",$B$10="si","si")</f>
        <v>si</v>
      </c>
      <c r="R513" s="266"/>
    </row>
    <row r="514" spans="1:18" x14ac:dyDescent="0.3">
      <c r="A514" s="65" t="s">
        <v>2044</v>
      </c>
      <c r="B514" s="224" t="s">
        <v>44</v>
      </c>
      <c r="C514" s="225" t="s">
        <v>2045</v>
      </c>
      <c r="D514" s="45" t="s">
        <v>57</v>
      </c>
      <c r="E514" s="44" t="s">
        <v>2046</v>
      </c>
      <c r="F514" s="45" t="s">
        <v>119</v>
      </c>
      <c r="G514" s="46" t="s">
        <v>2047</v>
      </c>
      <c r="H514" s="40">
        <v>44743</v>
      </c>
      <c r="I514" s="41">
        <f>Table15[[#This Row],[Fecha 
de 
expedición]]+1461</f>
        <v>46204</v>
      </c>
      <c r="J514" s="244" t="str">
        <f ca="1">IF(I514&gt;=TODAY(),"si","no")</f>
        <v>si</v>
      </c>
      <c r="K514" s="8" t="str">
        <f ca="1">IF(ABS(_xlfn.DAYS(TODAY(),I514))&lt;$B$9,"Debe renovar licencia luego de curso de 8 horas","")</f>
        <v/>
      </c>
      <c r="L514" s="8"/>
      <c r="M514" s="8" t="str">
        <f ca="1">IF(AND(J514="no",$B$10="si"),"si","no")</f>
        <v>no</v>
      </c>
      <c r="N514" s="266"/>
      <c r="O514" s="266"/>
      <c r="P514" s="266"/>
      <c r="Q514" s="267" t="str" cm="1">
        <f t="array" aca="1" ref="Q514" ca="1">_xlfn.IFS(J514="no","no",$B$10="si","si")</f>
        <v>si</v>
      </c>
      <c r="R514" s="266"/>
    </row>
    <row r="515" spans="1:18" x14ac:dyDescent="0.3">
      <c r="A515" s="63" t="s">
        <v>2048</v>
      </c>
      <c r="B515" s="224" t="s">
        <v>44</v>
      </c>
      <c r="C515" s="225" t="s">
        <v>2049</v>
      </c>
      <c r="D515" s="38" t="s">
        <v>57</v>
      </c>
      <c r="E515" s="37" t="s">
        <v>2050</v>
      </c>
      <c r="F515" s="38" t="s">
        <v>129</v>
      </c>
      <c r="G515" s="39" t="s">
        <v>2051</v>
      </c>
      <c r="H515" s="40">
        <v>44305</v>
      </c>
      <c r="I515" s="41">
        <f>Table15[[#This Row],[Fecha 
de 
expedición]]+1461</f>
        <v>45766</v>
      </c>
      <c r="J515" s="244" t="str">
        <f ca="1">IF(I515&gt;=TODAY(),"si","no")</f>
        <v>si</v>
      </c>
      <c r="K515" s="8" t="str">
        <f ca="1">IF(ABS(_xlfn.DAYS(TODAY(),I515))&lt;$B$9,"Debe renovar licencia luego de curso de 8 horas","")</f>
        <v/>
      </c>
      <c r="L515" s="8"/>
      <c r="M515" s="8" t="str">
        <f ca="1">IF(AND(J515="no",$B$10="si"),"si","no")</f>
        <v>no</v>
      </c>
      <c r="N515" s="266"/>
      <c r="O515" s="266"/>
      <c r="P515" s="266"/>
      <c r="Q515" s="267" t="str" cm="1">
        <f t="array" aca="1" ref="Q515" ca="1">_xlfn.IFS(J515="no","no",$B$10="si","si")</f>
        <v>si</v>
      </c>
      <c r="R515" s="266"/>
    </row>
    <row r="516" spans="1:18" x14ac:dyDescent="0.3">
      <c r="A516" s="65" t="s">
        <v>2052</v>
      </c>
      <c r="B516" s="224" t="s">
        <v>44</v>
      </c>
      <c r="C516" s="225" t="s">
        <v>2053</v>
      </c>
      <c r="D516" s="45" t="s">
        <v>57</v>
      </c>
      <c r="E516" s="44" t="s">
        <v>2054</v>
      </c>
      <c r="F516" s="45" t="s">
        <v>655</v>
      </c>
      <c r="G516" s="46" t="s">
        <v>2055</v>
      </c>
      <c r="H516" s="40">
        <v>44331</v>
      </c>
      <c r="I516" s="41">
        <f>Table15[[#This Row],[Fecha 
de 
expedición]]+1461</f>
        <v>45792</v>
      </c>
      <c r="J516" s="244" t="str">
        <f ca="1">IF(I516&gt;=TODAY(),"si","no")</f>
        <v>si</v>
      </c>
      <c r="K516" s="8" t="str">
        <f ca="1">IF(ABS(_xlfn.DAYS(TODAY(),I516))&lt;$B$9,"Debe renovar licencia luego de curso de 8 horas","")</f>
        <v/>
      </c>
      <c r="L516" s="8"/>
      <c r="M516" s="8" t="str">
        <f ca="1">IF(AND(J516="no",$B$10="si"),"si","no")</f>
        <v>no</v>
      </c>
      <c r="N516" s="266"/>
      <c r="O516" s="266"/>
      <c r="P516" s="266"/>
      <c r="Q516" s="267" t="str" cm="1">
        <f t="array" aca="1" ref="Q516" ca="1">_xlfn.IFS(J516="no","no",$B$10="si","si")</f>
        <v>si</v>
      </c>
      <c r="R516" s="266"/>
    </row>
    <row r="517" spans="1:18" x14ac:dyDescent="0.3">
      <c r="A517" s="65" t="s">
        <v>2056</v>
      </c>
      <c r="B517" s="224" t="s">
        <v>44</v>
      </c>
      <c r="C517" s="225" t="s">
        <v>2057</v>
      </c>
      <c r="D517" s="45" t="s">
        <v>57</v>
      </c>
      <c r="E517" s="44" t="s">
        <v>2058</v>
      </c>
      <c r="F517" s="45" t="s">
        <v>425</v>
      </c>
      <c r="G517" s="46" t="s">
        <v>2059</v>
      </c>
      <c r="H517" s="40">
        <v>44273</v>
      </c>
      <c r="I517" s="41">
        <f>Table15[[#This Row],[Fecha 
de 
expedición]]+1461</f>
        <v>45734</v>
      </c>
      <c r="J517" s="244" t="str">
        <f ca="1">IF(I517&gt;=TODAY(),"si","no")</f>
        <v>si</v>
      </c>
      <c r="K517" s="8" t="str">
        <f ca="1">IF(ABS(_xlfn.DAYS(TODAY(),I517))&lt;$B$9,"Debe renovar licencia luego de curso de 8 horas","")</f>
        <v/>
      </c>
      <c r="L517" s="8"/>
      <c r="M517" s="8" t="str">
        <f ca="1">IF(AND(J517="no",$B$10="si"),"si","no")</f>
        <v>no</v>
      </c>
      <c r="N517" s="266"/>
      <c r="O517" s="266"/>
      <c r="P517" s="266"/>
      <c r="Q517" s="267" t="str" cm="1">
        <f t="array" aca="1" ref="Q517" ca="1">_xlfn.IFS(J517="no","no",$B$10="si","si")</f>
        <v>si</v>
      </c>
      <c r="R517" s="266"/>
    </row>
    <row r="518" spans="1:18" x14ac:dyDescent="0.3">
      <c r="A518" s="61" t="s">
        <v>2060</v>
      </c>
      <c r="B518" s="224" t="s">
        <v>44</v>
      </c>
      <c r="C518" s="225" t="s">
        <v>2061</v>
      </c>
      <c r="D518" s="38" t="s">
        <v>57</v>
      </c>
      <c r="E518" s="235" t="s">
        <v>2062</v>
      </c>
      <c r="F518" s="38" t="s">
        <v>53</v>
      </c>
      <c r="G518" s="39" t="s">
        <v>2063</v>
      </c>
      <c r="H518" s="81">
        <v>44550</v>
      </c>
      <c r="I518" s="84">
        <f>Table15[[#This Row],[Fecha 
de 
expedición]]+1461</f>
        <v>46011</v>
      </c>
      <c r="J518" s="244" t="str">
        <f ca="1">IF(I518&gt;=TODAY(),"si","no")</f>
        <v>si</v>
      </c>
      <c r="K518" s="8" t="str">
        <f ca="1">IF(ABS(_xlfn.DAYS(TODAY(),I518))&lt;$B$9,"Debe renovar licencia luego de curso de 8 horas","")</f>
        <v/>
      </c>
      <c r="L518" s="8"/>
      <c r="M518" s="8" t="str">
        <f ca="1">IF(AND(J518="no",$B$10="si"),"si","no")</f>
        <v>no</v>
      </c>
      <c r="N518" s="266"/>
      <c r="O518" s="266"/>
      <c r="P518" s="266"/>
      <c r="Q518" s="267" t="str" cm="1">
        <f t="array" aca="1" ref="Q518" ca="1">_xlfn.IFS(J518="no","no",$B$10="si","si")</f>
        <v>si</v>
      </c>
      <c r="R518" s="266"/>
    </row>
    <row r="519" spans="1:18" x14ac:dyDescent="0.3">
      <c r="A519" s="65" t="s">
        <v>2064</v>
      </c>
      <c r="B519" s="224" t="s">
        <v>44</v>
      </c>
      <c r="C519" s="225" t="s">
        <v>2065</v>
      </c>
      <c r="D519" s="45" t="s">
        <v>57</v>
      </c>
      <c r="E519" s="44" t="s">
        <v>2066</v>
      </c>
      <c r="F519" s="45" t="s">
        <v>709</v>
      </c>
      <c r="G519" s="46" t="s">
        <v>2067</v>
      </c>
      <c r="H519" s="40">
        <v>43518</v>
      </c>
      <c r="I519" s="41">
        <f>Table15[[#This Row],[Fecha 
de 
expedición]]+1461</f>
        <v>44979</v>
      </c>
      <c r="J519" s="244" t="str">
        <f ca="1">IF(I519&gt;=TODAY(),"si","no")</f>
        <v>no</v>
      </c>
      <c r="K519" s="8" t="str">
        <f ca="1">IF(ABS(_xlfn.DAYS(TODAY(),I519))&lt;$B$9,"Debe renovar licencia luego de curso de 8 horas","")</f>
        <v/>
      </c>
      <c r="L519" s="8"/>
      <c r="M519" s="8" t="str">
        <f ca="1">IF(AND(J519="no",$B$10="si"),"si","no")</f>
        <v>si</v>
      </c>
      <c r="N519" s="266"/>
      <c r="O519" s="266"/>
      <c r="P519" s="266"/>
      <c r="Q519" s="267" t="str" cm="1">
        <f t="array" aca="1" ref="Q519" ca="1">_xlfn.IFS(J519="no","no",$B$10="si","si")</f>
        <v>no</v>
      </c>
      <c r="R519" s="266"/>
    </row>
    <row r="520" spans="1:18" x14ac:dyDescent="0.3">
      <c r="A520" s="61" t="s">
        <v>2068</v>
      </c>
      <c r="B520" s="224" t="s">
        <v>44</v>
      </c>
      <c r="C520" s="225" t="s">
        <v>2069</v>
      </c>
      <c r="D520" s="38" t="s">
        <v>57</v>
      </c>
      <c r="E520" s="37" t="s">
        <v>2070</v>
      </c>
      <c r="F520" s="38" t="s">
        <v>194</v>
      </c>
      <c r="G520" s="39" t="s">
        <v>2071</v>
      </c>
      <c r="H520" s="40">
        <v>44356</v>
      </c>
      <c r="I520" s="41">
        <f>Table15[[#This Row],[Fecha 
de 
expedición]]+1461</f>
        <v>45817</v>
      </c>
      <c r="J520" s="244" t="str">
        <f ca="1">IF(I520&gt;=TODAY(),"si","no")</f>
        <v>si</v>
      </c>
      <c r="K520" s="8" t="str">
        <f ca="1">IF(ABS(_xlfn.DAYS(TODAY(),I520))&lt;$B$9,"Debe renovar licencia luego de curso de 8 horas","")</f>
        <v/>
      </c>
      <c r="L520" s="8"/>
      <c r="M520" s="8" t="str">
        <f ca="1">IF(AND(J520="no",$B$10="si"),"si","no")</f>
        <v>no</v>
      </c>
      <c r="N520" s="266"/>
      <c r="O520" s="266"/>
      <c r="P520" s="266"/>
      <c r="Q520" s="267" t="str" cm="1">
        <f t="array" aca="1" ref="Q520" ca="1">_xlfn.IFS(J520="no","no",$B$10="si","si")</f>
        <v>si</v>
      </c>
      <c r="R520" s="266"/>
    </row>
    <row r="521" spans="1:18" x14ac:dyDescent="0.3">
      <c r="A521" s="252" t="s">
        <v>8985</v>
      </c>
      <c r="B521" s="226" t="s">
        <v>44</v>
      </c>
      <c r="C521" s="253" t="s">
        <v>8986</v>
      </c>
      <c r="D521" s="254" t="s">
        <v>57</v>
      </c>
      <c r="E521" s="259" t="s">
        <v>8987</v>
      </c>
      <c r="F521" s="38" t="s">
        <v>704</v>
      </c>
      <c r="G521" s="256" t="s">
        <v>8988</v>
      </c>
      <c r="H521" s="257">
        <v>44985</v>
      </c>
      <c r="I521" s="41">
        <f>Table15[[#This Row],[Fecha 
de 
expedición]]+1461</f>
        <v>46446</v>
      </c>
      <c r="J521" s="258" t="str">
        <f ca="1">IF(I521&gt;=TODAY(),"si","no")</f>
        <v>si</v>
      </c>
      <c r="K521" s="8" t="str">
        <f ca="1">IF(ABS(_xlfn.DAYS(TODAY(),I521))&lt;$B$9,"Debe renovar licencia luego de curso de 8 horas","")</f>
        <v/>
      </c>
      <c r="L521" s="8"/>
      <c r="M521" s="8" t="str">
        <f ca="1">IF(AND(J521="no",$B$10="si"),"si","no")</f>
        <v>no</v>
      </c>
      <c r="N521" s="266"/>
      <c r="O521" s="266"/>
      <c r="P521" s="266"/>
      <c r="Q521" s="267"/>
      <c r="R521" s="266"/>
    </row>
    <row r="522" spans="1:18" x14ac:dyDescent="0.3">
      <c r="A522" s="213" t="s">
        <v>2072</v>
      </c>
      <c r="B522" s="226" t="s">
        <v>44</v>
      </c>
      <c r="C522" s="227" t="s">
        <v>2073</v>
      </c>
      <c r="D522" s="214" t="s">
        <v>57</v>
      </c>
      <c r="E522" s="178" t="s">
        <v>2074</v>
      </c>
      <c r="F522" s="45" t="s">
        <v>560</v>
      </c>
      <c r="G522" s="46" t="s">
        <v>2075</v>
      </c>
      <c r="H522" s="211">
        <v>44908</v>
      </c>
      <c r="I522" s="41">
        <f>Table15[[#This Row],[Fecha 
de 
expedición]]+1461</f>
        <v>46369</v>
      </c>
      <c r="J522" s="228" t="str">
        <f ca="1">IF(I522&gt;=TODAY(),"si","no")</f>
        <v>si</v>
      </c>
      <c r="K522" s="8" t="str">
        <f ca="1">IF(ABS(_xlfn.DAYS(TODAY(),I522))&lt;$B$9,"Debe renovar licencia luego de curso de 8 horas","")</f>
        <v/>
      </c>
      <c r="L522" s="8"/>
      <c r="M522" s="8" t="str">
        <f ca="1">IF(AND(J522="no",$B$10="si"),"si","no")</f>
        <v>no</v>
      </c>
      <c r="N522" s="266"/>
      <c r="O522" s="266"/>
      <c r="P522" s="266"/>
      <c r="Q522" s="267" t="str" cm="1">
        <f t="array" aca="1" ref="Q522" ca="1">_xlfn.IFS(J522="no","no",$B$10="si","si")</f>
        <v>si</v>
      </c>
      <c r="R522" s="266"/>
    </row>
    <row r="523" spans="1:18" x14ac:dyDescent="0.3">
      <c r="A523" s="65" t="s">
        <v>2076</v>
      </c>
      <c r="B523" s="224" t="s">
        <v>44</v>
      </c>
      <c r="C523" s="225" t="s">
        <v>2077</v>
      </c>
      <c r="D523" s="45" t="s">
        <v>57</v>
      </c>
      <c r="E523" s="44" t="s">
        <v>2078</v>
      </c>
      <c r="F523" s="45" t="s">
        <v>430</v>
      </c>
      <c r="G523" s="46" t="s">
        <v>2079</v>
      </c>
      <c r="H523" s="40">
        <v>44334</v>
      </c>
      <c r="I523" s="41">
        <f>Table15[[#This Row],[Fecha 
de 
expedición]]+1461</f>
        <v>45795</v>
      </c>
      <c r="J523" s="244" t="str">
        <f ca="1">IF(I523&gt;=TODAY(),"si","no")</f>
        <v>si</v>
      </c>
      <c r="K523" s="8" t="str">
        <f ca="1">IF(ABS(_xlfn.DAYS(TODAY(),I523))&lt;$B$9,"Debe renovar licencia luego de curso de 8 horas","")</f>
        <v/>
      </c>
      <c r="L523" s="8"/>
      <c r="M523" s="8" t="str">
        <f ca="1">IF(AND(J523="no",$B$10="si"),"si","no")</f>
        <v>no</v>
      </c>
      <c r="N523" s="266"/>
      <c r="O523" s="266"/>
      <c r="P523" s="266"/>
      <c r="Q523" s="267" t="str" cm="1">
        <f t="array" aca="1" ref="Q523" ca="1">_xlfn.IFS(J523="no","no",$B$10="si","si")</f>
        <v>si</v>
      </c>
      <c r="R523" s="266"/>
    </row>
    <row r="524" spans="1:18" x14ac:dyDescent="0.3">
      <c r="A524" s="65" t="s">
        <v>2080</v>
      </c>
      <c r="B524" s="224" t="s">
        <v>44</v>
      </c>
      <c r="C524" s="225" t="s">
        <v>2081</v>
      </c>
      <c r="D524" s="45" t="s">
        <v>57</v>
      </c>
      <c r="E524" s="44" t="s">
        <v>2082</v>
      </c>
      <c r="F524" s="45" t="s">
        <v>53</v>
      </c>
      <c r="G524" s="46" t="s">
        <v>2083</v>
      </c>
      <c r="H524" s="40">
        <v>45015</v>
      </c>
      <c r="I524" s="41">
        <f>Table15[[#This Row],[Fecha 
de 
expedición]]+1461</f>
        <v>46476</v>
      </c>
      <c r="J524" s="244" t="str">
        <f ca="1">IF(I524&gt;=TODAY(),"si","no")</f>
        <v>si</v>
      </c>
      <c r="K524" s="8" t="str">
        <f ca="1">IF(ABS(_xlfn.DAYS(TODAY(),I524))&lt;$B$9,"Debe renovar licencia luego de curso de 8 horas","")</f>
        <v/>
      </c>
      <c r="L524" s="8"/>
      <c r="M524" s="8" t="str">
        <f ca="1">IF(AND(J524="no",$B$10="si"),"si","no")</f>
        <v>no</v>
      </c>
      <c r="N524" s="266"/>
      <c r="O524" s="266"/>
      <c r="P524" s="266"/>
      <c r="Q524" s="267" t="str" cm="1">
        <f t="array" aca="1" ref="Q524" ca="1">_xlfn.IFS(J524="no","no",$B$10="si","si")</f>
        <v>si</v>
      </c>
      <c r="R524" s="266"/>
    </row>
    <row r="525" spans="1:18" x14ac:dyDescent="0.3">
      <c r="A525" s="65" t="s">
        <v>2084</v>
      </c>
      <c r="B525" s="224" t="s">
        <v>44</v>
      </c>
      <c r="C525" s="225" t="s">
        <v>2085</v>
      </c>
      <c r="D525" s="45" t="s">
        <v>57</v>
      </c>
      <c r="E525" s="44" t="s">
        <v>2086</v>
      </c>
      <c r="F525" s="45" t="s">
        <v>129</v>
      </c>
      <c r="G525" s="46" t="s">
        <v>2087</v>
      </c>
      <c r="H525" s="40">
        <v>43440</v>
      </c>
      <c r="I525" s="41">
        <f>Table15[[#This Row],[Fecha 
de 
expedición]]+1461</f>
        <v>44901</v>
      </c>
      <c r="J525" s="244" t="str">
        <f ca="1">IF(I525&gt;=TODAY(),"si","no")</f>
        <v>no</v>
      </c>
      <c r="K525" s="8" t="str">
        <f ca="1">IF(ABS(_xlfn.DAYS(TODAY(),I525))&lt;$B$9,"Debe renovar licencia luego de curso de 8 horas","")</f>
        <v/>
      </c>
      <c r="L525" s="8"/>
      <c r="M525" s="8" t="str">
        <f ca="1">IF(AND(J525="no",$B$10="si"),"si","no")</f>
        <v>si</v>
      </c>
      <c r="N525" s="266"/>
      <c r="O525" s="266"/>
      <c r="P525" s="266"/>
      <c r="Q525" s="267" t="str" cm="1">
        <f t="array" aca="1" ref="Q525" ca="1">_xlfn.IFS(J525="no","no",$B$10="si","si")</f>
        <v>no</v>
      </c>
      <c r="R525" s="266"/>
    </row>
    <row r="526" spans="1:18" x14ac:dyDescent="0.3">
      <c r="A526" s="213" t="s">
        <v>2088</v>
      </c>
      <c r="B526" s="226" t="s">
        <v>44</v>
      </c>
      <c r="C526" s="227" t="s">
        <v>2089</v>
      </c>
      <c r="D526" s="214" t="s">
        <v>57</v>
      </c>
      <c r="E526" s="58" t="s">
        <v>2090</v>
      </c>
      <c r="F526" s="45" t="s">
        <v>555</v>
      </c>
      <c r="G526" s="46" t="s">
        <v>2091</v>
      </c>
      <c r="H526" s="211">
        <v>44872</v>
      </c>
      <c r="I526" s="41">
        <f>Table15[[#This Row],[Fecha 
de 
expedición]]+1461</f>
        <v>46333</v>
      </c>
      <c r="J526" s="228" t="str">
        <f ca="1">IF(I526&gt;=TODAY(),"si","no")</f>
        <v>si</v>
      </c>
      <c r="K526" s="8" t="str">
        <f ca="1">IF(ABS(_xlfn.DAYS(TODAY(),I526))&lt;$B$9,"Debe renovar licencia luego de curso de 8 horas","")</f>
        <v/>
      </c>
      <c r="L526" s="8"/>
      <c r="M526" s="8" t="str">
        <f ca="1">IF(AND(J526="no",$B$10="si"),"si","no")</f>
        <v>no</v>
      </c>
      <c r="N526" s="266"/>
      <c r="O526" s="266"/>
      <c r="P526" s="266"/>
      <c r="Q526" s="267" t="str" cm="1">
        <f t="array" aca="1" ref="Q526" ca="1">_xlfn.IFS(J526="no","no",$B$10="si","si")</f>
        <v>si</v>
      </c>
      <c r="R526" s="266"/>
    </row>
    <row r="527" spans="1:18" x14ac:dyDescent="0.3">
      <c r="A527" s="63" t="s">
        <v>2092</v>
      </c>
      <c r="B527" s="224" t="s">
        <v>44</v>
      </c>
      <c r="C527" s="225" t="s">
        <v>2093</v>
      </c>
      <c r="D527" s="38" t="s">
        <v>57</v>
      </c>
      <c r="E527" s="59" t="s">
        <v>2094</v>
      </c>
      <c r="F527" s="38" t="s">
        <v>1053</v>
      </c>
      <c r="G527" s="39" t="s">
        <v>2095</v>
      </c>
      <c r="H527" s="40">
        <v>44368</v>
      </c>
      <c r="I527" s="41">
        <f>Table15[[#This Row],[Fecha 
de 
expedición]]+1461</f>
        <v>45829</v>
      </c>
      <c r="J527" s="244" t="str">
        <f ca="1">IF(I527&gt;=TODAY(),"si","no")</f>
        <v>si</v>
      </c>
      <c r="K527" s="8" t="str">
        <f ca="1">IF(ABS(_xlfn.DAYS(TODAY(),I527))&lt;$B$9,"Debe renovar licencia luego de curso de 8 horas","")</f>
        <v/>
      </c>
      <c r="L527" s="8"/>
      <c r="M527" s="8" t="str">
        <f ca="1">IF(AND(J527="no",$B$10="si"),"si","no")</f>
        <v>no</v>
      </c>
      <c r="N527" s="266"/>
      <c r="O527" s="266"/>
      <c r="P527" s="266"/>
      <c r="Q527" s="267" t="str" cm="1">
        <f t="array" aca="1" ref="Q527" ca="1">_xlfn.IFS(J527="no","no",$B$10="si","si")</f>
        <v>si</v>
      </c>
      <c r="R527" s="266"/>
    </row>
    <row r="528" spans="1:18" x14ac:dyDescent="0.3">
      <c r="A528" s="63" t="s">
        <v>2096</v>
      </c>
      <c r="B528" s="224" t="s">
        <v>44</v>
      </c>
      <c r="C528" s="225" t="s">
        <v>2097</v>
      </c>
      <c r="D528" s="38" t="s">
        <v>46</v>
      </c>
      <c r="E528" s="37" t="s">
        <v>2098</v>
      </c>
      <c r="F528" s="38" t="s">
        <v>53</v>
      </c>
      <c r="G528" s="39" t="s">
        <v>2099</v>
      </c>
      <c r="H528" s="40">
        <v>44804</v>
      </c>
      <c r="I528" s="41">
        <f>Table15[[#This Row],[Fecha 
de 
expedición]]+1461</f>
        <v>46265</v>
      </c>
      <c r="J528" s="244" t="str">
        <f ca="1">IF(I528&gt;=TODAY(),"si","no")</f>
        <v>si</v>
      </c>
      <c r="K528" s="8" t="str">
        <f ca="1">IF(ABS(_xlfn.DAYS(TODAY(),I528))&lt;$B$9,"Debe renovar licencia luego de curso de 8 horas","")</f>
        <v/>
      </c>
      <c r="L528" s="8"/>
      <c r="M528" s="8" t="str">
        <f ca="1">IF(AND(J528="no",$B$10="si"),"si","no")</f>
        <v>no</v>
      </c>
      <c r="N528" s="266"/>
      <c r="O528" s="266"/>
      <c r="P528" s="266"/>
      <c r="Q528" s="267" t="str" cm="1">
        <f t="array" aca="1" ref="Q528" ca="1">_xlfn.IFS(J528="no","no",$B$10="si","si")</f>
        <v>si</v>
      </c>
      <c r="R528" s="266"/>
    </row>
    <row r="529" spans="1:18" x14ac:dyDescent="0.3">
      <c r="A529" s="63" t="s">
        <v>2100</v>
      </c>
      <c r="B529" s="224" t="s">
        <v>44</v>
      </c>
      <c r="C529" s="225" t="s">
        <v>2101</v>
      </c>
      <c r="D529" s="38" t="s">
        <v>57</v>
      </c>
      <c r="E529" s="82" t="s">
        <v>2102</v>
      </c>
      <c r="F529" s="38" t="s">
        <v>185</v>
      </c>
      <c r="G529" s="39" t="s">
        <v>2103</v>
      </c>
      <c r="H529" s="40">
        <v>44831</v>
      </c>
      <c r="I529" s="41">
        <f>Table15[[#This Row],[Fecha 
de 
expedición]]+1461</f>
        <v>46292</v>
      </c>
      <c r="J529" s="244" t="str">
        <f ca="1">IF(I529&gt;=TODAY(),"si","no")</f>
        <v>si</v>
      </c>
      <c r="K529" s="8" t="str">
        <f ca="1">IF(ABS(_xlfn.DAYS(TODAY(),I529))&lt;$B$9,"Debe renovar licencia luego de curso de 8 horas","")</f>
        <v/>
      </c>
      <c r="L529" s="8"/>
      <c r="M529" s="8" t="str">
        <f ca="1">IF(AND(J529="no",$B$10="si"),"si","no")</f>
        <v>no</v>
      </c>
      <c r="N529" s="266"/>
      <c r="O529" s="266"/>
      <c r="P529" s="266"/>
      <c r="Q529" s="267" t="str" cm="1">
        <f t="array" aca="1" ref="Q529" ca="1">_xlfn.IFS(J529="no","no",$B$10="si","si")</f>
        <v>si</v>
      </c>
      <c r="R529" s="266"/>
    </row>
    <row r="530" spans="1:18" x14ac:dyDescent="0.3">
      <c r="A530" s="63" t="s">
        <v>2104</v>
      </c>
      <c r="B530" s="224" t="s">
        <v>44</v>
      </c>
      <c r="C530" s="225" t="s">
        <v>2105</v>
      </c>
      <c r="D530" s="38" t="s">
        <v>57</v>
      </c>
      <c r="E530" s="37" t="s">
        <v>2106</v>
      </c>
      <c r="F530" s="38" t="s">
        <v>168</v>
      </c>
      <c r="G530" s="39" t="s">
        <v>2107</v>
      </c>
      <c r="H530" s="40">
        <v>44539</v>
      </c>
      <c r="I530" s="41">
        <f>Table15[[#This Row],[Fecha 
de 
expedición]]+1461</f>
        <v>46000</v>
      </c>
      <c r="J530" s="244" t="str">
        <f ca="1">IF(I530&gt;=TODAY(),"si","no")</f>
        <v>si</v>
      </c>
      <c r="K530" s="8" t="str">
        <f ca="1">IF(ABS(_xlfn.DAYS(TODAY(),I530))&lt;$B$9,"Debe renovar licencia luego de curso de 8 horas","")</f>
        <v/>
      </c>
      <c r="L530" s="8"/>
      <c r="M530" s="8" t="str">
        <f ca="1">IF(AND(J530="no",$B$10="si"),"si","no")</f>
        <v>no</v>
      </c>
      <c r="N530" s="266"/>
      <c r="O530" s="266"/>
      <c r="P530" s="266"/>
      <c r="Q530" s="267" t="str" cm="1">
        <f t="array" aca="1" ref="Q530" ca="1">_xlfn.IFS(J530="no","no",$B$10="si","si")</f>
        <v>si</v>
      </c>
      <c r="R530" s="266"/>
    </row>
    <row r="531" spans="1:18" x14ac:dyDescent="0.3">
      <c r="A531" s="63" t="s">
        <v>2108</v>
      </c>
      <c r="B531" s="224" t="s">
        <v>44</v>
      </c>
      <c r="C531" s="225" t="s">
        <v>2109</v>
      </c>
      <c r="D531" s="38" t="s">
        <v>46</v>
      </c>
      <c r="E531" s="37" t="s">
        <v>2110</v>
      </c>
      <c r="F531" s="38" t="s">
        <v>929</v>
      </c>
      <c r="G531" s="39" t="s">
        <v>2111</v>
      </c>
      <c r="H531" s="40">
        <v>45020</v>
      </c>
      <c r="I531" s="41">
        <f>Table15[[#This Row],[Fecha 
de 
expedición]]+1461</f>
        <v>46481</v>
      </c>
      <c r="J531" s="244" t="str">
        <f ca="1">IF(I531&gt;=TODAY(),"si","no")</f>
        <v>si</v>
      </c>
      <c r="K531" s="8" t="str">
        <f ca="1">IF(ABS(_xlfn.DAYS(TODAY(),I531))&lt;$B$9,"Debe renovar licencia luego de curso de 8 horas","")</f>
        <v/>
      </c>
      <c r="L531" s="8"/>
      <c r="M531" s="8" t="str">
        <f ca="1">IF(AND(J531="no",$B$10="si"),"si","no")</f>
        <v>no</v>
      </c>
      <c r="N531" s="266"/>
      <c r="O531" s="266"/>
      <c r="P531" s="266"/>
      <c r="Q531" s="267" t="str" cm="1">
        <f t="array" aca="1" ref="Q531" ca="1">_xlfn.IFS(J531="no","no",$B$10="si","si")</f>
        <v>si</v>
      </c>
      <c r="R531" s="266"/>
    </row>
    <row r="532" spans="1:18" x14ac:dyDescent="0.3">
      <c r="A532" s="63" t="s">
        <v>2112</v>
      </c>
      <c r="B532" s="224" t="s">
        <v>44</v>
      </c>
      <c r="C532" s="225" t="s">
        <v>2113</v>
      </c>
      <c r="D532" s="38" t="s">
        <v>57</v>
      </c>
      <c r="E532" s="37" t="s">
        <v>2114</v>
      </c>
      <c r="F532" s="38" t="s">
        <v>89</v>
      </c>
      <c r="G532" s="39" t="s">
        <v>2115</v>
      </c>
      <c r="H532" s="40">
        <v>44743</v>
      </c>
      <c r="I532" s="41">
        <f>Table15[[#This Row],[Fecha 
de 
expedición]]+1461</f>
        <v>46204</v>
      </c>
      <c r="J532" s="244" t="str">
        <f ca="1">IF(I532&gt;=TODAY(),"si","no")</f>
        <v>si</v>
      </c>
      <c r="K532" s="8" t="str">
        <f ca="1">IF(ABS(_xlfn.DAYS(TODAY(),I532))&lt;$B$9,"Debe renovar licencia luego de curso de 8 horas","")</f>
        <v/>
      </c>
      <c r="L532" s="8"/>
      <c r="M532" s="8" t="str">
        <f ca="1">IF(AND(J532="no",$B$10="si"),"si","no")</f>
        <v>no</v>
      </c>
      <c r="N532" s="266"/>
      <c r="O532" s="266"/>
      <c r="P532" s="266"/>
      <c r="Q532" s="267" t="str" cm="1">
        <f t="array" aca="1" ref="Q532" ca="1">_xlfn.IFS(J532="no","no",$B$10="si","si")</f>
        <v>si</v>
      </c>
      <c r="R532" s="266"/>
    </row>
    <row r="533" spans="1:18" x14ac:dyDescent="0.3">
      <c r="A533" s="63" t="s">
        <v>2116</v>
      </c>
      <c r="B533" s="224" t="s">
        <v>44</v>
      </c>
      <c r="C533" s="225" t="s">
        <v>2117</v>
      </c>
      <c r="D533" s="38" t="s">
        <v>57</v>
      </c>
      <c r="E533" s="37" t="s">
        <v>2118</v>
      </c>
      <c r="F533" s="38" t="s">
        <v>104</v>
      </c>
      <c r="G533" s="39" t="s">
        <v>2119</v>
      </c>
      <c r="H533" s="40">
        <v>44869</v>
      </c>
      <c r="I533" s="41">
        <f>Table15[[#This Row],[Fecha 
de 
expedición]]+1461</f>
        <v>46330</v>
      </c>
      <c r="J533" s="244" t="str">
        <f ca="1">IF(I533&gt;=TODAY(),"si","no")</f>
        <v>si</v>
      </c>
      <c r="K533" s="8" t="str">
        <f ca="1">IF(ABS(_xlfn.DAYS(TODAY(),I533))&lt;$B$9,"Debe renovar licencia luego de curso de 8 horas","")</f>
        <v/>
      </c>
      <c r="L533" s="8"/>
      <c r="M533" s="8" t="str">
        <f ca="1">IF(AND(J533="no",$B$10="si"),"si","no")</f>
        <v>no</v>
      </c>
      <c r="N533" s="266"/>
      <c r="O533" s="266"/>
      <c r="P533" s="266"/>
      <c r="Q533" s="267" t="str" cm="1">
        <f t="array" aca="1" ref="Q533" ca="1">_xlfn.IFS(J533="no","no",$B$10="si","si")</f>
        <v>si</v>
      </c>
      <c r="R533" s="266"/>
    </row>
    <row r="534" spans="1:18" x14ac:dyDescent="0.3">
      <c r="A534" s="63" t="s">
        <v>2120</v>
      </c>
      <c r="B534" s="224" t="s">
        <v>44</v>
      </c>
      <c r="C534" s="225" t="s">
        <v>2121</v>
      </c>
      <c r="D534" s="38" t="s">
        <v>46</v>
      </c>
      <c r="E534" s="37" t="s">
        <v>2122</v>
      </c>
      <c r="F534" s="38" t="s">
        <v>129</v>
      </c>
      <c r="G534" s="39" t="s">
        <v>2123</v>
      </c>
      <c r="H534" s="40">
        <v>44333</v>
      </c>
      <c r="I534" s="41">
        <f>Table15[[#This Row],[Fecha 
de 
expedición]]+1461</f>
        <v>45794</v>
      </c>
      <c r="J534" s="244" t="str">
        <f ca="1">IF(I534&gt;=TODAY(),"si","no")</f>
        <v>si</v>
      </c>
      <c r="K534" s="8" t="str">
        <f ca="1">IF(ABS(_xlfn.DAYS(TODAY(),I534))&lt;$B$9,"Debe renovar licencia luego de curso de 8 horas","")</f>
        <v/>
      </c>
      <c r="L534" s="8"/>
      <c r="M534" s="8" t="str">
        <f ca="1">IF(AND(J534="no",$B$10="si"),"si","no")</f>
        <v>no</v>
      </c>
      <c r="N534" s="266"/>
      <c r="O534" s="266"/>
      <c r="P534" s="266"/>
      <c r="Q534" s="267" t="str" cm="1">
        <f t="array" aca="1" ref="Q534" ca="1">_xlfn.IFS(J534="no","no",$B$10="si","si")</f>
        <v>si</v>
      </c>
      <c r="R534" s="266"/>
    </row>
    <row r="535" spans="1:18" x14ac:dyDescent="0.3">
      <c r="A535" s="252" t="s">
        <v>9343</v>
      </c>
      <c r="B535" s="224" t="s">
        <v>44</v>
      </c>
      <c r="C535" s="253" t="s">
        <v>9344</v>
      </c>
      <c r="D535" s="254" t="s">
        <v>57</v>
      </c>
      <c r="E535" s="259" t="s">
        <v>8358</v>
      </c>
      <c r="F535" s="38" t="s">
        <v>74</v>
      </c>
      <c r="G535" s="256" t="s">
        <v>9345</v>
      </c>
      <c r="H535" s="257">
        <v>45076</v>
      </c>
      <c r="I535" s="41">
        <f>Table15[[#This Row],[Fecha 
de 
expedición]]+1461</f>
        <v>46537</v>
      </c>
      <c r="J535" s="258" t="str">
        <f ca="1">IF(I535&gt;=TODAY(),"si","no")</f>
        <v>si</v>
      </c>
      <c r="K535" s="8" t="str">
        <f ca="1">IF(ABS(_xlfn.DAYS(TODAY(),I535))&lt;$B$9,"Debe renovar licencia luego de curso de 8 horas","")</f>
        <v/>
      </c>
      <c r="L535" s="8"/>
      <c r="M535" s="8" t="str">
        <f ca="1">IF(AND(J535="no",$B$10="si"),"si","no")</f>
        <v>no</v>
      </c>
      <c r="N535" s="266"/>
      <c r="O535" s="266"/>
      <c r="P535" s="266"/>
      <c r="Q535" s="267"/>
      <c r="R535" s="266"/>
    </row>
    <row r="536" spans="1:18" x14ac:dyDescent="0.3">
      <c r="A536" s="63" t="s">
        <v>2124</v>
      </c>
      <c r="B536" s="224" t="s">
        <v>44</v>
      </c>
      <c r="C536" s="225" t="s">
        <v>2125</v>
      </c>
      <c r="D536" s="38" t="s">
        <v>57</v>
      </c>
      <c r="E536" s="37" t="s">
        <v>2126</v>
      </c>
      <c r="F536" s="38" t="s">
        <v>285</v>
      </c>
      <c r="G536" s="39" t="s">
        <v>2127</v>
      </c>
      <c r="H536" s="40">
        <v>44341</v>
      </c>
      <c r="I536" s="41">
        <f>Table15[[#This Row],[Fecha 
de 
expedición]]+1461</f>
        <v>45802</v>
      </c>
      <c r="J536" s="244" t="str">
        <f ca="1">IF(I536&gt;=TODAY(),"si","no")</f>
        <v>si</v>
      </c>
      <c r="K536" s="8" t="str">
        <f ca="1">IF(ABS(_xlfn.DAYS(TODAY(),I536))&lt;$B$9,"Debe renovar licencia luego de curso de 8 horas","")</f>
        <v/>
      </c>
      <c r="L536" s="8"/>
      <c r="M536" s="8" t="str">
        <f ca="1">IF(AND(J536="no",$B$10="si"),"si","no")</f>
        <v>no</v>
      </c>
      <c r="N536" s="266"/>
      <c r="O536" s="266"/>
      <c r="P536" s="266"/>
      <c r="Q536" s="267" t="str" cm="1">
        <f t="array" aca="1" ref="Q536" ca="1">_xlfn.IFS(J536="no","no",$B$10="si","si")</f>
        <v>si</v>
      </c>
      <c r="R536" s="266"/>
    </row>
    <row r="537" spans="1:18" x14ac:dyDescent="0.3">
      <c r="A537" s="63" t="s">
        <v>2128</v>
      </c>
      <c r="B537" s="224" t="s">
        <v>44</v>
      </c>
      <c r="C537" s="225" t="s">
        <v>2129</v>
      </c>
      <c r="D537" s="38" t="s">
        <v>46</v>
      </c>
      <c r="E537" s="37" t="s">
        <v>2130</v>
      </c>
      <c r="F537" s="38" t="s">
        <v>114</v>
      </c>
      <c r="G537" s="39" t="s">
        <v>2131</v>
      </c>
      <c r="H537" s="40">
        <v>44328</v>
      </c>
      <c r="I537" s="41">
        <f>Table15[[#This Row],[Fecha 
de 
expedición]]+1461</f>
        <v>45789</v>
      </c>
      <c r="J537" s="244" t="str">
        <f ca="1">IF(I537&gt;=TODAY(),"si","no")</f>
        <v>si</v>
      </c>
      <c r="K537" s="8" t="str">
        <f ca="1">IF(ABS(_xlfn.DAYS(TODAY(),I537))&lt;$B$9,"Debe renovar licencia luego de curso de 8 horas","")</f>
        <v/>
      </c>
      <c r="L537" s="8"/>
      <c r="M537" s="8" t="str">
        <f ca="1">IF(AND(J537="no",$B$10="si"),"si","no")</f>
        <v>no</v>
      </c>
      <c r="N537" s="266"/>
      <c r="O537" s="266"/>
      <c r="P537" s="266"/>
      <c r="Q537" s="267" t="str" cm="1">
        <f t="array" aca="1" ref="Q537" ca="1">_xlfn.IFS(J537="no","no",$B$10="si","si")</f>
        <v>si</v>
      </c>
      <c r="R537" s="266"/>
    </row>
    <row r="538" spans="1:18" x14ac:dyDescent="0.3">
      <c r="A538" s="63" t="s">
        <v>2132</v>
      </c>
      <c r="B538" s="224" t="s">
        <v>44</v>
      </c>
      <c r="C538" s="225" t="s">
        <v>2133</v>
      </c>
      <c r="D538" s="38" t="s">
        <v>46</v>
      </c>
      <c r="E538" s="37" t="s">
        <v>2134</v>
      </c>
      <c r="F538" s="38" t="s">
        <v>53</v>
      </c>
      <c r="G538" s="39" t="s">
        <v>2135</v>
      </c>
      <c r="H538" s="40">
        <v>44669</v>
      </c>
      <c r="I538" s="41">
        <f>Table15[[#This Row],[Fecha 
de 
expedición]]+1461</f>
        <v>46130</v>
      </c>
      <c r="J538" s="244" t="str">
        <f ca="1">IF(I538&gt;=TODAY(),"si","no")</f>
        <v>si</v>
      </c>
      <c r="K538" s="8" t="str">
        <f ca="1">IF(ABS(_xlfn.DAYS(TODAY(),I538))&lt;$B$9,"Debe renovar licencia luego de curso de 8 horas","")</f>
        <v/>
      </c>
      <c r="L538" s="8"/>
      <c r="M538" s="8" t="str">
        <f ca="1">IF(AND(J538="no",$B$10="si"),"si","no")</f>
        <v>no</v>
      </c>
      <c r="N538" s="266"/>
      <c r="O538" s="266"/>
      <c r="P538" s="266"/>
      <c r="Q538" s="267" t="str" cm="1">
        <f t="array" aca="1" ref="Q538" ca="1">_xlfn.IFS(J538="no","no",$B$10="si","si")</f>
        <v>si</v>
      </c>
      <c r="R538" s="266"/>
    </row>
    <row r="539" spans="1:18" x14ac:dyDescent="0.3">
      <c r="A539" s="63" t="s">
        <v>2136</v>
      </c>
      <c r="B539" s="224" t="s">
        <v>44</v>
      </c>
      <c r="C539" s="225" t="s">
        <v>2137</v>
      </c>
      <c r="D539" s="38" t="s">
        <v>57</v>
      </c>
      <c r="E539" s="37" t="s">
        <v>2138</v>
      </c>
      <c r="F539" s="38" t="s">
        <v>74</v>
      </c>
      <c r="G539" s="39" t="s">
        <v>2139</v>
      </c>
      <c r="H539" s="40">
        <v>44516</v>
      </c>
      <c r="I539" s="41">
        <f>Table15[[#This Row],[Fecha 
de 
expedición]]+1461</f>
        <v>45977</v>
      </c>
      <c r="J539" s="244" t="str">
        <f ca="1">IF(I539&gt;=TODAY(),"si","no")</f>
        <v>si</v>
      </c>
      <c r="K539" s="8" t="str">
        <f ca="1">IF(ABS(_xlfn.DAYS(TODAY(),I539))&lt;$B$9,"Debe renovar licencia luego de curso de 8 horas","")</f>
        <v/>
      </c>
      <c r="L539" s="8"/>
      <c r="M539" s="8" t="str">
        <f ca="1">IF(AND(J539="no",$B$10="si"),"si","no")</f>
        <v>no</v>
      </c>
      <c r="N539" s="266"/>
      <c r="O539" s="266"/>
      <c r="P539" s="266"/>
      <c r="Q539" s="267" t="str" cm="1">
        <f t="array" aca="1" ref="Q539" ca="1">_xlfn.IFS(J539="no","no",$B$10="si","si")</f>
        <v>si</v>
      </c>
      <c r="R539" s="266"/>
    </row>
    <row r="540" spans="1:18" x14ac:dyDescent="0.3">
      <c r="A540" s="63" t="s">
        <v>2140</v>
      </c>
      <c r="B540" s="224" t="s">
        <v>44</v>
      </c>
      <c r="C540" s="225" t="s">
        <v>2141</v>
      </c>
      <c r="D540" s="38" t="s">
        <v>57</v>
      </c>
      <c r="E540" s="37" t="s">
        <v>2142</v>
      </c>
      <c r="F540" s="38" t="s">
        <v>849</v>
      </c>
      <c r="G540" s="39" t="s">
        <v>2143</v>
      </c>
      <c r="H540" s="40">
        <v>43718</v>
      </c>
      <c r="I540" s="41">
        <f>Table15[[#This Row],[Fecha 
de 
expedición]]+1461</f>
        <v>45179</v>
      </c>
      <c r="J540" s="244" t="str">
        <f ca="1">IF(I540&gt;=TODAY(),"si","no")</f>
        <v>si</v>
      </c>
      <c r="K540" s="8" t="str">
        <f ca="1">IF(ABS(_xlfn.DAYS(TODAY(),I540))&lt;$B$9,"Debe renovar licencia luego de curso de 8 horas","")</f>
        <v>Debe renovar licencia luego de curso de 8 horas</v>
      </c>
      <c r="L540" s="8"/>
      <c r="M540" s="8" t="str">
        <f ca="1">IF(AND(J540="no",$B$10="si"),"si","no")</f>
        <v>no</v>
      </c>
      <c r="N540" s="266"/>
      <c r="O540" s="266"/>
      <c r="P540" s="266"/>
      <c r="Q540" s="267" t="str" cm="1">
        <f t="array" aca="1" ref="Q540" ca="1">_xlfn.IFS(J540="no","no",$B$10="si","si")</f>
        <v>si</v>
      </c>
      <c r="R540" s="266"/>
    </row>
    <row r="541" spans="1:18" x14ac:dyDescent="0.3">
      <c r="A541" s="63" t="s">
        <v>2144</v>
      </c>
      <c r="B541" s="224" t="s">
        <v>44</v>
      </c>
      <c r="C541" s="225" t="s">
        <v>2145</v>
      </c>
      <c r="D541" s="38" t="s">
        <v>57</v>
      </c>
      <c r="E541" s="37" t="s">
        <v>2146</v>
      </c>
      <c r="F541" s="38" t="s">
        <v>678</v>
      </c>
      <c r="G541" s="39" t="s">
        <v>2147</v>
      </c>
      <c r="H541" s="40">
        <v>44333</v>
      </c>
      <c r="I541" s="41">
        <f>Table15[[#This Row],[Fecha 
de 
expedición]]+1461</f>
        <v>45794</v>
      </c>
      <c r="J541" s="244" t="str">
        <f ca="1">IF(I541&gt;=TODAY(),"si","no")</f>
        <v>si</v>
      </c>
      <c r="K541" s="8" t="str">
        <f ca="1">IF(ABS(_xlfn.DAYS(TODAY(),I541))&lt;$B$9,"Debe renovar licencia luego de curso de 8 horas","")</f>
        <v/>
      </c>
      <c r="L541" s="8"/>
      <c r="M541" s="8" t="str">
        <f ca="1">IF(AND(J541="no",$B$10="si"),"si","no")</f>
        <v>no</v>
      </c>
      <c r="N541" s="266"/>
      <c r="O541" s="266"/>
      <c r="P541" s="266"/>
      <c r="Q541" s="267" t="str" cm="1">
        <f t="array" aca="1" ref="Q541" ca="1">_xlfn.IFS(J541="no","no",$B$10="si","si")</f>
        <v>si</v>
      </c>
      <c r="R541" s="266"/>
    </row>
    <row r="542" spans="1:18" x14ac:dyDescent="0.3">
      <c r="A542" s="63" t="s">
        <v>2148</v>
      </c>
      <c r="B542" s="224" t="s">
        <v>44</v>
      </c>
      <c r="C542" s="225" t="s">
        <v>2149</v>
      </c>
      <c r="D542" s="38" t="s">
        <v>46</v>
      </c>
      <c r="E542" s="37" t="s">
        <v>2150</v>
      </c>
      <c r="F542" s="38" t="s">
        <v>1731</v>
      </c>
      <c r="G542" s="39" t="s">
        <v>2151</v>
      </c>
      <c r="H542" s="40">
        <v>43852</v>
      </c>
      <c r="I542" s="41">
        <f>Table15[[#This Row],[Fecha 
de 
expedición]]+1461</f>
        <v>45313</v>
      </c>
      <c r="J542" s="244" t="str">
        <f ca="1">IF(I542&gt;=TODAY(),"si","no")</f>
        <v>si</v>
      </c>
      <c r="K542" s="8" t="str">
        <f ca="1">IF(ABS(_xlfn.DAYS(TODAY(),I542))&lt;$B$9,"Debe renovar licencia luego de curso de 8 horas","")</f>
        <v/>
      </c>
      <c r="L542" s="8"/>
      <c r="M542" s="8" t="str">
        <f ca="1">IF(AND(J542="no",$B$10="si"),"si","no")</f>
        <v>no</v>
      </c>
      <c r="N542" s="266"/>
      <c r="O542" s="266"/>
      <c r="P542" s="266"/>
      <c r="Q542" s="267" t="str" cm="1">
        <f t="array" aca="1" ref="Q542" ca="1">_xlfn.IFS(J542="no","no",$B$10="si","si")</f>
        <v>si</v>
      </c>
      <c r="R542" s="266"/>
    </row>
    <row r="543" spans="1:18" x14ac:dyDescent="0.3">
      <c r="A543" s="61" t="s">
        <v>2152</v>
      </c>
      <c r="B543" s="224" t="s">
        <v>44</v>
      </c>
      <c r="C543" s="225" t="s">
        <v>2153</v>
      </c>
      <c r="D543" s="38" t="s">
        <v>57</v>
      </c>
      <c r="E543" s="235" t="s">
        <v>2154</v>
      </c>
      <c r="F543" s="38" t="s">
        <v>155</v>
      </c>
      <c r="G543" s="39" t="s">
        <v>2155</v>
      </c>
      <c r="H543" s="81">
        <v>44798</v>
      </c>
      <c r="I543" s="84">
        <f>Table15[[#This Row],[Fecha 
de 
expedición]]+1461</f>
        <v>46259</v>
      </c>
      <c r="J543" s="244" t="str">
        <f ca="1">IF(I543&gt;=TODAY(),"si","no")</f>
        <v>si</v>
      </c>
      <c r="K543" s="8" t="str">
        <f ca="1">IF(ABS(_xlfn.DAYS(TODAY(),I543))&lt;$B$9,"Debe renovar licencia luego de curso de 8 horas","")</f>
        <v/>
      </c>
      <c r="L543" s="8"/>
      <c r="M543" s="8" t="str">
        <f ca="1">IF(AND(J543="no",$B$10="si"),"si","no")</f>
        <v>no</v>
      </c>
      <c r="N543" s="266"/>
      <c r="O543" s="266"/>
      <c r="P543" s="266"/>
      <c r="Q543" s="267" t="str" cm="1">
        <f t="array" aca="1" ref="Q543" ca="1">_xlfn.IFS(J543="no","no",$B$10="si","si")</f>
        <v>si</v>
      </c>
      <c r="R543" s="266"/>
    </row>
    <row r="544" spans="1:18" x14ac:dyDescent="0.3">
      <c r="A544" s="61" t="s">
        <v>2156</v>
      </c>
      <c r="B544" s="224" t="s">
        <v>44</v>
      </c>
      <c r="C544" s="225" t="s">
        <v>2157</v>
      </c>
      <c r="D544" s="38" t="s">
        <v>57</v>
      </c>
      <c r="E544" s="235" t="s">
        <v>2158</v>
      </c>
      <c r="F544" s="38" t="s">
        <v>194</v>
      </c>
      <c r="G544" s="39" t="s">
        <v>2159</v>
      </c>
      <c r="H544" s="81">
        <v>44529</v>
      </c>
      <c r="I544" s="84">
        <f>Table15[[#This Row],[Fecha 
de 
expedición]]+1461</f>
        <v>45990</v>
      </c>
      <c r="J544" s="244" t="str">
        <f ca="1">IF(I544&gt;=TODAY(),"si","no")</f>
        <v>si</v>
      </c>
      <c r="K544" s="8" t="str">
        <f ca="1">IF(ABS(_xlfn.DAYS(TODAY(),I544))&lt;$B$9,"Debe renovar licencia luego de curso de 8 horas","")</f>
        <v/>
      </c>
      <c r="L544" s="8"/>
      <c r="M544" s="8" t="str">
        <f ca="1">IF(AND(J544="no",$B$10="si"),"si","no")</f>
        <v>no</v>
      </c>
      <c r="N544" s="266"/>
      <c r="O544" s="266"/>
      <c r="P544" s="266"/>
      <c r="Q544" s="267" t="str" cm="1">
        <f t="array" aca="1" ref="Q544" ca="1">_xlfn.IFS(J544="no","no",$B$10="si","si")</f>
        <v>si</v>
      </c>
      <c r="R544" s="266"/>
    </row>
    <row r="545" spans="1:18" x14ac:dyDescent="0.3">
      <c r="A545" s="61" t="s">
        <v>2160</v>
      </c>
      <c r="B545" s="224" t="s">
        <v>44</v>
      </c>
      <c r="C545" s="225" t="s">
        <v>2161</v>
      </c>
      <c r="D545" s="38" t="s">
        <v>57</v>
      </c>
      <c r="E545" s="235" t="s">
        <v>2162</v>
      </c>
      <c r="F545" s="38" t="s">
        <v>84</v>
      </c>
      <c r="G545" s="39" t="s">
        <v>2163</v>
      </c>
      <c r="H545" s="81">
        <v>44516</v>
      </c>
      <c r="I545" s="84">
        <f>Table15[[#This Row],[Fecha 
de 
expedición]]+1461</f>
        <v>45977</v>
      </c>
      <c r="J545" s="244" t="str">
        <f ca="1">IF(I545&gt;=TODAY(),"si","no")</f>
        <v>si</v>
      </c>
      <c r="K545" s="8" t="str">
        <f ca="1">IF(ABS(_xlfn.DAYS(TODAY(),I545))&lt;$B$9,"Debe renovar licencia luego de curso de 8 horas","")</f>
        <v/>
      </c>
      <c r="L545" s="8"/>
      <c r="M545" s="8" t="str">
        <f ca="1">IF(AND(J545="no",$B$10="si"),"si","no")</f>
        <v>no</v>
      </c>
      <c r="N545" s="266"/>
      <c r="O545" s="266"/>
      <c r="P545" s="266"/>
      <c r="Q545" s="267" t="str" cm="1">
        <f t="array" aca="1" ref="Q545" ca="1">_xlfn.IFS(J545="no","no",$B$10="si","si")</f>
        <v>si</v>
      </c>
      <c r="R545" s="266"/>
    </row>
    <row r="546" spans="1:18" x14ac:dyDescent="0.3">
      <c r="A546" s="252" t="s">
        <v>9279</v>
      </c>
      <c r="B546" s="224" t="s">
        <v>44</v>
      </c>
      <c r="C546" s="253" t="s">
        <v>9280</v>
      </c>
      <c r="D546" s="254" t="s">
        <v>46</v>
      </c>
      <c r="E546" s="259" t="s">
        <v>9281</v>
      </c>
      <c r="F546" s="38" t="s">
        <v>124</v>
      </c>
      <c r="G546" s="256" t="s">
        <v>9282</v>
      </c>
      <c r="H546" s="257">
        <v>45058</v>
      </c>
      <c r="I546" s="41">
        <f>Table15[[#This Row],[Fecha 
de 
expedición]]+1461</f>
        <v>46519</v>
      </c>
      <c r="J546" s="258" t="str">
        <f ca="1">IF(I546&gt;=TODAY(),"si","no")</f>
        <v>si</v>
      </c>
      <c r="K546" s="8" t="str">
        <f ca="1">IF(ABS(_xlfn.DAYS(TODAY(),I546))&lt;$B$9,"Debe renovar licencia luego de curso de 8 horas","")</f>
        <v/>
      </c>
      <c r="L546" s="8"/>
      <c r="M546" s="8" t="str">
        <f ca="1">IF(AND(J546="no",$B$10="si"),"si","no")</f>
        <v>no</v>
      </c>
      <c r="N546" s="266"/>
      <c r="O546" s="266"/>
      <c r="P546" s="266"/>
      <c r="Q546" s="267"/>
      <c r="R546" s="266"/>
    </row>
    <row r="547" spans="1:18" x14ac:dyDescent="0.3">
      <c r="A547" s="63" t="s">
        <v>2164</v>
      </c>
      <c r="B547" s="224" t="s">
        <v>44</v>
      </c>
      <c r="C547" s="225" t="s">
        <v>2165</v>
      </c>
      <c r="D547" s="38" t="s">
        <v>46</v>
      </c>
      <c r="E547" s="37" t="s">
        <v>2166</v>
      </c>
      <c r="F547" s="38" t="s">
        <v>53</v>
      </c>
      <c r="G547" s="39" t="s">
        <v>2167</v>
      </c>
      <c r="H547" s="40">
        <v>44280</v>
      </c>
      <c r="I547" s="41">
        <f>Table15[[#This Row],[Fecha 
de 
expedición]]+1461</f>
        <v>45741</v>
      </c>
      <c r="J547" s="244" t="str">
        <f ca="1">IF(I547&gt;=TODAY(),"si","no")</f>
        <v>si</v>
      </c>
      <c r="K547" s="8" t="str">
        <f ca="1">IF(ABS(_xlfn.DAYS(TODAY(),I547))&lt;$B$9,"Debe renovar licencia luego de curso de 8 horas","")</f>
        <v/>
      </c>
      <c r="L547" s="8"/>
      <c r="M547" s="8" t="str">
        <f ca="1">IF(AND(J547="no",$B$10="si"),"si","no")</f>
        <v>no</v>
      </c>
      <c r="N547" s="266"/>
      <c r="O547" s="266"/>
      <c r="P547" s="266"/>
      <c r="Q547" s="267" t="str" cm="1">
        <f t="array" aca="1" ref="Q547" ca="1">_xlfn.IFS(J547="no","no",$B$10="si","si")</f>
        <v>si</v>
      </c>
      <c r="R547" s="266"/>
    </row>
    <row r="548" spans="1:18" x14ac:dyDescent="0.3">
      <c r="A548" s="61" t="s">
        <v>2168</v>
      </c>
      <c r="B548" s="224" t="s">
        <v>44</v>
      </c>
      <c r="C548" s="225" t="s">
        <v>2169</v>
      </c>
      <c r="D548" s="38" t="s">
        <v>46</v>
      </c>
      <c r="E548" s="37" t="s">
        <v>2170</v>
      </c>
      <c r="F548" s="38" t="s">
        <v>74</v>
      </c>
      <c r="G548" s="39" t="s">
        <v>2171</v>
      </c>
      <c r="H548" s="40">
        <v>44259</v>
      </c>
      <c r="I548" s="41">
        <f>Table15[[#This Row],[Fecha 
de 
expedición]]+1461</f>
        <v>45720</v>
      </c>
      <c r="J548" s="244" t="str">
        <f ca="1">IF(I548&gt;=TODAY(),"si","no")</f>
        <v>si</v>
      </c>
      <c r="K548" s="8" t="str">
        <f ca="1">IF(ABS(_xlfn.DAYS(TODAY(),I548))&lt;$B$9,"Debe renovar licencia luego de curso de 8 horas","")</f>
        <v/>
      </c>
      <c r="L548" s="8"/>
      <c r="M548" s="8" t="str">
        <f ca="1">IF(AND(J548="no",$B$10="si"),"si","no")</f>
        <v>no</v>
      </c>
      <c r="N548" s="266"/>
      <c r="O548" s="266"/>
      <c r="P548" s="266"/>
      <c r="Q548" s="267" t="str" cm="1">
        <f t="array" aca="1" ref="Q548" ca="1">_xlfn.IFS(J548="no","no",$B$10="si","si")</f>
        <v>si</v>
      </c>
      <c r="R548" s="266"/>
    </row>
    <row r="549" spans="1:18" x14ac:dyDescent="0.3">
      <c r="A549" s="63" t="s">
        <v>2172</v>
      </c>
      <c r="B549" s="224" t="s">
        <v>44</v>
      </c>
      <c r="C549" s="225" t="s">
        <v>2173</v>
      </c>
      <c r="D549" s="38" t="s">
        <v>57</v>
      </c>
      <c r="E549" s="37" t="s">
        <v>2174</v>
      </c>
      <c r="F549" s="38" t="s">
        <v>2175</v>
      </c>
      <c r="G549" s="39" t="s">
        <v>2176</v>
      </c>
      <c r="H549" s="40">
        <v>44326</v>
      </c>
      <c r="I549" s="41">
        <f>Table15[[#This Row],[Fecha 
de 
expedición]]+1461</f>
        <v>45787</v>
      </c>
      <c r="J549" s="244" t="str">
        <f ca="1">IF(I549&gt;=TODAY(),"si","no")</f>
        <v>si</v>
      </c>
      <c r="K549" s="8" t="str">
        <f ca="1">IF(ABS(_xlfn.DAYS(TODAY(),I549))&lt;$B$9,"Debe renovar licencia luego de curso de 8 horas","")</f>
        <v/>
      </c>
      <c r="L549" s="8"/>
      <c r="M549" s="8" t="str">
        <f ca="1">IF(AND(J549="no",$B$10="si"),"si","no")</f>
        <v>no</v>
      </c>
      <c r="N549" s="266"/>
      <c r="O549" s="266"/>
      <c r="P549" s="266"/>
      <c r="Q549" s="267" t="str" cm="1">
        <f t="array" aca="1" ref="Q549" ca="1">_xlfn.IFS(J549="no","no",$B$10="si","si")</f>
        <v>si</v>
      </c>
      <c r="R549" s="266"/>
    </row>
    <row r="550" spans="1:18" x14ac:dyDescent="0.3">
      <c r="A550" s="63" t="s">
        <v>2177</v>
      </c>
      <c r="B550" s="224" t="s">
        <v>44</v>
      </c>
      <c r="C550" s="225" t="s">
        <v>2178</v>
      </c>
      <c r="D550" s="38" t="s">
        <v>57</v>
      </c>
      <c r="E550" s="83" t="s">
        <v>2179</v>
      </c>
      <c r="F550" s="38" t="s">
        <v>453</v>
      </c>
      <c r="G550" s="39" t="s">
        <v>2180</v>
      </c>
      <c r="H550" s="40">
        <v>44985</v>
      </c>
      <c r="I550" s="41">
        <f>Table15[[#This Row],[Fecha 
de 
expedición]]+1461</f>
        <v>46446</v>
      </c>
      <c r="J550" s="244" t="str">
        <f ca="1">IF(I550&gt;=TODAY(),"si","no")</f>
        <v>si</v>
      </c>
      <c r="K550" s="8" t="str">
        <f ca="1">IF(ABS(_xlfn.DAYS(TODAY(),I550))&lt;$B$9,"Debe renovar licencia luego de curso de 8 horas","")</f>
        <v/>
      </c>
      <c r="L550" s="8"/>
      <c r="M550" s="8" t="str">
        <f ca="1">IF(AND(J550="no",$B$10="si"),"si","no")</f>
        <v>no</v>
      </c>
      <c r="N550" s="266"/>
      <c r="O550" s="266"/>
      <c r="P550" s="266"/>
      <c r="Q550" s="267" t="str" cm="1">
        <f t="array" aca="1" ref="Q550" ca="1">_xlfn.IFS(J550="no","no",$B$10="si","si")</f>
        <v>si</v>
      </c>
      <c r="R550" s="266"/>
    </row>
    <row r="551" spans="1:18" x14ac:dyDescent="0.3">
      <c r="A551" s="63" t="s">
        <v>2181</v>
      </c>
      <c r="B551" s="224" t="s">
        <v>44</v>
      </c>
      <c r="C551" s="225" t="s">
        <v>2182</v>
      </c>
      <c r="D551" s="38" t="s">
        <v>46</v>
      </c>
      <c r="E551" s="37" t="s">
        <v>2183</v>
      </c>
      <c r="F551" s="38" t="s">
        <v>53</v>
      </c>
      <c r="G551" s="39" t="s">
        <v>2184</v>
      </c>
      <c r="H551" s="40">
        <v>44368</v>
      </c>
      <c r="I551" s="41">
        <f>Table15[[#This Row],[Fecha 
de 
expedición]]+1461</f>
        <v>45829</v>
      </c>
      <c r="J551" s="244" t="str">
        <f ca="1">IF(I551&gt;=TODAY(),"si","no")</f>
        <v>si</v>
      </c>
      <c r="K551" s="8" t="str">
        <f ca="1">IF(ABS(_xlfn.DAYS(TODAY(),I551))&lt;$B$9,"Debe renovar licencia luego de curso de 8 horas","")</f>
        <v/>
      </c>
      <c r="L551" s="8"/>
      <c r="M551" s="8" t="str">
        <f ca="1">IF(AND(J551="no",$B$10="si"),"si","no")</f>
        <v>no</v>
      </c>
      <c r="N551" s="266"/>
      <c r="O551" s="266"/>
      <c r="P551" s="266"/>
      <c r="Q551" s="267" t="str" cm="1">
        <f t="array" aca="1" ref="Q551" ca="1">_xlfn.IFS(J551="no","no",$B$10="si","si")</f>
        <v>si</v>
      </c>
      <c r="R551" s="266"/>
    </row>
    <row r="552" spans="1:18" x14ac:dyDescent="0.3">
      <c r="A552" s="63" t="s">
        <v>2185</v>
      </c>
      <c r="B552" s="224" t="s">
        <v>44</v>
      </c>
      <c r="C552" s="225" t="s">
        <v>2186</v>
      </c>
      <c r="D552" s="38" t="s">
        <v>46</v>
      </c>
      <c r="E552" s="37" t="s">
        <v>2187</v>
      </c>
      <c r="F552" s="38" t="s">
        <v>89</v>
      </c>
      <c r="G552" s="39" t="s">
        <v>2188</v>
      </c>
      <c r="H552" s="40">
        <v>44278</v>
      </c>
      <c r="I552" s="41">
        <f>Table15[[#This Row],[Fecha 
de 
expedición]]+1461</f>
        <v>45739</v>
      </c>
      <c r="J552" s="244" t="str">
        <f ca="1">IF(I552&gt;=TODAY(),"si","no")</f>
        <v>si</v>
      </c>
      <c r="K552" s="8" t="str">
        <f ca="1">IF(ABS(_xlfn.DAYS(TODAY(),I552))&lt;$B$9,"Debe renovar licencia luego de curso de 8 horas","")</f>
        <v/>
      </c>
      <c r="L552" s="8"/>
      <c r="M552" s="8" t="str">
        <f ca="1">IF(AND(J552="no",$B$10="si"),"si","no")</f>
        <v>no</v>
      </c>
      <c r="N552" s="266"/>
      <c r="O552" s="266"/>
      <c r="P552" s="266"/>
      <c r="Q552" s="267" t="str" cm="1">
        <f t="array" aca="1" ref="Q552" ca="1">_xlfn.IFS(J552="no","no",$B$10="si","si")</f>
        <v>si</v>
      </c>
      <c r="R552" s="266"/>
    </row>
    <row r="553" spans="1:18" x14ac:dyDescent="0.3">
      <c r="A553" s="63" t="s">
        <v>2189</v>
      </c>
      <c r="B553" s="224" t="s">
        <v>44</v>
      </c>
      <c r="C553" s="225" t="s">
        <v>2190</v>
      </c>
      <c r="D553" s="38" t="s">
        <v>46</v>
      </c>
      <c r="E553" s="37" t="s">
        <v>2191</v>
      </c>
      <c r="F553" s="38" t="s">
        <v>74</v>
      </c>
      <c r="G553" s="39" t="s">
        <v>2192</v>
      </c>
      <c r="H553" s="40">
        <v>44375</v>
      </c>
      <c r="I553" s="41">
        <f>Table15[[#This Row],[Fecha 
de 
expedición]]+1461</f>
        <v>45836</v>
      </c>
      <c r="J553" s="244" t="str">
        <f ca="1">IF(I553&gt;=TODAY(),"si","no")</f>
        <v>si</v>
      </c>
      <c r="K553" s="8" t="str">
        <f ca="1">IF(ABS(_xlfn.DAYS(TODAY(),I553))&lt;$B$9,"Debe renovar licencia luego de curso de 8 horas","")</f>
        <v/>
      </c>
      <c r="L553" s="8"/>
      <c r="M553" s="8" t="str">
        <f ca="1">IF(AND(J553="no",$B$10="si"),"si","no")</f>
        <v>no</v>
      </c>
      <c r="N553" s="266"/>
      <c r="O553" s="266"/>
      <c r="P553" s="266"/>
      <c r="Q553" s="267" t="str" cm="1">
        <f t="array" aca="1" ref="Q553" ca="1">_xlfn.IFS(J553="no","no",$B$10="si","si")</f>
        <v>si</v>
      </c>
      <c r="R553" s="266"/>
    </row>
    <row r="554" spans="1:18" x14ac:dyDescent="0.3">
      <c r="A554" s="61" t="s">
        <v>2193</v>
      </c>
      <c r="B554" s="224" t="s">
        <v>44</v>
      </c>
      <c r="C554" s="225" t="s">
        <v>2194</v>
      </c>
      <c r="D554" s="38" t="s">
        <v>57</v>
      </c>
      <c r="E554" s="235" t="s">
        <v>2195</v>
      </c>
      <c r="F554" s="38" t="s">
        <v>53</v>
      </c>
      <c r="G554" s="39" t="s">
        <v>2196</v>
      </c>
      <c r="H554" s="81">
        <v>44687</v>
      </c>
      <c r="I554" s="84">
        <f>Table15[[#This Row],[Fecha 
de 
expedición]]+1461</f>
        <v>46148</v>
      </c>
      <c r="J554" s="244" t="str">
        <f ca="1">IF(I554&gt;=TODAY(),"si","no")</f>
        <v>si</v>
      </c>
      <c r="K554" s="8" t="str">
        <f ca="1">IF(ABS(_xlfn.DAYS(TODAY(),I554))&lt;$B$9,"Debe renovar licencia luego de curso de 8 horas","")</f>
        <v/>
      </c>
      <c r="L554" s="8"/>
      <c r="M554" s="8" t="str">
        <f ca="1">IF(AND(J554="no",$B$10="si"),"si","no")</f>
        <v>no</v>
      </c>
      <c r="N554" s="266"/>
      <c r="O554" s="266"/>
      <c r="P554" s="266"/>
      <c r="Q554" s="267" t="str" cm="1">
        <f t="array" aca="1" ref="Q554" ca="1">_xlfn.IFS(J554="no","no",$B$10="si","si")</f>
        <v>si</v>
      </c>
      <c r="R554" s="266"/>
    </row>
    <row r="555" spans="1:18" x14ac:dyDescent="0.3">
      <c r="A555" s="63" t="s">
        <v>2197</v>
      </c>
      <c r="B555" s="224" t="s">
        <v>44</v>
      </c>
      <c r="C555" s="225" t="s">
        <v>2198</v>
      </c>
      <c r="D555" s="38" t="s">
        <v>57</v>
      </c>
      <c r="E555" s="37" t="s">
        <v>2199</v>
      </c>
      <c r="F555" s="38" t="s">
        <v>124</v>
      </c>
      <c r="G555" s="39" t="s">
        <v>2200</v>
      </c>
      <c r="H555" s="40">
        <v>44370</v>
      </c>
      <c r="I555" s="41">
        <f>Table15[[#This Row],[Fecha 
de 
expedición]]+1461</f>
        <v>45831</v>
      </c>
      <c r="J555" s="244" t="str">
        <f ca="1">IF(I555&gt;=TODAY(),"si","no")</f>
        <v>si</v>
      </c>
      <c r="K555" s="8" t="str">
        <f ca="1">IF(ABS(_xlfn.DAYS(TODAY(),I555))&lt;$B$9,"Debe renovar licencia luego de curso de 8 horas","")</f>
        <v/>
      </c>
      <c r="L555" s="8"/>
      <c r="M555" s="8" t="str">
        <f ca="1">IF(AND(J555="no",$B$10="si"),"si","no")</f>
        <v>no</v>
      </c>
      <c r="N555" s="266"/>
      <c r="O555" s="266"/>
      <c r="P555" s="266"/>
      <c r="Q555" s="267" t="str" cm="1">
        <f t="array" aca="1" ref="Q555" ca="1">_xlfn.IFS(J555="no","no",$B$10="si","si")</f>
        <v>si</v>
      </c>
      <c r="R555" s="266"/>
    </row>
    <row r="556" spans="1:18" x14ac:dyDescent="0.3">
      <c r="A556" s="63" t="s">
        <v>2201</v>
      </c>
      <c r="B556" s="224" t="s">
        <v>44</v>
      </c>
      <c r="C556" s="225" t="s">
        <v>2202</v>
      </c>
      <c r="D556" s="38" t="s">
        <v>57</v>
      </c>
      <c r="E556" s="37" t="s">
        <v>2203</v>
      </c>
      <c r="F556" s="38" t="s">
        <v>508</v>
      </c>
      <c r="G556" s="39" t="s">
        <v>2204</v>
      </c>
      <c r="H556" s="40">
        <v>44280</v>
      </c>
      <c r="I556" s="41">
        <f>Table15[[#This Row],[Fecha 
de 
expedición]]+1461</f>
        <v>45741</v>
      </c>
      <c r="J556" s="244" t="str">
        <f ca="1">IF(I556&gt;=TODAY(),"si","no")</f>
        <v>si</v>
      </c>
      <c r="K556" s="8" t="str">
        <f ca="1">IF(ABS(_xlfn.DAYS(TODAY(),I556))&lt;$B$9,"Debe renovar licencia luego de curso de 8 horas","")</f>
        <v/>
      </c>
      <c r="L556" s="8"/>
      <c r="M556" s="8" t="str">
        <f ca="1">IF(AND(J556="no",$B$10="si"),"si","no")</f>
        <v>no</v>
      </c>
      <c r="N556" s="266"/>
      <c r="O556" s="266"/>
      <c r="P556" s="266"/>
      <c r="Q556" s="267" t="str" cm="1">
        <f t="array" aca="1" ref="Q556" ca="1">_xlfn.IFS(J556="no","no",$B$10="si","si")</f>
        <v>si</v>
      </c>
      <c r="R556" s="266"/>
    </row>
    <row r="557" spans="1:18" x14ac:dyDescent="0.3">
      <c r="A557" s="61" t="s">
        <v>2205</v>
      </c>
      <c r="B557" s="224" t="s">
        <v>44</v>
      </c>
      <c r="C557" s="225" t="s">
        <v>2206</v>
      </c>
      <c r="D557" s="38" t="s">
        <v>57</v>
      </c>
      <c r="E557" s="58" t="s">
        <v>2207</v>
      </c>
      <c r="F557" s="38" t="s">
        <v>508</v>
      </c>
      <c r="G557" s="39" t="s">
        <v>2208</v>
      </c>
      <c r="H557" s="40">
        <v>44363</v>
      </c>
      <c r="I557" s="41">
        <f>Table15[[#This Row],[Fecha 
de 
expedición]]+1461</f>
        <v>45824</v>
      </c>
      <c r="J557" s="244" t="str">
        <f ca="1">IF(I557&gt;=TODAY(),"si","no")</f>
        <v>si</v>
      </c>
      <c r="K557" s="8" t="str">
        <f ca="1">IF(ABS(_xlfn.DAYS(TODAY(),I557))&lt;$B$9,"Debe renovar licencia luego de curso de 8 horas","")</f>
        <v/>
      </c>
      <c r="L557" s="8"/>
      <c r="M557" s="8" t="str">
        <f ca="1">IF(AND(J557="no",$B$10="si"),"si","no")</f>
        <v>no</v>
      </c>
      <c r="N557" s="266"/>
      <c r="O557" s="266"/>
      <c r="P557" s="266"/>
      <c r="Q557" s="267" t="str" cm="1">
        <f t="array" aca="1" ref="Q557" ca="1">_xlfn.IFS(J557="no","no",$B$10="si","si")</f>
        <v>si</v>
      </c>
      <c r="R557" s="266"/>
    </row>
    <row r="558" spans="1:18" x14ac:dyDescent="0.3">
      <c r="A558" s="213" t="s">
        <v>2209</v>
      </c>
      <c r="B558" s="226" t="s">
        <v>44</v>
      </c>
      <c r="C558" s="227" t="s">
        <v>2210</v>
      </c>
      <c r="D558" s="214" t="s">
        <v>57</v>
      </c>
      <c r="E558" s="58" t="s">
        <v>2211</v>
      </c>
      <c r="F558" s="45" t="s">
        <v>74</v>
      </c>
      <c r="G558" s="46" t="s">
        <v>2212</v>
      </c>
      <c r="H558" s="211">
        <v>44872</v>
      </c>
      <c r="I558" s="41">
        <f>Table15[[#This Row],[Fecha 
de 
expedición]]+1461</f>
        <v>46333</v>
      </c>
      <c r="J558" s="228" t="str">
        <f ca="1">IF(I558&gt;=TODAY(),"si","no")</f>
        <v>si</v>
      </c>
      <c r="K558" s="8" t="str">
        <f ca="1">IF(ABS(_xlfn.DAYS(TODAY(),I558))&lt;$B$9,"Debe renovar licencia luego de curso de 8 horas","")</f>
        <v/>
      </c>
      <c r="L558" s="8"/>
      <c r="M558" s="8" t="str">
        <f ca="1">IF(AND(J558="no",$B$10="si"),"si","no")</f>
        <v>no</v>
      </c>
      <c r="N558" s="266"/>
      <c r="O558" s="266"/>
      <c r="P558" s="266"/>
      <c r="Q558" s="267" t="str" cm="1">
        <f t="array" aca="1" ref="Q558" ca="1">_xlfn.IFS(J558="no","no",$B$10="si","si")</f>
        <v>si</v>
      </c>
      <c r="R558" s="266"/>
    </row>
    <row r="559" spans="1:18" x14ac:dyDescent="0.3">
      <c r="A559" s="63" t="s">
        <v>2213</v>
      </c>
      <c r="B559" s="224" t="s">
        <v>44</v>
      </c>
      <c r="C559" s="225" t="s">
        <v>2214</v>
      </c>
      <c r="D559" s="38" t="s">
        <v>57</v>
      </c>
      <c r="E559" s="59" t="s">
        <v>2215</v>
      </c>
      <c r="F559" s="38" t="s">
        <v>74</v>
      </c>
      <c r="G559" s="39" t="s">
        <v>2216</v>
      </c>
      <c r="H559" s="40">
        <v>44518</v>
      </c>
      <c r="I559" s="41">
        <f>Table15[[#This Row],[Fecha 
de 
expedición]]+1461</f>
        <v>45979</v>
      </c>
      <c r="J559" s="244" t="str">
        <f ca="1">IF(I559&gt;=TODAY(),"si","no")</f>
        <v>si</v>
      </c>
      <c r="K559" s="8" t="str">
        <f ca="1">IF(ABS(_xlfn.DAYS(TODAY(),I559))&lt;$B$9,"Debe renovar licencia luego de curso de 8 horas","")</f>
        <v/>
      </c>
      <c r="L559" s="8"/>
      <c r="M559" s="8" t="str">
        <f ca="1">IF(AND(J559="no",$B$10="si"),"si","no")</f>
        <v>no</v>
      </c>
      <c r="N559" s="266"/>
      <c r="O559" s="266"/>
      <c r="P559" s="266"/>
      <c r="Q559" s="267" t="str" cm="1">
        <f t="array" aca="1" ref="Q559" ca="1">_xlfn.IFS(J559="no","no",$B$10="si","si")</f>
        <v>si</v>
      </c>
      <c r="R559" s="266"/>
    </row>
    <row r="560" spans="1:18" x14ac:dyDescent="0.3">
      <c r="A560" s="61" t="s">
        <v>2217</v>
      </c>
      <c r="B560" s="224" t="s">
        <v>44</v>
      </c>
      <c r="C560" s="225" t="s">
        <v>2218</v>
      </c>
      <c r="D560" s="38" t="s">
        <v>57</v>
      </c>
      <c r="E560" s="235" t="s">
        <v>2219</v>
      </c>
      <c r="F560" s="38" t="s">
        <v>929</v>
      </c>
      <c r="G560" s="39" t="s">
        <v>2220</v>
      </c>
      <c r="H560" s="81">
        <v>44596</v>
      </c>
      <c r="I560" s="84">
        <f>Table15[[#This Row],[Fecha 
de 
expedición]]+1461</f>
        <v>46057</v>
      </c>
      <c r="J560" s="244" t="str">
        <f ca="1">IF(I560&gt;=TODAY(),"si","no")</f>
        <v>si</v>
      </c>
      <c r="K560" s="8" t="str">
        <f ca="1">IF(ABS(_xlfn.DAYS(TODAY(),I560))&lt;$B$9,"Debe renovar licencia luego de curso de 8 horas","")</f>
        <v/>
      </c>
      <c r="L560" s="8"/>
      <c r="M560" s="8" t="str">
        <f ca="1">IF(AND(J560="no",$B$10="si"),"si","no")</f>
        <v>no</v>
      </c>
      <c r="N560" s="266"/>
      <c r="O560" s="266"/>
      <c r="P560" s="266"/>
      <c r="Q560" s="267" t="str" cm="1">
        <f t="array" aca="1" ref="Q560" ca="1">_xlfn.IFS(J560="no","no",$B$10="si","si")</f>
        <v>si</v>
      </c>
      <c r="R560" s="266"/>
    </row>
    <row r="561" spans="1:18" x14ac:dyDescent="0.3">
      <c r="A561" s="63" t="s">
        <v>2221</v>
      </c>
      <c r="B561" s="224" t="s">
        <v>44</v>
      </c>
      <c r="C561" s="225" t="s">
        <v>2222</v>
      </c>
      <c r="D561" s="38" t="s">
        <v>57</v>
      </c>
      <c r="E561" s="37" t="s">
        <v>2223</v>
      </c>
      <c r="F561" s="38" t="s">
        <v>114</v>
      </c>
      <c r="G561" s="39" t="s">
        <v>2224</v>
      </c>
      <c r="H561" s="40">
        <v>44326</v>
      </c>
      <c r="I561" s="41">
        <f>Table15[[#This Row],[Fecha 
de 
expedición]]+1461</f>
        <v>45787</v>
      </c>
      <c r="J561" s="244" t="str">
        <f ca="1">IF(I561&gt;=TODAY(),"si","no")</f>
        <v>si</v>
      </c>
      <c r="K561" s="8" t="str">
        <f ca="1">IF(ABS(_xlfn.DAYS(TODAY(),I561))&lt;$B$9,"Debe renovar licencia luego de curso de 8 horas","")</f>
        <v/>
      </c>
      <c r="L561" s="8"/>
      <c r="M561" s="8" t="str">
        <f ca="1">IF(AND(J561="no",$B$10="si"),"si","no")</f>
        <v>no</v>
      </c>
      <c r="N561" s="266"/>
      <c r="O561" s="266"/>
      <c r="P561" s="266"/>
      <c r="Q561" s="267" t="str" cm="1">
        <f t="array" aca="1" ref="Q561" ca="1">_xlfn.IFS(J561="no","no",$B$10="si","si")</f>
        <v>si</v>
      </c>
      <c r="R561" s="266"/>
    </row>
    <row r="562" spans="1:18" x14ac:dyDescent="0.3">
      <c r="A562" s="63" t="s">
        <v>2225</v>
      </c>
      <c r="B562" s="224" t="s">
        <v>44</v>
      </c>
      <c r="C562" s="225" t="s">
        <v>2226</v>
      </c>
      <c r="D562" s="38" t="s">
        <v>46</v>
      </c>
      <c r="E562" s="82" t="s">
        <v>2227</v>
      </c>
      <c r="F562" s="38" t="s">
        <v>99</v>
      </c>
      <c r="G562" s="39" t="s">
        <v>2228</v>
      </c>
      <c r="H562" s="40">
        <v>44875</v>
      </c>
      <c r="I562" s="41">
        <f>Table15[[#This Row],[Fecha 
de 
expedición]]+1461</f>
        <v>46336</v>
      </c>
      <c r="J562" s="244" t="str">
        <f ca="1">IF(I562&gt;=TODAY(),"si","no")</f>
        <v>si</v>
      </c>
      <c r="K562" s="8" t="str">
        <f ca="1">IF(ABS(_xlfn.DAYS(TODAY(),I562))&lt;$B$9,"Debe renovar licencia luego de curso de 8 horas","")</f>
        <v/>
      </c>
      <c r="L562" s="8"/>
      <c r="M562" s="8" t="str">
        <f ca="1">IF(AND(J562="no",$B$10="si"),"si","no")</f>
        <v>no</v>
      </c>
      <c r="N562" s="266"/>
      <c r="O562" s="266"/>
      <c r="P562" s="266"/>
      <c r="Q562" s="267" t="str" cm="1">
        <f t="array" aca="1" ref="Q562" ca="1">_xlfn.IFS(J562="no","no",$B$10="si","si")</f>
        <v>si</v>
      </c>
      <c r="R562" s="266"/>
    </row>
    <row r="563" spans="1:18" x14ac:dyDescent="0.3">
      <c r="A563" s="63" t="s">
        <v>2229</v>
      </c>
      <c r="B563" s="224" t="s">
        <v>62</v>
      </c>
      <c r="C563" s="225" t="s">
        <v>2230</v>
      </c>
      <c r="D563" s="38" t="s">
        <v>46</v>
      </c>
      <c r="E563" s="37" t="s">
        <v>2231</v>
      </c>
      <c r="F563" s="38" t="s">
        <v>267</v>
      </c>
      <c r="G563" s="39" t="s">
        <v>2232</v>
      </c>
      <c r="H563" s="40">
        <v>44326</v>
      </c>
      <c r="I563" s="41">
        <f>Table15[[#This Row],[Fecha 
de 
expedición]]+1461</f>
        <v>45787</v>
      </c>
      <c r="J563" s="244" t="str">
        <f ca="1">IF(I563&gt;=TODAY(),"si","no")</f>
        <v>si</v>
      </c>
      <c r="K563" s="8" t="str">
        <f ca="1">IF(ABS(_xlfn.DAYS(TODAY(),I563))&lt;$B$9,"Debe renovar licencia luego de curso de 8 horas","")</f>
        <v/>
      </c>
      <c r="L563" s="8"/>
      <c r="M563" s="8" t="str">
        <f ca="1">IF(AND(J563="no",$B$10="si"),"si","no")</f>
        <v>no</v>
      </c>
      <c r="N563" s="266"/>
      <c r="O563" s="266"/>
      <c r="P563" s="266"/>
      <c r="Q563" s="267" t="str" cm="1">
        <f t="array" aca="1" ref="Q563" ca="1">_xlfn.IFS(J563="no","no",$B$10="si","si")</f>
        <v>si</v>
      </c>
      <c r="R563" s="266"/>
    </row>
    <row r="564" spans="1:18" x14ac:dyDescent="0.3">
      <c r="A564" s="63" t="s">
        <v>2233</v>
      </c>
      <c r="B564" s="224" t="s">
        <v>44</v>
      </c>
      <c r="C564" s="225" t="s">
        <v>2234</v>
      </c>
      <c r="D564" s="38" t="s">
        <v>46</v>
      </c>
      <c r="E564" s="37" t="s">
        <v>2235</v>
      </c>
      <c r="F564" s="38" t="s">
        <v>53</v>
      </c>
      <c r="G564" s="39" t="s">
        <v>2236</v>
      </c>
      <c r="H564" s="40">
        <v>44370</v>
      </c>
      <c r="I564" s="41">
        <f>Table15[[#This Row],[Fecha 
de 
expedición]]+1461</f>
        <v>45831</v>
      </c>
      <c r="J564" s="244" t="str">
        <f ca="1">IF(I564&gt;=TODAY(),"si","no")</f>
        <v>si</v>
      </c>
      <c r="K564" s="8" t="str">
        <f ca="1">IF(ABS(_xlfn.DAYS(TODAY(),I564))&lt;$B$9,"Debe renovar licencia luego de curso de 8 horas","")</f>
        <v/>
      </c>
      <c r="L564" s="8"/>
      <c r="M564" s="8" t="str">
        <f ca="1">IF(AND(J564="no",$B$10="si"),"si","no")</f>
        <v>no</v>
      </c>
      <c r="N564" s="266"/>
      <c r="O564" s="266"/>
      <c r="P564" s="266"/>
      <c r="Q564" s="267" t="str" cm="1">
        <f t="array" aca="1" ref="Q564" ca="1">_xlfn.IFS(J564="no","no",$B$10="si","si")</f>
        <v>si</v>
      </c>
      <c r="R564" s="266"/>
    </row>
    <row r="565" spans="1:18" x14ac:dyDescent="0.3">
      <c r="A565" s="63" t="s">
        <v>2237</v>
      </c>
      <c r="B565" s="224" t="s">
        <v>62</v>
      </c>
      <c r="C565" s="225" t="s">
        <v>2238</v>
      </c>
      <c r="D565" s="38" t="s">
        <v>46</v>
      </c>
      <c r="E565" s="37" t="s">
        <v>2239</v>
      </c>
      <c r="F565" s="38" t="s">
        <v>74</v>
      </c>
      <c r="G565" s="39" t="s">
        <v>2240</v>
      </c>
      <c r="H565" s="40">
        <v>44342</v>
      </c>
      <c r="I565" s="41">
        <f>Table15[[#This Row],[Fecha 
de 
expedición]]+1461</f>
        <v>45803</v>
      </c>
      <c r="J565" s="244" t="str">
        <f ca="1">IF(I565&gt;=TODAY(),"si","no")</f>
        <v>si</v>
      </c>
      <c r="K565" s="8" t="str">
        <f ca="1">IF(ABS(_xlfn.DAYS(TODAY(),I565))&lt;$B$9,"Debe renovar licencia luego de curso de 8 horas","")</f>
        <v/>
      </c>
      <c r="L565" s="8"/>
      <c r="M565" s="8" t="str">
        <f ca="1">IF(AND(J565="no",$B$10="si"),"si","no")</f>
        <v>no</v>
      </c>
      <c r="N565" s="266"/>
      <c r="O565" s="266"/>
      <c r="P565" s="266"/>
      <c r="Q565" s="267" t="str" cm="1">
        <f t="array" aca="1" ref="Q565" ca="1">_xlfn.IFS(J565="no","no",$B$10="si","si")</f>
        <v>si</v>
      </c>
      <c r="R565" s="266"/>
    </row>
    <row r="566" spans="1:18" x14ac:dyDescent="0.3">
      <c r="A566" s="61" t="s">
        <v>2241</v>
      </c>
      <c r="B566" s="224" t="s">
        <v>44</v>
      </c>
      <c r="C566" s="225" t="s">
        <v>2242</v>
      </c>
      <c r="D566" s="38" t="s">
        <v>57</v>
      </c>
      <c r="E566" s="235" t="s">
        <v>2243</v>
      </c>
      <c r="F566" s="38" t="s">
        <v>99</v>
      </c>
      <c r="G566" s="39" t="s">
        <v>2244</v>
      </c>
      <c r="H566" s="81">
        <v>44603</v>
      </c>
      <c r="I566" s="84">
        <f>Table15[[#This Row],[Fecha 
de 
expedición]]+1461</f>
        <v>46064</v>
      </c>
      <c r="J566" s="244" t="str">
        <f ca="1">IF(I566&gt;=TODAY(),"si","no")</f>
        <v>si</v>
      </c>
      <c r="K566" s="8" t="str">
        <f ca="1">IF(ABS(_xlfn.DAYS(TODAY(),I566))&lt;$B$9,"Debe renovar licencia luego de curso de 8 horas","")</f>
        <v/>
      </c>
      <c r="L566" s="8"/>
      <c r="M566" s="8" t="str">
        <f ca="1">IF(AND(J566="no",$B$10="si"),"si","no")</f>
        <v>no</v>
      </c>
      <c r="N566" s="266"/>
      <c r="O566" s="266"/>
      <c r="P566" s="266"/>
      <c r="Q566" s="267" t="str" cm="1">
        <f t="array" aca="1" ref="Q566" ca="1">_xlfn.IFS(J566="no","no",$B$10="si","si")</f>
        <v>si</v>
      </c>
      <c r="R566" s="266"/>
    </row>
    <row r="567" spans="1:18" x14ac:dyDescent="0.3">
      <c r="A567" s="63" t="s">
        <v>2245</v>
      </c>
      <c r="B567" s="224" t="s">
        <v>44</v>
      </c>
      <c r="C567" s="225" t="s">
        <v>2246</v>
      </c>
      <c r="D567" s="38" t="s">
        <v>57</v>
      </c>
      <c r="E567" s="37" t="s">
        <v>2247</v>
      </c>
      <c r="F567" s="38" t="s">
        <v>53</v>
      </c>
      <c r="G567" s="39" t="s">
        <v>2248</v>
      </c>
      <c r="H567" s="40">
        <v>43670</v>
      </c>
      <c r="I567" s="41">
        <f>Table15[[#This Row],[Fecha 
de 
expedición]]+1461</f>
        <v>45131</v>
      </c>
      <c r="J567" s="244" t="str">
        <f ca="1">IF(I567&gt;=TODAY(),"si","no")</f>
        <v>no</v>
      </c>
      <c r="K567" s="8" t="str">
        <f ca="1">IF(ABS(_xlfn.DAYS(TODAY(),I567))&lt;$B$9,"Debe renovar licencia luego de curso de 8 horas","")</f>
        <v/>
      </c>
      <c r="L567" s="8"/>
      <c r="M567" s="8" t="str">
        <f ca="1">IF(AND(J567="no",$B$10="si"),"si","no")</f>
        <v>si</v>
      </c>
      <c r="N567" s="266"/>
      <c r="O567" s="266"/>
      <c r="P567" s="266"/>
      <c r="Q567" s="267" t="str" cm="1">
        <f t="array" aca="1" ref="Q567" ca="1">_xlfn.IFS(J567="no","no",$B$10="si","si")</f>
        <v>no</v>
      </c>
      <c r="R567" s="266"/>
    </row>
    <row r="568" spans="1:18" x14ac:dyDescent="0.3">
      <c r="A568" s="61" t="s">
        <v>2249</v>
      </c>
      <c r="B568" s="224" t="s">
        <v>44</v>
      </c>
      <c r="C568" s="225" t="s">
        <v>2250</v>
      </c>
      <c r="D568" s="38" t="s">
        <v>57</v>
      </c>
      <c r="E568" s="235" t="s">
        <v>2251</v>
      </c>
      <c r="F568" s="38" t="s">
        <v>1586</v>
      </c>
      <c r="G568" s="39" t="s">
        <v>2252</v>
      </c>
      <c r="H568" s="81">
        <v>44669</v>
      </c>
      <c r="I568" s="84">
        <f>Table15[[#This Row],[Fecha 
de 
expedición]]+1461</f>
        <v>46130</v>
      </c>
      <c r="J568" s="244" t="str">
        <f ca="1">IF(I568&gt;=TODAY(),"si","no")</f>
        <v>si</v>
      </c>
      <c r="K568" s="8" t="str">
        <f ca="1">IF(ABS(_xlfn.DAYS(TODAY(),I568))&lt;$B$9,"Debe renovar licencia luego de curso de 8 horas","")</f>
        <v/>
      </c>
      <c r="L568" s="8"/>
      <c r="M568" s="8" t="str">
        <f ca="1">IF(AND(J568="no",$B$10="si"),"si","no")</f>
        <v>no</v>
      </c>
      <c r="N568" s="266"/>
      <c r="O568" s="266"/>
      <c r="P568" s="266"/>
      <c r="Q568" s="267" t="str" cm="1">
        <f t="array" aca="1" ref="Q568" ca="1">_xlfn.IFS(J568="no","no",$B$10="si","si")</f>
        <v>si</v>
      </c>
      <c r="R568" s="266"/>
    </row>
    <row r="569" spans="1:18" x14ac:dyDescent="0.3">
      <c r="A569" s="213" t="s">
        <v>2253</v>
      </c>
      <c r="B569" s="226" t="s">
        <v>44</v>
      </c>
      <c r="C569" s="227" t="s">
        <v>2254</v>
      </c>
      <c r="D569" s="214" t="s">
        <v>57</v>
      </c>
      <c r="E569" s="178" t="s">
        <v>2255</v>
      </c>
      <c r="F569" s="45" t="s">
        <v>1586</v>
      </c>
      <c r="G569" s="46" t="s">
        <v>2256</v>
      </c>
      <c r="H569" s="211">
        <v>44908</v>
      </c>
      <c r="I569" s="41">
        <f>Table15[[#This Row],[Fecha 
de 
expedición]]+1461</f>
        <v>46369</v>
      </c>
      <c r="J569" s="228" t="str">
        <f ca="1">IF(I569&gt;=TODAY(),"si","no")</f>
        <v>si</v>
      </c>
      <c r="K569" s="8" t="str">
        <f ca="1">IF(ABS(_xlfn.DAYS(TODAY(),I569))&lt;$B$9,"Debe renovar licencia luego de curso de 8 horas","")</f>
        <v/>
      </c>
      <c r="L569" s="8"/>
      <c r="M569" s="8" t="str">
        <f ca="1">IF(AND(J569="no",$B$10="si"),"si","no")</f>
        <v>no</v>
      </c>
      <c r="N569" s="266"/>
      <c r="O569" s="266"/>
      <c r="P569" s="266"/>
      <c r="Q569" s="267" t="str" cm="1">
        <f t="array" aca="1" ref="Q569" ca="1">_xlfn.IFS(J569="no","no",$B$10="si","si")</f>
        <v>si</v>
      </c>
      <c r="R569" s="266"/>
    </row>
    <row r="570" spans="1:18" x14ac:dyDescent="0.3">
      <c r="A570" s="63" t="s">
        <v>2257</v>
      </c>
      <c r="B570" s="224" t="s">
        <v>44</v>
      </c>
      <c r="C570" s="225" t="s">
        <v>2258</v>
      </c>
      <c r="D570" s="38" t="s">
        <v>57</v>
      </c>
      <c r="E570" s="37" t="s">
        <v>2259</v>
      </c>
      <c r="F570" s="38" t="s">
        <v>114</v>
      </c>
      <c r="G570" s="39" t="s">
        <v>2260</v>
      </c>
      <c r="H570" s="40">
        <v>44406</v>
      </c>
      <c r="I570" s="41">
        <f>Table15[[#This Row],[Fecha 
de 
expedición]]+1461</f>
        <v>45867</v>
      </c>
      <c r="J570" s="244" t="str">
        <f ca="1">IF(I570&gt;=TODAY(),"si","no")</f>
        <v>si</v>
      </c>
      <c r="K570" s="8" t="str">
        <f ca="1">IF(ABS(_xlfn.DAYS(TODAY(),I570))&lt;$B$9,"Debe renovar licencia luego de curso de 8 horas","")</f>
        <v/>
      </c>
      <c r="L570" s="8"/>
      <c r="M570" s="8" t="str">
        <f ca="1">IF(AND(J570="no",$B$10="si"),"si","no")</f>
        <v>no</v>
      </c>
      <c r="N570" s="266"/>
      <c r="O570" s="266"/>
      <c r="P570" s="266"/>
      <c r="Q570" s="267" t="str" cm="1">
        <f t="array" aca="1" ref="Q570" ca="1">_xlfn.IFS(J570="no","no",$B$10="si","si")</f>
        <v>si</v>
      </c>
      <c r="R570" s="266"/>
    </row>
    <row r="571" spans="1:18" x14ac:dyDescent="0.3">
      <c r="A571" s="63" t="s">
        <v>2261</v>
      </c>
      <c r="B571" s="224" t="s">
        <v>44</v>
      </c>
      <c r="C571" s="225" t="s">
        <v>2262</v>
      </c>
      <c r="D571" s="38" t="s">
        <v>57</v>
      </c>
      <c r="E571" s="37" t="s">
        <v>2263</v>
      </c>
      <c r="F571" s="38" t="s">
        <v>89</v>
      </c>
      <c r="G571" s="39" t="s">
        <v>2264</v>
      </c>
      <c r="H571" s="40">
        <v>44306</v>
      </c>
      <c r="I571" s="41">
        <f>Table15[[#This Row],[Fecha 
de 
expedición]]+1461</f>
        <v>45767</v>
      </c>
      <c r="J571" s="244" t="str">
        <f ca="1">IF(I571&gt;=TODAY(),"si","no")</f>
        <v>si</v>
      </c>
      <c r="K571" s="8" t="str">
        <f ca="1">IF(ABS(_xlfn.DAYS(TODAY(),I571))&lt;$B$9,"Debe renovar licencia luego de curso de 8 horas","")</f>
        <v/>
      </c>
      <c r="L571" s="8"/>
      <c r="M571" s="8" t="str">
        <f ca="1">IF(AND(J571="no",$B$10="si"),"si","no")</f>
        <v>no</v>
      </c>
      <c r="N571" s="266"/>
      <c r="O571" s="266"/>
      <c r="P571" s="266"/>
      <c r="Q571" s="267" t="str" cm="1">
        <f t="array" aca="1" ref="Q571" ca="1">_xlfn.IFS(J571="no","no",$B$10="si","si")</f>
        <v>si</v>
      </c>
      <c r="R571" s="266"/>
    </row>
    <row r="572" spans="1:18" x14ac:dyDescent="0.3">
      <c r="A572" s="63" t="s">
        <v>2265</v>
      </c>
      <c r="B572" s="224" t="s">
        <v>44</v>
      </c>
      <c r="C572" s="225" t="s">
        <v>2266</v>
      </c>
      <c r="D572" s="38" t="s">
        <v>57</v>
      </c>
      <c r="E572" s="37" t="s">
        <v>2267</v>
      </c>
      <c r="F572" s="38" t="s">
        <v>299</v>
      </c>
      <c r="G572" s="39" t="s">
        <v>2268</v>
      </c>
      <c r="H572" s="40">
        <v>43670</v>
      </c>
      <c r="I572" s="41">
        <f>Table15[[#This Row],[Fecha 
de 
expedición]]+1461</f>
        <v>45131</v>
      </c>
      <c r="J572" s="244" t="str">
        <f ca="1">IF(I572&gt;=TODAY(),"si","no")</f>
        <v>no</v>
      </c>
      <c r="K572" s="8" t="str">
        <f ca="1">IF(ABS(_xlfn.DAYS(TODAY(),I572))&lt;$B$9,"Debe renovar licencia luego de curso de 8 horas","")</f>
        <v/>
      </c>
      <c r="L572" s="8"/>
      <c r="M572" s="8" t="str">
        <f ca="1">IF(AND(J572="no",$B$10="si"),"si","no")</f>
        <v>si</v>
      </c>
      <c r="N572" s="266"/>
      <c r="O572" s="266"/>
      <c r="P572" s="266"/>
      <c r="Q572" s="267" t="str" cm="1">
        <f t="array" aca="1" ref="Q572" ca="1">_xlfn.IFS(J572="no","no",$B$10="si","si")</f>
        <v>no</v>
      </c>
      <c r="R572" s="266"/>
    </row>
    <row r="573" spans="1:18" x14ac:dyDescent="0.3">
      <c r="A573" s="61" t="s">
        <v>2269</v>
      </c>
      <c r="B573" s="224" t="s">
        <v>44</v>
      </c>
      <c r="C573" s="225" t="s">
        <v>2270</v>
      </c>
      <c r="D573" s="38" t="s">
        <v>57</v>
      </c>
      <c r="E573" s="235" t="s">
        <v>2271</v>
      </c>
      <c r="F573" s="38" t="s">
        <v>155</v>
      </c>
      <c r="G573" s="39" t="s">
        <v>2272</v>
      </c>
      <c r="H573" s="81">
        <v>44743</v>
      </c>
      <c r="I573" s="84">
        <f>Table15[[#This Row],[Fecha 
de 
expedición]]+1461</f>
        <v>46204</v>
      </c>
      <c r="J573" s="244" t="str">
        <f ca="1">IF(I573&gt;=TODAY(),"si","no")</f>
        <v>si</v>
      </c>
      <c r="K573" s="8" t="str">
        <f ca="1">IF(ABS(_xlfn.DAYS(TODAY(),I573))&lt;$B$9,"Debe renovar licencia luego de curso de 8 horas","")</f>
        <v/>
      </c>
      <c r="L573" s="8"/>
      <c r="M573" s="8" t="str">
        <f ca="1">IF(AND(J573="no",$B$10="si"),"si","no")</f>
        <v>no</v>
      </c>
      <c r="N573" s="266"/>
      <c r="O573" s="266"/>
      <c r="P573" s="266"/>
      <c r="Q573" s="267" t="str" cm="1">
        <f t="array" aca="1" ref="Q573" ca="1">_xlfn.IFS(J573="no","no",$B$10="si","si")</f>
        <v>si</v>
      </c>
      <c r="R573" s="266"/>
    </row>
    <row r="574" spans="1:18" x14ac:dyDescent="0.3">
      <c r="A574" s="63" t="s">
        <v>2273</v>
      </c>
      <c r="B574" s="224" t="s">
        <v>44</v>
      </c>
      <c r="C574" s="225" t="s">
        <v>2274</v>
      </c>
      <c r="D574" s="38" t="s">
        <v>46</v>
      </c>
      <c r="E574" s="37" t="s">
        <v>2275</v>
      </c>
      <c r="F574" s="38" t="s">
        <v>74</v>
      </c>
      <c r="G574" s="39" t="s">
        <v>2276</v>
      </c>
      <c r="H574" s="40">
        <v>44363</v>
      </c>
      <c r="I574" s="41">
        <f>Table15[[#This Row],[Fecha 
de 
expedición]]+1461</f>
        <v>45824</v>
      </c>
      <c r="J574" s="244" t="str">
        <f ca="1">IF(I574&gt;=TODAY(),"si","no")</f>
        <v>si</v>
      </c>
      <c r="K574" s="8" t="str">
        <f ca="1">IF(ABS(_xlfn.DAYS(TODAY(),I574))&lt;$B$9,"Debe renovar licencia luego de curso de 8 horas","")</f>
        <v/>
      </c>
      <c r="L574" s="8"/>
      <c r="M574" s="8" t="str">
        <f ca="1">IF(AND(J574="no",$B$10="si"),"si","no")</f>
        <v>no</v>
      </c>
      <c r="N574" s="266"/>
      <c r="O574" s="266"/>
      <c r="P574" s="266"/>
      <c r="Q574" s="267" t="str" cm="1">
        <f t="array" aca="1" ref="Q574" ca="1">_xlfn.IFS(J574="no","no",$B$10="si","si")</f>
        <v>si</v>
      </c>
      <c r="R574" s="266"/>
    </row>
    <row r="575" spans="1:18" x14ac:dyDescent="0.3">
      <c r="A575" s="252" t="s">
        <v>9195</v>
      </c>
      <c r="B575" s="224" t="s">
        <v>44</v>
      </c>
      <c r="C575" s="253" t="s">
        <v>9196</v>
      </c>
      <c r="D575" s="254" t="s">
        <v>57</v>
      </c>
      <c r="E575" s="259" t="s">
        <v>9197</v>
      </c>
      <c r="F575" s="38" t="s">
        <v>155</v>
      </c>
      <c r="G575" s="256" t="s">
        <v>9198</v>
      </c>
      <c r="H575" s="257">
        <v>45054</v>
      </c>
      <c r="I575" s="41">
        <f>Table15[[#This Row],[Fecha 
de 
expedición]]+1461</f>
        <v>46515</v>
      </c>
      <c r="J575" s="258" t="str">
        <f ca="1">IF(I575&gt;=TODAY(),"si","no")</f>
        <v>si</v>
      </c>
      <c r="K575" s="8" t="str">
        <f ca="1">IF(ABS(_xlfn.DAYS(TODAY(),I575))&lt;$B$9,"Debe renovar licencia luego de curso de 8 horas","")</f>
        <v/>
      </c>
      <c r="L575" s="8"/>
      <c r="M575" s="8" t="str">
        <f ca="1">IF(AND(J575="no",$B$10="si"),"si","no")</f>
        <v>no</v>
      </c>
      <c r="N575" s="266"/>
      <c r="O575" s="266"/>
      <c r="P575" s="266"/>
      <c r="Q575" s="267"/>
      <c r="R575" s="266"/>
    </row>
    <row r="576" spans="1:18" x14ac:dyDescent="0.3">
      <c r="A576" s="63" t="s">
        <v>2277</v>
      </c>
      <c r="B576" s="224" t="s">
        <v>44</v>
      </c>
      <c r="C576" s="225" t="s">
        <v>2278</v>
      </c>
      <c r="D576" s="38" t="s">
        <v>57</v>
      </c>
      <c r="E576" s="37" t="s">
        <v>2279</v>
      </c>
      <c r="F576" s="38" t="s">
        <v>2280</v>
      </c>
      <c r="G576" s="39" t="s">
        <v>2281</v>
      </c>
      <c r="H576" s="40">
        <v>44648</v>
      </c>
      <c r="I576" s="41">
        <f>Table15[[#This Row],[Fecha 
de 
expedición]]+1461</f>
        <v>46109</v>
      </c>
      <c r="J576" s="244" t="str">
        <f ca="1">IF(I576&gt;=TODAY(),"si","no")</f>
        <v>si</v>
      </c>
      <c r="K576" s="8" t="str">
        <f ca="1">IF(ABS(_xlfn.DAYS(TODAY(),I576))&lt;$B$9,"Debe renovar licencia luego de curso de 8 horas","")</f>
        <v/>
      </c>
      <c r="L576" s="8"/>
      <c r="M576" s="8" t="str">
        <f ca="1">IF(AND(J576="no",$B$10="si"),"si","no")</f>
        <v>no</v>
      </c>
      <c r="N576" s="266"/>
      <c r="O576" s="266"/>
      <c r="P576" s="266"/>
      <c r="Q576" s="267" t="str" cm="1">
        <f t="array" aca="1" ref="Q576" ca="1">_xlfn.IFS(J576="no","no",$B$10="si","si")</f>
        <v>si</v>
      </c>
      <c r="R576" s="266"/>
    </row>
    <row r="577" spans="1:18" x14ac:dyDescent="0.3">
      <c r="A577" s="61" t="s">
        <v>2282</v>
      </c>
      <c r="B577" s="224" t="s">
        <v>44</v>
      </c>
      <c r="C577" s="225" t="s">
        <v>2283</v>
      </c>
      <c r="D577" s="38" t="s">
        <v>46</v>
      </c>
      <c r="E577" s="58" t="s">
        <v>2284</v>
      </c>
      <c r="F577" s="38" t="s">
        <v>155</v>
      </c>
      <c r="G577" s="39" t="s">
        <v>2285</v>
      </c>
      <c r="H577" s="40">
        <v>44375</v>
      </c>
      <c r="I577" s="41">
        <f>Table15[[#This Row],[Fecha 
de 
expedición]]+1461</f>
        <v>45836</v>
      </c>
      <c r="J577" s="244" t="str">
        <f ca="1">IF(I577&gt;=TODAY(),"si","no")</f>
        <v>si</v>
      </c>
      <c r="K577" s="8" t="str">
        <f ca="1">IF(ABS(_xlfn.DAYS(TODAY(),I577))&lt;$B$9,"Debe renovar licencia luego de curso de 8 horas","")</f>
        <v/>
      </c>
      <c r="L577" s="8"/>
      <c r="M577" s="8" t="str">
        <f ca="1">IF(AND(J577="no",$B$10="si"),"si","no")</f>
        <v>no</v>
      </c>
      <c r="N577" s="266"/>
      <c r="O577" s="266"/>
      <c r="P577" s="266"/>
      <c r="Q577" s="267" t="str" cm="1">
        <f t="array" aca="1" ref="Q577" ca="1">_xlfn.IFS(J577="no","no",$B$10="si","si")</f>
        <v>si</v>
      </c>
      <c r="R577" s="266"/>
    </row>
    <row r="578" spans="1:18" x14ac:dyDescent="0.3">
      <c r="A578" s="63" t="s">
        <v>2286</v>
      </c>
      <c r="B578" s="224" t="s">
        <v>44</v>
      </c>
      <c r="C578" s="225" t="s">
        <v>2287</v>
      </c>
      <c r="D578" s="38" t="s">
        <v>57</v>
      </c>
      <c r="E578" s="37" t="s">
        <v>2288</v>
      </c>
      <c r="F578" s="38" t="s">
        <v>89</v>
      </c>
      <c r="G578" s="39" t="s">
        <v>2289</v>
      </c>
      <c r="H578" s="40">
        <v>44636</v>
      </c>
      <c r="I578" s="41">
        <f>Table15[[#This Row],[Fecha 
de 
expedición]]+1461</f>
        <v>46097</v>
      </c>
      <c r="J578" s="244" t="str">
        <f ca="1">IF(I578&gt;=TODAY(),"si","no")</f>
        <v>si</v>
      </c>
      <c r="K578" s="8" t="str">
        <f ca="1">IF(ABS(_xlfn.DAYS(TODAY(),I578))&lt;$B$9,"Debe renovar licencia luego de curso de 8 horas","")</f>
        <v/>
      </c>
      <c r="L578" s="8"/>
      <c r="M578" s="8" t="str">
        <f ca="1">IF(AND(J578="no",$B$10="si"),"si","no")</f>
        <v>no</v>
      </c>
      <c r="N578" s="266"/>
      <c r="O578" s="266"/>
      <c r="P578" s="266"/>
      <c r="Q578" s="267" t="str" cm="1">
        <f t="array" aca="1" ref="Q578" ca="1">_xlfn.IFS(J578="no","no",$B$10="si","si")</f>
        <v>si</v>
      </c>
      <c r="R578" s="266"/>
    </row>
    <row r="579" spans="1:18" x14ac:dyDescent="0.3">
      <c r="A579" s="63" t="s">
        <v>2290</v>
      </c>
      <c r="B579" s="224" t="s">
        <v>44</v>
      </c>
      <c r="C579" s="225" t="s">
        <v>2291</v>
      </c>
      <c r="D579" s="38" t="s">
        <v>46</v>
      </c>
      <c r="E579" s="37" t="s">
        <v>2292</v>
      </c>
      <c r="F579" s="38" t="s">
        <v>74</v>
      </c>
      <c r="G579" s="39" t="s">
        <v>2293</v>
      </c>
      <c r="H579" s="40">
        <v>44434</v>
      </c>
      <c r="I579" s="41">
        <f>Table15[[#This Row],[Fecha 
de 
expedición]]+1461</f>
        <v>45895</v>
      </c>
      <c r="J579" s="244" t="str">
        <f ca="1">IF(I579&gt;=TODAY(),"si","no")</f>
        <v>si</v>
      </c>
      <c r="K579" s="8" t="str">
        <f ca="1">IF(ABS(_xlfn.DAYS(TODAY(),I579))&lt;$B$9,"Debe renovar licencia luego de curso de 8 horas","")</f>
        <v/>
      </c>
      <c r="L579" s="8"/>
      <c r="M579" s="8" t="str">
        <f ca="1">IF(AND(J579="no",$B$10="si"),"si","no")</f>
        <v>no</v>
      </c>
      <c r="N579" s="266"/>
      <c r="O579" s="266"/>
      <c r="P579" s="266"/>
      <c r="Q579" s="267" t="str" cm="1">
        <f t="array" aca="1" ref="Q579" ca="1">_xlfn.IFS(J579="no","no",$B$10="si","si")</f>
        <v>si</v>
      </c>
      <c r="R579" s="266"/>
    </row>
    <row r="580" spans="1:18" x14ac:dyDescent="0.3">
      <c r="A580" s="63" t="s">
        <v>2294</v>
      </c>
      <c r="B580" s="224" t="s">
        <v>44</v>
      </c>
      <c r="C580" s="225" t="s">
        <v>2295</v>
      </c>
      <c r="D580" s="38" t="s">
        <v>46</v>
      </c>
      <c r="E580" s="37" t="s">
        <v>2296</v>
      </c>
      <c r="F580" s="38" t="s">
        <v>655</v>
      </c>
      <c r="G580" s="39" t="s">
        <v>2297</v>
      </c>
      <c r="H580" s="40">
        <v>44370</v>
      </c>
      <c r="I580" s="41">
        <f>Table15[[#This Row],[Fecha 
de 
expedición]]+1461</f>
        <v>45831</v>
      </c>
      <c r="J580" s="244" t="str">
        <f ca="1">IF(I580&gt;=TODAY(),"si","no")</f>
        <v>si</v>
      </c>
      <c r="K580" s="8" t="str">
        <f ca="1">IF(ABS(_xlfn.DAYS(TODAY(),I580))&lt;$B$9,"Debe renovar licencia luego de curso de 8 horas","")</f>
        <v/>
      </c>
      <c r="L580" s="8"/>
      <c r="M580" s="8" t="str">
        <f ca="1">IF(AND(J580="no",$B$10="si"),"si","no")</f>
        <v>no</v>
      </c>
      <c r="N580" s="266"/>
      <c r="O580" s="266"/>
      <c r="P580" s="266"/>
      <c r="Q580" s="267" t="str" cm="1">
        <f t="array" aca="1" ref="Q580" ca="1">_xlfn.IFS(J580="no","no",$B$10="si","si")</f>
        <v>si</v>
      </c>
      <c r="R580" s="266"/>
    </row>
    <row r="581" spans="1:18" x14ac:dyDescent="0.3">
      <c r="A581" s="63" t="s">
        <v>2298</v>
      </c>
      <c r="B581" s="224" t="s">
        <v>44</v>
      </c>
      <c r="C581" s="225" t="s">
        <v>2299</v>
      </c>
      <c r="D581" s="38" t="s">
        <v>57</v>
      </c>
      <c r="E581" s="37" t="s">
        <v>2300</v>
      </c>
      <c r="F581" s="38" t="s">
        <v>285</v>
      </c>
      <c r="G581" s="39" t="s">
        <v>2301</v>
      </c>
      <c r="H581" s="40">
        <v>44985</v>
      </c>
      <c r="I581" s="41">
        <f>Table15[[#This Row],[Fecha 
de 
expedición]]+1461</f>
        <v>46446</v>
      </c>
      <c r="J581" s="244" t="str">
        <f ca="1">IF(I581&gt;=TODAY(),"si","no")</f>
        <v>si</v>
      </c>
      <c r="K581" s="8" t="str">
        <f ca="1">IF(ABS(_xlfn.DAYS(TODAY(),I581))&lt;$B$9,"Debe renovar licencia luego de curso de 8 horas","")</f>
        <v/>
      </c>
      <c r="L581" s="8"/>
      <c r="M581" s="8" t="str">
        <f ca="1">IF(AND(J581="no",$B$10="si"),"si","no")</f>
        <v>no</v>
      </c>
      <c r="N581" s="266"/>
      <c r="O581" s="266"/>
      <c r="P581" s="266"/>
      <c r="Q581" s="267" t="str" cm="1">
        <f t="array" aca="1" ref="Q581" ca="1">_xlfn.IFS(J581="no","no",$B$10="si","si")</f>
        <v>si</v>
      </c>
      <c r="R581" s="266"/>
    </row>
    <row r="582" spans="1:18" x14ac:dyDescent="0.3">
      <c r="A582" s="61" t="s">
        <v>2302</v>
      </c>
      <c r="B582" s="224" t="s">
        <v>44</v>
      </c>
      <c r="C582" s="225" t="s">
        <v>2303</v>
      </c>
      <c r="D582" s="38" t="s">
        <v>57</v>
      </c>
      <c r="E582" s="235" t="s">
        <v>2304</v>
      </c>
      <c r="F582" s="38" t="s">
        <v>262</v>
      </c>
      <c r="G582" s="39" t="s">
        <v>2305</v>
      </c>
      <c r="H582" s="81">
        <v>44727</v>
      </c>
      <c r="I582" s="84">
        <f>Table15[[#This Row],[Fecha 
de 
expedición]]+1461</f>
        <v>46188</v>
      </c>
      <c r="J582" s="244" t="str">
        <f ca="1">IF(I582&gt;=TODAY(),"si","no")</f>
        <v>si</v>
      </c>
      <c r="K582" s="8" t="str">
        <f ca="1">IF(ABS(_xlfn.DAYS(TODAY(),I582))&lt;$B$9,"Debe renovar licencia luego de curso de 8 horas","")</f>
        <v/>
      </c>
      <c r="L582" s="8"/>
      <c r="M582" s="8" t="str">
        <f ca="1">IF(AND(J582="no",$B$10="si"),"si","no")</f>
        <v>no</v>
      </c>
      <c r="N582" s="266"/>
      <c r="O582" s="266"/>
      <c r="P582" s="266"/>
      <c r="Q582" s="267" t="str" cm="1">
        <f t="array" aca="1" ref="Q582" ca="1">_xlfn.IFS(J582="no","no",$B$10="si","si")</f>
        <v>si</v>
      </c>
      <c r="R582" s="266"/>
    </row>
    <row r="583" spans="1:18" x14ac:dyDescent="0.3">
      <c r="A583" s="63" t="s">
        <v>2306</v>
      </c>
      <c r="B583" s="224" t="s">
        <v>44</v>
      </c>
      <c r="C583" s="225" t="s">
        <v>2307</v>
      </c>
      <c r="D583" s="38" t="s">
        <v>46</v>
      </c>
      <c r="E583" s="37" t="s">
        <v>2308</v>
      </c>
      <c r="F583" s="38" t="s">
        <v>155</v>
      </c>
      <c r="G583" s="39" t="s">
        <v>2309</v>
      </c>
      <c r="H583" s="40">
        <v>45015</v>
      </c>
      <c r="I583" s="41">
        <f>Table15[[#This Row],[Fecha 
de 
expedición]]+1461</f>
        <v>46476</v>
      </c>
      <c r="J583" s="244" t="str">
        <f ca="1">IF(I583&gt;=TODAY(),"si","no")</f>
        <v>si</v>
      </c>
      <c r="K583" s="8" t="str">
        <f ca="1">IF(ABS(_xlfn.DAYS(TODAY(),I583))&lt;$B$9,"Debe renovar licencia luego de curso de 8 horas","")</f>
        <v/>
      </c>
      <c r="L583" s="8"/>
      <c r="M583" s="8" t="str">
        <f ca="1">IF(AND(J583="no",$B$10="si"),"si","no")</f>
        <v>no</v>
      </c>
      <c r="N583" s="266"/>
      <c r="O583" s="266"/>
      <c r="P583" s="266"/>
      <c r="Q583" s="267" t="str" cm="1">
        <f t="array" aca="1" ref="Q583" ca="1">_xlfn.IFS(J583="no","no",$B$10="si","si")</f>
        <v>si</v>
      </c>
      <c r="R583" s="266"/>
    </row>
    <row r="584" spans="1:18" x14ac:dyDescent="0.3">
      <c r="A584" s="63" t="s">
        <v>2310</v>
      </c>
      <c r="B584" s="224" t="s">
        <v>44</v>
      </c>
      <c r="C584" s="225" t="s">
        <v>2311</v>
      </c>
      <c r="D584" s="38" t="s">
        <v>57</v>
      </c>
      <c r="E584" s="37" t="s">
        <v>2312</v>
      </c>
      <c r="F584" s="38" t="s">
        <v>168</v>
      </c>
      <c r="G584" s="39" t="s">
        <v>2313</v>
      </c>
      <c r="H584" s="40">
        <v>44356</v>
      </c>
      <c r="I584" s="41">
        <f>Table15[[#This Row],[Fecha 
de 
expedición]]+1461</f>
        <v>45817</v>
      </c>
      <c r="J584" s="244" t="str">
        <f ca="1">IF(I584&gt;=TODAY(),"si","no")</f>
        <v>si</v>
      </c>
      <c r="K584" s="8" t="str">
        <f ca="1">IF(ABS(_xlfn.DAYS(TODAY(),I584))&lt;$B$9,"Debe renovar licencia luego de curso de 8 horas","")</f>
        <v/>
      </c>
      <c r="L584" s="8"/>
      <c r="M584" s="8" t="str">
        <f ca="1">IF(AND(J584="no",$B$10="si"),"si","no")</f>
        <v>no</v>
      </c>
      <c r="N584" s="266"/>
      <c r="O584" s="266"/>
      <c r="P584" s="266"/>
      <c r="Q584" s="267" t="str" cm="1">
        <f t="array" aca="1" ref="Q584" ca="1">_xlfn.IFS(J584="no","no",$B$10="si","si")</f>
        <v>si</v>
      </c>
      <c r="R584" s="266"/>
    </row>
    <row r="585" spans="1:18" x14ac:dyDescent="0.3">
      <c r="A585" s="63" t="s">
        <v>2314</v>
      </c>
      <c r="B585" s="224" t="s">
        <v>44</v>
      </c>
      <c r="C585" s="225" t="s">
        <v>2315</v>
      </c>
      <c r="D585" s="38" t="s">
        <v>57</v>
      </c>
      <c r="E585" s="59" t="s">
        <v>2316</v>
      </c>
      <c r="F585" s="38" t="s">
        <v>204</v>
      </c>
      <c r="G585" s="39" t="s">
        <v>2317</v>
      </c>
      <c r="H585" s="81">
        <v>44488</v>
      </c>
      <c r="I585" s="41">
        <f>Table15[[#This Row],[Fecha 
de 
expedición]]+1461</f>
        <v>45949</v>
      </c>
      <c r="J585" s="244" t="str">
        <f ca="1">IF(I585&gt;=TODAY(),"si","no")</f>
        <v>si</v>
      </c>
      <c r="K585" s="8" t="str">
        <f ca="1">IF(ABS(_xlfn.DAYS(TODAY(),I585))&lt;$B$9,"Debe renovar licencia luego de curso de 8 horas","")</f>
        <v/>
      </c>
      <c r="L585" s="8"/>
      <c r="M585" s="8" t="str">
        <f ca="1">IF(AND(J585="no",$B$10="si"),"si","no")</f>
        <v>no</v>
      </c>
      <c r="N585" s="266"/>
      <c r="O585" s="266"/>
      <c r="P585" s="266"/>
      <c r="Q585" s="267" t="str" cm="1">
        <f t="array" aca="1" ref="Q585" ca="1">_xlfn.IFS(J585="no","no",$B$10="si","si")</f>
        <v>si</v>
      </c>
      <c r="R585" s="266"/>
    </row>
    <row r="586" spans="1:18" x14ac:dyDescent="0.3">
      <c r="A586" s="61" t="s">
        <v>2318</v>
      </c>
      <c r="B586" s="224" t="s">
        <v>44</v>
      </c>
      <c r="C586" s="225" t="s">
        <v>2319</v>
      </c>
      <c r="D586" s="38" t="s">
        <v>57</v>
      </c>
      <c r="E586" s="235" t="s">
        <v>2320</v>
      </c>
      <c r="F586" s="38" t="s">
        <v>129</v>
      </c>
      <c r="G586" s="39" t="s">
        <v>2321</v>
      </c>
      <c r="H586" s="81">
        <v>44743</v>
      </c>
      <c r="I586" s="84">
        <f>Table15[[#This Row],[Fecha 
de 
expedición]]+1461</f>
        <v>46204</v>
      </c>
      <c r="J586" s="244" t="str">
        <f ca="1">IF(I586&gt;=TODAY(),"si","no")</f>
        <v>si</v>
      </c>
      <c r="K586" s="8" t="str">
        <f ca="1">IF(ABS(_xlfn.DAYS(TODAY(),I586))&lt;$B$9,"Debe renovar licencia luego de curso de 8 horas","")</f>
        <v/>
      </c>
      <c r="L586" s="8"/>
      <c r="M586" s="8" t="str">
        <f ca="1">IF(AND(J586="no",$B$10="si"),"si","no")</f>
        <v>no</v>
      </c>
      <c r="N586" s="266"/>
      <c r="O586" s="266"/>
      <c r="P586" s="266"/>
      <c r="Q586" s="267" t="str" cm="1">
        <f t="array" aca="1" ref="Q586" ca="1">_xlfn.IFS(J586="no","no",$B$10="si","si")</f>
        <v>si</v>
      </c>
      <c r="R586" s="266"/>
    </row>
    <row r="587" spans="1:18" x14ac:dyDescent="0.3">
      <c r="A587" s="252" t="s">
        <v>9207</v>
      </c>
      <c r="B587" s="224" t="s">
        <v>44</v>
      </c>
      <c r="C587" s="253" t="s">
        <v>9208</v>
      </c>
      <c r="D587" s="254" t="s">
        <v>57</v>
      </c>
      <c r="E587" s="259" t="s">
        <v>9209</v>
      </c>
      <c r="F587" s="38" t="s">
        <v>9165</v>
      </c>
      <c r="G587" s="256" t="s">
        <v>9210</v>
      </c>
      <c r="H587" s="257">
        <v>45054</v>
      </c>
      <c r="I587" s="41">
        <f>Table15[[#This Row],[Fecha 
de 
expedición]]+1461</f>
        <v>46515</v>
      </c>
      <c r="J587" s="258" t="str">
        <f ca="1">IF(I587&gt;=TODAY(),"si","no")</f>
        <v>si</v>
      </c>
      <c r="K587" s="8" t="str">
        <f ca="1">IF(ABS(_xlfn.DAYS(TODAY(),I587))&lt;$B$9,"Debe renovar licencia luego de curso de 8 horas","")</f>
        <v/>
      </c>
      <c r="L587" s="8"/>
      <c r="M587" s="8" t="str">
        <f ca="1">IF(AND(J587="no",$B$10="si"),"si","no")</f>
        <v>no</v>
      </c>
      <c r="N587" s="266"/>
      <c r="O587" s="266"/>
      <c r="P587" s="266"/>
      <c r="Q587" s="267"/>
      <c r="R587" s="266"/>
    </row>
    <row r="588" spans="1:18" x14ac:dyDescent="0.3">
      <c r="A588" s="63" t="s">
        <v>2322</v>
      </c>
      <c r="B588" s="224" t="s">
        <v>44</v>
      </c>
      <c r="C588" s="225" t="s">
        <v>2323</v>
      </c>
      <c r="D588" s="38" t="s">
        <v>57</v>
      </c>
      <c r="E588" s="37" t="s">
        <v>2324</v>
      </c>
      <c r="F588" s="38" t="s">
        <v>99</v>
      </c>
      <c r="G588" s="48" t="s">
        <v>2325</v>
      </c>
      <c r="H588" s="40">
        <v>44273</v>
      </c>
      <c r="I588" s="41">
        <f>Table15[[#This Row],[Fecha 
de 
expedición]]+1461</f>
        <v>45734</v>
      </c>
      <c r="J588" s="244" t="str">
        <f ca="1">IF(I588&gt;=TODAY(),"si","no")</f>
        <v>si</v>
      </c>
      <c r="K588" s="8" t="str">
        <f ca="1">IF(ABS(_xlfn.DAYS(TODAY(),I588))&lt;$B$9,"Debe renovar licencia luego de curso de 8 horas","")</f>
        <v/>
      </c>
      <c r="L588" s="8"/>
      <c r="M588" s="8" t="str">
        <f ca="1">IF(AND(J588="no",$B$10="si"),"si","no")</f>
        <v>no</v>
      </c>
      <c r="N588" s="266"/>
      <c r="O588" s="266"/>
      <c r="P588" s="266"/>
      <c r="Q588" s="267" t="str" cm="1">
        <f t="array" aca="1" ref="Q588" ca="1">_xlfn.IFS(J588="no","no",$B$10="si","si")</f>
        <v>si</v>
      </c>
      <c r="R588" s="266"/>
    </row>
    <row r="589" spans="1:18" x14ac:dyDescent="0.3">
      <c r="A589" s="63" t="s">
        <v>2326</v>
      </c>
      <c r="B589" s="224" t="s">
        <v>44</v>
      </c>
      <c r="C589" s="225" t="s">
        <v>2327</v>
      </c>
      <c r="D589" s="38" t="s">
        <v>57</v>
      </c>
      <c r="E589" s="37" t="s">
        <v>2328</v>
      </c>
      <c r="F589" s="38" t="s">
        <v>119</v>
      </c>
      <c r="G589" s="48" t="s">
        <v>2329</v>
      </c>
      <c r="H589" s="40">
        <v>45012</v>
      </c>
      <c r="I589" s="41">
        <f>Table15[[#This Row],[Fecha 
de 
expedición]]+1461</f>
        <v>46473</v>
      </c>
      <c r="J589" s="244" t="str">
        <f ca="1">IF(I589&gt;=TODAY(),"si","no")</f>
        <v>si</v>
      </c>
      <c r="K589" s="8" t="str">
        <f ca="1">IF(ABS(_xlfn.DAYS(TODAY(),I589))&lt;$B$9,"Debe renovar licencia luego de curso de 8 horas","")</f>
        <v/>
      </c>
      <c r="L589" s="8"/>
      <c r="M589" s="8" t="str">
        <f ca="1">IF(AND(J589="no",$B$10="si"),"si","no")</f>
        <v>no</v>
      </c>
      <c r="N589" s="266"/>
      <c r="O589" s="266"/>
      <c r="P589" s="266"/>
      <c r="Q589" s="267" t="str" cm="1">
        <f t="array" aca="1" ref="Q589" ca="1">_xlfn.IFS(J589="no","no",$B$10="si","si")</f>
        <v>si</v>
      </c>
      <c r="R589" s="266"/>
    </row>
    <row r="590" spans="1:18" x14ac:dyDescent="0.3">
      <c r="A590" s="63" t="s">
        <v>2330</v>
      </c>
      <c r="B590" s="224" t="s">
        <v>62</v>
      </c>
      <c r="C590" s="225" t="s">
        <v>2331</v>
      </c>
      <c r="D590" s="38" t="s">
        <v>46</v>
      </c>
      <c r="E590" s="37" t="s">
        <v>2332</v>
      </c>
      <c r="F590" s="38" t="s">
        <v>155</v>
      </c>
      <c r="G590" s="48" t="s">
        <v>2333</v>
      </c>
      <c r="H590" s="40">
        <v>43180</v>
      </c>
      <c r="I590" s="41">
        <f>Table15[[#This Row],[Fecha 
de 
expedición]]+1461</f>
        <v>44641</v>
      </c>
      <c r="J590" s="244" t="str">
        <f ca="1">IF(I590&gt;=TODAY(),"si","no")</f>
        <v>no</v>
      </c>
      <c r="K590" s="8" t="str">
        <f ca="1">IF(ABS(_xlfn.DAYS(TODAY(),I590))&lt;$B$9,"Debe renovar licencia luego de curso de 8 horas","")</f>
        <v/>
      </c>
      <c r="L590" s="8"/>
      <c r="M590" s="8" t="str">
        <f ca="1">IF(AND(J590="no",$B$10="si"),"si","no")</f>
        <v>si</v>
      </c>
      <c r="N590" s="266"/>
      <c r="O590" s="266"/>
      <c r="P590" s="266"/>
      <c r="Q590" s="267" t="str" cm="1">
        <f t="array" aca="1" ref="Q590" ca="1">_xlfn.IFS(J590="no","no",$B$10="si","si")</f>
        <v>no</v>
      </c>
      <c r="R590" s="266"/>
    </row>
    <row r="591" spans="1:18" x14ac:dyDescent="0.3">
      <c r="A591" s="63" t="s">
        <v>2334</v>
      </c>
      <c r="B591" s="224" t="s">
        <v>62</v>
      </c>
      <c r="C591" s="225" t="s">
        <v>2335</v>
      </c>
      <c r="D591" s="38" t="s">
        <v>57</v>
      </c>
      <c r="E591" s="37" t="s">
        <v>2336</v>
      </c>
      <c r="F591" s="38" t="s">
        <v>53</v>
      </c>
      <c r="G591" s="48" t="s">
        <v>2337</v>
      </c>
      <c r="H591" s="40">
        <v>43180</v>
      </c>
      <c r="I591" s="41">
        <f>Table15[[#This Row],[Fecha 
de 
expedición]]+1461</f>
        <v>44641</v>
      </c>
      <c r="J591" s="244" t="str">
        <f ca="1">IF(I591&gt;=TODAY(),"si","no")</f>
        <v>no</v>
      </c>
      <c r="K591" s="8" t="str">
        <f ca="1">IF(ABS(_xlfn.DAYS(TODAY(),I591))&lt;$B$9,"Debe renovar licencia luego de curso de 8 horas","")</f>
        <v/>
      </c>
      <c r="L591" s="8"/>
      <c r="M591" s="8" t="str">
        <f ca="1">IF(AND(J591="no",$B$10="si"),"si","no")</f>
        <v>si</v>
      </c>
      <c r="N591" s="266"/>
      <c r="O591" s="266"/>
      <c r="P591" s="266"/>
      <c r="Q591" s="267" t="str" cm="1">
        <f t="array" aca="1" ref="Q591" ca="1">_xlfn.IFS(J591="no","no",$B$10="si","si")</f>
        <v>no</v>
      </c>
      <c r="R591" s="266"/>
    </row>
    <row r="592" spans="1:18" x14ac:dyDescent="0.3">
      <c r="A592" s="63" t="s">
        <v>2338</v>
      </c>
      <c r="B592" s="224" t="s">
        <v>44</v>
      </c>
      <c r="C592" s="225" t="s">
        <v>2339</v>
      </c>
      <c r="D592" s="38" t="s">
        <v>46</v>
      </c>
      <c r="E592" s="37" t="s">
        <v>2340</v>
      </c>
      <c r="F592" s="38" t="s">
        <v>74</v>
      </c>
      <c r="G592" s="48" t="s">
        <v>2341</v>
      </c>
      <c r="H592" s="40">
        <v>44949</v>
      </c>
      <c r="I592" s="41">
        <f>Table15[[#This Row],[Fecha 
de 
expedición]]+1461</f>
        <v>46410</v>
      </c>
      <c r="J592" s="244" t="str">
        <f ca="1">IF(I592&gt;=TODAY(),"si","no")</f>
        <v>si</v>
      </c>
      <c r="K592" s="8" t="str">
        <f ca="1">IF(ABS(_xlfn.DAYS(TODAY(),I592))&lt;$B$9,"Debe renovar licencia luego de curso de 8 horas","")</f>
        <v/>
      </c>
      <c r="L592" s="8"/>
      <c r="M592" s="8" t="str">
        <f ca="1">IF(AND(J592="no",$B$10="si"),"si","no")</f>
        <v>no</v>
      </c>
      <c r="N592" s="266"/>
      <c r="O592" s="266"/>
      <c r="P592" s="266"/>
      <c r="Q592" s="267" t="str" cm="1">
        <f t="array" aca="1" ref="Q592" ca="1">_xlfn.IFS(J592="no","no",$B$10="si","si")</f>
        <v>si</v>
      </c>
      <c r="R592" s="266"/>
    </row>
    <row r="593" spans="1:18" x14ac:dyDescent="0.3">
      <c r="A593" s="63" t="s">
        <v>2342</v>
      </c>
      <c r="B593" s="224" t="s">
        <v>44</v>
      </c>
      <c r="C593" s="225" t="s">
        <v>2343</v>
      </c>
      <c r="D593" s="38" t="s">
        <v>57</v>
      </c>
      <c r="E593" s="37" t="s">
        <v>2344</v>
      </c>
      <c r="F593" s="38" t="s">
        <v>129</v>
      </c>
      <c r="G593" s="48" t="s">
        <v>2345</v>
      </c>
      <c r="H593" s="40">
        <v>44804</v>
      </c>
      <c r="I593" s="41">
        <f>Table15[[#This Row],[Fecha 
de 
expedición]]+1461</f>
        <v>46265</v>
      </c>
      <c r="J593" s="244" t="str">
        <f ca="1">IF(I593&gt;=TODAY(),"si","no")</f>
        <v>si</v>
      </c>
      <c r="K593" s="8" t="str">
        <f ca="1">IF(ABS(_xlfn.DAYS(TODAY(),I593))&lt;$B$9,"Debe renovar licencia luego de curso de 8 horas","")</f>
        <v/>
      </c>
      <c r="L593" s="8"/>
      <c r="M593" s="8" t="str">
        <f ca="1">IF(AND(J593="no",$B$10="si"),"si","no")</f>
        <v>no</v>
      </c>
      <c r="N593" s="266"/>
      <c r="O593" s="266"/>
      <c r="P593" s="266"/>
      <c r="Q593" s="267" t="str" cm="1">
        <f t="array" aca="1" ref="Q593" ca="1">_xlfn.IFS(J593="no","no",$B$10="si","si")</f>
        <v>si</v>
      </c>
      <c r="R593" s="266"/>
    </row>
    <row r="594" spans="1:18" x14ac:dyDescent="0.3">
      <c r="A594" s="63" t="s">
        <v>2346</v>
      </c>
      <c r="B594" s="224" t="s">
        <v>44</v>
      </c>
      <c r="C594" s="225" t="s">
        <v>2347</v>
      </c>
      <c r="D594" s="38" t="s">
        <v>57</v>
      </c>
      <c r="E594" s="37" t="s">
        <v>2348</v>
      </c>
      <c r="F594" s="38" t="s">
        <v>155</v>
      </c>
      <c r="G594" s="39" t="s">
        <v>2349</v>
      </c>
      <c r="H594" s="40">
        <v>44333</v>
      </c>
      <c r="I594" s="41">
        <f>Table15[[#This Row],[Fecha 
de 
expedición]]+1461</f>
        <v>45794</v>
      </c>
      <c r="J594" s="244" t="str">
        <f ca="1">IF(I594&gt;=TODAY(),"si","no")</f>
        <v>si</v>
      </c>
      <c r="K594" s="8" t="str">
        <f ca="1">IF(ABS(_xlfn.DAYS(TODAY(),I594))&lt;$B$9,"Debe renovar licencia luego de curso de 8 horas","")</f>
        <v/>
      </c>
      <c r="L594" s="8"/>
      <c r="M594" s="8" t="str">
        <f ca="1">IF(AND(J594="no",$B$10="si"),"si","no")</f>
        <v>no</v>
      </c>
      <c r="N594" s="266"/>
      <c r="O594" s="266"/>
      <c r="P594" s="266"/>
      <c r="Q594" s="267" t="str" cm="1">
        <f t="array" aca="1" ref="Q594" ca="1">_xlfn.IFS(J594="no","no",$B$10="si","si")</f>
        <v>si</v>
      </c>
      <c r="R594" s="266"/>
    </row>
    <row r="595" spans="1:18" x14ac:dyDescent="0.3">
      <c r="A595" s="63" t="s">
        <v>2350</v>
      </c>
      <c r="B595" s="224" t="s">
        <v>44</v>
      </c>
      <c r="C595" s="225" t="s">
        <v>2351</v>
      </c>
      <c r="D595" s="38" t="s">
        <v>57</v>
      </c>
      <c r="E595" s="37" t="s">
        <v>2352</v>
      </c>
      <c r="F595" s="38" t="s">
        <v>678</v>
      </c>
      <c r="G595" s="39" t="s">
        <v>2353</v>
      </c>
      <c r="H595" s="40">
        <v>44713</v>
      </c>
      <c r="I595" s="41">
        <f>Table15[[#This Row],[Fecha 
de 
expedición]]+1461</f>
        <v>46174</v>
      </c>
      <c r="J595" s="244" t="str">
        <f ca="1">IF(I595&gt;=TODAY(),"si","no")</f>
        <v>si</v>
      </c>
      <c r="K595" s="8" t="str">
        <f ca="1">IF(ABS(_xlfn.DAYS(TODAY(),I595))&lt;$B$9,"Debe renovar licencia luego de curso de 8 horas","")</f>
        <v/>
      </c>
      <c r="L595" s="8"/>
      <c r="M595" s="8" t="str">
        <f ca="1">IF(AND(J595="no",$B$10="si"),"si","no")</f>
        <v>no</v>
      </c>
      <c r="N595" s="266"/>
      <c r="O595" s="266"/>
      <c r="P595" s="266"/>
      <c r="Q595" s="267" t="str" cm="1">
        <f t="array" aca="1" ref="Q595" ca="1">_xlfn.IFS(J595="no","no",$B$10="si","si")</f>
        <v>si</v>
      </c>
      <c r="R595" s="266"/>
    </row>
    <row r="596" spans="1:18" x14ac:dyDescent="0.3">
      <c r="A596" s="61" t="s">
        <v>2354</v>
      </c>
      <c r="B596" s="224" t="s">
        <v>44</v>
      </c>
      <c r="C596" s="225" t="s">
        <v>2355</v>
      </c>
      <c r="D596" s="38" t="s">
        <v>57</v>
      </c>
      <c r="E596" s="49" t="s">
        <v>2356</v>
      </c>
      <c r="F596" s="38" t="s">
        <v>155</v>
      </c>
      <c r="G596" s="39" t="s">
        <v>2357</v>
      </c>
      <c r="H596" s="40">
        <v>44530</v>
      </c>
      <c r="I596" s="41">
        <f>Table15[[#This Row],[Fecha 
de 
expedición]]+1461</f>
        <v>45991</v>
      </c>
      <c r="J596" s="244" t="str">
        <f ca="1">IF(I596&gt;=TODAY(),"si","no")</f>
        <v>si</v>
      </c>
      <c r="K596" s="8" t="str">
        <f ca="1">IF(ABS(_xlfn.DAYS(TODAY(),I596))&lt;$B$9,"Debe renovar licencia luego de curso de 8 horas","")</f>
        <v/>
      </c>
      <c r="L596" s="8"/>
      <c r="M596" s="8" t="str">
        <f ca="1">IF(AND(J596="no",$B$10="si"),"si","no")</f>
        <v>no</v>
      </c>
      <c r="N596" s="266"/>
      <c r="O596" s="266"/>
      <c r="P596" s="266"/>
      <c r="Q596" s="267" t="str" cm="1">
        <f t="array" aca="1" ref="Q596" ca="1">_xlfn.IFS(J596="no","no",$B$10="si","si")</f>
        <v>si</v>
      </c>
      <c r="R596" s="266"/>
    </row>
    <row r="597" spans="1:18" x14ac:dyDescent="0.3">
      <c r="A597" s="61" t="s">
        <v>2358</v>
      </c>
      <c r="B597" s="224" t="s">
        <v>62</v>
      </c>
      <c r="C597" s="225" t="s">
        <v>2359</v>
      </c>
      <c r="D597" s="38" t="s">
        <v>57</v>
      </c>
      <c r="E597" s="49"/>
      <c r="F597" s="38" t="s">
        <v>490</v>
      </c>
      <c r="G597" s="39" t="s">
        <v>2360</v>
      </c>
      <c r="H597" s="40">
        <v>43180</v>
      </c>
      <c r="I597" s="41">
        <f>Table15[[#This Row],[Fecha 
de 
expedición]]+1461</f>
        <v>44641</v>
      </c>
      <c r="J597" s="244" t="str">
        <f ca="1">IF(I597&gt;=TODAY(),"si","no")</f>
        <v>no</v>
      </c>
      <c r="K597" s="8" t="str">
        <f ca="1">IF(ABS(_xlfn.DAYS(TODAY(),I597))&lt;$B$9,"Debe renovar licencia luego de curso de 8 horas","")</f>
        <v/>
      </c>
      <c r="L597" s="8"/>
      <c r="M597" s="8" t="str">
        <f ca="1">IF(AND(J597="no",$B$10="si"),"si","no")</f>
        <v>si</v>
      </c>
      <c r="N597" s="266"/>
      <c r="O597" s="266"/>
      <c r="P597" s="266"/>
      <c r="Q597" s="267" t="str" cm="1">
        <f t="array" aca="1" ref="Q597" ca="1">_xlfn.IFS(J597="no","no",$B$10="si","si")</f>
        <v>no</v>
      </c>
      <c r="R597" s="266"/>
    </row>
    <row r="598" spans="1:18" x14ac:dyDescent="0.3">
      <c r="A598" s="61" t="s">
        <v>2361</v>
      </c>
      <c r="B598" s="224" t="s">
        <v>44</v>
      </c>
      <c r="C598" s="225" t="s">
        <v>2362</v>
      </c>
      <c r="D598" s="38" t="s">
        <v>57</v>
      </c>
      <c r="E598" s="37" t="s">
        <v>2363</v>
      </c>
      <c r="F598" s="38" t="s">
        <v>704</v>
      </c>
      <c r="G598" s="39" t="s">
        <v>2364</v>
      </c>
      <c r="H598" s="40">
        <v>44648</v>
      </c>
      <c r="I598" s="41">
        <f>Table15[[#This Row],[Fecha 
de 
expedición]]+1461</f>
        <v>46109</v>
      </c>
      <c r="J598" s="244" t="str">
        <f ca="1">IF(I598&gt;=TODAY(),"si","no")</f>
        <v>si</v>
      </c>
      <c r="K598" s="8" t="str">
        <f ca="1">IF(ABS(_xlfn.DAYS(TODAY(),I598))&lt;$B$9,"Debe renovar licencia luego de curso de 8 horas","")</f>
        <v/>
      </c>
      <c r="L598" s="8"/>
      <c r="M598" s="8" t="str">
        <f ca="1">IF(AND(J598="no",$B$10="si"),"si","no")</f>
        <v>no</v>
      </c>
      <c r="N598" s="266"/>
      <c r="O598" s="266"/>
      <c r="P598" s="266"/>
      <c r="Q598" s="267" t="str" cm="1">
        <f t="array" aca="1" ref="Q598" ca="1">_xlfn.IFS(J598="no","no",$B$10="si","si")</f>
        <v>si</v>
      </c>
      <c r="R598" s="266"/>
    </row>
    <row r="599" spans="1:18" x14ac:dyDescent="0.3">
      <c r="A599" s="63" t="s">
        <v>2365</v>
      </c>
      <c r="B599" s="226" t="s">
        <v>44</v>
      </c>
      <c r="C599" s="225" t="s">
        <v>2366</v>
      </c>
      <c r="D599" s="38" t="s">
        <v>57</v>
      </c>
      <c r="E599" s="82" t="s">
        <v>2367</v>
      </c>
      <c r="F599" s="38" t="s">
        <v>499</v>
      </c>
      <c r="G599" s="39"/>
      <c r="H599" s="40">
        <v>44865</v>
      </c>
      <c r="I599" s="41">
        <f>Table15[[#This Row],[Fecha 
de 
expedición]]+1461</f>
        <v>46326</v>
      </c>
      <c r="J599" s="228" t="str">
        <f ca="1">IF(I599&gt;=TODAY(),"si","no")</f>
        <v>si</v>
      </c>
      <c r="K599" s="8" t="str">
        <f ca="1">IF(ABS(_xlfn.DAYS(TODAY(),I599))&lt;$B$9,"Debe renovar licencia luego de curso de 8 horas","")</f>
        <v/>
      </c>
      <c r="L599" s="8"/>
      <c r="M599" s="8" t="str">
        <f ca="1">IF(AND(J599="no",$B$10="si"),"si","no")</f>
        <v>no</v>
      </c>
      <c r="N599" s="266"/>
      <c r="O599" s="266"/>
      <c r="P599" s="266"/>
      <c r="Q599" s="267" t="str" cm="1">
        <f t="array" aca="1" ref="Q599" ca="1">_xlfn.IFS(J599="no","no",$B$10="si","si")</f>
        <v>si</v>
      </c>
      <c r="R599" s="266"/>
    </row>
    <row r="600" spans="1:18" x14ac:dyDescent="0.3">
      <c r="A600" s="63" t="s">
        <v>2368</v>
      </c>
      <c r="B600" s="224" t="s">
        <v>44</v>
      </c>
      <c r="C600" s="225" t="s">
        <v>2369</v>
      </c>
      <c r="D600" s="38" t="s">
        <v>57</v>
      </c>
      <c r="E600" s="37" t="s">
        <v>2370</v>
      </c>
      <c r="F600" s="38" t="s">
        <v>89</v>
      </c>
      <c r="G600" s="39" t="s">
        <v>2371</v>
      </c>
      <c r="H600" s="40">
        <v>43502</v>
      </c>
      <c r="I600" s="41">
        <f>Table15[[#This Row],[Fecha 
de 
expedición]]+1461</f>
        <v>44963</v>
      </c>
      <c r="J600" s="244" t="str">
        <f ca="1">IF(I600&gt;=TODAY(),"si","no")</f>
        <v>no</v>
      </c>
      <c r="K600" s="8" t="str">
        <f ca="1">IF(ABS(_xlfn.DAYS(TODAY(),I600))&lt;$B$9,"Debe renovar licencia luego de curso de 8 horas","")</f>
        <v/>
      </c>
      <c r="L600" s="8"/>
      <c r="M600" s="8" t="str">
        <f ca="1">IF(AND(J600="no",$B$10="si"),"si","no")</f>
        <v>si</v>
      </c>
      <c r="N600" s="266"/>
      <c r="O600" s="266"/>
      <c r="P600" s="266"/>
      <c r="Q600" s="267" t="str" cm="1">
        <f t="array" aca="1" ref="Q600" ca="1">_xlfn.IFS(J600="no","no",$B$10="si","si")</f>
        <v>no</v>
      </c>
      <c r="R600" s="266"/>
    </row>
    <row r="601" spans="1:18" x14ac:dyDescent="0.3">
      <c r="A601" s="213" t="s">
        <v>2372</v>
      </c>
      <c r="B601" s="226" t="s">
        <v>44</v>
      </c>
      <c r="C601" s="227" t="s">
        <v>2373</v>
      </c>
      <c r="D601" s="214" t="s">
        <v>57</v>
      </c>
      <c r="E601" s="178" t="s">
        <v>2374</v>
      </c>
      <c r="F601" s="45" t="s">
        <v>155</v>
      </c>
      <c r="G601" s="46" t="s">
        <v>2375</v>
      </c>
      <c r="H601" s="211">
        <v>44910</v>
      </c>
      <c r="I601" s="41">
        <f>Table15[[#This Row],[Fecha 
de 
expedición]]+1461</f>
        <v>46371</v>
      </c>
      <c r="J601" s="228" t="str">
        <f ca="1">IF(I601&gt;=TODAY(),"si","no")</f>
        <v>si</v>
      </c>
      <c r="K601" s="8" t="str">
        <f ca="1">IF(ABS(_xlfn.DAYS(TODAY(),I601))&lt;$B$9,"Debe renovar licencia luego de curso de 8 horas","")</f>
        <v/>
      </c>
      <c r="L601" s="8"/>
      <c r="M601" s="8" t="str">
        <f ca="1">IF(AND(J601="no",$B$10="si"),"si","no")</f>
        <v>no</v>
      </c>
      <c r="N601" s="266"/>
      <c r="O601" s="266"/>
      <c r="P601" s="266"/>
      <c r="Q601" s="267" t="str" cm="1">
        <f t="array" aca="1" ref="Q601" ca="1">_xlfn.IFS(J601="no","no",$B$10="si","si")</f>
        <v>si</v>
      </c>
      <c r="R601" s="266"/>
    </row>
    <row r="602" spans="1:18" x14ac:dyDescent="0.3">
      <c r="A602" s="252" t="s">
        <v>9139</v>
      </c>
      <c r="B602" s="226" t="s">
        <v>44</v>
      </c>
      <c r="C602" s="253" t="s">
        <v>9140</v>
      </c>
      <c r="D602" s="254" t="s">
        <v>57</v>
      </c>
      <c r="E602" s="259" t="s">
        <v>9141</v>
      </c>
      <c r="F602" s="38" t="s">
        <v>1824</v>
      </c>
      <c r="G602" s="256" t="s">
        <v>9142</v>
      </c>
      <c r="H602" s="257">
        <v>45015</v>
      </c>
      <c r="I602" s="41">
        <f>Table15[[#This Row],[Fecha 
de 
expedición]]+1461</f>
        <v>46476</v>
      </c>
      <c r="J602" s="258" t="str">
        <f ca="1">IF(I602&gt;=TODAY(),"si","no")</f>
        <v>si</v>
      </c>
      <c r="K602" s="8" t="str">
        <f ca="1">IF(ABS(_xlfn.DAYS(TODAY(),I602))&lt;$B$9,"Debe renovar licencia luego de curso de 8 horas","")</f>
        <v/>
      </c>
      <c r="L602" s="8"/>
      <c r="M602" s="8" t="str">
        <f ca="1">IF(AND(J602="no",$B$10="si"),"si","no")</f>
        <v>no</v>
      </c>
      <c r="N602" s="266"/>
      <c r="O602" s="266"/>
      <c r="P602" s="266"/>
      <c r="Q602" s="267"/>
      <c r="R602" s="266"/>
    </row>
    <row r="603" spans="1:18" x14ac:dyDescent="0.3">
      <c r="A603" s="63" t="s">
        <v>2376</v>
      </c>
      <c r="B603" s="224" t="s">
        <v>44</v>
      </c>
      <c r="C603" s="225" t="s">
        <v>2377</v>
      </c>
      <c r="D603" s="38" t="s">
        <v>57</v>
      </c>
      <c r="E603" s="37" t="s">
        <v>2378</v>
      </c>
      <c r="F603" s="38" t="s">
        <v>74</v>
      </c>
      <c r="G603" s="39" t="s">
        <v>2379</v>
      </c>
      <c r="H603" s="40">
        <v>44375</v>
      </c>
      <c r="I603" s="41">
        <f>Table15[[#This Row],[Fecha 
de 
expedición]]+1461</f>
        <v>45836</v>
      </c>
      <c r="J603" s="244" t="str">
        <f ca="1">IF(I603&gt;=TODAY(),"si","no")</f>
        <v>si</v>
      </c>
      <c r="K603" s="8" t="str">
        <f ca="1">IF(ABS(_xlfn.DAYS(TODAY(),I603))&lt;$B$9,"Debe renovar licencia luego de curso de 8 horas","")</f>
        <v/>
      </c>
      <c r="L603" s="8"/>
      <c r="M603" s="8" t="str">
        <f ca="1">IF(AND(J603="no",$B$10="si"),"si","no")</f>
        <v>no</v>
      </c>
      <c r="N603" s="266"/>
      <c r="O603" s="266"/>
      <c r="P603" s="266"/>
      <c r="Q603" s="267" t="str" cm="1">
        <f t="array" aca="1" ref="Q603" ca="1">_xlfn.IFS(J603="no","no",$B$10="si","si")</f>
        <v>si</v>
      </c>
      <c r="R603" s="266"/>
    </row>
    <row r="604" spans="1:18" x14ac:dyDescent="0.3">
      <c r="A604" s="213" t="s">
        <v>2380</v>
      </c>
      <c r="B604" s="226" t="s">
        <v>44</v>
      </c>
      <c r="C604" s="227" t="s">
        <v>2381</v>
      </c>
      <c r="D604" s="214" t="s">
        <v>57</v>
      </c>
      <c r="E604" s="58" t="s">
        <v>2382</v>
      </c>
      <c r="F604" s="45" t="s">
        <v>466</v>
      </c>
      <c r="G604" s="46" t="s">
        <v>2383</v>
      </c>
      <c r="H604" s="211">
        <v>44845</v>
      </c>
      <c r="I604" s="41">
        <f>Table15[[#This Row],[Fecha 
de 
expedición]]+1461</f>
        <v>46306</v>
      </c>
      <c r="J604" s="228" t="str">
        <f ca="1">IF(I604&gt;=TODAY(),"si","no")</f>
        <v>si</v>
      </c>
      <c r="K604" s="8" t="str">
        <f ca="1">IF(ABS(_xlfn.DAYS(TODAY(),I604))&lt;$B$9,"Debe renovar licencia luego de curso de 8 horas","")</f>
        <v/>
      </c>
      <c r="L604" s="8"/>
      <c r="M604" s="8" t="str">
        <f ca="1">IF(AND(J604="no",$B$10="si"),"si","no")</f>
        <v>no</v>
      </c>
      <c r="N604" s="266"/>
      <c r="O604" s="266"/>
      <c r="P604" s="266"/>
      <c r="Q604" s="267" t="str" cm="1">
        <f t="array" aca="1" ref="Q604" ca="1">_xlfn.IFS(J604="no","no",$B$10="si","si")</f>
        <v>si</v>
      </c>
      <c r="R604" s="266"/>
    </row>
    <row r="605" spans="1:18" x14ac:dyDescent="0.3">
      <c r="A605" s="61" t="s">
        <v>2384</v>
      </c>
      <c r="B605" s="224" t="s">
        <v>44</v>
      </c>
      <c r="C605" s="225" t="s">
        <v>2385</v>
      </c>
      <c r="D605" s="38" t="s">
        <v>57</v>
      </c>
      <c r="E605" s="235" t="s">
        <v>2386</v>
      </c>
      <c r="F605" s="38" t="s">
        <v>84</v>
      </c>
      <c r="G605" s="39" t="s">
        <v>2387</v>
      </c>
      <c r="H605" s="81">
        <v>44636</v>
      </c>
      <c r="I605" s="84">
        <f>Table15[[#This Row],[Fecha 
de 
expedición]]+1461</f>
        <v>46097</v>
      </c>
      <c r="J605" s="244" t="str">
        <f ca="1">IF(I605&gt;=TODAY(),"si","no")</f>
        <v>si</v>
      </c>
      <c r="K605" s="8" t="str">
        <f ca="1">IF(ABS(_xlfn.DAYS(TODAY(),I605))&lt;$B$9,"Debe renovar licencia luego de curso de 8 horas","")</f>
        <v/>
      </c>
      <c r="L605" s="8"/>
      <c r="M605" s="8" t="str">
        <f ca="1">IF(AND(J605="no",$B$10="si"),"si","no")</f>
        <v>no</v>
      </c>
      <c r="N605" s="266"/>
      <c r="O605" s="266"/>
      <c r="P605" s="266"/>
      <c r="Q605" s="267" t="str" cm="1">
        <f t="array" aca="1" ref="Q605" ca="1">_xlfn.IFS(J605="no","no",$B$10="si","si")</f>
        <v>si</v>
      </c>
      <c r="R605" s="266"/>
    </row>
    <row r="606" spans="1:18" x14ac:dyDescent="0.3">
      <c r="A606" s="63" t="s">
        <v>2388</v>
      </c>
      <c r="B606" s="224" t="s">
        <v>62</v>
      </c>
      <c r="C606" s="225" t="s">
        <v>2389</v>
      </c>
      <c r="D606" s="38" t="s">
        <v>57</v>
      </c>
      <c r="E606" s="37" t="s">
        <v>2390</v>
      </c>
      <c r="F606" s="38" t="s">
        <v>155</v>
      </c>
      <c r="G606" s="39" t="s">
        <v>2391</v>
      </c>
      <c r="H606" s="40">
        <v>44399</v>
      </c>
      <c r="I606" s="41">
        <f>Table15[[#This Row],[Fecha 
de 
expedición]]+1461</f>
        <v>45860</v>
      </c>
      <c r="J606" s="244" t="str">
        <f ca="1">IF(I606&gt;=TODAY(),"si","no")</f>
        <v>si</v>
      </c>
      <c r="K606" s="8" t="str">
        <f ca="1">IF(ABS(_xlfn.DAYS(TODAY(),I606))&lt;$B$9,"Debe renovar licencia luego de curso de 8 horas","")</f>
        <v/>
      </c>
      <c r="L606" s="8"/>
      <c r="M606" s="8" t="str">
        <f ca="1">IF(AND(J606="no",$B$10="si"),"si","no")</f>
        <v>no</v>
      </c>
      <c r="N606" s="266"/>
      <c r="O606" s="266"/>
      <c r="P606" s="266"/>
      <c r="Q606" s="267" t="str" cm="1">
        <f t="array" aca="1" ref="Q606" ca="1">_xlfn.IFS(J606="no","no",$B$10="si","si")</f>
        <v>si</v>
      </c>
      <c r="R606" s="266"/>
    </row>
    <row r="607" spans="1:18" x14ac:dyDescent="0.3">
      <c r="A607" s="63" t="s">
        <v>2392</v>
      </c>
      <c r="B607" s="224" t="s">
        <v>44</v>
      </c>
      <c r="C607" s="225" t="s">
        <v>2393</v>
      </c>
      <c r="D607" s="38" t="s">
        <v>57</v>
      </c>
      <c r="E607" s="37" t="s">
        <v>2394</v>
      </c>
      <c r="F607" s="38" t="s">
        <v>664</v>
      </c>
      <c r="G607" s="39" t="s">
        <v>2395</v>
      </c>
      <c r="H607" s="40">
        <v>44687</v>
      </c>
      <c r="I607" s="41">
        <f>Table15[[#This Row],[Fecha 
de 
expedición]]+1461</f>
        <v>46148</v>
      </c>
      <c r="J607" s="244" t="str">
        <f ca="1">IF(I607&gt;=TODAY(),"si","no")</f>
        <v>si</v>
      </c>
      <c r="K607" s="8" t="str">
        <f ca="1">IF(ABS(_xlfn.DAYS(TODAY(),I607))&lt;$B$9,"Debe renovar licencia luego de curso de 8 horas","")</f>
        <v/>
      </c>
      <c r="L607" s="8"/>
      <c r="M607" s="8" t="str">
        <f ca="1">IF(AND(J607="no",$B$10="si"),"si","no")</f>
        <v>no</v>
      </c>
      <c r="N607" s="266"/>
      <c r="O607" s="266"/>
      <c r="P607" s="266"/>
      <c r="Q607" s="267" t="str" cm="1">
        <f t="array" aca="1" ref="Q607" ca="1">_xlfn.IFS(J607="no","no",$B$10="si","si")</f>
        <v>si</v>
      </c>
      <c r="R607" s="266"/>
    </row>
    <row r="608" spans="1:18" x14ac:dyDescent="0.3">
      <c r="A608" s="63" t="s">
        <v>2396</v>
      </c>
      <c r="B608" s="224" t="s">
        <v>44</v>
      </c>
      <c r="C608" s="225" t="s">
        <v>2397</v>
      </c>
      <c r="D608" s="38" t="s">
        <v>57</v>
      </c>
      <c r="E608" s="37" t="s">
        <v>2398</v>
      </c>
      <c r="F608" s="38" t="s">
        <v>1349</v>
      </c>
      <c r="G608" s="39" t="s">
        <v>2399</v>
      </c>
      <c r="H608" s="40">
        <v>44306</v>
      </c>
      <c r="I608" s="41">
        <f>Table15[[#This Row],[Fecha 
de 
expedición]]+1461</f>
        <v>45767</v>
      </c>
      <c r="J608" s="244" t="str">
        <f ca="1">IF(I608&gt;=TODAY(),"si","no")</f>
        <v>si</v>
      </c>
      <c r="K608" s="8" t="str">
        <f ca="1">IF(ABS(_xlfn.DAYS(TODAY(),I608))&lt;$B$9,"Debe renovar licencia luego de curso de 8 horas","")</f>
        <v/>
      </c>
      <c r="L608" s="8"/>
      <c r="M608" s="8" t="str">
        <f ca="1">IF(AND(J608="no",$B$10="si"),"si","no")</f>
        <v>no</v>
      </c>
      <c r="N608" s="266"/>
      <c r="O608" s="266"/>
      <c r="P608" s="266"/>
      <c r="Q608" s="267" t="str" cm="1">
        <f t="array" aca="1" ref="Q608" ca="1">_xlfn.IFS(J608="no","no",$B$10="si","si")</f>
        <v>si</v>
      </c>
      <c r="R608" s="266"/>
    </row>
    <row r="609" spans="1:18" x14ac:dyDescent="0.3">
      <c r="A609" s="63" t="s">
        <v>2400</v>
      </c>
      <c r="B609" s="224" t="s">
        <v>44</v>
      </c>
      <c r="C609" s="225" t="s">
        <v>2401</v>
      </c>
      <c r="D609" s="38" t="s">
        <v>57</v>
      </c>
      <c r="E609" s="37" t="s">
        <v>2402</v>
      </c>
      <c r="F609" s="38" t="s">
        <v>155</v>
      </c>
      <c r="G609" s="39" t="s">
        <v>2403</v>
      </c>
      <c r="H609" s="40">
        <v>44713</v>
      </c>
      <c r="I609" s="41">
        <f>Table15[[#This Row],[Fecha 
de 
expedición]]+1461</f>
        <v>46174</v>
      </c>
      <c r="J609" s="244" t="str">
        <f ca="1">IF(I609&gt;=TODAY(),"si","no")</f>
        <v>si</v>
      </c>
      <c r="K609" s="8" t="str">
        <f ca="1">IF(ABS(_xlfn.DAYS(TODAY(),I609))&lt;$B$9,"Debe renovar licencia luego de curso de 8 horas","")</f>
        <v/>
      </c>
      <c r="L609" s="8"/>
      <c r="M609" s="8" t="str">
        <f ca="1">IF(AND(J609="no",$B$10="si"),"si","no")</f>
        <v>no</v>
      </c>
      <c r="N609" s="266"/>
      <c r="O609" s="266"/>
      <c r="P609" s="266"/>
      <c r="Q609" s="267" t="str" cm="1">
        <f t="array" aca="1" ref="Q609" ca="1">_xlfn.IFS(J609="no","no",$B$10="si","si")</f>
        <v>si</v>
      </c>
      <c r="R609" s="266"/>
    </row>
    <row r="610" spans="1:18" x14ac:dyDescent="0.3">
      <c r="A610" s="63" t="s">
        <v>2404</v>
      </c>
      <c r="B610" s="224" t="s">
        <v>44</v>
      </c>
      <c r="C610" s="225" t="s">
        <v>2405</v>
      </c>
      <c r="D610" s="38" t="s">
        <v>57</v>
      </c>
      <c r="E610" s="37" t="s">
        <v>2406</v>
      </c>
      <c r="F610" s="38" t="s">
        <v>109</v>
      </c>
      <c r="G610" s="39" t="s">
        <v>2407</v>
      </c>
      <c r="H610" s="40">
        <v>44336</v>
      </c>
      <c r="I610" s="41">
        <f>Table15[[#This Row],[Fecha 
de 
expedición]]+1461</f>
        <v>45797</v>
      </c>
      <c r="J610" s="244" t="str">
        <f ca="1">IF(I610&gt;=TODAY(),"si","no")</f>
        <v>si</v>
      </c>
      <c r="K610" s="8" t="str">
        <f ca="1">IF(ABS(_xlfn.DAYS(TODAY(),I610))&lt;$B$9,"Debe renovar licencia luego de curso de 8 horas","")</f>
        <v/>
      </c>
      <c r="L610" s="8"/>
      <c r="M610" s="8" t="str">
        <f ca="1">IF(AND(J610="no",$B$10="si"),"si","no")</f>
        <v>no</v>
      </c>
      <c r="N610" s="266"/>
      <c r="O610" s="266"/>
      <c r="P610" s="266"/>
      <c r="Q610" s="267" t="str" cm="1">
        <f t="array" aca="1" ref="Q610" ca="1">_xlfn.IFS(J610="no","no",$B$10="si","si")</f>
        <v>si</v>
      </c>
      <c r="R610" s="266"/>
    </row>
    <row r="611" spans="1:18" x14ac:dyDescent="0.3">
      <c r="A611" s="61" t="s">
        <v>2408</v>
      </c>
      <c r="B611" s="224" t="s">
        <v>44</v>
      </c>
      <c r="C611" s="225" t="s">
        <v>2409</v>
      </c>
      <c r="D611" s="38" t="s">
        <v>57</v>
      </c>
      <c r="E611" s="235" t="s">
        <v>2410</v>
      </c>
      <c r="F611" s="38" t="s">
        <v>555</v>
      </c>
      <c r="G611" s="39" t="s">
        <v>2411</v>
      </c>
      <c r="H611" s="81">
        <v>44687</v>
      </c>
      <c r="I611" s="84">
        <f>Table15[[#This Row],[Fecha 
de 
expedición]]+1461</f>
        <v>46148</v>
      </c>
      <c r="J611" s="244" t="str">
        <f ca="1">IF(I611&gt;=TODAY(),"si","no")</f>
        <v>si</v>
      </c>
      <c r="K611" s="8" t="str">
        <f ca="1">IF(ABS(_xlfn.DAYS(TODAY(),I611))&lt;$B$9,"Debe renovar licencia luego de curso de 8 horas","")</f>
        <v/>
      </c>
      <c r="L611" s="8"/>
      <c r="M611" s="8" t="str">
        <f ca="1">IF(AND(J611="no",$B$10="si"),"si","no")</f>
        <v>no</v>
      </c>
      <c r="N611" s="266"/>
      <c r="O611" s="266"/>
      <c r="P611" s="266"/>
      <c r="Q611" s="267" t="str" cm="1">
        <f t="array" aca="1" ref="Q611" ca="1">_xlfn.IFS(J611="no","no",$B$10="si","si")</f>
        <v>si</v>
      </c>
      <c r="R611" s="266"/>
    </row>
    <row r="612" spans="1:18" x14ac:dyDescent="0.3">
      <c r="A612" s="63" t="s">
        <v>2412</v>
      </c>
      <c r="B612" s="224" t="s">
        <v>44</v>
      </c>
      <c r="C612" s="225" t="s">
        <v>2413</v>
      </c>
      <c r="D612" s="38" t="s">
        <v>57</v>
      </c>
      <c r="E612" s="37" t="s">
        <v>2414</v>
      </c>
      <c r="F612" s="38" t="s">
        <v>74</v>
      </c>
      <c r="G612" s="39" t="s">
        <v>2415</v>
      </c>
      <c r="H612" s="40">
        <v>44455</v>
      </c>
      <c r="I612" s="41">
        <f>Table15[[#This Row],[Fecha 
de 
expedición]]+1461</f>
        <v>45916</v>
      </c>
      <c r="J612" s="244" t="str">
        <f ca="1">IF(I612&gt;=TODAY(),"si","no")</f>
        <v>si</v>
      </c>
      <c r="K612" s="8" t="str">
        <f ca="1">IF(ABS(_xlfn.DAYS(TODAY(),I612))&lt;$B$9,"Debe renovar licencia luego de curso de 8 horas","")</f>
        <v/>
      </c>
      <c r="L612" s="8"/>
      <c r="M612" s="8" t="str">
        <f ca="1">IF(AND(J612="no",$B$10="si"),"si","no")</f>
        <v>no</v>
      </c>
      <c r="N612" s="266"/>
      <c r="O612" s="266"/>
      <c r="P612" s="266"/>
      <c r="Q612" s="267" t="str" cm="1">
        <f t="array" aca="1" ref="Q612" ca="1">_xlfn.IFS(J612="no","no",$B$10="si","si")</f>
        <v>si</v>
      </c>
      <c r="R612" s="266"/>
    </row>
    <row r="613" spans="1:18" x14ac:dyDescent="0.3">
      <c r="A613" s="213" t="s">
        <v>2416</v>
      </c>
      <c r="B613" s="226" t="s">
        <v>44</v>
      </c>
      <c r="C613" s="227" t="s">
        <v>2417</v>
      </c>
      <c r="D613" s="214" t="s">
        <v>57</v>
      </c>
      <c r="E613" s="58" t="s">
        <v>2418</v>
      </c>
      <c r="F613" s="45" t="s">
        <v>2175</v>
      </c>
      <c r="G613" s="46" t="s">
        <v>2419</v>
      </c>
      <c r="H613" s="211">
        <v>44881</v>
      </c>
      <c r="I613" s="41">
        <f>Table15[[#This Row],[Fecha 
de 
expedición]]+1461</f>
        <v>46342</v>
      </c>
      <c r="J613" s="228" t="str">
        <f ca="1">IF(I613&gt;=TODAY(),"si","no")</f>
        <v>si</v>
      </c>
      <c r="K613" s="8" t="str">
        <f ca="1">IF(ABS(_xlfn.DAYS(TODAY(),I613))&lt;$B$9,"Debe renovar licencia luego de curso de 8 horas","")</f>
        <v/>
      </c>
      <c r="L613" s="8"/>
      <c r="M613" s="8" t="str">
        <f ca="1">IF(AND(J613="no",$B$10="si"),"si","no")</f>
        <v>no</v>
      </c>
      <c r="N613" s="266"/>
      <c r="O613" s="266"/>
      <c r="P613" s="266"/>
      <c r="Q613" s="267" t="str" cm="1">
        <f t="array" aca="1" ref="Q613" ca="1">_xlfn.IFS(J613="no","no",$B$10="si","si")</f>
        <v>si</v>
      </c>
      <c r="R613" s="266"/>
    </row>
    <row r="614" spans="1:18" x14ac:dyDescent="0.3">
      <c r="A614" s="63" t="s">
        <v>2420</v>
      </c>
      <c r="B614" s="224" t="s">
        <v>44</v>
      </c>
      <c r="C614" s="225" t="s">
        <v>2421</v>
      </c>
      <c r="D614" s="38" t="s">
        <v>57</v>
      </c>
      <c r="E614" s="37" t="s">
        <v>2422</v>
      </c>
      <c r="F614" s="38" t="s">
        <v>704</v>
      </c>
      <c r="G614" s="39" t="s">
        <v>2423</v>
      </c>
      <c r="H614" s="40">
        <v>43389</v>
      </c>
      <c r="I614" s="41">
        <f>Table15[[#This Row],[Fecha 
de 
expedición]]+1461</f>
        <v>44850</v>
      </c>
      <c r="J614" s="244" t="str">
        <f ca="1">IF(I614&gt;=TODAY(),"si","no")</f>
        <v>no</v>
      </c>
      <c r="K614" s="8" t="str">
        <f ca="1">IF(ABS(_xlfn.DAYS(TODAY(),I614))&lt;$B$9,"Debe renovar licencia luego de curso de 8 horas","")</f>
        <v/>
      </c>
      <c r="L614" s="8"/>
      <c r="M614" s="8" t="str">
        <f ca="1">IF(AND(J614="no",$B$10="si"),"si","no")</f>
        <v>si</v>
      </c>
      <c r="N614" s="266"/>
      <c r="O614" s="266"/>
      <c r="P614" s="266"/>
      <c r="Q614" s="267" t="str" cm="1">
        <f t="array" aca="1" ref="Q614" ca="1">_xlfn.IFS(J614="no","no",$B$10="si","si")</f>
        <v>no</v>
      </c>
      <c r="R614" s="266"/>
    </row>
    <row r="615" spans="1:18" x14ac:dyDescent="0.3">
      <c r="A615" s="61" t="s">
        <v>2424</v>
      </c>
      <c r="B615" s="224" t="s">
        <v>44</v>
      </c>
      <c r="C615" s="225" t="s">
        <v>2425</v>
      </c>
      <c r="D615" s="38" t="s">
        <v>57</v>
      </c>
      <c r="E615" s="235" t="s">
        <v>2426</v>
      </c>
      <c r="F615" s="38" t="s">
        <v>74</v>
      </c>
      <c r="G615" s="39" t="s">
        <v>2427</v>
      </c>
      <c r="H615" s="81">
        <v>44743</v>
      </c>
      <c r="I615" s="84">
        <f>Table15[[#This Row],[Fecha 
de 
expedición]]+1461</f>
        <v>46204</v>
      </c>
      <c r="J615" s="244" t="str">
        <f ca="1">IF(I615&gt;=TODAY(),"si","no")</f>
        <v>si</v>
      </c>
      <c r="K615" s="8" t="str">
        <f ca="1">IF(ABS(_xlfn.DAYS(TODAY(),I615))&lt;$B$9,"Debe renovar licencia luego de curso de 8 horas","")</f>
        <v/>
      </c>
      <c r="L615" s="8"/>
      <c r="M615" s="8" t="str">
        <f ca="1">IF(AND(J615="no",$B$10="si"),"si","no")</f>
        <v>no</v>
      </c>
      <c r="N615" s="266"/>
      <c r="O615" s="266"/>
      <c r="P615" s="266"/>
      <c r="Q615" s="267" t="str" cm="1">
        <f t="array" aca="1" ref="Q615" ca="1">_xlfn.IFS(J615="no","no",$B$10="si","si")</f>
        <v>si</v>
      </c>
      <c r="R615" s="266"/>
    </row>
    <row r="616" spans="1:18" x14ac:dyDescent="0.3">
      <c r="A616" s="63" t="s">
        <v>2428</v>
      </c>
      <c r="B616" s="224" t="s">
        <v>44</v>
      </c>
      <c r="C616" s="225" t="s">
        <v>2429</v>
      </c>
      <c r="D616" s="38" t="s">
        <v>57</v>
      </c>
      <c r="E616" s="37" t="s">
        <v>2430</v>
      </c>
      <c r="F616" s="38" t="s">
        <v>53</v>
      </c>
      <c r="G616" s="39" t="s">
        <v>2431</v>
      </c>
      <c r="H616" s="40">
        <v>43411</v>
      </c>
      <c r="I616" s="41">
        <f>Table15[[#This Row],[Fecha 
de 
expedición]]+1461</f>
        <v>44872</v>
      </c>
      <c r="J616" s="244" t="str">
        <f ca="1">IF(I616&gt;=TODAY(),"si","no")</f>
        <v>no</v>
      </c>
      <c r="K616" s="8" t="str">
        <f ca="1">IF(ABS(_xlfn.DAYS(TODAY(),I616))&lt;$B$9,"Debe renovar licencia luego de curso de 8 horas","")</f>
        <v/>
      </c>
      <c r="L616" s="8"/>
      <c r="M616" s="8" t="str">
        <f ca="1">IF(AND(J616="no",$B$10="si"),"si","no")</f>
        <v>si</v>
      </c>
      <c r="N616" s="266"/>
      <c r="O616" s="266"/>
      <c r="P616" s="266"/>
      <c r="Q616" s="267" t="str" cm="1">
        <f t="array" aca="1" ref="Q616" ca="1">_xlfn.IFS(J616="no","no",$B$10="si","si")</f>
        <v>no</v>
      </c>
      <c r="R616" s="266"/>
    </row>
    <row r="617" spans="1:18" x14ac:dyDescent="0.3">
      <c r="A617" s="252" t="s">
        <v>8937</v>
      </c>
      <c r="B617" s="226" t="s">
        <v>44</v>
      </c>
      <c r="C617" s="253" t="s">
        <v>8938</v>
      </c>
      <c r="D617" s="254" t="s">
        <v>57</v>
      </c>
      <c r="E617" s="259" t="s">
        <v>8939</v>
      </c>
      <c r="F617" s="38" t="s">
        <v>443</v>
      </c>
      <c r="G617" s="256" t="s">
        <v>8940</v>
      </c>
      <c r="H617" s="257">
        <v>44951</v>
      </c>
      <c r="I617" s="41">
        <f>Table15[[#This Row],[Fecha 
de 
expedición]]+1461</f>
        <v>46412</v>
      </c>
      <c r="J617" s="258" t="str">
        <f ca="1">IF(I617&gt;=TODAY(),"si","no")</f>
        <v>si</v>
      </c>
      <c r="K617" s="8" t="str">
        <f ca="1">IF(ABS(_xlfn.DAYS(TODAY(),I617))&lt;$B$9,"Debe renovar licencia luego de curso de 8 horas","")</f>
        <v/>
      </c>
      <c r="L617" s="8"/>
      <c r="M617" s="8" t="str">
        <f ca="1">IF(AND(J617="no",$B$10="si"),"si","no")</f>
        <v>no</v>
      </c>
      <c r="N617" s="266"/>
      <c r="O617" s="266"/>
      <c r="P617" s="266"/>
      <c r="Q617" s="267"/>
      <c r="R617" s="266"/>
    </row>
    <row r="618" spans="1:18" x14ac:dyDescent="0.3">
      <c r="A618" s="63" t="s">
        <v>2432</v>
      </c>
      <c r="B618" s="224" t="s">
        <v>44</v>
      </c>
      <c r="C618" s="225" t="s">
        <v>2433</v>
      </c>
      <c r="D618" s="38" t="s">
        <v>57</v>
      </c>
      <c r="E618" s="82" t="s">
        <v>2434</v>
      </c>
      <c r="F618" s="38" t="s">
        <v>129</v>
      </c>
      <c r="G618" s="39" t="s">
        <v>2435</v>
      </c>
      <c r="H618" s="40">
        <v>44831</v>
      </c>
      <c r="I618" s="41">
        <f>Table15[[#This Row],[Fecha 
de 
expedición]]+1461</f>
        <v>46292</v>
      </c>
      <c r="J618" s="244" t="str">
        <f ca="1">IF(I618&gt;=TODAY(),"si","no")</f>
        <v>si</v>
      </c>
      <c r="K618" s="8" t="str">
        <f ca="1">IF(ABS(_xlfn.DAYS(TODAY(),I618))&lt;$B$9,"Debe renovar licencia luego de curso de 8 horas","")</f>
        <v/>
      </c>
      <c r="L618" s="8"/>
      <c r="M618" s="8" t="str">
        <f ca="1">IF(AND(J618="no",$B$10="si"),"si","no")</f>
        <v>no</v>
      </c>
      <c r="N618" s="266"/>
      <c r="O618" s="266"/>
      <c r="P618" s="266"/>
      <c r="Q618" s="267" t="str" cm="1">
        <f t="array" aca="1" ref="Q618" ca="1">_xlfn.IFS(J618="no","no",$B$10="si","si")</f>
        <v>si</v>
      </c>
      <c r="R618" s="266"/>
    </row>
    <row r="619" spans="1:18" x14ac:dyDescent="0.3">
      <c r="A619" s="61" t="s">
        <v>2436</v>
      </c>
      <c r="B619" s="224" t="s">
        <v>44</v>
      </c>
      <c r="C619" s="225" t="s">
        <v>2437</v>
      </c>
      <c r="D619" s="38" t="s">
        <v>57</v>
      </c>
      <c r="E619" s="235" t="s">
        <v>2438</v>
      </c>
      <c r="F619" s="38" t="s">
        <v>53</v>
      </c>
      <c r="G619" s="39" t="s">
        <v>2439</v>
      </c>
      <c r="H619" s="81">
        <v>44539</v>
      </c>
      <c r="I619" s="84">
        <f>Table15[[#This Row],[Fecha 
de 
expedición]]+1461</f>
        <v>46000</v>
      </c>
      <c r="J619" s="244" t="str">
        <f ca="1">IF(I619&gt;=TODAY(),"si","no")</f>
        <v>si</v>
      </c>
      <c r="K619" s="8" t="str">
        <f ca="1">IF(ABS(_xlfn.DAYS(TODAY(),I619))&lt;$B$9,"Debe renovar licencia luego de curso de 8 horas","")</f>
        <v/>
      </c>
      <c r="L619" s="8"/>
      <c r="M619" s="8" t="str">
        <f ca="1">IF(AND(J619="no",$B$10="si"),"si","no")</f>
        <v>no</v>
      </c>
      <c r="N619" s="266"/>
      <c r="O619" s="266"/>
      <c r="P619" s="266"/>
      <c r="Q619" s="267" t="str" cm="1">
        <f t="array" aca="1" ref="Q619" ca="1">_xlfn.IFS(J619="no","no",$B$10="si","si")</f>
        <v>si</v>
      </c>
      <c r="R619" s="266"/>
    </row>
    <row r="620" spans="1:18" x14ac:dyDescent="0.3">
      <c r="A620" s="63" t="s">
        <v>2440</v>
      </c>
      <c r="B620" s="224" t="s">
        <v>44</v>
      </c>
      <c r="C620" s="225" t="s">
        <v>2441</v>
      </c>
      <c r="D620" s="38" t="s">
        <v>57</v>
      </c>
      <c r="E620" s="37" t="s">
        <v>2442</v>
      </c>
      <c r="F620" s="38" t="s">
        <v>74</v>
      </c>
      <c r="G620" s="39" t="s">
        <v>2443</v>
      </c>
      <c r="H620" s="40">
        <v>44621</v>
      </c>
      <c r="I620" s="41">
        <f>Table15[[#This Row],[Fecha 
de 
expedición]]+1461</f>
        <v>46082</v>
      </c>
      <c r="J620" s="244" t="str">
        <f ca="1">IF(I620&gt;=TODAY(),"si","no")</f>
        <v>si</v>
      </c>
      <c r="K620" s="8" t="str">
        <f ca="1">IF(ABS(_xlfn.DAYS(TODAY(),I620))&lt;$B$9,"Debe renovar licencia luego de curso de 8 horas","")</f>
        <v/>
      </c>
      <c r="L620" s="8"/>
      <c r="M620" s="8" t="str">
        <f ca="1">IF(AND(J620="no",$B$10="si"),"si","no")</f>
        <v>no</v>
      </c>
      <c r="N620" s="266"/>
      <c r="O620" s="266"/>
      <c r="P620" s="266"/>
      <c r="Q620" s="267" t="str" cm="1">
        <f t="array" aca="1" ref="Q620" ca="1">_xlfn.IFS(J620="no","no",$B$10="si","si")</f>
        <v>si</v>
      </c>
      <c r="R620" s="266"/>
    </row>
    <row r="621" spans="1:18" x14ac:dyDescent="0.3">
      <c r="A621" s="63" t="s">
        <v>2444</v>
      </c>
      <c r="B621" s="224" t="s">
        <v>44</v>
      </c>
      <c r="C621" s="225" t="s">
        <v>2445</v>
      </c>
      <c r="D621" s="38" t="s">
        <v>57</v>
      </c>
      <c r="E621" s="37" t="s">
        <v>2446</v>
      </c>
      <c r="F621" s="38" t="s">
        <v>74</v>
      </c>
      <c r="G621" s="39" t="s">
        <v>2447</v>
      </c>
      <c r="H621" s="40">
        <v>44596</v>
      </c>
      <c r="I621" s="41">
        <f>Table15[[#This Row],[Fecha 
de 
expedición]]+1461</f>
        <v>46057</v>
      </c>
      <c r="J621" s="244" t="str">
        <f ca="1">IF(I621&gt;=TODAY(),"si","no")</f>
        <v>si</v>
      </c>
      <c r="K621" s="8" t="str">
        <f ca="1">IF(ABS(_xlfn.DAYS(TODAY(),I621))&lt;$B$9,"Debe renovar licencia luego de curso de 8 horas","")</f>
        <v/>
      </c>
      <c r="L621" s="8"/>
      <c r="M621" s="8" t="str">
        <f ca="1">IF(AND(J621="no",$B$10="si"),"si","no")</f>
        <v>no</v>
      </c>
      <c r="N621" s="266"/>
      <c r="O621" s="266"/>
      <c r="P621" s="266"/>
      <c r="Q621" s="267" t="str" cm="1">
        <f t="array" aca="1" ref="Q621" ca="1">_xlfn.IFS(J621="no","no",$B$10="si","si")</f>
        <v>si</v>
      </c>
      <c r="R621" s="266"/>
    </row>
    <row r="622" spans="1:18" x14ac:dyDescent="0.3">
      <c r="A622" s="63" t="s">
        <v>2448</v>
      </c>
      <c r="B622" s="224" t="s">
        <v>44</v>
      </c>
      <c r="C622" s="225" t="s">
        <v>2449</v>
      </c>
      <c r="D622" s="38" t="s">
        <v>57</v>
      </c>
      <c r="E622" s="37" t="s">
        <v>2450</v>
      </c>
      <c r="F622" s="38" t="s">
        <v>74</v>
      </c>
      <c r="G622" s="39" t="s">
        <v>2451</v>
      </c>
      <c r="H622" s="40">
        <v>44649</v>
      </c>
      <c r="I622" s="41">
        <f>Table15[[#This Row],[Fecha 
de 
expedición]]+1461</f>
        <v>46110</v>
      </c>
      <c r="J622" s="244" t="str">
        <f ca="1">IF(I622&gt;=TODAY(),"si","no")</f>
        <v>si</v>
      </c>
      <c r="K622" s="8" t="str">
        <f ca="1">IF(ABS(_xlfn.DAYS(TODAY(),I622))&lt;$B$9,"Debe renovar licencia luego de curso de 8 horas","")</f>
        <v/>
      </c>
      <c r="L622" s="8"/>
      <c r="M622" s="8" t="str">
        <f ca="1">IF(AND(J622="no",$B$10="si"),"si","no")</f>
        <v>no</v>
      </c>
      <c r="N622" s="266"/>
      <c r="O622" s="266"/>
      <c r="P622" s="266"/>
      <c r="Q622" s="267" t="str" cm="1">
        <f t="array" aca="1" ref="Q622" ca="1">_xlfn.IFS(J622="no","no",$B$10="si","si")</f>
        <v>si</v>
      </c>
      <c r="R622" s="266"/>
    </row>
    <row r="623" spans="1:18" x14ac:dyDescent="0.3">
      <c r="A623" s="61" t="s">
        <v>2452</v>
      </c>
      <c r="B623" s="224" t="s">
        <v>44</v>
      </c>
      <c r="C623" s="225" t="s">
        <v>2453</v>
      </c>
      <c r="D623" s="38" t="s">
        <v>57</v>
      </c>
      <c r="E623" s="235" t="s">
        <v>2454</v>
      </c>
      <c r="F623" s="38" t="s">
        <v>194</v>
      </c>
      <c r="G623" s="48" t="s">
        <v>2455</v>
      </c>
      <c r="H623" s="81">
        <v>44757</v>
      </c>
      <c r="I623" s="84">
        <f>Table15[[#This Row],[Fecha 
de 
expedición]]+1461</f>
        <v>46218</v>
      </c>
      <c r="J623" s="244" t="str">
        <f ca="1">IF(I623&gt;=TODAY(),"si","no")</f>
        <v>si</v>
      </c>
      <c r="K623" s="8" t="str">
        <f ca="1">IF(ABS(_xlfn.DAYS(TODAY(),I623))&lt;$B$9,"Debe renovar licencia luego de curso de 8 horas","")</f>
        <v/>
      </c>
      <c r="L623" s="8"/>
      <c r="M623" s="8" t="str">
        <f ca="1">IF(AND(J623="no",$B$10="si"),"si","no")</f>
        <v>no</v>
      </c>
      <c r="N623" s="266"/>
      <c r="O623" s="266"/>
      <c r="P623" s="266"/>
      <c r="Q623" s="267" t="str" cm="1">
        <f t="array" aca="1" ref="Q623" ca="1">_xlfn.IFS(J623="no","no",$B$10="si","si")</f>
        <v>si</v>
      </c>
      <c r="R623" s="266"/>
    </row>
    <row r="624" spans="1:18" x14ac:dyDescent="0.3">
      <c r="A624" s="63" t="s">
        <v>2456</v>
      </c>
      <c r="B624" s="224" t="s">
        <v>44</v>
      </c>
      <c r="C624" s="225" t="s">
        <v>2457</v>
      </c>
      <c r="D624" s="38" t="s">
        <v>46</v>
      </c>
      <c r="E624" s="37" t="s">
        <v>2458</v>
      </c>
      <c r="F624" s="38" t="s">
        <v>53</v>
      </c>
      <c r="G624" s="39" t="s">
        <v>2459</v>
      </c>
      <c r="H624" s="40">
        <v>44518</v>
      </c>
      <c r="I624" s="41">
        <f>Table15[[#This Row],[Fecha 
de 
expedición]]+1461</f>
        <v>45979</v>
      </c>
      <c r="J624" s="244" t="str">
        <f ca="1">IF(I624&gt;=TODAY(),"si","no")</f>
        <v>si</v>
      </c>
      <c r="K624" s="8" t="str">
        <f ca="1">IF(ABS(_xlfn.DAYS(TODAY(),I624))&lt;$B$9,"Debe renovar licencia luego de curso de 8 horas","")</f>
        <v/>
      </c>
      <c r="L624" s="8"/>
      <c r="M624" s="8" t="str">
        <f ca="1">IF(AND(J624="no",$B$10="si"),"si","no")</f>
        <v>no</v>
      </c>
      <c r="N624" s="266"/>
      <c r="O624" s="266"/>
      <c r="P624" s="266"/>
      <c r="Q624" s="267" t="str" cm="1">
        <f t="array" aca="1" ref="Q624" ca="1">_xlfn.IFS(J624="no","no",$B$10="si","si")</f>
        <v>si</v>
      </c>
      <c r="R624" s="266"/>
    </row>
    <row r="625" spans="1:18" x14ac:dyDescent="0.3">
      <c r="A625" s="63" t="s">
        <v>2460</v>
      </c>
      <c r="B625" s="224" t="s">
        <v>62</v>
      </c>
      <c r="C625" s="225" t="s">
        <v>2461</v>
      </c>
      <c r="D625" s="38" t="s">
        <v>46</v>
      </c>
      <c r="E625" s="37" t="s">
        <v>2462</v>
      </c>
      <c r="F625" s="38" t="s">
        <v>124</v>
      </c>
      <c r="G625" s="39" t="s">
        <v>2463</v>
      </c>
      <c r="H625" s="40">
        <v>43235</v>
      </c>
      <c r="I625" s="41">
        <f>Table15[[#This Row],[Fecha 
de 
expedición]]+1461</f>
        <v>44696</v>
      </c>
      <c r="J625" s="244" t="str">
        <f ca="1">IF(I625&gt;=TODAY(),"si","no")</f>
        <v>no</v>
      </c>
      <c r="K625" s="8" t="str">
        <f ca="1">IF(ABS(_xlfn.DAYS(TODAY(),I625))&lt;$B$9,"Debe renovar licencia luego de curso de 8 horas","")</f>
        <v/>
      </c>
      <c r="L625" s="8"/>
      <c r="M625" s="8" t="str">
        <f ca="1">IF(AND(J625="no",$B$10="si"),"si","no")</f>
        <v>si</v>
      </c>
      <c r="N625" s="266"/>
      <c r="O625" s="266"/>
      <c r="P625" s="266"/>
      <c r="Q625" s="267" t="str" cm="1">
        <f t="array" aca="1" ref="Q625" ca="1">_xlfn.IFS(J625="no","no",$B$10="si","si")</f>
        <v>no</v>
      </c>
      <c r="R625" s="266"/>
    </row>
    <row r="626" spans="1:18" x14ac:dyDescent="0.3">
      <c r="A626" s="63" t="s">
        <v>2464</v>
      </c>
      <c r="B626" s="224" t="s">
        <v>44</v>
      </c>
      <c r="C626" s="225" t="s">
        <v>2465</v>
      </c>
      <c r="D626" s="38" t="s">
        <v>57</v>
      </c>
      <c r="E626" s="37" t="s">
        <v>2466</v>
      </c>
      <c r="F626" s="38" t="s">
        <v>267</v>
      </c>
      <c r="G626" s="39" t="s">
        <v>2467</v>
      </c>
      <c r="H626" s="40">
        <v>44908</v>
      </c>
      <c r="I626" s="41">
        <f>Table15[[#This Row],[Fecha 
de 
expedición]]+1461</f>
        <v>46369</v>
      </c>
      <c r="J626" s="244" t="str">
        <f ca="1">IF(I626&gt;=TODAY(),"si","no")</f>
        <v>si</v>
      </c>
      <c r="K626" s="8" t="str">
        <f ca="1">IF(ABS(_xlfn.DAYS(TODAY(),I626))&lt;$B$9,"Debe renovar licencia luego de curso de 8 horas","")</f>
        <v/>
      </c>
      <c r="L626" s="8"/>
      <c r="M626" s="8" t="str">
        <f ca="1">IF(AND(J626="no",$B$10="si"),"si","no")</f>
        <v>no</v>
      </c>
      <c r="N626" s="266"/>
      <c r="O626" s="266"/>
      <c r="P626" s="266"/>
      <c r="Q626" s="267" t="str" cm="1">
        <f t="array" aca="1" ref="Q626" ca="1">_xlfn.IFS(J626="no","no",$B$10="si","si")</f>
        <v>si</v>
      </c>
      <c r="R626" s="266"/>
    </row>
    <row r="627" spans="1:18" x14ac:dyDescent="0.3">
      <c r="A627" s="63" t="s">
        <v>2468</v>
      </c>
      <c r="B627" s="224" t="s">
        <v>44</v>
      </c>
      <c r="C627" s="225" t="s">
        <v>2469</v>
      </c>
      <c r="D627" s="38" t="s">
        <v>57</v>
      </c>
      <c r="E627" s="37" t="s">
        <v>2470</v>
      </c>
      <c r="F627" s="38" t="s">
        <v>2471</v>
      </c>
      <c r="G627" s="39" t="s">
        <v>2472</v>
      </c>
      <c r="H627" s="40">
        <v>44518</v>
      </c>
      <c r="I627" s="41">
        <f>Table15[[#This Row],[Fecha 
de 
expedición]]+1461</f>
        <v>45979</v>
      </c>
      <c r="J627" s="244" t="str">
        <f ca="1">IF(I627&gt;=TODAY(),"si","no")</f>
        <v>si</v>
      </c>
      <c r="K627" s="8" t="str">
        <f ca="1">IF(ABS(_xlfn.DAYS(TODAY(),I627))&lt;$B$9,"Debe renovar licencia luego de curso de 8 horas","")</f>
        <v/>
      </c>
      <c r="L627" s="8"/>
      <c r="M627" s="8" t="str">
        <f ca="1">IF(AND(J627="no",$B$10="si"),"si","no")</f>
        <v>no</v>
      </c>
      <c r="N627" s="266"/>
      <c r="O627" s="266"/>
      <c r="P627" s="266"/>
      <c r="Q627" s="267" t="str" cm="1">
        <f t="array" aca="1" ref="Q627" ca="1">_xlfn.IFS(J627="no","no",$B$10="si","si")</f>
        <v>si</v>
      </c>
      <c r="R627" s="266"/>
    </row>
    <row r="628" spans="1:18" x14ac:dyDescent="0.3">
      <c r="A628" s="61" t="s">
        <v>2473</v>
      </c>
      <c r="B628" s="224" t="s">
        <v>44</v>
      </c>
      <c r="C628" s="225" t="s">
        <v>2474</v>
      </c>
      <c r="D628" s="38" t="s">
        <v>57</v>
      </c>
      <c r="E628" s="235" t="s">
        <v>2475</v>
      </c>
      <c r="F628" s="38" t="s">
        <v>887</v>
      </c>
      <c r="G628" s="39" t="s">
        <v>2476</v>
      </c>
      <c r="H628" s="81">
        <v>44798</v>
      </c>
      <c r="I628" s="84">
        <f>Table15[[#This Row],[Fecha 
de 
expedición]]+1461</f>
        <v>46259</v>
      </c>
      <c r="J628" s="244" t="str">
        <f ca="1">IF(I628&gt;=TODAY(),"si","no")</f>
        <v>si</v>
      </c>
      <c r="K628" s="8" t="str">
        <f ca="1">IF(ABS(_xlfn.DAYS(TODAY(),I628))&lt;$B$9,"Debe renovar licencia luego de curso de 8 horas","")</f>
        <v/>
      </c>
      <c r="L628" s="8"/>
      <c r="M628" s="8" t="str">
        <f ca="1">IF(AND(J628="no",$B$10="si"),"si","no")</f>
        <v>no</v>
      </c>
      <c r="N628" s="266"/>
      <c r="O628" s="266"/>
      <c r="P628" s="266"/>
      <c r="Q628" s="267" t="str" cm="1">
        <f t="array" aca="1" ref="Q628" ca="1">_xlfn.IFS(J628="no","no",$B$10="si","si")</f>
        <v>si</v>
      </c>
      <c r="R628" s="266"/>
    </row>
    <row r="629" spans="1:18" x14ac:dyDescent="0.3">
      <c r="A629" s="63" t="s">
        <v>2477</v>
      </c>
      <c r="B629" s="224" t="s">
        <v>44</v>
      </c>
      <c r="C629" s="225" t="s">
        <v>2478</v>
      </c>
      <c r="D629" s="38" t="s">
        <v>57</v>
      </c>
      <c r="E629" s="59" t="s">
        <v>2479</v>
      </c>
      <c r="F629" s="38" t="s">
        <v>704</v>
      </c>
      <c r="G629" s="39" t="s">
        <v>2480</v>
      </c>
      <c r="H629" s="40">
        <v>44406</v>
      </c>
      <c r="I629" s="41">
        <f>Table15[[#This Row],[Fecha 
de 
expedición]]+1461</f>
        <v>45867</v>
      </c>
      <c r="J629" s="244" t="str">
        <f ca="1">IF(I629&gt;=TODAY(),"si","no")</f>
        <v>si</v>
      </c>
      <c r="K629" s="8" t="str">
        <f ca="1">IF(ABS(_xlfn.DAYS(TODAY(),I629))&lt;$B$9,"Debe renovar licencia luego de curso de 8 horas","")</f>
        <v/>
      </c>
      <c r="L629" s="8"/>
      <c r="M629" s="8" t="str">
        <f ca="1">IF(AND(J629="no",$B$10="si"),"si","no")</f>
        <v>no</v>
      </c>
      <c r="N629" s="266"/>
      <c r="O629" s="266"/>
      <c r="P629" s="266"/>
      <c r="Q629" s="267" t="str" cm="1">
        <f t="array" aca="1" ref="Q629" ca="1">_xlfn.IFS(J629="no","no",$B$10="si","si")</f>
        <v>si</v>
      </c>
      <c r="R629" s="266"/>
    </row>
    <row r="630" spans="1:18" x14ac:dyDescent="0.3">
      <c r="A630" s="61" t="s">
        <v>2481</v>
      </c>
      <c r="B630" s="224" t="s">
        <v>44</v>
      </c>
      <c r="C630" s="225" t="s">
        <v>2482</v>
      </c>
      <c r="D630" s="38" t="s">
        <v>57</v>
      </c>
      <c r="E630" s="235" t="s">
        <v>2483</v>
      </c>
      <c r="F630" s="38" t="s">
        <v>709</v>
      </c>
      <c r="G630" s="39" t="s">
        <v>2484</v>
      </c>
      <c r="H630" s="81">
        <v>44706</v>
      </c>
      <c r="I630" s="84">
        <f>Table15[[#This Row],[Fecha 
de 
expedición]]+1461</f>
        <v>46167</v>
      </c>
      <c r="J630" s="244" t="str">
        <f ca="1">IF(I630&gt;=TODAY(),"si","no")</f>
        <v>si</v>
      </c>
      <c r="K630" s="8" t="str">
        <f ca="1">IF(ABS(_xlfn.DAYS(TODAY(),I630))&lt;$B$9,"Debe renovar licencia luego de curso de 8 horas","")</f>
        <v/>
      </c>
      <c r="L630" s="8"/>
      <c r="M630" s="8" t="str">
        <f ca="1">IF(AND(J630="no",$B$10="si"),"si","no")</f>
        <v>no</v>
      </c>
      <c r="N630" s="266"/>
      <c r="O630" s="266"/>
      <c r="P630" s="266"/>
      <c r="Q630" s="267" t="str" cm="1">
        <f t="array" aca="1" ref="Q630" ca="1">_xlfn.IFS(J630="no","no",$B$10="si","si")</f>
        <v>si</v>
      </c>
      <c r="R630" s="266"/>
    </row>
    <row r="631" spans="1:18" x14ac:dyDescent="0.3">
      <c r="A631" s="63" t="s">
        <v>2485</v>
      </c>
      <c r="B631" s="224" t="s">
        <v>44</v>
      </c>
      <c r="C631" s="225" t="s">
        <v>2486</v>
      </c>
      <c r="D631" s="38" t="s">
        <v>57</v>
      </c>
      <c r="E631" s="37" t="s">
        <v>2487</v>
      </c>
      <c r="F631" s="38" t="s">
        <v>124</v>
      </c>
      <c r="G631" s="39" t="s">
        <v>2488</v>
      </c>
      <c r="H631" s="40">
        <v>45014</v>
      </c>
      <c r="I631" s="41">
        <f>Table15[[#This Row],[Fecha 
de 
expedición]]+1461</f>
        <v>46475</v>
      </c>
      <c r="J631" s="244" t="str">
        <f ca="1">IF(I631&gt;=TODAY(),"si","no")</f>
        <v>si</v>
      </c>
      <c r="K631" s="8" t="str">
        <f ca="1">IF(ABS(_xlfn.DAYS(TODAY(),I631))&lt;$B$9,"Debe renovar licencia luego de curso de 8 horas","")</f>
        <v/>
      </c>
      <c r="L631" s="8"/>
      <c r="M631" s="8" t="str">
        <f ca="1">IF(AND(J631="no",$B$10="si"),"si","no")</f>
        <v>no</v>
      </c>
      <c r="N631" s="266"/>
      <c r="O631" s="266"/>
      <c r="P631" s="266"/>
      <c r="Q631" s="267" t="str" cm="1">
        <f t="array" aca="1" ref="Q631" ca="1">_xlfn.IFS(J631="no","no",$B$10="si","si")</f>
        <v>si</v>
      </c>
      <c r="R631" s="266"/>
    </row>
    <row r="632" spans="1:18" x14ac:dyDescent="0.3">
      <c r="A632" s="63" t="s">
        <v>2489</v>
      </c>
      <c r="B632" s="224" t="s">
        <v>44</v>
      </c>
      <c r="C632" s="225" t="s">
        <v>2490</v>
      </c>
      <c r="D632" s="38" t="s">
        <v>57</v>
      </c>
      <c r="E632" s="37" t="s">
        <v>2491</v>
      </c>
      <c r="F632" s="38" t="s">
        <v>892</v>
      </c>
      <c r="G632" s="39" t="s">
        <v>2492</v>
      </c>
      <c r="H632" s="40">
        <v>44693</v>
      </c>
      <c r="I632" s="41">
        <f>Table15[[#This Row],[Fecha 
de 
expedición]]+1461</f>
        <v>46154</v>
      </c>
      <c r="J632" s="244" t="str">
        <f ca="1">IF(I632&gt;=TODAY(),"si","no")</f>
        <v>si</v>
      </c>
      <c r="K632" s="8" t="str">
        <f ca="1">IF(ABS(_xlfn.DAYS(TODAY(),I632))&lt;$B$9,"Debe renovar licencia luego de curso de 8 horas","")</f>
        <v/>
      </c>
      <c r="L632" s="8"/>
      <c r="M632" s="8" t="str">
        <f ca="1">IF(AND(J632="no",$B$10="si"),"si","no")</f>
        <v>no</v>
      </c>
      <c r="N632" s="266"/>
      <c r="O632" s="266"/>
      <c r="P632" s="266"/>
      <c r="Q632" s="267" t="str" cm="1">
        <f t="array" aca="1" ref="Q632" ca="1">_xlfn.IFS(J632="no","no",$B$10="si","si")</f>
        <v>si</v>
      </c>
      <c r="R632" s="266"/>
    </row>
    <row r="633" spans="1:18" x14ac:dyDescent="0.3">
      <c r="A633" s="63" t="s">
        <v>2493</v>
      </c>
      <c r="B633" s="224" t="s">
        <v>44</v>
      </c>
      <c r="C633" s="225" t="s">
        <v>2494</v>
      </c>
      <c r="D633" s="38" t="s">
        <v>57</v>
      </c>
      <c r="E633" s="37" t="s">
        <v>2495</v>
      </c>
      <c r="F633" s="38" t="s">
        <v>655</v>
      </c>
      <c r="G633" s="39" t="s">
        <v>2496</v>
      </c>
      <c r="H633" s="40">
        <v>44649</v>
      </c>
      <c r="I633" s="41">
        <f>Table15[[#This Row],[Fecha 
de 
expedición]]+1461</f>
        <v>46110</v>
      </c>
      <c r="J633" s="244" t="str">
        <f ca="1">IF(I633&gt;=TODAY(),"si","no")</f>
        <v>si</v>
      </c>
      <c r="K633" s="8" t="str">
        <f ca="1">IF(ABS(_xlfn.DAYS(TODAY(),I633))&lt;$B$9,"Debe renovar licencia luego de curso de 8 horas","")</f>
        <v/>
      </c>
      <c r="L633" s="8"/>
      <c r="M633" s="8" t="str">
        <f ca="1">IF(AND(J633="no",$B$10="si"),"si","no")</f>
        <v>no</v>
      </c>
      <c r="N633" s="266"/>
      <c r="O633" s="266"/>
      <c r="P633" s="266"/>
      <c r="Q633" s="267" t="str" cm="1">
        <f t="array" aca="1" ref="Q633" ca="1">_xlfn.IFS(J633="no","no",$B$10="si","si")</f>
        <v>si</v>
      </c>
      <c r="R633" s="266"/>
    </row>
    <row r="634" spans="1:18" x14ac:dyDescent="0.3">
      <c r="A634" s="63" t="s">
        <v>2497</v>
      </c>
      <c r="B634" s="224" t="s">
        <v>62</v>
      </c>
      <c r="C634" s="225" t="s">
        <v>2498</v>
      </c>
      <c r="D634" s="38" t="s">
        <v>46</v>
      </c>
      <c r="E634" s="37" t="s">
        <v>2499</v>
      </c>
      <c r="F634" s="38" t="s">
        <v>119</v>
      </c>
      <c r="G634" s="39" t="s">
        <v>2500</v>
      </c>
      <c r="H634" s="40">
        <v>43137</v>
      </c>
      <c r="I634" s="41">
        <f>Table15[[#This Row],[Fecha 
de 
expedición]]+1461</f>
        <v>44598</v>
      </c>
      <c r="J634" s="244" t="str">
        <f ca="1">IF(I634&gt;=TODAY(),"si","no")</f>
        <v>no</v>
      </c>
      <c r="K634" s="8" t="str">
        <f ca="1">IF(ABS(_xlfn.DAYS(TODAY(),I634))&lt;$B$9,"Debe renovar licencia luego de curso de 8 horas","")</f>
        <v/>
      </c>
      <c r="L634" s="8"/>
      <c r="M634" s="8" t="str">
        <f ca="1">IF(AND(J634="no",$B$10="si"),"si","no")</f>
        <v>si</v>
      </c>
      <c r="N634" s="266"/>
      <c r="O634" s="266"/>
      <c r="P634" s="266"/>
      <c r="Q634" s="267" t="str" cm="1">
        <f t="array" aca="1" ref="Q634" ca="1">_xlfn.IFS(J634="no","no",$B$10="si","si")</f>
        <v>no</v>
      </c>
      <c r="R634" s="266"/>
    </row>
    <row r="635" spans="1:18" x14ac:dyDescent="0.3">
      <c r="A635" s="63" t="s">
        <v>2501</v>
      </c>
      <c r="B635" s="224" t="s">
        <v>44</v>
      </c>
      <c r="C635" s="225" t="s">
        <v>2502</v>
      </c>
      <c r="D635" s="38" t="s">
        <v>57</v>
      </c>
      <c r="E635" s="37" t="s">
        <v>2503</v>
      </c>
      <c r="F635" s="38" t="s">
        <v>194</v>
      </c>
      <c r="G635" s="39" t="s">
        <v>2504</v>
      </c>
      <c r="H635" s="40">
        <v>43411</v>
      </c>
      <c r="I635" s="41">
        <f>Table15[[#This Row],[Fecha 
de 
expedición]]+1461</f>
        <v>44872</v>
      </c>
      <c r="J635" s="244" t="str">
        <f ca="1">IF(I635&gt;=TODAY(),"si","no")</f>
        <v>no</v>
      </c>
      <c r="K635" s="8" t="str">
        <f ca="1">IF(ABS(_xlfn.DAYS(TODAY(),I635))&lt;$B$9,"Debe renovar licencia luego de curso de 8 horas","")</f>
        <v/>
      </c>
      <c r="L635" s="8"/>
      <c r="M635" s="8" t="str">
        <f ca="1">IF(AND(J635="no",$B$10="si"),"si","no")</f>
        <v>si</v>
      </c>
      <c r="N635" s="266"/>
      <c r="O635" s="266"/>
      <c r="P635" s="266"/>
      <c r="Q635" s="267" t="str" cm="1">
        <f t="array" aca="1" ref="Q635" ca="1">_xlfn.IFS(J635="no","no",$B$10="si","si")</f>
        <v>no</v>
      </c>
      <c r="R635" s="266"/>
    </row>
    <row r="636" spans="1:18" x14ac:dyDescent="0.3">
      <c r="A636" s="63" t="s">
        <v>2505</v>
      </c>
      <c r="B636" s="224" t="s">
        <v>44</v>
      </c>
      <c r="C636" s="225" t="s">
        <v>2506</v>
      </c>
      <c r="D636" s="38" t="s">
        <v>57</v>
      </c>
      <c r="E636" s="37" t="s">
        <v>2507</v>
      </c>
      <c r="F636" s="38" t="s">
        <v>402</v>
      </c>
      <c r="G636" s="39" t="s">
        <v>2508</v>
      </c>
      <c r="H636" s="40">
        <v>44872</v>
      </c>
      <c r="I636" s="41">
        <f>Table15[[#This Row],[Fecha 
de 
expedición]]+1461</f>
        <v>46333</v>
      </c>
      <c r="J636" s="244" t="str">
        <f ca="1">IF(I636&gt;=TODAY(),"si","no")</f>
        <v>si</v>
      </c>
      <c r="K636" s="8" t="str">
        <f ca="1">IF(ABS(_xlfn.DAYS(TODAY(),I636))&lt;$B$9,"Debe renovar licencia luego de curso de 8 horas","")</f>
        <v/>
      </c>
      <c r="L636" s="8"/>
      <c r="M636" s="8" t="str">
        <f ca="1">IF(AND(J636="no",$B$10="si"),"si","no")</f>
        <v>no</v>
      </c>
      <c r="N636" s="266"/>
      <c r="O636" s="266"/>
      <c r="P636" s="266"/>
      <c r="Q636" s="267" t="str" cm="1">
        <f t="array" aca="1" ref="Q636" ca="1">_xlfn.IFS(J636="no","no",$B$10="si","si")</f>
        <v>si</v>
      </c>
      <c r="R636" s="266"/>
    </row>
    <row r="637" spans="1:18" x14ac:dyDescent="0.3">
      <c r="A637" s="63" t="s">
        <v>2509</v>
      </c>
      <c r="B637" s="224" t="s">
        <v>44</v>
      </c>
      <c r="C637" s="225" t="s">
        <v>2510</v>
      </c>
      <c r="D637" s="38" t="s">
        <v>57</v>
      </c>
      <c r="E637" s="37" t="s">
        <v>2511</v>
      </c>
      <c r="F637" s="38" t="s">
        <v>109</v>
      </c>
      <c r="G637" s="39" t="s">
        <v>2512</v>
      </c>
      <c r="H637" s="40">
        <v>44853</v>
      </c>
      <c r="I637" s="41">
        <f>Table15[[#This Row],[Fecha 
de 
expedición]]+1461</f>
        <v>46314</v>
      </c>
      <c r="J637" s="244" t="str">
        <f ca="1">IF(I637&gt;=TODAY(),"si","no")</f>
        <v>si</v>
      </c>
      <c r="K637" s="8" t="str">
        <f ca="1">IF(ABS(_xlfn.DAYS(TODAY(),I637))&lt;$B$9,"Debe renovar licencia luego de curso de 8 horas","")</f>
        <v/>
      </c>
      <c r="L637" s="8"/>
      <c r="M637" s="8" t="str">
        <f ca="1">IF(AND(J637="no",$B$10="si"),"si","no")</f>
        <v>no</v>
      </c>
      <c r="N637" s="266"/>
      <c r="O637" s="266"/>
      <c r="P637" s="266"/>
      <c r="Q637" s="267" t="str" cm="1">
        <f t="array" aca="1" ref="Q637" ca="1">_xlfn.IFS(J637="no","no",$B$10="si","si")</f>
        <v>si</v>
      </c>
      <c r="R637" s="266"/>
    </row>
    <row r="638" spans="1:18" x14ac:dyDescent="0.3">
      <c r="A638" s="61" t="s">
        <v>2513</v>
      </c>
      <c r="B638" s="224" t="s">
        <v>44</v>
      </c>
      <c r="C638" s="225" t="s">
        <v>2514</v>
      </c>
      <c r="D638" s="38" t="s">
        <v>57</v>
      </c>
      <c r="E638" s="235" t="s">
        <v>2515</v>
      </c>
      <c r="F638" s="38" t="s">
        <v>453</v>
      </c>
      <c r="G638" s="39" t="s">
        <v>2516</v>
      </c>
      <c r="H638" s="81">
        <v>44589</v>
      </c>
      <c r="I638" s="84">
        <f>Table15[[#This Row],[Fecha 
de 
expedición]]+1461</f>
        <v>46050</v>
      </c>
      <c r="J638" s="244" t="str">
        <f ca="1">IF(I638&gt;=TODAY(),"si","no")</f>
        <v>si</v>
      </c>
      <c r="K638" s="8" t="str">
        <f ca="1">IF(ABS(_xlfn.DAYS(TODAY(),I638))&lt;$B$9,"Debe renovar licencia luego de curso de 8 horas","")</f>
        <v/>
      </c>
      <c r="L638" s="8"/>
      <c r="M638" s="8" t="str">
        <f ca="1">IF(AND(J638="no",$B$10="si"),"si","no")</f>
        <v>no</v>
      </c>
      <c r="N638" s="266"/>
      <c r="O638" s="266"/>
      <c r="P638" s="266"/>
      <c r="Q638" s="267" t="str" cm="1">
        <f t="array" aca="1" ref="Q638" ca="1">_xlfn.IFS(J638="no","no",$B$10="si","si")</f>
        <v>si</v>
      </c>
      <c r="R638" s="266"/>
    </row>
    <row r="639" spans="1:18" x14ac:dyDescent="0.3">
      <c r="A639" s="61" t="s">
        <v>2517</v>
      </c>
      <c r="B639" s="224" t="s">
        <v>44</v>
      </c>
      <c r="C639" s="225" t="s">
        <v>2518</v>
      </c>
      <c r="D639" s="38" t="s">
        <v>57</v>
      </c>
      <c r="E639" s="235" t="s">
        <v>2519</v>
      </c>
      <c r="F639" s="38" t="s">
        <v>194</v>
      </c>
      <c r="G639" s="39" t="s">
        <v>2520</v>
      </c>
      <c r="H639" s="81">
        <v>44649</v>
      </c>
      <c r="I639" s="84">
        <f>Table15[[#This Row],[Fecha 
de 
expedición]]+1461</f>
        <v>46110</v>
      </c>
      <c r="J639" s="244" t="str">
        <f ca="1">IF(I639&gt;=TODAY(),"si","no")</f>
        <v>si</v>
      </c>
      <c r="K639" s="8" t="str">
        <f ca="1">IF(ABS(_xlfn.DAYS(TODAY(),I639))&lt;$B$9,"Debe renovar licencia luego de curso de 8 horas","")</f>
        <v/>
      </c>
      <c r="L639" s="8"/>
      <c r="M639" s="8" t="str">
        <f ca="1">IF(AND(J639="no",$B$10="si"),"si","no")</f>
        <v>no</v>
      </c>
      <c r="N639" s="266"/>
      <c r="O639" s="266"/>
      <c r="P639" s="266"/>
      <c r="Q639" s="267" t="str" cm="1">
        <f t="array" aca="1" ref="Q639" ca="1">_xlfn.IFS(J639="no","no",$B$10="si","si")</f>
        <v>si</v>
      </c>
      <c r="R639" s="266"/>
    </row>
    <row r="640" spans="1:18" x14ac:dyDescent="0.3">
      <c r="A640" s="63" t="s">
        <v>2521</v>
      </c>
      <c r="B640" s="224" t="s">
        <v>44</v>
      </c>
      <c r="C640" s="225" t="s">
        <v>2522</v>
      </c>
      <c r="D640" s="38" t="s">
        <v>57</v>
      </c>
      <c r="E640" s="37" t="s">
        <v>2523</v>
      </c>
      <c r="F640" s="38" t="s">
        <v>294</v>
      </c>
      <c r="G640" s="39" t="s">
        <v>2524</v>
      </c>
      <c r="H640" s="40">
        <v>44648</v>
      </c>
      <c r="I640" s="41">
        <f>Table15[[#This Row],[Fecha 
de 
expedición]]+1461</f>
        <v>46109</v>
      </c>
      <c r="J640" s="244" t="str">
        <f ca="1">IF(I640&gt;=TODAY(),"si","no")</f>
        <v>si</v>
      </c>
      <c r="K640" s="8" t="str">
        <f ca="1">IF(ABS(_xlfn.DAYS(TODAY(),I640))&lt;$B$9,"Debe renovar licencia luego de curso de 8 horas","")</f>
        <v/>
      </c>
      <c r="L640" s="8"/>
      <c r="M640" s="8" t="str">
        <f ca="1">IF(AND(J640="no",$B$10="si"),"si","no")</f>
        <v>no</v>
      </c>
      <c r="N640" s="266"/>
      <c r="O640" s="266"/>
      <c r="P640" s="266"/>
      <c r="Q640" s="267" t="str" cm="1">
        <f t="array" aca="1" ref="Q640" ca="1">_xlfn.IFS(J640="no","no",$B$10="si","si")</f>
        <v>si</v>
      </c>
      <c r="R640" s="266"/>
    </row>
    <row r="641" spans="1:18" x14ac:dyDescent="0.3">
      <c r="A641" s="61" t="s">
        <v>2525</v>
      </c>
      <c r="B641" s="224" t="s">
        <v>44</v>
      </c>
      <c r="C641" s="225" t="s">
        <v>2526</v>
      </c>
      <c r="D641" s="38" t="s">
        <v>2527</v>
      </c>
      <c r="E641" s="235" t="s">
        <v>2528</v>
      </c>
      <c r="F641" s="38" t="s">
        <v>48</v>
      </c>
      <c r="G641" s="39" t="s">
        <v>2529</v>
      </c>
      <c r="H641" s="81">
        <v>44530</v>
      </c>
      <c r="I641" s="84">
        <f>Table15[[#This Row],[Fecha 
de 
expedición]]+1461</f>
        <v>45991</v>
      </c>
      <c r="J641" s="244" t="str">
        <f ca="1">IF(I641&gt;=TODAY(),"si","no")</f>
        <v>si</v>
      </c>
      <c r="K641" s="8" t="str">
        <f ca="1">IF(ABS(_xlfn.DAYS(TODAY(),I641))&lt;$B$9,"Debe renovar licencia luego de curso de 8 horas","")</f>
        <v/>
      </c>
      <c r="L641" s="8"/>
      <c r="M641" s="8" t="str">
        <f ca="1">IF(AND(J641="no",$B$10="si"),"si","no")</f>
        <v>no</v>
      </c>
      <c r="N641" s="266"/>
      <c r="O641" s="266"/>
      <c r="P641" s="266"/>
      <c r="Q641" s="267" t="str" cm="1">
        <f t="array" aca="1" ref="Q641" ca="1">_xlfn.IFS(J641="no","no",$B$10="si","si")</f>
        <v>si</v>
      </c>
      <c r="R641" s="266"/>
    </row>
    <row r="642" spans="1:18" x14ac:dyDescent="0.3">
      <c r="A642" s="63" t="s">
        <v>2530</v>
      </c>
      <c r="B642" s="224" t="s">
        <v>62</v>
      </c>
      <c r="C642" s="225" t="s">
        <v>2531</v>
      </c>
      <c r="D642" s="38" t="s">
        <v>57</v>
      </c>
      <c r="E642" s="37" t="s">
        <v>2532</v>
      </c>
      <c r="F642" s="38" t="s">
        <v>119</v>
      </c>
      <c r="G642" s="39" t="s">
        <v>2533</v>
      </c>
      <c r="H642" s="40">
        <v>43243</v>
      </c>
      <c r="I642" s="41">
        <f>Table15[[#This Row],[Fecha 
de 
expedición]]+1461</f>
        <v>44704</v>
      </c>
      <c r="J642" s="244" t="str">
        <f ca="1">IF(I642&gt;=TODAY(),"si","no")</f>
        <v>no</v>
      </c>
      <c r="K642" s="8" t="str">
        <f ca="1">IF(ABS(_xlfn.DAYS(TODAY(),I642))&lt;$B$9,"Debe renovar licencia luego de curso de 8 horas","")</f>
        <v/>
      </c>
      <c r="L642" s="8"/>
      <c r="M642" s="8" t="str">
        <f ca="1">IF(AND(J642="no",$B$10="si"),"si","no")</f>
        <v>si</v>
      </c>
      <c r="N642" s="266"/>
      <c r="O642" s="266"/>
      <c r="P642" s="266"/>
      <c r="Q642" s="267" t="str" cm="1">
        <f t="array" aca="1" ref="Q642" ca="1">_xlfn.IFS(J642="no","no",$B$10="si","si")</f>
        <v>no</v>
      </c>
      <c r="R642" s="266"/>
    </row>
    <row r="643" spans="1:18" x14ac:dyDescent="0.3">
      <c r="A643" s="213" t="s">
        <v>2534</v>
      </c>
      <c r="B643" s="226" t="s">
        <v>44</v>
      </c>
      <c r="C643" s="227" t="s">
        <v>2535</v>
      </c>
      <c r="D643" s="214" t="s">
        <v>46</v>
      </c>
      <c r="E643" s="58" t="s">
        <v>2536</v>
      </c>
      <c r="F643" s="45" t="s">
        <v>53</v>
      </c>
      <c r="G643" s="46" t="s">
        <v>2537</v>
      </c>
      <c r="H643" s="211">
        <v>44851</v>
      </c>
      <c r="I643" s="41">
        <f>Table15[[#This Row],[Fecha 
de 
expedición]]+1461</f>
        <v>46312</v>
      </c>
      <c r="J643" s="228" t="str">
        <f ca="1">IF(I643&gt;=TODAY(),"si","no")</f>
        <v>si</v>
      </c>
      <c r="K643" s="8" t="str">
        <f ca="1">IF(ABS(_xlfn.DAYS(TODAY(),I643))&lt;$B$9,"Debe renovar licencia luego de curso de 8 horas","")</f>
        <v/>
      </c>
      <c r="L643" s="8"/>
      <c r="M643" s="8" t="str">
        <f ca="1">IF(AND(J643="no",$B$10="si"),"si","no")</f>
        <v>no</v>
      </c>
      <c r="N643" s="266"/>
      <c r="O643" s="266"/>
      <c r="P643" s="266"/>
      <c r="Q643" s="267" t="str" cm="1">
        <f t="array" aca="1" ref="Q643" ca="1">_xlfn.IFS(J643="no","no",$B$10="si","si")</f>
        <v>si</v>
      </c>
      <c r="R643" s="266"/>
    </row>
    <row r="644" spans="1:18" x14ac:dyDescent="0.3">
      <c r="A644" s="213" t="s">
        <v>2538</v>
      </c>
      <c r="B644" s="226" t="s">
        <v>44</v>
      </c>
      <c r="C644" s="227" t="s">
        <v>2539</v>
      </c>
      <c r="D644" s="214" t="s">
        <v>57</v>
      </c>
      <c r="E644" s="58" t="s">
        <v>2540</v>
      </c>
      <c r="F644" s="45" t="s">
        <v>320</v>
      </c>
      <c r="G644" s="46" t="s">
        <v>2541</v>
      </c>
      <c r="H644" s="211">
        <v>44831</v>
      </c>
      <c r="I644" s="41">
        <f>Table15[[#This Row],[Fecha 
de 
expedición]]+1461</f>
        <v>46292</v>
      </c>
      <c r="J644" s="228" t="str">
        <f ca="1">IF(I644&gt;=TODAY(),"si","no")</f>
        <v>si</v>
      </c>
      <c r="K644" s="8" t="str">
        <f ca="1">IF(ABS(_xlfn.DAYS(TODAY(),I644))&lt;$B$9,"Debe renovar licencia luego de curso de 8 horas","")</f>
        <v/>
      </c>
      <c r="L644" s="8"/>
      <c r="M644" s="8" t="str">
        <f ca="1">IF(AND(J644="no",$B$10="si"),"si","no")</f>
        <v>no</v>
      </c>
      <c r="N644" s="266"/>
      <c r="O644" s="266"/>
      <c r="P644" s="266"/>
      <c r="Q644" s="267" t="str" cm="1">
        <f t="array" aca="1" ref="Q644" ca="1">_xlfn.IFS(J644="no","no",$B$10="si","si")</f>
        <v>si</v>
      </c>
      <c r="R644" s="266"/>
    </row>
    <row r="645" spans="1:18" x14ac:dyDescent="0.3">
      <c r="A645" s="63" t="s">
        <v>2542</v>
      </c>
      <c r="B645" s="224" t="s">
        <v>62</v>
      </c>
      <c r="C645" s="225" t="s">
        <v>2543</v>
      </c>
      <c r="D645" s="38" t="s">
        <v>57</v>
      </c>
      <c r="E645" s="37" t="s">
        <v>2544</v>
      </c>
      <c r="F645" s="38" t="s">
        <v>53</v>
      </c>
      <c r="G645" s="39" t="s">
        <v>2545</v>
      </c>
      <c r="H645" s="40">
        <v>43117</v>
      </c>
      <c r="I645" s="41">
        <f>Table15[[#This Row],[Fecha 
de 
expedición]]+1461</f>
        <v>44578</v>
      </c>
      <c r="J645" s="244" t="str">
        <f ca="1">IF(I645&gt;=TODAY(),"si","no")</f>
        <v>no</v>
      </c>
      <c r="K645" s="8" t="str">
        <f ca="1">IF(ABS(_xlfn.DAYS(TODAY(),I645))&lt;$B$9,"Debe renovar licencia luego de curso de 8 horas","")</f>
        <v/>
      </c>
      <c r="L645" s="8"/>
      <c r="M645" s="8" t="str">
        <f ca="1">IF(AND(J645="no",$B$10="si"),"si","no")</f>
        <v>si</v>
      </c>
      <c r="N645" s="266"/>
      <c r="O645" s="266"/>
      <c r="P645" s="266"/>
      <c r="Q645" s="267" t="str" cm="1">
        <f t="array" aca="1" ref="Q645" ca="1">_xlfn.IFS(J645="no","no",$B$10="si","si")</f>
        <v>no</v>
      </c>
      <c r="R645" s="266"/>
    </row>
    <row r="646" spans="1:18" x14ac:dyDescent="0.3">
      <c r="A646" s="63" t="s">
        <v>2546</v>
      </c>
      <c r="B646" s="224" t="s">
        <v>44</v>
      </c>
      <c r="C646" s="225" t="s">
        <v>2547</v>
      </c>
      <c r="D646" s="38" t="s">
        <v>57</v>
      </c>
      <c r="E646" s="37" t="s">
        <v>2548</v>
      </c>
      <c r="F646" s="38" t="s">
        <v>664</v>
      </c>
      <c r="G646" s="39" t="s">
        <v>2549</v>
      </c>
      <c r="H646" s="40">
        <v>45061</v>
      </c>
      <c r="I646" s="41">
        <f>Table15[[#This Row],[Fecha 
de 
expedición]]+1461</f>
        <v>46522</v>
      </c>
      <c r="J646" s="244" t="str">
        <f ca="1">IF(I646&gt;=TODAY(),"si","no")</f>
        <v>si</v>
      </c>
      <c r="K646" s="8" t="str">
        <f ca="1">IF(ABS(_xlfn.DAYS(TODAY(),I646))&lt;$B$9,"Debe renovar licencia luego de curso de 8 horas","")</f>
        <v/>
      </c>
      <c r="L646" s="8"/>
      <c r="M646" s="8" t="str">
        <f ca="1">IF(AND(J646="no",$B$10="si"),"si","no")</f>
        <v>no</v>
      </c>
      <c r="N646" s="266"/>
      <c r="O646" s="266"/>
      <c r="P646" s="266"/>
      <c r="Q646" s="267" t="str" cm="1">
        <f t="array" aca="1" ref="Q646" ca="1">_xlfn.IFS(J646="no","no",$B$10="si","si")</f>
        <v>si</v>
      </c>
      <c r="R646" s="266"/>
    </row>
    <row r="647" spans="1:18" x14ac:dyDescent="0.3">
      <c r="A647" s="63" t="s">
        <v>2550</v>
      </c>
      <c r="B647" s="224" t="s">
        <v>44</v>
      </c>
      <c r="C647" s="225" t="s">
        <v>2551</v>
      </c>
      <c r="D647" s="38" t="s">
        <v>46</v>
      </c>
      <c r="E647" s="37" t="s">
        <v>2552</v>
      </c>
      <c r="F647" s="38" t="s">
        <v>267</v>
      </c>
      <c r="G647" s="39" t="s">
        <v>2553</v>
      </c>
      <c r="H647" s="40">
        <v>44845</v>
      </c>
      <c r="I647" s="41">
        <f>Table15[[#This Row],[Fecha 
de 
expedición]]+1461</f>
        <v>46306</v>
      </c>
      <c r="J647" s="244" t="str">
        <f ca="1">IF(I647&gt;=TODAY(),"si","no")</f>
        <v>si</v>
      </c>
      <c r="K647" s="8" t="str">
        <f ca="1">IF(ABS(_xlfn.DAYS(TODAY(),I647))&lt;$B$9,"Debe renovar licencia luego de curso de 8 horas","")</f>
        <v/>
      </c>
      <c r="L647" s="8"/>
      <c r="M647" s="8" t="str">
        <f ca="1">IF(AND(J647="no",$B$10="si"),"si","no")</f>
        <v>no</v>
      </c>
      <c r="N647" s="266"/>
      <c r="O647" s="266"/>
      <c r="P647" s="266"/>
      <c r="Q647" s="267" t="str" cm="1">
        <f t="array" aca="1" ref="Q647" ca="1">_xlfn.IFS(J647="no","no",$B$10="si","si")</f>
        <v>si</v>
      </c>
      <c r="R647" s="266"/>
    </row>
    <row r="648" spans="1:18" x14ac:dyDescent="0.3">
      <c r="A648" s="63" t="s">
        <v>2554</v>
      </c>
      <c r="B648" s="224" t="s">
        <v>44</v>
      </c>
      <c r="C648" s="225" t="s">
        <v>2555</v>
      </c>
      <c r="D648" s="38" t="s">
        <v>57</v>
      </c>
      <c r="E648" s="37" t="s">
        <v>2556</v>
      </c>
      <c r="F648" s="38" t="s">
        <v>1949</v>
      </c>
      <c r="G648" s="39" t="s">
        <v>2557</v>
      </c>
      <c r="H648" s="40">
        <v>43551</v>
      </c>
      <c r="I648" s="41">
        <f>Table15[[#This Row],[Fecha 
de 
expedición]]+1461</f>
        <v>45012</v>
      </c>
      <c r="J648" s="244" t="str">
        <f ca="1">IF(I648&gt;=TODAY(),"si","no")</f>
        <v>no</v>
      </c>
      <c r="K648" s="8" t="str">
        <f ca="1">IF(ABS(_xlfn.DAYS(TODAY(),I648))&lt;$B$9,"Debe renovar licencia luego de curso de 8 horas","")</f>
        <v/>
      </c>
      <c r="L648" s="8"/>
      <c r="M648" s="8" t="str">
        <f ca="1">IF(AND(J648="no",$B$10="si"),"si","no")</f>
        <v>si</v>
      </c>
      <c r="N648" s="266"/>
      <c r="O648" s="266"/>
      <c r="P648" s="266"/>
      <c r="Q648" s="267" t="str" cm="1">
        <f t="array" aca="1" ref="Q648" ca="1">_xlfn.IFS(J648="no","no",$B$10="si","si")</f>
        <v>no</v>
      </c>
      <c r="R648" s="266"/>
    </row>
    <row r="649" spans="1:18" x14ac:dyDescent="0.3">
      <c r="A649" s="63" t="s">
        <v>2558</v>
      </c>
      <c r="B649" s="224" t="s">
        <v>44</v>
      </c>
      <c r="C649" s="225" t="s">
        <v>2559</v>
      </c>
      <c r="D649" s="38" t="s">
        <v>46</v>
      </c>
      <c r="E649" s="37" t="s">
        <v>2560</v>
      </c>
      <c r="F649" s="38" t="s">
        <v>114</v>
      </c>
      <c r="G649" s="39" t="s">
        <v>2561</v>
      </c>
      <c r="H649" s="40">
        <v>43539</v>
      </c>
      <c r="I649" s="41">
        <f>Table15[[#This Row],[Fecha 
de 
expedición]]+1461</f>
        <v>45000</v>
      </c>
      <c r="J649" s="244" t="str">
        <f ca="1">IF(I649&gt;=TODAY(),"si","no")</f>
        <v>no</v>
      </c>
      <c r="K649" s="8" t="str">
        <f ca="1">IF(ABS(_xlfn.DAYS(TODAY(),I649))&lt;$B$9,"Debe renovar licencia luego de curso de 8 horas","")</f>
        <v/>
      </c>
      <c r="L649" s="8"/>
      <c r="M649" s="8" t="str">
        <f ca="1">IF(AND(J649="no",$B$10="si"),"si","no")</f>
        <v>si</v>
      </c>
      <c r="N649" s="266"/>
      <c r="O649" s="266"/>
      <c r="P649" s="266"/>
      <c r="Q649" s="267" t="str" cm="1">
        <f t="array" aca="1" ref="Q649" ca="1">_xlfn.IFS(J649="no","no",$B$10="si","si")</f>
        <v>no</v>
      </c>
      <c r="R649" s="266"/>
    </row>
    <row r="650" spans="1:18" x14ac:dyDescent="0.3">
      <c r="A650" s="63" t="s">
        <v>2562</v>
      </c>
      <c r="B650" s="224" t="s">
        <v>44</v>
      </c>
      <c r="C650" s="225" t="s">
        <v>2563</v>
      </c>
      <c r="D650" s="38" t="s">
        <v>57</v>
      </c>
      <c r="E650" s="37" t="s">
        <v>2564</v>
      </c>
      <c r="F650" s="38" t="s">
        <v>89</v>
      </c>
      <c r="G650" s="39" t="s">
        <v>2565</v>
      </c>
      <c r="H650" s="40">
        <v>43790</v>
      </c>
      <c r="I650" s="41">
        <f>Table15[[#This Row],[Fecha 
de 
expedición]]+1461</f>
        <v>45251</v>
      </c>
      <c r="J650" s="244" t="str">
        <f ca="1">IF(I650&gt;=TODAY(),"si","no")</f>
        <v>si</v>
      </c>
      <c r="K650" s="8" t="str">
        <f ca="1">IF(ABS(_xlfn.DAYS(TODAY(),I650))&lt;$B$9,"Debe renovar licencia luego de curso de 8 horas","")</f>
        <v/>
      </c>
      <c r="L650" s="8"/>
      <c r="M650" s="8" t="str">
        <f ca="1">IF(AND(J650="no",$B$10="si"),"si","no")</f>
        <v>no</v>
      </c>
      <c r="N650" s="266"/>
      <c r="O650" s="266"/>
      <c r="P650" s="266"/>
      <c r="Q650" s="267" t="str" cm="1">
        <f t="array" aca="1" ref="Q650" ca="1">_xlfn.IFS(J650="no","no",$B$10="si","si")</f>
        <v>si</v>
      </c>
      <c r="R650" s="266"/>
    </row>
    <row r="651" spans="1:18" x14ac:dyDescent="0.3">
      <c r="A651" s="63" t="s">
        <v>2566</v>
      </c>
      <c r="B651" s="224" t="s">
        <v>44</v>
      </c>
      <c r="C651" s="225" t="s">
        <v>2567</v>
      </c>
      <c r="D651" s="38" t="s">
        <v>46</v>
      </c>
      <c r="E651" s="37" t="s">
        <v>2568</v>
      </c>
      <c r="F651" s="38" t="s">
        <v>683</v>
      </c>
      <c r="G651" s="39" t="s">
        <v>2569</v>
      </c>
      <c r="H651" s="40">
        <v>44649</v>
      </c>
      <c r="I651" s="41">
        <f>Table15[[#This Row],[Fecha 
de 
expedición]]+1461</f>
        <v>46110</v>
      </c>
      <c r="J651" s="244" t="str">
        <f ca="1">IF(I651&gt;=TODAY(),"si","no")</f>
        <v>si</v>
      </c>
      <c r="K651" s="8" t="str">
        <f ca="1">IF(ABS(_xlfn.DAYS(TODAY(),I651))&lt;$B$9,"Debe renovar licencia luego de curso de 8 horas","")</f>
        <v/>
      </c>
      <c r="L651" s="8"/>
      <c r="M651" s="8" t="str">
        <f ca="1">IF(AND(J651="no",$B$10="si"),"si","no")</f>
        <v>no</v>
      </c>
      <c r="N651" s="266"/>
      <c r="O651" s="266"/>
      <c r="P651" s="266"/>
      <c r="Q651" s="267" t="str" cm="1">
        <f t="array" aca="1" ref="Q651" ca="1">_xlfn.IFS(J651="no","no",$B$10="si","si")</f>
        <v>si</v>
      </c>
      <c r="R651" s="266"/>
    </row>
    <row r="652" spans="1:18" x14ac:dyDescent="0.3">
      <c r="A652" s="63" t="s">
        <v>2570</v>
      </c>
      <c r="B652" s="224" t="s">
        <v>44</v>
      </c>
      <c r="C652" s="225" t="s">
        <v>2571</v>
      </c>
      <c r="D652" s="38" t="s">
        <v>57</v>
      </c>
      <c r="E652" s="37" t="s">
        <v>2572</v>
      </c>
      <c r="F652" s="38" t="s">
        <v>114</v>
      </c>
      <c r="G652" s="39" t="s">
        <v>2573</v>
      </c>
      <c r="H652" s="40">
        <v>44833</v>
      </c>
      <c r="I652" s="41">
        <f>Table15[[#This Row],[Fecha 
de 
expedición]]+1461</f>
        <v>46294</v>
      </c>
      <c r="J652" s="244" t="str">
        <f ca="1">IF(I652&gt;=TODAY(),"si","no")</f>
        <v>si</v>
      </c>
      <c r="K652" s="8" t="str">
        <f ca="1">IF(ABS(_xlfn.DAYS(TODAY(),I652))&lt;$B$9,"Debe renovar licencia luego de curso de 8 horas","")</f>
        <v/>
      </c>
      <c r="L652" s="8"/>
      <c r="M652" s="8" t="str">
        <f ca="1">IF(AND(J652="no",$B$10="si"),"si","no")</f>
        <v>no</v>
      </c>
      <c r="N652" s="266"/>
      <c r="O652" s="266"/>
      <c r="P652" s="266"/>
      <c r="Q652" s="267" t="str" cm="1">
        <f t="array" aca="1" ref="Q652" ca="1">_xlfn.IFS(J652="no","no",$B$10="si","si")</f>
        <v>si</v>
      </c>
      <c r="R652" s="266"/>
    </row>
    <row r="653" spans="1:18" x14ac:dyDescent="0.3">
      <c r="A653" s="63" t="s">
        <v>2574</v>
      </c>
      <c r="B653" s="224" t="s">
        <v>44</v>
      </c>
      <c r="C653" s="225" t="s">
        <v>2575</v>
      </c>
      <c r="D653" s="38" t="s">
        <v>57</v>
      </c>
      <c r="E653" s="37" t="s">
        <v>2576</v>
      </c>
      <c r="F653" s="38" t="s">
        <v>53</v>
      </c>
      <c r="G653" s="39" t="s">
        <v>2577</v>
      </c>
      <c r="H653" s="40">
        <v>44713</v>
      </c>
      <c r="I653" s="41">
        <f>Table15[[#This Row],[Fecha 
de 
expedición]]+1461</f>
        <v>46174</v>
      </c>
      <c r="J653" s="244" t="str">
        <f ca="1">IF(I653&gt;=TODAY(),"si","no")</f>
        <v>si</v>
      </c>
      <c r="K653" s="8" t="str">
        <f ca="1">IF(ABS(_xlfn.DAYS(TODAY(),I653))&lt;$B$9,"Debe renovar licencia luego de curso de 8 horas","")</f>
        <v/>
      </c>
      <c r="L653" s="8"/>
      <c r="M653" s="8" t="str">
        <f ca="1">IF(AND(J653="no",$B$10="si"),"si","no")</f>
        <v>no</v>
      </c>
      <c r="N653" s="266"/>
      <c r="O653" s="266"/>
      <c r="P653" s="266"/>
      <c r="Q653" s="267" t="str" cm="1">
        <f t="array" aca="1" ref="Q653" ca="1">_xlfn.IFS(J653="no","no",$B$10="si","si")</f>
        <v>si</v>
      </c>
      <c r="R653" s="266"/>
    </row>
    <row r="654" spans="1:18" x14ac:dyDescent="0.3">
      <c r="A654" s="252" t="s">
        <v>9154</v>
      </c>
      <c r="B654" s="226" t="s">
        <v>44</v>
      </c>
      <c r="C654" s="253" t="s">
        <v>9155</v>
      </c>
      <c r="D654" s="254" t="s">
        <v>57</v>
      </c>
      <c r="E654" s="259" t="s">
        <v>9156</v>
      </c>
      <c r="F654" s="38" t="s">
        <v>74</v>
      </c>
      <c r="G654" s="256" t="s">
        <v>9157</v>
      </c>
      <c r="H654" s="257">
        <v>45016</v>
      </c>
      <c r="I654" s="41">
        <f>Table15[[#This Row],[Fecha 
de 
expedición]]+1461</f>
        <v>46477</v>
      </c>
      <c r="J654" s="258" t="str">
        <f ca="1">IF(I654&gt;=TODAY(),"si","no")</f>
        <v>si</v>
      </c>
      <c r="K654" s="8" t="str">
        <f ca="1">IF(ABS(_xlfn.DAYS(TODAY(),I654))&lt;$B$9,"Debe renovar licencia luego de curso de 8 horas","")</f>
        <v/>
      </c>
      <c r="L654" s="8"/>
      <c r="M654" s="8" t="str">
        <f ca="1">IF(AND(J654="no",$B$10="si"),"si","no")</f>
        <v>no</v>
      </c>
      <c r="N654" s="266"/>
      <c r="O654" s="266"/>
      <c r="P654" s="266"/>
      <c r="Q654" s="267"/>
      <c r="R654" s="266"/>
    </row>
    <row r="655" spans="1:18" x14ac:dyDescent="0.3">
      <c r="A655" s="63" t="s">
        <v>2578</v>
      </c>
      <c r="B655" s="224" t="s">
        <v>62</v>
      </c>
      <c r="C655" s="225" t="s">
        <v>2579</v>
      </c>
      <c r="D655" s="38" t="s">
        <v>46</v>
      </c>
      <c r="E655" s="37" t="s">
        <v>2580</v>
      </c>
      <c r="F655" s="38" t="s">
        <v>124</v>
      </c>
      <c r="G655" s="39" t="s">
        <v>2581</v>
      </c>
      <c r="H655" s="40">
        <v>43221</v>
      </c>
      <c r="I655" s="41">
        <f>Table15[[#This Row],[Fecha 
de 
expedición]]+1461</f>
        <v>44682</v>
      </c>
      <c r="J655" s="244" t="str">
        <f ca="1">IF(I655&gt;=TODAY(),"si","no")</f>
        <v>no</v>
      </c>
      <c r="K655" s="8" t="str">
        <f ca="1">IF(ABS(_xlfn.DAYS(TODAY(),I655))&lt;$B$9,"Debe renovar licencia luego de curso de 8 horas","")</f>
        <v/>
      </c>
      <c r="L655" s="8"/>
      <c r="M655" s="8" t="str">
        <f ca="1">IF(AND(J655="no",$B$10="si"),"si","no")</f>
        <v>si</v>
      </c>
      <c r="N655" s="266"/>
      <c r="O655" s="266"/>
      <c r="P655" s="266"/>
      <c r="Q655" s="267" t="str" cm="1">
        <f t="array" aca="1" ref="Q655" ca="1">_xlfn.IFS(J655="no","no",$B$10="si","si")</f>
        <v>no</v>
      </c>
      <c r="R655" s="266"/>
    </row>
    <row r="656" spans="1:18" x14ac:dyDescent="0.3">
      <c r="A656" s="61" t="s">
        <v>2582</v>
      </c>
      <c r="B656" s="224" t="s">
        <v>44</v>
      </c>
      <c r="C656" s="225" t="s">
        <v>2583</v>
      </c>
      <c r="D656" s="38" t="s">
        <v>57</v>
      </c>
      <c r="E656" s="235" t="s">
        <v>2584</v>
      </c>
      <c r="F656" s="38" t="s">
        <v>2585</v>
      </c>
      <c r="G656" s="39" t="s">
        <v>2586</v>
      </c>
      <c r="H656" s="81">
        <v>44636</v>
      </c>
      <c r="I656" s="84">
        <f>Table15[[#This Row],[Fecha 
de 
expedición]]+1461</f>
        <v>46097</v>
      </c>
      <c r="J656" s="244" t="str">
        <f ca="1">IF(I656&gt;=TODAY(),"si","no")</f>
        <v>si</v>
      </c>
      <c r="K656" s="8" t="str">
        <f ca="1">IF(ABS(_xlfn.DAYS(TODAY(),I656))&lt;$B$9,"Debe renovar licencia luego de curso de 8 horas","")</f>
        <v/>
      </c>
      <c r="L656" s="8"/>
      <c r="M656" s="8" t="str">
        <f ca="1">IF(AND(J656="no",$B$10="si"),"si","no")</f>
        <v>no</v>
      </c>
      <c r="N656" s="266"/>
      <c r="O656" s="266"/>
      <c r="P656" s="266"/>
      <c r="Q656" s="267" t="str" cm="1">
        <f t="array" aca="1" ref="Q656" ca="1">_xlfn.IFS(J656="no","no",$B$10="si","si")</f>
        <v>si</v>
      </c>
      <c r="R656" s="266"/>
    </row>
    <row r="657" spans="1:18" x14ac:dyDescent="0.3">
      <c r="A657" s="63" t="s">
        <v>2587</v>
      </c>
      <c r="B657" s="224" t="s">
        <v>44</v>
      </c>
      <c r="C657" s="225" t="s">
        <v>2588</v>
      </c>
      <c r="D657" s="38" t="s">
        <v>57</v>
      </c>
      <c r="E657" s="37" t="s">
        <v>2589</v>
      </c>
      <c r="F657" s="38" t="s">
        <v>709</v>
      </c>
      <c r="G657" s="39" t="s">
        <v>2590</v>
      </c>
      <c r="H657" s="40">
        <v>44326</v>
      </c>
      <c r="I657" s="41">
        <f>Table15[[#This Row],[Fecha 
de 
expedición]]+1461</f>
        <v>45787</v>
      </c>
      <c r="J657" s="244" t="str">
        <f ca="1">IF(I657&gt;=TODAY(),"si","no")</f>
        <v>si</v>
      </c>
      <c r="K657" s="8" t="str">
        <f ca="1">IF(ABS(_xlfn.DAYS(TODAY(),I657))&lt;$B$9,"Debe renovar licencia luego de curso de 8 horas","")</f>
        <v/>
      </c>
      <c r="L657" s="8"/>
      <c r="M657" s="8" t="str">
        <f ca="1">IF(AND(J657="no",$B$10="si"),"si","no")</f>
        <v>no</v>
      </c>
      <c r="N657" s="266"/>
      <c r="O657" s="266"/>
      <c r="P657" s="266"/>
      <c r="Q657" s="267" t="str" cm="1">
        <f t="array" aca="1" ref="Q657" ca="1">_xlfn.IFS(J657="no","no",$B$10="si","si")</f>
        <v>si</v>
      </c>
      <c r="R657" s="266"/>
    </row>
    <row r="658" spans="1:18" x14ac:dyDescent="0.3">
      <c r="A658" s="63" t="s">
        <v>2591</v>
      </c>
      <c r="B658" s="224" t="s">
        <v>44</v>
      </c>
      <c r="C658" s="225" t="s">
        <v>2592</v>
      </c>
      <c r="D658" s="38" t="s">
        <v>57</v>
      </c>
      <c r="E658" s="37" t="s">
        <v>2593</v>
      </c>
      <c r="F658" s="38" t="s">
        <v>94</v>
      </c>
      <c r="G658" s="39" t="s">
        <v>2594</v>
      </c>
      <c r="H658" s="40">
        <v>44798</v>
      </c>
      <c r="I658" s="41">
        <f>Table15[[#This Row],[Fecha 
de 
expedición]]+1461</f>
        <v>46259</v>
      </c>
      <c r="J658" s="244" t="str">
        <f ca="1">IF(I658&gt;=TODAY(),"si","no")</f>
        <v>si</v>
      </c>
      <c r="K658" s="8" t="str">
        <f ca="1">IF(ABS(_xlfn.DAYS(TODAY(),I658))&lt;$B$9,"Debe renovar licencia luego de curso de 8 horas","")</f>
        <v/>
      </c>
      <c r="L658" s="8"/>
      <c r="M658" s="8" t="str">
        <f ca="1">IF(AND(J658="no",$B$10="si"),"si","no")</f>
        <v>no</v>
      </c>
      <c r="N658" s="266"/>
      <c r="O658" s="266"/>
      <c r="P658" s="266"/>
      <c r="Q658" s="267" t="str" cm="1">
        <f t="array" aca="1" ref="Q658" ca="1">_xlfn.IFS(J658="no","no",$B$10="si","si")</f>
        <v>si</v>
      </c>
      <c r="R658" s="266"/>
    </row>
    <row r="659" spans="1:18" x14ac:dyDescent="0.3">
      <c r="A659" s="63" t="s">
        <v>2595</v>
      </c>
      <c r="B659" s="224" t="s">
        <v>44</v>
      </c>
      <c r="C659" s="225" t="s">
        <v>2596</v>
      </c>
      <c r="D659" s="38" t="s">
        <v>57</v>
      </c>
      <c r="E659" s="37"/>
      <c r="F659" s="38" t="s">
        <v>262</v>
      </c>
      <c r="G659" s="39" t="s">
        <v>2597</v>
      </c>
      <c r="H659" s="40">
        <v>43899</v>
      </c>
      <c r="I659" s="41">
        <f>Table15[[#This Row],[Fecha 
de 
expedición]]+1461</f>
        <v>45360</v>
      </c>
      <c r="J659" s="244" t="str">
        <f ca="1">IF(I659&gt;=TODAY(),"si","no")</f>
        <v>si</v>
      </c>
      <c r="K659" s="8" t="str">
        <f ca="1">IF(ABS(_xlfn.DAYS(TODAY(),I659))&lt;$B$9,"Debe renovar licencia luego de curso de 8 horas","")</f>
        <v/>
      </c>
      <c r="L659" s="8"/>
      <c r="M659" s="8" t="str">
        <f ca="1">IF(AND(J659="no",$B$10="si"),"si","no")</f>
        <v>no</v>
      </c>
      <c r="N659" s="266"/>
      <c r="O659" s="266"/>
      <c r="P659" s="266"/>
      <c r="Q659" s="267" t="str" cm="1">
        <f t="array" aca="1" ref="Q659" ca="1">_xlfn.IFS(J659="no","no",$B$10="si","si")</f>
        <v>si</v>
      </c>
      <c r="R659" s="266"/>
    </row>
    <row r="660" spans="1:18" x14ac:dyDescent="0.3">
      <c r="A660" s="63" t="s">
        <v>2598</v>
      </c>
      <c r="B660" s="224" t="s">
        <v>44</v>
      </c>
      <c r="C660" s="225" t="s">
        <v>2599</v>
      </c>
      <c r="D660" s="38" t="s">
        <v>57</v>
      </c>
      <c r="E660" s="37" t="s">
        <v>2600</v>
      </c>
      <c r="F660" s="38" t="s">
        <v>119</v>
      </c>
      <c r="G660" s="39" t="s">
        <v>2601</v>
      </c>
      <c r="H660" s="40">
        <v>43360</v>
      </c>
      <c r="I660" s="41">
        <f>Table15[[#This Row],[Fecha 
de 
expedición]]+1461</f>
        <v>44821</v>
      </c>
      <c r="J660" s="244" t="str">
        <f ca="1">IF(I660&gt;=TODAY(),"si","no")</f>
        <v>no</v>
      </c>
      <c r="K660" s="8" t="str">
        <f ca="1">IF(ABS(_xlfn.DAYS(TODAY(),I660))&lt;$B$9,"Debe renovar licencia luego de curso de 8 horas","")</f>
        <v/>
      </c>
      <c r="L660" s="8"/>
      <c r="M660" s="8" t="str">
        <f ca="1">IF(AND(J660="no",$B$10="si"),"si","no")</f>
        <v>si</v>
      </c>
      <c r="N660" s="266"/>
      <c r="O660" s="266"/>
      <c r="P660" s="266"/>
      <c r="Q660" s="267" t="str" cm="1">
        <f t="array" aca="1" ref="Q660" ca="1">_xlfn.IFS(J660="no","no",$B$10="si","si")</f>
        <v>no</v>
      </c>
      <c r="R660" s="266"/>
    </row>
    <row r="661" spans="1:18" x14ac:dyDescent="0.3">
      <c r="A661" s="63" t="s">
        <v>2602</v>
      </c>
      <c r="B661" s="224" t="s">
        <v>44</v>
      </c>
      <c r="C661" s="225" t="s">
        <v>2603</v>
      </c>
      <c r="D661" s="38" t="s">
        <v>46</v>
      </c>
      <c r="E661" s="37" t="s">
        <v>2604</v>
      </c>
      <c r="F661" s="38" t="s">
        <v>168</v>
      </c>
      <c r="G661" s="39" t="s">
        <v>2605</v>
      </c>
      <c r="H661" s="40">
        <v>44851</v>
      </c>
      <c r="I661" s="41">
        <f>Table15[[#This Row],[Fecha 
de 
expedición]]+1461</f>
        <v>46312</v>
      </c>
      <c r="J661" s="244" t="str">
        <f ca="1">IF(I661&gt;=TODAY(),"si","no")</f>
        <v>si</v>
      </c>
      <c r="K661" s="8" t="str">
        <f ca="1">IF(ABS(_xlfn.DAYS(TODAY(),I661))&lt;$B$9,"Debe renovar licencia luego de curso de 8 horas","")</f>
        <v/>
      </c>
      <c r="L661" s="8"/>
      <c r="M661" s="8" t="str">
        <f ca="1">IF(AND(J661="no",$B$10="si"),"si","no")</f>
        <v>no</v>
      </c>
      <c r="N661" s="266"/>
      <c r="O661" s="266"/>
      <c r="P661" s="266"/>
      <c r="Q661" s="267" t="str" cm="1">
        <f t="array" aca="1" ref="Q661" ca="1">_xlfn.IFS(J661="no","no",$B$10="si","si")</f>
        <v>si</v>
      </c>
      <c r="R661" s="266"/>
    </row>
    <row r="662" spans="1:18" x14ac:dyDescent="0.3">
      <c r="A662" s="63" t="s">
        <v>2606</v>
      </c>
      <c r="B662" s="224" t="s">
        <v>44</v>
      </c>
      <c r="C662" s="225" t="s">
        <v>2607</v>
      </c>
      <c r="D662" s="38" t="s">
        <v>57</v>
      </c>
      <c r="E662" s="37" t="s">
        <v>2608</v>
      </c>
      <c r="F662" s="38" t="s">
        <v>655</v>
      </c>
      <c r="G662" s="39" t="s">
        <v>2609</v>
      </c>
      <c r="H662" s="40">
        <v>43397</v>
      </c>
      <c r="I662" s="41">
        <f>Table15[[#This Row],[Fecha 
de 
expedición]]+1461</f>
        <v>44858</v>
      </c>
      <c r="J662" s="244" t="str">
        <f ca="1">IF(I662&gt;=TODAY(),"si","no")</f>
        <v>no</v>
      </c>
      <c r="K662" s="8" t="str">
        <f ca="1">IF(ABS(_xlfn.DAYS(TODAY(),I662))&lt;$B$9,"Debe renovar licencia luego de curso de 8 horas","")</f>
        <v/>
      </c>
      <c r="L662" s="8"/>
      <c r="M662" s="8" t="str">
        <f ca="1">IF(AND(J662="no",$B$10="si"),"si","no")</f>
        <v>si</v>
      </c>
      <c r="N662" s="266"/>
      <c r="O662" s="266"/>
      <c r="P662" s="266"/>
      <c r="Q662" s="267" t="str" cm="1">
        <f t="array" aca="1" ref="Q662" ca="1">_xlfn.IFS(J662="no","no",$B$10="si","si")</f>
        <v>no</v>
      </c>
      <c r="R662" s="266"/>
    </row>
    <row r="663" spans="1:18" x14ac:dyDescent="0.3">
      <c r="A663" s="63" t="s">
        <v>2610</v>
      </c>
      <c r="B663" s="224" t="s">
        <v>44</v>
      </c>
      <c r="C663" s="225" t="s">
        <v>2611</v>
      </c>
      <c r="D663" s="38" t="s">
        <v>57</v>
      </c>
      <c r="E663" s="83" t="s">
        <v>2612</v>
      </c>
      <c r="F663" s="38" t="s">
        <v>285</v>
      </c>
      <c r="G663" s="39" t="s">
        <v>2613</v>
      </c>
      <c r="H663" s="40">
        <v>45014</v>
      </c>
      <c r="I663" s="41">
        <f>Table15[[#This Row],[Fecha 
de 
expedición]]+1461</f>
        <v>46475</v>
      </c>
      <c r="J663" s="244" t="str">
        <f ca="1">IF(I663&gt;=TODAY(),"si","no")</f>
        <v>si</v>
      </c>
      <c r="K663" s="8" t="str">
        <f ca="1">IF(ABS(_xlfn.DAYS(TODAY(),I663))&lt;$B$9,"Debe renovar licencia luego de curso de 8 horas","")</f>
        <v/>
      </c>
      <c r="L663" s="8"/>
      <c r="M663" s="8" t="str">
        <f ca="1">IF(AND(J663="no",$B$10="si"),"si","no")</f>
        <v>no</v>
      </c>
      <c r="N663" s="266"/>
      <c r="O663" s="266"/>
      <c r="P663" s="266"/>
      <c r="Q663" s="267" t="str" cm="1">
        <f t="array" aca="1" ref="Q663" ca="1">_xlfn.IFS(J663="no","no",$B$10="si","si")</f>
        <v>si</v>
      </c>
      <c r="R663" s="266"/>
    </row>
    <row r="664" spans="1:18" x14ac:dyDescent="0.3">
      <c r="A664" s="63" t="s">
        <v>2614</v>
      </c>
      <c r="B664" s="224" t="s">
        <v>44</v>
      </c>
      <c r="C664" s="225" t="s">
        <v>2615</v>
      </c>
      <c r="D664" s="38" t="s">
        <v>57</v>
      </c>
      <c r="E664" s="37" t="s">
        <v>2616</v>
      </c>
      <c r="F664" s="38" t="s">
        <v>89</v>
      </c>
      <c r="G664" s="39" t="s">
        <v>2617</v>
      </c>
      <c r="H664" s="40">
        <v>43818</v>
      </c>
      <c r="I664" s="41">
        <f>Table15[[#This Row],[Fecha 
de 
expedición]]+1461</f>
        <v>45279</v>
      </c>
      <c r="J664" s="244" t="str">
        <f ca="1">IF(I664&gt;=TODAY(),"si","no")</f>
        <v>si</v>
      </c>
      <c r="K664" s="8" t="str">
        <f ca="1">IF(ABS(_xlfn.DAYS(TODAY(),I664))&lt;$B$9,"Debe renovar licencia luego de curso de 8 horas","")</f>
        <v/>
      </c>
      <c r="L664" s="8"/>
      <c r="M664" s="8" t="str">
        <f ca="1">IF(AND(J664="no",$B$10="si"),"si","no")</f>
        <v>no</v>
      </c>
      <c r="N664" s="266"/>
      <c r="O664" s="266"/>
      <c r="P664" s="266"/>
      <c r="Q664" s="267" t="str" cm="1">
        <f t="array" aca="1" ref="Q664" ca="1">_xlfn.IFS(J664="no","no",$B$10="si","si")</f>
        <v>si</v>
      </c>
      <c r="R664" s="266"/>
    </row>
    <row r="665" spans="1:18" x14ac:dyDescent="0.3">
      <c r="A665" s="63" t="s">
        <v>2618</v>
      </c>
      <c r="B665" s="224" t="s">
        <v>44</v>
      </c>
      <c r="C665" s="225" t="s">
        <v>2619</v>
      </c>
      <c r="D665" s="38" t="s">
        <v>57</v>
      </c>
      <c r="E665" s="37" t="s">
        <v>2620</v>
      </c>
      <c r="F665" s="38" t="s">
        <v>155</v>
      </c>
      <c r="G665" s="39" t="s">
        <v>2621</v>
      </c>
      <c r="H665" s="40">
        <v>44874</v>
      </c>
      <c r="I665" s="41">
        <f>Table15[[#This Row],[Fecha 
de 
expedición]]+1461</f>
        <v>46335</v>
      </c>
      <c r="J665" s="244" t="str">
        <f ca="1">IF(I665&gt;=TODAY(),"si","no")</f>
        <v>si</v>
      </c>
      <c r="K665" s="8" t="str">
        <f ca="1">IF(ABS(_xlfn.DAYS(TODAY(),I665))&lt;$B$9,"Debe renovar licencia luego de curso de 8 horas","")</f>
        <v/>
      </c>
      <c r="L665" s="8"/>
      <c r="M665" s="8" t="str">
        <f ca="1">IF(AND(J665="no",$B$10="si"),"si","no")</f>
        <v>no</v>
      </c>
      <c r="N665" s="266"/>
      <c r="O665" s="266"/>
      <c r="P665" s="266"/>
      <c r="Q665" s="267" t="str" cm="1">
        <f t="array" aca="1" ref="Q665" ca="1">_xlfn.IFS(J665="no","no",$B$10="si","si")</f>
        <v>si</v>
      </c>
      <c r="R665" s="266"/>
    </row>
    <row r="666" spans="1:18" x14ac:dyDescent="0.3">
      <c r="A666" s="252" t="s">
        <v>8900</v>
      </c>
      <c r="B666" s="226" t="s">
        <v>44</v>
      </c>
      <c r="C666" s="253" t="s">
        <v>8901</v>
      </c>
      <c r="D666" s="254" t="s">
        <v>57</v>
      </c>
      <c r="E666" s="259" t="s">
        <v>8902</v>
      </c>
      <c r="F666" s="38" t="s">
        <v>119</v>
      </c>
      <c r="G666" s="256" t="s">
        <v>8903</v>
      </c>
      <c r="H666" s="257">
        <v>44937</v>
      </c>
      <c r="I666" s="41">
        <f>Table15[[#This Row],[Fecha 
de 
expedición]]+1461</f>
        <v>46398</v>
      </c>
      <c r="J666" s="258" t="str">
        <f ca="1">IF(I666&gt;=TODAY(),"si","no")</f>
        <v>si</v>
      </c>
      <c r="K666" s="8" t="str">
        <f ca="1">IF(ABS(_xlfn.DAYS(TODAY(),I666))&lt;$B$9,"Debe renovar licencia luego de curso de 8 horas","")</f>
        <v/>
      </c>
      <c r="L666" s="8"/>
      <c r="M666" s="8" t="str">
        <f ca="1">IF(AND(J666="no",$B$10="si"),"si","no")</f>
        <v>no</v>
      </c>
      <c r="N666" s="266"/>
      <c r="O666" s="266"/>
      <c r="P666" s="266"/>
      <c r="Q666" s="267"/>
      <c r="R666" s="266"/>
    </row>
    <row r="667" spans="1:18" x14ac:dyDescent="0.3">
      <c r="A667" s="63" t="s">
        <v>2622</v>
      </c>
      <c r="B667" s="224" t="s">
        <v>44</v>
      </c>
      <c r="C667" s="225" t="s">
        <v>2623</v>
      </c>
      <c r="D667" s="38" t="s">
        <v>57</v>
      </c>
      <c r="E667" s="37" t="s">
        <v>2624</v>
      </c>
      <c r="F667" s="38" t="s">
        <v>155</v>
      </c>
      <c r="G667" s="39" t="s">
        <v>2625</v>
      </c>
      <c r="H667" s="40">
        <v>44831</v>
      </c>
      <c r="I667" s="41">
        <f>Table15[[#This Row],[Fecha 
de 
expedición]]+1461</f>
        <v>46292</v>
      </c>
      <c r="J667" s="244" t="str">
        <f ca="1">IF(I667&gt;=TODAY(),"si","no")</f>
        <v>si</v>
      </c>
      <c r="K667" s="8" t="str">
        <f ca="1">IF(ABS(_xlfn.DAYS(TODAY(),I667))&lt;$B$9,"Debe renovar licencia luego de curso de 8 horas","")</f>
        <v/>
      </c>
      <c r="L667" s="8"/>
      <c r="M667" s="8" t="str">
        <f ca="1">IF(AND(J667="no",$B$10="si"),"si","no")</f>
        <v>no</v>
      </c>
      <c r="N667" s="266"/>
      <c r="O667" s="266"/>
      <c r="P667" s="266"/>
      <c r="Q667" s="267" t="str" cm="1">
        <f t="array" aca="1" ref="Q667" ca="1">_xlfn.IFS(J667="no","no",$B$10="si","si")</f>
        <v>si</v>
      </c>
      <c r="R667" s="266"/>
    </row>
    <row r="668" spans="1:18" x14ac:dyDescent="0.3">
      <c r="A668" s="63" t="s">
        <v>2626</v>
      </c>
      <c r="B668" s="224" t="s">
        <v>44</v>
      </c>
      <c r="C668" s="225" t="s">
        <v>2627</v>
      </c>
      <c r="D668" s="38" t="s">
        <v>57</v>
      </c>
      <c r="E668" s="82" t="s">
        <v>2628</v>
      </c>
      <c r="F668" s="38" t="s">
        <v>89</v>
      </c>
      <c r="G668" s="39" t="s">
        <v>2629</v>
      </c>
      <c r="H668" s="40">
        <v>44845</v>
      </c>
      <c r="I668" s="41">
        <f>Table15[[#This Row],[Fecha 
de 
expedición]]+1461</f>
        <v>46306</v>
      </c>
      <c r="J668" s="244" t="str">
        <f ca="1">IF(I668&gt;=TODAY(),"si","no")</f>
        <v>si</v>
      </c>
      <c r="K668" s="8" t="str">
        <f ca="1">IF(ABS(_xlfn.DAYS(TODAY(),I668))&lt;$B$9,"Debe renovar licencia luego de curso de 8 horas","")</f>
        <v/>
      </c>
      <c r="L668" s="8"/>
      <c r="M668" s="8" t="str">
        <f ca="1">IF(AND(J668="no",$B$10="si"),"si","no")</f>
        <v>no</v>
      </c>
      <c r="N668" s="266"/>
      <c r="O668" s="266"/>
      <c r="P668" s="266"/>
      <c r="Q668" s="267" t="str" cm="1">
        <f t="array" aca="1" ref="Q668" ca="1">_xlfn.IFS(J668="no","no",$B$10="si","si")</f>
        <v>si</v>
      </c>
      <c r="R668" s="266"/>
    </row>
    <row r="669" spans="1:18" x14ac:dyDescent="0.3">
      <c r="A669" s="63" t="s">
        <v>2630</v>
      </c>
      <c r="B669" s="224" t="s">
        <v>44</v>
      </c>
      <c r="C669" s="225" t="s">
        <v>2631</v>
      </c>
      <c r="D669" s="38" t="s">
        <v>57</v>
      </c>
      <c r="E669" s="37" t="s">
        <v>2632</v>
      </c>
      <c r="F669" s="38" t="s">
        <v>194</v>
      </c>
      <c r="G669" s="39" t="s">
        <v>2633</v>
      </c>
      <c r="H669" s="40">
        <v>44336</v>
      </c>
      <c r="I669" s="41">
        <f>Table15[[#This Row],[Fecha 
de 
expedición]]+1461</f>
        <v>45797</v>
      </c>
      <c r="J669" s="244" t="str">
        <f ca="1">IF(I669&gt;=TODAY(),"si","no")</f>
        <v>si</v>
      </c>
      <c r="K669" s="8" t="str">
        <f ca="1">IF(ABS(_xlfn.DAYS(TODAY(),I669))&lt;$B$9,"Debe renovar licencia luego de curso de 8 horas","")</f>
        <v/>
      </c>
      <c r="L669" s="8"/>
      <c r="M669" s="8" t="str">
        <f ca="1">IF(AND(J669="no",$B$10="si"),"si","no")</f>
        <v>no</v>
      </c>
      <c r="N669" s="266"/>
      <c r="O669" s="266"/>
      <c r="P669" s="266"/>
      <c r="Q669" s="267" t="str" cm="1">
        <f t="array" aca="1" ref="Q669" ca="1">_xlfn.IFS(J669="no","no",$B$10="si","si")</f>
        <v>si</v>
      </c>
      <c r="R669" s="266"/>
    </row>
    <row r="670" spans="1:18" x14ac:dyDescent="0.3">
      <c r="A670" s="61" t="s">
        <v>2634</v>
      </c>
      <c r="B670" s="224" t="s">
        <v>44</v>
      </c>
      <c r="C670" s="225" t="s">
        <v>2635</v>
      </c>
      <c r="D670" s="38" t="s">
        <v>57</v>
      </c>
      <c r="E670" s="235" t="s">
        <v>2636</v>
      </c>
      <c r="F670" s="38" t="s">
        <v>453</v>
      </c>
      <c r="G670" s="39" t="s">
        <v>2637</v>
      </c>
      <c r="H670" s="81">
        <v>44596</v>
      </c>
      <c r="I670" s="84">
        <f>Table15[[#This Row],[Fecha 
de 
expedición]]+1461</f>
        <v>46057</v>
      </c>
      <c r="J670" s="244" t="str">
        <f ca="1">IF(I670&gt;=TODAY(),"si","no")</f>
        <v>si</v>
      </c>
      <c r="K670" s="8" t="str">
        <f ca="1">IF(ABS(_xlfn.DAYS(TODAY(),I670))&lt;$B$9,"Debe renovar licencia luego de curso de 8 horas","")</f>
        <v/>
      </c>
      <c r="L670" s="8"/>
      <c r="M670" s="8" t="str">
        <f ca="1">IF(AND(J670="no",$B$10="si"),"si","no")</f>
        <v>no</v>
      </c>
      <c r="N670" s="266"/>
      <c r="O670" s="266"/>
      <c r="P670" s="266"/>
      <c r="Q670" s="267" t="str" cm="1">
        <f t="array" aca="1" ref="Q670" ca="1">_xlfn.IFS(J670="no","no",$B$10="si","si")</f>
        <v>si</v>
      </c>
      <c r="R670" s="266"/>
    </row>
    <row r="671" spans="1:18" x14ac:dyDescent="0.3">
      <c r="A671" s="63" t="s">
        <v>2638</v>
      </c>
      <c r="B671" s="224" t="s">
        <v>44</v>
      </c>
      <c r="C671" s="225" t="s">
        <v>2639</v>
      </c>
      <c r="D671" s="38" t="s">
        <v>57</v>
      </c>
      <c r="E671" s="37" t="s">
        <v>2640</v>
      </c>
      <c r="F671" s="38" t="s">
        <v>89</v>
      </c>
      <c r="G671" s="39" t="s">
        <v>2641</v>
      </c>
      <c r="H671" s="40">
        <v>45054</v>
      </c>
      <c r="I671" s="41">
        <f>Table15[[#This Row],[Fecha 
de 
expedición]]+1461</f>
        <v>46515</v>
      </c>
      <c r="J671" s="244" t="str">
        <f ca="1">IF(I671&gt;=TODAY(),"si","no")</f>
        <v>si</v>
      </c>
      <c r="K671" s="8" t="str">
        <f ca="1">IF(ABS(_xlfn.DAYS(TODAY(),I671))&lt;$B$9,"Debe renovar licencia luego de curso de 8 horas","")</f>
        <v/>
      </c>
      <c r="L671" s="8"/>
      <c r="M671" s="8" t="str">
        <f ca="1">IF(AND(J671="no",$B$10="si"),"si","no")</f>
        <v>no</v>
      </c>
      <c r="N671" s="266"/>
      <c r="O671" s="266"/>
      <c r="P671" s="266"/>
      <c r="Q671" s="267" t="str" cm="1">
        <f t="array" aca="1" ref="Q671" ca="1">_xlfn.IFS(J671="no","no",$B$10="si","si")</f>
        <v>si</v>
      </c>
      <c r="R671" s="266"/>
    </row>
    <row r="672" spans="1:18" x14ac:dyDescent="0.3">
      <c r="A672" s="63" t="s">
        <v>2642</v>
      </c>
      <c r="B672" s="224" t="s">
        <v>44</v>
      </c>
      <c r="C672" s="225" t="s">
        <v>2643</v>
      </c>
      <c r="D672" s="38" t="s">
        <v>57</v>
      </c>
      <c r="E672" s="37" t="s">
        <v>2644</v>
      </c>
      <c r="F672" s="38" t="s">
        <v>844</v>
      </c>
      <c r="G672" s="39" t="s">
        <v>2645</v>
      </c>
      <c r="H672" s="40">
        <v>45015</v>
      </c>
      <c r="I672" s="41">
        <f>Table15[[#This Row],[Fecha 
de 
expedición]]+1461</f>
        <v>46476</v>
      </c>
      <c r="J672" s="244" t="str">
        <f ca="1">IF(I672&gt;=TODAY(),"si","no")</f>
        <v>si</v>
      </c>
      <c r="K672" s="8" t="str">
        <f ca="1">IF(ABS(_xlfn.DAYS(TODAY(),I672))&lt;$B$9,"Debe renovar licencia luego de curso de 8 horas","")</f>
        <v/>
      </c>
      <c r="L672" s="8"/>
      <c r="M672" s="8" t="str">
        <f ca="1">IF(AND(J672="no",$B$10="si"),"si","no")</f>
        <v>no</v>
      </c>
      <c r="N672" s="266"/>
      <c r="O672" s="266"/>
      <c r="P672" s="266"/>
      <c r="Q672" s="267" t="str" cm="1">
        <f t="array" aca="1" ref="Q672" ca="1">_xlfn.IFS(J672="no","no",$B$10="si","si")</f>
        <v>si</v>
      </c>
      <c r="R672" s="266"/>
    </row>
    <row r="673" spans="1:18" x14ac:dyDescent="0.3">
      <c r="A673" s="63" t="s">
        <v>2646</v>
      </c>
      <c r="B673" s="224" t="s">
        <v>44</v>
      </c>
      <c r="C673" s="225" t="s">
        <v>2647</v>
      </c>
      <c r="D673" s="38" t="s">
        <v>57</v>
      </c>
      <c r="E673" s="37" t="s">
        <v>2648</v>
      </c>
      <c r="F673" s="38" t="s">
        <v>204</v>
      </c>
      <c r="G673" s="39" t="s">
        <v>2649</v>
      </c>
      <c r="H673" s="40">
        <v>44880</v>
      </c>
      <c r="I673" s="41">
        <f>Table15[[#This Row],[Fecha 
de 
expedición]]+1461</f>
        <v>46341</v>
      </c>
      <c r="J673" s="244" t="str">
        <f ca="1">IF(I673&gt;=TODAY(),"si","no")</f>
        <v>si</v>
      </c>
      <c r="K673" s="8" t="str">
        <f ca="1">IF(ABS(_xlfn.DAYS(TODAY(),I673))&lt;$B$9,"Debe renovar licencia luego de curso de 8 horas","")</f>
        <v/>
      </c>
      <c r="L673" s="8"/>
      <c r="M673" s="8" t="str">
        <f ca="1">IF(AND(J673="no",$B$10="si"),"si","no")</f>
        <v>no</v>
      </c>
      <c r="N673" s="266"/>
      <c r="O673" s="266"/>
      <c r="P673" s="266"/>
      <c r="Q673" s="267" t="str" cm="1">
        <f t="array" aca="1" ref="Q673" ca="1">_xlfn.IFS(J673="no","no",$B$10="si","si")</f>
        <v>si</v>
      </c>
      <c r="R673" s="266"/>
    </row>
    <row r="674" spans="1:18" x14ac:dyDescent="0.3">
      <c r="A674" s="213" t="s">
        <v>2650</v>
      </c>
      <c r="B674" s="226" t="s">
        <v>2651</v>
      </c>
      <c r="C674" s="227" t="s">
        <v>2652</v>
      </c>
      <c r="D674" s="214" t="s">
        <v>46</v>
      </c>
      <c r="E674" s="178" t="s">
        <v>2653</v>
      </c>
      <c r="F674" s="45" t="s">
        <v>53</v>
      </c>
      <c r="G674" s="46" t="s">
        <v>2654</v>
      </c>
      <c r="H674" s="211">
        <v>41787</v>
      </c>
      <c r="I674" s="41">
        <f>Table15[[#This Row],[Fecha 
de 
expedición]]+1461</f>
        <v>43248</v>
      </c>
      <c r="J674" s="228" t="str">
        <f ca="1">IF(I674&gt;=TODAY(),"si","no")</f>
        <v>no</v>
      </c>
      <c r="K674" s="8" t="str">
        <f ca="1">IF(ABS(_xlfn.DAYS(TODAY(),I674))&lt;$B$9,"Debe renovar licencia luego de curso de 8 horas","")</f>
        <v/>
      </c>
      <c r="L674" s="8"/>
      <c r="M674" s="8" t="str">
        <f ca="1">IF(AND(J674="no",$B$10="si"),"si","no")</f>
        <v>si</v>
      </c>
      <c r="N674" s="266"/>
      <c r="O674" s="266"/>
      <c r="P674" s="266"/>
      <c r="Q674" s="267" t="str" cm="1">
        <f t="array" aca="1" ref="Q674" ca="1">_xlfn.IFS(J674="no","no",$B$10="si","si")</f>
        <v>no</v>
      </c>
      <c r="R674" s="266"/>
    </row>
    <row r="675" spans="1:18" x14ac:dyDescent="0.3">
      <c r="A675" s="63" t="s">
        <v>2655</v>
      </c>
      <c r="B675" s="224" t="s">
        <v>44</v>
      </c>
      <c r="C675" s="225" t="s">
        <v>2656</v>
      </c>
      <c r="D675" s="38" t="s">
        <v>46</v>
      </c>
      <c r="E675" s="82" t="s">
        <v>2657</v>
      </c>
      <c r="F675" s="38" t="s">
        <v>69</v>
      </c>
      <c r="G675" s="39" t="s">
        <v>2658</v>
      </c>
      <c r="H675" s="40">
        <v>44893</v>
      </c>
      <c r="I675" s="41">
        <f>Table15[[#This Row],[Fecha 
de 
expedición]]+1461</f>
        <v>46354</v>
      </c>
      <c r="J675" s="244" t="str">
        <f ca="1">IF(I675&gt;=TODAY(),"si","no")</f>
        <v>si</v>
      </c>
      <c r="K675" s="8" t="str">
        <f ca="1">IF(ABS(_xlfn.DAYS(TODAY(),I675))&lt;$B$9,"Debe renovar licencia luego de curso de 8 horas","")</f>
        <v/>
      </c>
      <c r="L675" s="8"/>
      <c r="M675" s="8" t="str">
        <f ca="1">IF(AND(J675="no",$B$10="si"),"si","no")</f>
        <v>no</v>
      </c>
      <c r="N675" s="266"/>
      <c r="O675" s="266"/>
      <c r="P675" s="266"/>
      <c r="Q675" s="267" t="str" cm="1">
        <f t="array" aca="1" ref="Q675" ca="1">_xlfn.IFS(J675="no","no",$B$10="si","si")</f>
        <v>si</v>
      </c>
      <c r="R675" s="266"/>
    </row>
    <row r="676" spans="1:18" x14ac:dyDescent="0.3">
      <c r="A676" s="63" t="s">
        <v>2659</v>
      </c>
      <c r="B676" s="224" t="s">
        <v>44</v>
      </c>
      <c r="C676" s="225" t="s">
        <v>2660</v>
      </c>
      <c r="D676" s="38" t="s">
        <v>57</v>
      </c>
      <c r="E676" s="37" t="s">
        <v>2661</v>
      </c>
      <c r="F676" s="38" t="s">
        <v>104</v>
      </c>
      <c r="G676" s="39" t="s">
        <v>2662</v>
      </c>
      <c r="H676" s="40">
        <v>44726</v>
      </c>
      <c r="I676" s="41">
        <f>Table15[[#This Row],[Fecha 
de 
expedición]]+1461</f>
        <v>46187</v>
      </c>
      <c r="J676" s="244" t="str">
        <f ca="1">IF(I676&gt;=TODAY(),"si","no")</f>
        <v>si</v>
      </c>
      <c r="K676" s="8" t="str">
        <f ca="1">IF(ABS(_xlfn.DAYS(TODAY(),I676))&lt;$B$9,"Debe renovar licencia luego de curso de 8 horas","")</f>
        <v/>
      </c>
      <c r="L676" s="8"/>
      <c r="M676" s="8" t="str">
        <f ca="1">IF(AND(J676="no",$B$10="si"),"si","no")</f>
        <v>no</v>
      </c>
      <c r="N676" s="266"/>
      <c r="O676" s="266"/>
      <c r="P676" s="266"/>
      <c r="Q676" s="267" t="str" cm="1">
        <f t="array" aca="1" ref="Q676" ca="1">_xlfn.IFS(J676="no","no",$B$10="si","si")</f>
        <v>si</v>
      </c>
      <c r="R676" s="266"/>
    </row>
    <row r="677" spans="1:18" x14ac:dyDescent="0.3">
      <c r="A677" s="63" t="s">
        <v>2663</v>
      </c>
      <c r="B677" s="224" t="s">
        <v>44</v>
      </c>
      <c r="C677" s="225" t="s">
        <v>2664</v>
      </c>
      <c r="D677" s="38" t="s">
        <v>57</v>
      </c>
      <c r="E677" s="37" t="s">
        <v>2665</v>
      </c>
      <c r="F677" s="38" t="s">
        <v>114</v>
      </c>
      <c r="G677" s="39" t="s">
        <v>2666</v>
      </c>
      <c r="H677" s="40">
        <v>43360</v>
      </c>
      <c r="I677" s="41">
        <f>Table15[[#This Row],[Fecha 
de 
expedición]]+1461</f>
        <v>44821</v>
      </c>
      <c r="J677" s="244" t="str">
        <f ca="1">IF(I677&gt;=TODAY(),"si","no")</f>
        <v>no</v>
      </c>
      <c r="K677" s="8" t="str">
        <f ca="1">IF(ABS(_xlfn.DAYS(TODAY(),I677))&lt;$B$9,"Debe renovar licencia luego de curso de 8 horas","")</f>
        <v/>
      </c>
      <c r="L677" s="8"/>
      <c r="M677" s="8" t="str">
        <f ca="1">IF(AND(J677="no",$B$10="si"),"si","no")</f>
        <v>si</v>
      </c>
      <c r="N677" s="266"/>
      <c r="O677" s="266"/>
      <c r="P677" s="266"/>
      <c r="Q677" s="267" t="str" cm="1">
        <f t="array" aca="1" ref="Q677" ca="1">_xlfn.IFS(J677="no","no",$B$10="si","si")</f>
        <v>no</v>
      </c>
      <c r="R677" s="266"/>
    </row>
    <row r="678" spans="1:18" x14ac:dyDescent="0.3">
      <c r="A678" s="63" t="s">
        <v>2667</v>
      </c>
      <c r="B678" s="224" t="s">
        <v>44</v>
      </c>
      <c r="C678" s="225" t="s">
        <v>2668</v>
      </c>
      <c r="D678" s="38" t="s">
        <v>57</v>
      </c>
      <c r="E678" s="37" t="s">
        <v>2669</v>
      </c>
      <c r="F678" s="38" t="s">
        <v>89</v>
      </c>
      <c r="G678" s="39" t="s">
        <v>2670</v>
      </c>
      <c r="H678" s="40">
        <v>44333</v>
      </c>
      <c r="I678" s="41">
        <f>Table15[[#This Row],[Fecha 
de 
expedición]]+1461</f>
        <v>45794</v>
      </c>
      <c r="J678" s="244" t="str">
        <f ca="1">IF(I678&gt;=TODAY(),"si","no")</f>
        <v>si</v>
      </c>
      <c r="K678" s="8" t="str">
        <f ca="1">IF(ABS(_xlfn.DAYS(TODAY(),I678))&lt;$B$9,"Debe renovar licencia luego de curso de 8 horas","")</f>
        <v/>
      </c>
      <c r="L678" s="8"/>
      <c r="M678" s="8" t="str">
        <f ca="1">IF(AND(J678="no",$B$10="si"),"si","no")</f>
        <v>no</v>
      </c>
      <c r="N678" s="266"/>
      <c r="O678" s="266"/>
      <c r="P678" s="266"/>
      <c r="Q678" s="267" t="str" cm="1">
        <f t="array" aca="1" ref="Q678" ca="1">_xlfn.IFS(J678="no","no",$B$10="si","si")</f>
        <v>si</v>
      </c>
      <c r="R678" s="266"/>
    </row>
    <row r="679" spans="1:18" x14ac:dyDescent="0.3">
      <c r="A679" s="213" t="s">
        <v>2671</v>
      </c>
      <c r="B679" s="226" t="s">
        <v>44</v>
      </c>
      <c r="C679" s="227" t="s">
        <v>2672</v>
      </c>
      <c r="D679" s="214" t="s">
        <v>57</v>
      </c>
      <c r="E679" s="178" t="s">
        <v>2673</v>
      </c>
      <c r="F679" s="45" t="s">
        <v>664</v>
      </c>
      <c r="G679" s="46" t="s">
        <v>2674</v>
      </c>
      <c r="H679" s="211">
        <v>44910</v>
      </c>
      <c r="I679" s="41">
        <f>Table15[[#This Row],[Fecha 
de 
expedición]]+1461</f>
        <v>46371</v>
      </c>
      <c r="J679" s="228" t="str">
        <f ca="1">IF(I679&gt;=TODAY(),"si","no")</f>
        <v>si</v>
      </c>
      <c r="K679" s="8" t="str">
        <f ca="1">IF(ABS(_xlfn.DAYS(TODAY(),I679))&lt;$B$9,"Debe renovar licencia luego de curso de 8 horas","")</f>
        <v/>
      </c>
      <c r="L679" s="8"/>
      <c r="M679" s="8" t="str">
        <f ca="1">IF(AND(J679="no",$B$10="si"),"si","no")</f>
        <v>no</v>
      </c>
      <c r="N679" s="266"/>
      <c r="O679" s="266"/>
      <c r="P679" s="266"/>
      <c r="Q679" s="267" t="str" cm="1">
        <f t="array" aca="1" ref="Q679" ca="1">_xlfn.IFS(J679="no","no",$B$10="si","si")</f>
        <v>si</v>
      </c>
      <c r="R679" s="266"/>
    </row>
    <row r="680" spans="1:18" x14ac:dyDescent="0.3">
      <c r="A680" s="61" t="s">
        <v>2675</v>
      </c>
      <c r="B680" s="224" t="s">
        <v>44</v>
      </c>
      <c r="C680" s="225" t="s">
        <v>2676</v>
      </c>
      <c r="D680" s="38" t="s">
        <v>57</v>
      </c>
      <c r="E680" s="235" t="s">
        <v>2677</v>
      </c>
      <c r="F680" s="38" t="s">
        <v>114</v>
      </c>
      <c r="G680" s="39" t="s">
        <v>2678</v>
      </c>
      <c r="H680" s="81">
        <v>44669</v>
      </c>
      <c r="I680" s="84">
        <f>Table15[[#This Row],[Fecha 
de 
expedición]]+1461</f>
        <v>46130</v>
      </c>
      <c r="J680" s="244" t="str">
        <f ca="1">IF(I680&gt;=TODAY(),"si","no")</f>
        <v>si</v>
      </c>
      <c r="K680" s="8" t="str">
        <f ca="1">IF(ABS(_xlfn.DAYS(TODAY(),I680))&lt;$B$9,"Debe renovar licencia luego de curso de 8 horas","")</f>
        <v/>
      </c>
      <c r="L680" s="8"/>
      <c r="M680" s="8" t="str">
        <f ca="1">IF(AND(J680="no",$B$10="si"),"si","no")</f>
        <v>no</v>
      </c>
      <c r="N680" s="266"/>
      <c r="O680" s="266"/>
      <c r="P680" s="266"/>
      <c r="Q680" s="267" t="str" cm="1">
        <f t="array" aca="1" ref="Q680" ca="1">_xlfn.IFS(J680="no","no",$B$10="si","si")</f>
        <v>si</v>
      </c>
      <c r="R680" s="266"/>
    </row>
    <row r="681" spans="1:18" x14ac:dyDescent="0.3">
      <c r="A681" s="63" t="s">
        <v>2679</v>
      </c>
      <c r="B681" s="224" t="s">
        <v>62</v>
      </c>
      <c r="C681" s="225" t="s">
        <v>2680</v>
      </c>
      <c r="D681" s="38" t="s">
        <v>57</v>
      </c>
      <c r="E681" s="37" t="s">
        <v>2681</v>
      </c>
      <c r="F681" s="38" t="s">
        <v>619</v>
      </c>
      <c r="G681" s="39" t="s">
        <v>2682</v>
      </c>
      <c r="H681" s="40">
        <v>43171</v>
      </c>
      <c r="I681" s="41">
        <f>Table15[[#This Row],[Fecha 
de 
expedición]]+1461</f>
        <v>44632</v>
      </c>
      <c r="J681" s="244" t="str">
        <f ca="1">IF(I681&gt;=TODAY(),"si","no")</f>
        <v>no</v>
      </c>
      <c r="K681" s="8" t="str">
        <f ca="1">IF(ABS(_xlfn.DAYS(TODAY(),I681))&lt;$B$9,"Debe renovar licencia luego de curso de 8 horas","")</f>
        <v/>
      </c>
      <c r="L681" s="8"/>
      <c r="M681" s="8" t="str">
        <f ca="1">IF(AND(J681="no",$B$10="si"),"si","no")</f>
        <v>si</v>
      </c>
      <c r="N681" s="266"/>
      <c r="O681" s="266"/>
      <c r="P681" s="266"/>
      <c r="Q681" s="267" t="str" cm="1">
        <f t="array" aca="1" ref="Q681" ca="1">_xlfn.IFS(J681="no","no",$B$10="si","si")</f>
        <v>no</v>
      </c>
      <c r="R681" s="266"/>
    </row>
    <row r="682" spans="1:18" x14ac:dyDescent="0.3">
      <c r="A682" s="63" t="s">
        <v>2683</v>
      </c>
      <c r="B682" s="224" t="s">
        <v>44</v>
      </c>
      <c r="C682" s="225" t="s">
        <v>2684</v>
      </c>
      <c r="D682" s="38" t="s">
        <v>46</v>
      </c>
      <c r="E682" s="37" t="s">
        <v>2685</v>
      </c>
      <c r="F682" s="38" t="s">
        <v>168</v>
      </c>
      <c r="G682" s="39" t="s">
        <v>2686</v>
      </c>
      <c r="H682" s="40">
        <v>44697</v>
      </c>
      <c r="I682" s="41">
        <f>Table15[[#This Row],[Fecha 
de 
expedición]]+1461</f>
        <v>46158</v>
      </c>
      <c r="J682" s="244" t="str">
        <f ca="1">IF(I682&gt;=TODAY(),"si","no")</f>
        <v>si</v>
      </c>
      <c r="K682" s="8" t="str">
        <f ca="1">IF(ABS(_xlfn.DAYS(TODAY(),I682))&lt;$B$9,"Debe renovar licencia luego de curso de 8 horas","")</f>
        <v/>
      </c>
      <c r="L682" s="8"/>
      <c r="M682" s="8" t="str">
        <f ca="1">IF(AND(J682="no",$B$10="si"),"si","no")</f>
        <v>no</v>
      </c>
      <c r="N682" s="266"/>
      <c r="O682" s="266"/>
      <c r="P682" s="266"/>
      <c r="Q682" s="267" t="str" cm="1">
        <f t="array" aca="1" ref="Q682" ca="1">_xlfn.IFS(J682="no","no",$B$10="si","si")</f>
        <v>si</v>
      </c>
      <c r="R682" s="266"/>
    </row>
    <row r="683" spans="1:18" x14ac:dyDescent="0.3">
      <c r="A683" s="63" t="s">
        <v>2687</v>
      </c>
      <c r="B683" s="224" t="s">
        <v>44</v>
      </c>
      <c r="C683" s="225" t="s">
        <v>2688</v>
      </c>
      <c r="D683" s="38" t="s">
        <v>46</v>
      </c>
      <c r="E683" s="37" t="s">
        <v>2689</v>
      </c>
      <c r="F683" s="38" t="s">
        <v>53</v>
      </c>
      <c r="G683" s="39" t="s">
        <v>2690</v>
      </c>
      <c r="H683" s="40">
        <v>45076</v>
      </c>
      <c r="I683" s="41">
        <f>Table15[[#This Row],[Fecha 
de 
expedición]]+1461</f>
        <v>46537</v>
      </c>
      <c r="J683" s="244" t="str">
        <f ca="1">IF(I683&gt;=TODAY(),"si","no")</f>
        <v>si</v>
      </c>
      <c r="K683" s="8" t="str">
        <f ca="1">IF(ABS(_xlfn.DAYS(TODAY(),I683))&lt;$B$9,"Debe renovar licencia luego de curso de 8 horas","")</f>
        <v/>
      </c>
      <c r="L683" s="8"/>
      <c r="M683" s="8" t="str">
        <f ca="1">IF(AND(J683="no",$B$10="si"),"si","no")</f>
        <v>no</v>
      </c>
      <c r="N683" s="266"/>
      <c r="O683" s="266"/>
      <c r="P683" s="266"/>
      <c r="Q683" s="267" t="str" cm="1">
        <f t="array" aca="1" ref="Q683" ca="1">_xlfn.IFS(J683="no","no",$B$10="si","si")</f>
        <v>si</v>
      </c>
      <c r="R683" s="266"/>
    </row>
    <row r="684" spans="1:18" x14ac:dyDescent="0.3">
      <c r="A684" s="63" t="s">
        <v>2691</v>
      </c>
      <c r="B684" s="224" t="s">
        <v>44</v>
      </c>
      <c r="C684" s="225" t="s">
        <v>2692</v>
      </c>
      <c r="D684" s="38" t="s">
        <v>57</v>
      </c>
      <c r="E684" s="37" t="s">
        <v>2693</v>
      </c>
      <c r="F684" s="38" t="s">
        <v>844</v>
      </c>
      <c r="G684" s="39" t="s">
        <v>2694</v>
      </c>
      <c r="H684" s="40">
        <v>43728</v>
      </c>
      <c r="I684" s="41">
        <f>Table15[[#This Row],[Fecha 
de 
expedición]]+1461</f>
        <v>45189</v>
      </c>
      <c r="J684" s="244" t="str">
        <f ca="1">IF(I684&gt;=TODAY(),"si","no")</f>
        <v>si</v>
      </c>
      <c r="K684" s="8" t="str">
        <f ca="1">IF(ABS(_xlfn.DAYS(TODAY(),I684))&lt;$B$9,"Debe renovar licencia luego de curso de 8 horas","")</f>
        <v>Debe renovar licencia luego de curso de 8 horas</v>
      </c>
      <c r="L684" s="8"/>
      <c r="M684" s="8" t="str">
        <f ca="1">IF(AND(J684="no",$B$10="si"),"si","no")</f>
        <v>no</v>
      </c>
      <c r="N684" s="266"/>
      <c r="O684" s="266"/>
      <c r="P684" s="266"/>
      <c r="Q684" s="267" t="str" cm="1">
        <f t="array" aca="1" ref="Q684" ca="1">_xlfn.IFS(J684="no","no",$B$10="si","si")</f>
        <v>si</v>
      </c>
      <c r="R684" s="266"/>
    </row>
    <row r="685" spans="1:18" x14ac:dyDescent="0.3">
      <c r="A685" s="63" t="s">
        <v>2695</v>
      </c>
      <c r="B685" s="224" t="s">
        <v>44</v>
      </c>
      <c r="C685" s="225" t="s">
        <v>2696</v>
      </c>
      <c r="D685" s="38" t="s">
        <v>46</v>
      </c>
      <c r="E685" s="37" t="s">
        <v>2697</v>
      </c>
      <c r="F685" s="38" t="s">
        <v>168</v>
      </c>
      <c r="G685" s="39" t="s">
        <v>2698</v>
      </c>
      <c r="H685" s="40">
        <v>44687</v>
      </c>
      <c r="I685" s="41">
        <f>Table15[[#This Row],[Fecha 
de 
expedición]]+1461</f>
        <v>46148</v>
      </c>
      <c r="J685" s="244" t="str">
        <f ca="1">IF(I685&gt;=TODAY(),"si","no")</f>
        <v>si</v>
      </c>
      <c r="K685" s="8" t="str">
        <f ca="1">IF(ABS(_xlfn.DAYS(TODAY(),I685))&lt;$B$9,"Debe renovar licencia luego de curso de 8 horas","")</f>
        <v/>
      </c>
      <c r="L685" s="8"/>
      <c r="M685" s="8" t="str">
        <f ca="1">IF(AND(J685="no",$B$10="si"),"si","no")</f>
        <v>no</v>
      </c>
      <c r="N685" s="266"/>
      <c r="O685" s="266"/>
      <c r="P685" s="266"/>
      <c r="Q685" s="267" t="str" cm="1">
        <f t="array" aca="1" ref="Q685" ca="1">_xlfn.IFS(J685="no","no",$B$10="si","si")</f>
        <v>si</v>
      </c>
      <c r="R685" s="266"/>
    </row>
    <row r="686" spans="1:18" x14ac:dyDescent="0.3">
      <c r="A686" s="63" t="s">
        <v>2699</v>
      </c>
      <c r="B686" s="224" t="s">
        <v>44</v>
      </c>
      <c r="C686" s="225" t="s">
        <v>2700</v>
      </c>
      <c r="D686" s="38" t="s">
        <v>57</v>
      </c>
      <c r="E686" s="37" t="s">
        <v>2701</v>
      </c>
      <c r="F686" s="38" t="s">
        <v>402</v>
      </c>
      <c r="G686" s="39" t="s">
        <v>2702</v>
      </c>
      <c r="H686" s="40">
        <v>43361</v>
      </c>
      <c r="I686" s="41">
        <f>Table15[[#This Row],[Fecha 
de 
expedición]]+1461</f>
        <v>44822</v>
      </c>
      <c r="J686" s="244" t="str">
        <f ca="1">IF(I686&gt;=TODAY(),"si","no")</f>
        <v>no</v>
      </c>
      <c r="K686" s="8" t="str">
        <f ca="1">IF(ABS(_xlfn.DAYS(TODAY(),I686))&lt;$B$9,"Debe renovar licencia luego de curso de 8 horas","")</f>
        <v/>
      </c>
      <c r="L686" s="8"/>
      <c r="M686" s="8" t="str">
        <f ca="1">IF(AND(J686="no",$B$10="si"),"si","no")</f>
        <v>si</v>
      </c>
      <c r="N686" s="266"/>
      <c r="O686" s="266"/>
      <c r="P686" s="266"/>
      <c r="Q686" s="267" t="str" cm="1">
        <f t="array" aca="1" ref="Q686" ca="1">_xlfn.IFS(J686="no","no",$B$10="si","si")</f>
        <v>no</v>
      </c>
      <c r="R686" s="266"/>
    </row>
    <row r="687" spans="1:18" x14ac:dyDescent="0.3">
      <c r="A687" s="63" t="s">
        <v>2703</v>
      </c>
      <c r="B687" s="224" t="s">
        <v>44</v>
      </c>
      <c r="C687" s="225" t="s">
        <v>2704</v>
      </c>
      <c r="D687" s="38" t="s">
        <v>57</v>
      </c>
      <c r="E687" s="37" t="s">
        <v>2705</v>
      </c>
      <c r="F687" s="38" t="s">
        <v>695</v>
      </c>
      <c r="G687" s="39" t="s">
        <v>2706</v>
      </c>
      <c r="H687" s="40">
        <v>44798</v>
      </c>
      <c r="I687" s="41">
        <f>Table15[[#This Row],[Fecha 
de 
expedición]]+1461</f>
        <v>46259</v>
      </c>
      <c r="J687" s="244" t="str">
        <f ca="1">IF(I687&gt;=TODAY(),"si","no")</f>
        <v>si</v>
      </c>
      <c r="K687" s="8" t="str">
        <f ca="1">IF(ABS(_xlfn.DAYS(TODAY(),I687))&lt;$B$9,"Debe renovar licencia luego de curso de 8 horas","")</f>
        <v/>
      </c>
      <c r="L687" s="8"/>
      <c r="M687" s="8" t="str">
        <f ca="1">IF(AND(J687="no",$B$10="si"),"si","no")</f>
        <v>no</v>
      </c>
      <c r="N687" s="266"/>
      <c r="O687" s="266"/>
      <c r="P687" s="266"/>
      <c r="Q687" s="267" t="str" cm="1">
        <f t="array" aca="1" ref="Q687" ca="1">_xlfn.IFS(J687="no","no",$B$10="si","si")</f>
        <v>si</v>
      </c>
      <c r="R687" s="266"/>
    </row>
    <row r="688" spans="1:18" x14ac:dyDescent="0.3">
      <c r="A688" s="63" t="s">
        <v>2707</v>
      </c>
      <c r="B688" s="224" t="s">
        <v>44</v>
      </c>
      <c r="C688" s="225" t="s">
        <v>2708</v>
      </c>
      <c r="D688" s="38" t="s">
        <v>57</v>
      </c>
      <c r="E688" s="37" t="s">
        <v>2709</v>
      </c>
      <c r="F688" s="38" t="s">
        <v>2710</v>
      </c>
      <c r="G688" s="39" t="s">
        <v>2711</v>
      </c>
      <c r="H688" s="40">
        <v>44333</v>
      </c>
      <c r="I688" s="41">
        <f>Table15[[#This Row],[Fecha 
de 
expedición]]+1461</f>
        <v>45794</v>
      </c>
      <c r="J688" s="244" t="str">
        <f ca="1">IF(I688&gt;=TODAY(),"si","no")</f>
        <v>si</v>
      </c>
      <c r="K688" s="8" t="str">
        <f ca="1">IF(ABS(_xlfn.DAYS(TODAY(),I688))&lt;$B$9,"Debe renovar licencia luego de curso de 8 horas","")</f>
        <v/>
      </c>
      <c r="L688" s="8"/>
      <c r="M688" s="8" t="str">
        <f ca="1">IF(AND(J688="no",$B$10="si"),"si","no")</f>
        <v>no</v>
      </c>
      <c r="N688" s="266"/>
      <c r="O688" s="266"/>
      <c r="P688" s="266"/>
      <c r="Q688" s="267" t="str" cm="1">
        <f t="array" aca="1" ref="Q688" ca="1">_xlfn.IFS(J688="no","no",$B$10="si","si")</f>
        <v>si</v>
      </c>
      <c r="R688" s="266"/>
    </row>
    <row r="689" spans="1:18" x14ac:dyDescent="0.3">
      <c r="A689" s="63" t="s">
        <v>2712</v>
      </c>
      <c r="B689" s="224" t="s">
        <v>44</v>
      </c>
      <c r="C689" s="225" t="s">
        <v>2713</v>
      </c>
      <c r="D689" s="38" t="s">
        <v>57</v>
      </c>
      <c r="E689" s="83" t="s">
        <v>2714</v>
      </c>
      <c r="F689" s="38" t="s">
        <v>320</v>
      </c>
      <c r="G689" s="39" t="s">
        <v>2715</v>
      </c>
      <c r="H689" s="40">
        <v>45079</v>
      </c>
      <c r="I689" s="41">
        <f>Table15[[#This Row],[Fecha 
de 
expedición]]+1461</f>
        <v>46540</v>
      </c>
      <c r="J689" s="244" t="str">
        <f ca="1">IF(I689&gt;=TODAY(),"si","no")</f>
        <v>si</v>
      </c>
      <c r="K689" s="8" t="str">
        <f ca="1">IF(ABS(_xlfn.DAYS(TODAY(),I689))&lt;$B$9,"Debe renovar licencia luego de curso de 8 horas","")</f>
        <v/>
      </c>
      <c r="L689" s="8"/>
      <c r="M689" s="8" t="str">
        <f ca="1">IF(AND(J689="no",$B$10="si"),"si","no")</f>
        <v>no</v>
      </c>
      <c r="N689" s="266"/>
      <c r="O689" s="266"/>
      <c r="P689" s="266"/>
      <c r="Q689" s="267" t="str" cm="1">
        <f t="array" aca="1" ref="Q689" ca="1">_xlfn.IFS(J689="no","no",$B$10="si","si")</f>
        <v>si</v>
      </c>
      <c r="R689" s="266"/>
    </row>
    <row r="690" spans="1:18" x14ac:dyDescent="0.3">
      <c r="A690" s="63" t="s">
        <v>2716</v>
      </c>
      <c r="B690" s="224" t="s">
        <v>44</v>
      </c>
      <c r="C690" s="225" t="s">
        <v>2717</v>
      </c>
      <c r="D690" s="38" t="s">
        <v>57</v>
      </c>
      <c r="E690" s="37" t="s">
        <v>2718</v>
      </c>
      <c r="F690" s="38" t="s">
        <v>655</v>
      </c>
      <c r="G690" s="39" t="s">
        <v>2719</v>
      </c>
      <c r="H690" s="40">
        <v>44798</v>
      </c>
      <c r="I690" s="41">
        <f>Table15[[#This Row],[Fecha 
de 
expedición]]+1461</f>
        <v>46259</v>
      </c>
      <c r="J690" s="244" t="str">
        <f ca="1">IF(I690&gt;=TODAY(),"si","no")</f>
        <v>si</v>
      </c>
      <c r="K690" s="8" t="str">
        <f ca="1">IF(ABS(_xlfn.DAYS(TODAY(),I690))&lt;$B$9,"Debe renovar licencia luego de curso de 8 horas","")</f>
        <v/>
      </c>
      <c r="L690" s="8"/>
      <c r="M690" s="8" t="str">
        <f ca="1">IF(AND(J690="no",$B$10="si"),"si","no")</f>
        <v>no</v>
      </c>
      <c r="N690" s="266"/>
      <c r="O690" s="266"/>
      <c r="P690" s="266"/>
      <c r="Q690" s="267" t="str" cm="1">
        <f t="array" aca="1" ref="Q690" ca="1">_xlfn.IFS(J690="no","no",$B$10="si","si")</f>
        <v>si</v>
      </c>
      <c r="R690" s="266"/>
    </row>
    <row r="691" spans="1:18" x14ac:dyDescent="0.3">
      <c r="A691" s="63" t="s">
        <v>2720</v>
      </c>
      <c r="B691" s="224" t="s">
        <v>44</v>
      </c>
      <c r="C691" s="225" t="s">
        <v>2721</v>
      </c>
      <c r="D691" s="38" t="s">
        <v>57</v>
      </c>
      <c r="E691" s="37" t="s">
        <v>2722</v>
      </c>
      <c r="F691" s="38" t="s">
        <v>267</v>
      </c>
      <c r="G691" s="39" t="s">
        <v>2723</v>
      </c>
      <c r="H691" s="40">
        <v>44910</v>
      </c>
      <c r="I691" s="41">
        <f>Table15[[#This Row],[Fecha 
de 
expedición]]+1461</f>
        <v>46371</v>
      </c>
      <c r="J691" s="244" t="str">
        <f ca="1">IF(I691&gt;=TODAY(),"si","no")</f>
        <v>si</v>
      </c>
      <c r="K691" s="8" t="str">
        <f ca="1">IF(ABS(_xlfn.DAYS(TODAY(),I691))&lt;$B$9,"Debe renovar licencia luego de curso de 8 horas","")</f>
        <v/>
      </c>
      <c r="L691" s="8"/>
      <c r="M691" s="8" t="str">
        <f ca="1">IF(AND(J691="no",$B$10="si"),"si","no")</f>
        <v>no</v>
      </c>
      <c r="N691" s="266"/>
      <c r="O691" s="266"/>
      <c r="P691" s="266"/>
      <c r="Q691" s="267" t="str" cm="1">
        <f t="array" aca="1" ref="Q691" ca="1">_xlfn.IFS(J691="no","no",$B$10="si","si")</f>
        <v>si</v>
      </c>
      <c r="R691" s="266"/>
    </row>
    <row r="692" spans="1:18" x14ac:dyDescent="0.3">
      <c r="A692" s="61" t="s">
        <v>2724</v>
      </c>
      <c r="B692" s="224" t="s">
        <v>44</v>
      </c>
      <c r="C692" s="225" t="s">
        <v>2725</v>
      </c>
      <c r="D692" s="38" t="s">
        <v>57</v>
      </c>
      <c r="E692" s="235" t="s">
        <v>2726</v>
      </c>
      <c r="F692" s="38" t="s">
        <v>53</v>
      </c>
      <c r="G692" s="39" t="s">
        <v>2727</v>
      </c>
      <c r="H692" s="81">
        <v>44589</v>
      </c>
      <c r="I692" s="84">
        <f>Table15[[#This Row],[Fecha 
de 
expedición]]+1461</f>
        <v>46050</v>
      </c>
      <c r="J692" s="244" t="str">
        <f ca="1">IF(I692&gt;=TODAY(),"si","no")</f>
        <v>si</v>
      </c>
      <c r="K692" s="8" t="str">
        <f ca="1">IF(ABS(_xlfn.DAYS(TODAY(),I692))&lt;$B$9,"Debe renovar licencia luego de curso de 8 horas","")</f>
        <v/>
      </c>
      <c r="L692" s="8"/>
      <c r="M692" s="8" t="str">
        <f ca="1">IF(AND(J692="no",$B$10="si"),"si","no")</f>
        <v>no</v>
      </c>
      <c r="N692" s="266"/>
      <c r="O692" s="266"/>
      <c r="P692" s="266"/>
      <c r="Q692" s="267" t="str" cm="1">
        <f t="array" aca="1" ref="Q692" ca="1">_xlfn.IFS(J692="no","no",$B$10="si","si")</f>
        <v>si</v>
      </c>
      <c r="R692" s="266"/>
    </row>
    <row r="693" spans="1:18" x14ac:dyDescent="0.3">
      <c r="A693" s="63" t="s">
        <v>2728</v>
      </c>
      <c r="B693" s="224" t="s">
        <v>44</v>
      </c>
      <c r="C693" s="225" t="s">
        <v>2729</v>
      </c>
      <c r="D693" s="38" t="s">
        <v>57</v>
      </c>
      <c r="E693" s="37" t="s">
        <v>2730</v>
      </c>
      <c r="F693" s="38" t="s">
        <v>89</v>
      </c>
      <c r="G693" s="39" t="s">
        <v>2731</v>
      </c>
      <c r="H693" s="40">
        <v>43360</v>
      </c>
      <c r="I693" s="41">
        <f>Table15[[#This Row],[Fecha 
de 
expedición]]+1461</f>
        <v>44821</v>
      </c>
      <c r="J693" s="244" t="str">
        <f ca="1">IF(I693&gt;=TODAY(),"si","no")</f>
        <v>no</v>
      </c>
      <c r="K693" s="8" t="str">
        <f ca="1">IF(ABS(_xlfn.DAYS(TODAY(),I693))&lt;$B$9,"Debe renovar licencia luego de curso de 8 horas","")</f>
        <v/>
      </c>
      <c r="L693" s="8"/>
      <c r="M693" s="8" t="str">
        <f ca="1">IF(AND(J693="no",$B$10="si"),"si","no")</f>
        <v>si</v>
      </c>
      <c r="N693" s="266"/>
      <c r="O693" s="266"/>
      <c r="P693" s="266"/>
      <c r="Q693" s="267" t="str" cm="1">
        <f t="array" aca="1" ref="Q693" ca="1">_xlfn.IFS(J693="no","no",$B$10="si","si")</f>
        <v>no</v>
      </c>
      <c r="R693" s="266"/>
    </row>
    <row r="694" spans="1:18" x14ac:dyDescent="0.3">
      <c r="A694" s="63" t="s">
        <v>2732</v>
      </c>
      <c r="B694" s="224" t="s">
        <v>44</v>
      </c>
      <c r="C694" s="225" t="s">
        <v>2733</v>
      </c>
      <c r="D694" s="38" t="s">
        <v>57</v>
      </c>
      <c r="E694" s="37" t="s">
        <v>2734</v>
      </c>
      <c r="F694" s="38" t="s">
        <v>1647</v>
      </c>
      <c r="G694" s="39" t="s">
        <v>2735</v>
      </c>
      <c r="H694" s="40">
        <v>44649</v>
      </c>
      <c r="I694" s="41">
        <f>Table15[[#This Row],[Fecha 
de 
expedición]]+1461</f>
        <v>46110</v>
      </c>
      <c r="J694" s="244" t="str">
        <f ca="1">IF(I694&gt;=TODAY(),"si","no")</f>
        <v>si</v>
      </c>
      <c r="K694" s="8" t="str">
        <f ca="1">IF(ABS(_xlfn.DAYS(TODAY(),I694))&lt;$B$9,"Debe renovar licencia luego de curso de 8 horas","")</f>
        <v/>
      </c>
      <c r="L694" s="8"/>
      <c r="M694" s="8" t="str">
        <f ca="1">IF(AND(J694="no",$B$10="si"),"si","no")</f>
        <v>no</v>
      </c>
      <c r="N694" s="266"/>
      <c r="O694" s="266"/>
      <c r="P694" s="266"/>
      <c r="Q694" s="267" t="str" cm="1">
        <f t="array" aca="1" ref="Q694" ca="1">_xlfn.IFS(J694="no","no",$B$10="si","si")</f>
        <v>si</v>
      </c>
      <c r="R694" s="266"/>
    </row>
    <row r="695" spans="1:18" x14ac:dyDescent="0.3">
      <c r="A695" s="63" t="s">
        <v>2736</v>
      </c>
      <c r="B695" s="224" t="s">
        <v>44</v>
      </c>
      <c r="C695" s="225" t="s">
        <v>2737</v>
      </c>
      <c r="D695" s="38" t="s">
        <v>57</v>
      </c>
      <c r="E695" s="37" t="s">
        <v>2738</v>
      </c>
      <c r="F695" s="38" t="s">
        <v>74</v>
      </c>
      <c r="G695" s="39" t="s">
        <v>2739</v>
      </c>
      <c r="H695" s="40">
        <v>44895</v>
      </c>
      <c r="I695" s="41">
        <f>Table15[[#This Row],[Fecha 
de 
expedición]]+1461</f>
        <v>46356</v>
      </c>
      <c r="J695" s="244" t="str">
        <f ca="1">IF(I695&gt;=TODAY(),"si","no")</f>
        <v>si</v>
      </c>
      <c r="K695" s="8" t="str">
        <f ca="1">IF(ABS(_xlfn.DAYS(TODAY(),I695))&lt;$B$9,"Debe renovar licencia luego de curso de 8 horas","")</f>
        <v/>
      </c>
      <c r="L695" s="8"/>
      <c r="M695" s="8" t="str">
        <f ca="1">IF(AND(J695="no",$B$10="si"),"si","no")</f>
        <v>no</v>
      </c>
      <c r="N695" s="266"/>
      <c r="O695" s="266"/>
      <c r="P695" s="266"/>
      <c r="Q695" s="267" t="str" cm="1">
        <f t="array" aca="1" ref="Q695" ca="1">_xlfn.IFS(J695="no","no",$B$10="si","si")</f>
        <v>si</v>
      </c>
      <c r="R695" s="266"/>
    </row>
    <row r="696" spans="1:18" x14ac:dyDescent="0.3">
      <c r="A696" s="63" t="s">
        <v>2740</v>
      </c>
      <c r="B696" s="224" t="s">
        <v>44</v>
      </c>
      <c r="C696" s="225" t="s">
        <v>2741</v>
      </c>
      <c r="D696" s="38" t="s">
        <v>57</v>
      </c>
      <c r="E696" s="37" t="s">
        <v>2742</v>
      </c>
      <c r="F696" s="38" t="s">
        <v>1647</v>
      </c>
      <c r="G696" s="39" t="s">
        <v>2743</v>
      </c>
      <c r="H696" s="40">
        <v>44687</v>
      </c>
      <c r="I696" s="41">
        <f>Table15[[#This Row],[Fecha 
de 
expedición]]+1461</f>
        <v>46148</v>
      </c>
      <c r="J696" s="244" t="str">
        <f ca="1">IF(I696&gt;=TODAY(),"si","no")</f>
        <v>si</v>
      </c>
      <c r="K696" s="8" t="str">
        <f ca="1">IF(ABS(_xlfn.DAYS(TODAY(),I696))&lt;$B$9,"Debe renovar licencia luego de curso de 8 horas","")</f>
        <v/>
      </c>
      <c r="L696" s="8"/>
      <c r="M696" s="8" t="str">
        <f ca="1">IF(AND(J696="no",$B$10="si"),"si","no")</f>
        <v>no</v>
      </c>
      <c r="N696" s="266"/>
      <c r="O696" s="266"/>
      <c r="P696" s="266"/>
      <c r="Q696" s="267" t="str" cm="1">
        <f t="array" aca="1" ref="Q696" ca="1">_xlfn.IFS(J696="no","no",$B$10="si","si")</f>
        <v>si</v>
      </c>
      <c r="R696" s="266"/>
    </row>
    <row r="697" spans="1:18" x14ac:dyDescent="0.3">
      <c r="A697" s="61" t="s">
        <v>2744</v>
      </c>
      <c r="B697" s="224" t="s">
        <v>44</v>
      </c>
      <c r="C697" s="225" t="s">
        <v>2745</v>
      </c>
      <c r="D697" s="38" t="s">
        <v>57</v>
      </c>
      <c r="E697" s="235" t="s">
        <v>2746</v>
      </c>
      <c r="F697" s="38" t="s">
        <v>109</v>
      </c>
      <c r="G697" s="39" t="s">
        <v>2747</v>
      </c>
      <c r="H697" s="81">
        <v>44845</v>
      </c>
      <c r="I697" s="84">
        <f>Table15[[#This Row],[Fecha 
de 
expedición]]+1461</f>
        <v>46306</v>
      </c>
      <c r="J697" s="244" t="str">
        <f ca="1">IF(I697&gt;=TODAY(),"si","no")</f>
        <v>si</v>
      </c>
      <c r="K697" s="8" t="str">
        <f ca="1">IF(ABS(_xlfn.DAYS(TODAY(),I697))&lt;$B$9,"Debe renovar licencia luego de curso de 8 horas","")</f>
        <v/>
      </c>
      <c r="L697" s="8"/>
      <c r="M697" s="8" t="str">
        <f ca="1">IF(AND(J697="no",$B$10="si"),"si","no")</f>
        <v>no</v>
      </c>
      <c r="N697" s="266"/>
      <c r="O697" s="266"/>
      <c r="P697" s="266"/>
      <c r="Q697" s="267" t="str" cm="1">
        <f t="array" aca="1" ref="Q697" ca="1">_xlfn.IFS(J697="no","no",$B$10="si","si")</f>
        <v>si</v>
      </c>
      <c r="R697" s="266"/>
    </row>
    <row r="698" spans="1:18" x14ac:dyDescent="0.3">
      <c r="A698" s="63" t="s">
        <v>2748</v>
      </c>
      <c r="B698" s="224" t="s">
        <v>44</v>
      </c>
      <c r="C698" s="225" t="s">
        <v>2749</v>
      </c>
      <c r="D698" s="38" t="s">
        <v>57</v>
      </c>
      <c r="E698" s="37" t="s">
        <v>2750</v>
      </c>
      <c r="F698" s="38" t="s">
        <v>155</v>
      </c>
      <c r="G698" s="39" t="s">
        <v>2751</v>
      </c>
      <c r="H698" s="40">
        <v>44879</v>
      </c>
      <c r="I698" s="41">
        <f>Table15[[#This Row],[Fecha 
de 
expedición]]+1461</f>
        <v>46340</v>
      </c>
      <c r="J698" s="244" t="str">
        <f ca="1">IF(I698&gt;=TODAY(),"si","no")</f>
        <v>si</v>
      </c>
      <c r="K698" s="8" t="str">
        <f ca="1">IF(ABS(_xlfn.DAYS(TODAY(),I698))&lt;$B$9,"Debe renovar licencia luego de curso de 8 horas","")</f>
        <v/>
      </c>
      <c r="L698" s="8"/>
      <c r="M698" s="8" t="str">
        <f ca="1">IF(AND(J698="no",$B$10="si"),"si","no")</f>
        <v>no</v>
      </c>
      <c r="N698" s="266"/>
      <c r="O698" s="266"/>
      <c r="P698" s="266"/>
      <c r="Q698" s="267" t="str" cm="1">
        <f t="array" aca="1" ref="Q698" ca="1">_xlfn.IFS(J698="no","no",$B$10="si","si")</f>
        <v>si</v>
      </c>
      <c r="R698" s="266"/>
    </row>
    <row r="699" spans="1:18" x14ac:dyDescent="0.3">
      <c r="A699" s="63" t="s">
        <v>2752</v>
      </c>
      <c r="B699" s="224" t="s">
        <v>44</v>
      </c>
      <c r="C699" s="225" t="s">
        <v>2753</v>
      </c>
      <c r="D699" s="38" t="s">
        <v>57</v>
      </c>
      <c r="E699" s="37" t="s">
        <v>2754</v>
      </c>
      <c r="F699" s="38" t="s">
        <v>119</v>
      </c>
      <c r="G699" s="39" t="s">
        <v>2755</v>
      </c>
      <c r="H699" s="40">
        <v>43389</v>
      </c>
      <c r="I699" s="41">
        <f>Table15[[#This Row],[Fecha 
de 
expedición]]+1461</f>
        <v>44850</v>
      </c>
      <c r="J699" s="244" t="str">
        <f ca="1">IF(I699&gt;=TODAY(),"si","no")</f>
        <v>no</v>
      </c>
      <c r="K699" s="8" t="str">
        <f ca="1">IF(ABS(_xlfn.DAYS(TODAY(),I699))&lt;$B$9,"Debe renovar licencia luego de curso de 8 horas","")</f>
        <v/>
      </c>
      <c r="L699" s="8"/>
      <c r="M699" s="8" t="str">
        <f ca="1">IF(AND(J699="no",$B$10="si"),"si","no")</f>
        <v>si</v>
      </c>
      <c r="N699" s="266"/>
      <c r="O699" s="266"/>
      <c r="P699" s="266"/>
      <c r="Q699" s="267" t="str" cm="1">
        <f t="array" aca="1" ref="Q699" ca="1">_xlfn.IFS(J699="no","no",$B$10="si","si")</f>
        <v>no</v>
      </c>
      <c r="R699" s="266"/>
    </row>
    <row r="700" spans="1:18" x14ac:dyDescent="0.3">
      <c r="A700" s="63" t="s">
        <v>2756</v>
      </c>
      <c r="B700" s="224" t="s">
        <v>44</v>
      </c>
      <c r="C700" s="225" t="s">
        <v>2757</v>
      </c>
      <c r="D700" s="38" t="s">
        <v>57</v>
      </c>
      <c r="E700" s="37" t="s">
        <v>2758</v>
      </c>
      <c r="F700" s="38" t="s">
        <v>74</v>
      </c>
      <c r="G700" s="39" t="s">
        <v>2759</v>
      </c>
      <c r="H700" s="40">
        <v>43677</v>
      </c>
      <c r="I700" s="41">
        <f>Table15[[#This Row],[Fecha 
de 
expedición]]+1461</f>
        <v>45138</v>
      </c>
      <c r="J700" s="244" t="str">
        <f ca="1">IF(I700&gt;=TODAY(),"si","no")</f>
        <v>no</v>
      </c>
      <c r="K700" s="8" t="str">
        <f ca="1">IF(ABS(_xlfn.DAYS(TODAY(),I700))&lt;$B$9,"Debe renovar licencia luego de curso de 8 horas","")</f>
        <v>Debe renovar licencia luego de curso de 8 horas</v>
      </c>
      <c r="L700" s="8"/>
      <c r="M700" s="8" t="str">
        <f ca="1">IF(AND(J700="no",$B$10="si"),"si","no")</f>
        <v>si</v>
      </c>
      <c r="N700" s="266"/>
      <c r="O700" s="266"/>
      <c r="P700" s="266"/>
      <c r="Q700" s="267" t="str" cm="1">
        <f t="array" aca="1" ref="Q700" ca="1">_xlfn.IFS(J700="no","no",$B$10="si","si")</f>
        <v>no</v>
      </c>
      <c r="R700" s="266"/>
    </row>
    <row r="701" spans="1:18" x14ac:dyDescent="0.3">
      <c r="A701" s="63" t="s">
        <v>2241</v>
      </c>
      <c r="B701" s="224" t="s">
        <v>62</v>
      </c>
      <c r="C701" s="225" t="s">
        <v>2760</v>
      </c>
      <c r="D701" s="38" t="s">
        <v>57</v>
      </c>
      <c r="E701" s="37" t="s">
        <v>2243</v>
      </c>
      <c r="F701" s="38" t="s">
        <v>99</v>
      </c>
      <c r="G701" s="39" t="s">
        <v>2761</v>
      </c>
      <c r="H701" s="40">
        <v>43171</v>
      </c>
      <c r="I701" s="41">
        <f>Table15[[#This Row],[Fecha 
de 
expedición]]+1461</f>
        <v>44632</v>
      </c>
      <c r="J701" s="244" t="str">
        <f ca="1">IF(I701&gt;=TODAY(),"si","no")</f>
        <v>no</v>
      </c>
      <c r="K701" s="8" t="str">
        <f ca="1">IF(ABS(_xlfn.DAYS(TODAY(),I701))&lt;$B$9,"Debe renovar licencia luego de curso de 8 horas","")</f>
        <v/>
      </c>
      <c r="L701" s="8"/>
      <c r="M701" s="8" t="str">
        <f ca="1">IF(AND(J701="no",$B$10="si"),"si","no")</f>
        <v>si</v>
      </c>
      <c r="N701" s="266"/>
      <c r="O701" s="266"/>
      <c r="P701" s="266"/>
      <c r="Q701" s="267" t="str" cm="1">
        <f t="array" aca="1" ref="Q701" ca="1">_xlfn.IFS(J701="no","no",$B$10="si","si")</f>
        <v>no</v>
      </c>
      <c r="R701" s="266"/>
    </row>
    <row r="702" spans="1:18" x14ac:dyDescent="0.3">
      <c r="A702" s="61" t="s">
        <v>2762</v>
      </c>
      <c r="B702" s="224" t="s">
        <v>44</v>
      </c>
      <c r="C702" s="225" t="s">
        <v>2763</v>
      </c>
      <c r="D702" s="38" t="s">
        <v>46</v>
      </c>
      <c r="E702" s="235" t="s">
        <v>2764</v>
      </c>
      <c r="F702" s="38" t="s">
        <v>155</v>
      </c>
      <c r="G702" s="39" t="s">
        <v>2765</v>
      </c>
      <c r="H702" s="81">
        <v>44497</v>
      </c>
      <c r="I702" s="84">
        <f>Table15[[#This Row],[Fecha 
de 
expedición]]+1461</f>
        <v>45958</v>
      </c>
      <c r="J702" s="244" t="str">
        <f ca="1">IF(I702&gt;=TODAY(),"si","no")</f>
        <v>si</v>
      </c>
      <c r="K702" s="8" t="str">
        <f ca="1">IF(ABS(_xlfn.DAYS(TODAY(),I702))&lt;$B$9,"Debe renovar licencia luego de curso de 8 horas","")</f>
        <v/>
      </c>
      <c r="L702" s="8"/>
      <c r="M702" s="8" t="str">
        <f ca="1">IF(AND(J702="no",$B$10="si"),"si","no")</f>
        <v>no</v>
      </c>
      <c r="N702" s="266"/>
      <c r="O702" s="266"/>
      <c r="P702" s="266"/>
      <c r="Q702" s="267" t="str" cm="1">
        <f t="array" aca="1" ref="Q702" ca="1">_xlfn.IFS(J702="no","no",$B$10="si","si")</f>
        <v>si</v>
      </c>
      <c r="R702" s="266"/>
    </row>
    <row r="703" spans="1:18" x14ac:dyDescent="0.3">
      <c r="A703" s="63" t="s">
        <v>2766</v>
      </c>
      <c r="B703" s="224" t="s">
        <v>44</v>
      </c>
      <c r="C703" s="225" t="s">
        <v>2767</v>
      </c>
      <c r="D703" s="38" t="s">
        <v>57</v>
      </c>
      <c r="E703" s="37" t="s">
        <v>2768</v>
      </c>
      <c r="F703" s="38" t="s">
        <v>114</v>
      </c>
      <c r="G703" s="39" t="s">
        <v>2769</v>
      </c>
      <c r="H703" s="40">
        <v>44328</v>
      </c>
      <c r="I703" s="41">
        <f>Table15[[#This Row],[Fecha 
de 
expedición]]+1461</f>
        <v>45789</v>
      </c>
      <c r="J703" s="244" t="str">
        <f ca="1">IF(I703&gt;=TODAY(),"si","no")</f>
        <v>si</v>
      </c>
      <c r="K703" s="8" t="str">
        <f ca="1">IF(ABS(_xlfn.DAYS(TODAY(),I703))&lt;$B$9,"Debe renovar licencia luego de curso de 8 horas","")</f>
        <v/>
      </c>
      <c r="L703" s="8"/>
      <c r="M703" s="8" t="str">
        <f ca="1">IF(AND(J703="no",$B$10="si"),"si","no")</f>
        <v>no</v>
      </c>
      <c r="N703" s="266"/>
      <c r="O703" s="266"/>
      <c r="P703" s="266"/>
      <c r="Q703" s="267" t="str" cm="1">
        <f t="array" aca="1" ref="Q703" ca="1">_xlfn.IFS(J703="no","no",$B$10="si","si")</f>
        <v>si</v>
      </c>
      <c r="R703" s="266"/>
    </row>
    <row r="704" spans="1:18" x14ac:dyDescent="0.3">
      <c r="A704" s="63" t="s">
        <v>2770</v>
      </c>
      <c r="B704" s="224" t="s">
        <v>44</v>
      </c>
      <c r="C704" s="225" t="s">
        <v>2771</v>
      </c>
      <c r="D704" s="38" t="s">
        <v>57</v>
      </c>
      <c r="E704" s="37" t="s">
        <v>2772</v>
      </c>
      <c r="F704" s="38" t="s">
        <v>119</v>
      </c>
      <c r="G704" s="39" t="s">
        <v>2773</v>
      </c>
      <c r="H704" s="40">
        <v>43502</v>
      </c>
      <c r="I704" s="41">
        <f>Table15[[#This Row],[Fecha 
de 
expedición]]+1461</f>
        <v>44963</v>
      </c>
      <c r="J704" s="244" t="str">
        <f ca="1">IF(I704&gt;=TODAY(),"si","no")</f>
        <v>no</v>
      </c>
      <c r="K704" s="8" t="str">
        <f ca="1">IF(ABS(_xlfn.DAYS(TODAY(),I704))&lt;$B$9,"Debe renovar licencia luego de curso de 8 horas","")</f>
        <v/>
      </c>
      <c r="L704" s="8"/>
      <c r="M704" s="8" t="str">
        <f ca="1">IF(AND(J704="no",$B$10="si"),"si","no")</f>
        <v>si</v>
      </c>
      <c r="N704" s="266"/>
      <c r="O704" s="266"/>
      <c r="P704" s="266"/>
      <c r="Q704" s="267" t="str" cm="1">
        <f t="array" aca="1" ref="Q704" ca="1">_xlfn.IFS(J704="no","no",$B$10="si","si")</f>
        <v>no</v>
      </c>
      <c r="R704" s="266"/>
    </row>
    <row r="705" spans="1:18" x14ac:dyDescent="0.3">
      <c r="A705" s="63" t="s">
        <v>2774</v>
      </c>
      <c r="B705" s="224" t="s">
        <v>44</v>
      </c>
      <c r="C705" s="225" t="s">
        <v>2775</v>
      </c>
      <c r="D705" s="38" t="s">
        <v>46</v>
      </c>
      <c r="E705" s="37" t="s">
        <v>2776</v>
      </c>
      <c r="F705" s="38" t="s">
        <v>168</v>
      </c>
      <c r="G705" s="39" t="s">
        <v>2777</v>
      </c>
      <c r="H705" s="40">
        <v>44649</v>
      </c>
      <c r="I705" s="41">
        <f>Table15[[#This Row],[Fecha 
de 
expedición]]+1461</f>
        <v>46110</v>
      </c>
      <c r="J705" s="244" t="str">
        <f ca="1">IF(I705&gt;=TODAY(),"si","no")</f>
        <v>si</v>
      </c>
      <c r="K705" s="8" t="str">
        <f ca="1">IF(ABS(_xlfn.DAYS(TODAY(),I705))&lt;$B$9,"Debe renovar licencia luego de curso de 8 horas","")</f>
        <v/>
      </c>
      <c r="L705" s="8"/>
      <c r="M705" s="8" t="str">
        <f ca="1">IF(AND(J705="no",$B$10="si"),"si","no")</f>
        <v>no</v>
      </c>
      <c r="N705" s="266"/>
      <c r="O705" s="266"/>
      <c r="P705" s="266"/>
      <c r="Q705" s="267" t="str" cm="1">
        <f t="array" aca="1" ref="Q705" ca="1">_xlfn.IFS(J705="no","no",$B$10="si","si")</f>
        <v>si</v>
      </c>
      <c r="R705" s="266"/>
    </row>
    <row r="706" spans="1:18" x14ac:dyDescent="0.3">
      <c r="A706" s="63" t="s">
        <v>2778</v>
      </c>
      <c r="B706" s="224" t="s">
        <v>44</v>
      </c>
      <c r="C706" s="225" t="s">
        <v>2779</v>
      </c>
      <c r="D706" s="38" t="s">
        <v>46</v>
      </c>
      <c r="E706" s="37" t="s">
        <v>2780</v>
      </c>
      <c r="F706" s="38" t="s">
        <v>168</v>
      </c>
      <c r="G706" s="39" t="s">
        <v>2781</v>
      </c>
      <c r="H706" s="40">
        <v>44687</v>
      </c>
      <c r="I706" s="41">
        <f>Table15[[#This Row],[Fecha 
de 
expedición]]+1461</f>
        <v>46148</v>
      </c>
      <c r="J706" s="244" t="str">
        <f ca="1">IF(I706&gt;=TODAY(),"si","no")</f>
        <v>si</v>
      </c>
      <c r="K706" s="8" t="str">
        <f ca="1">IF(ABS(_xlfn.DAYS(TODAY(),I706))&lt;$B$9,"Debe renovar licencia luego de curso de 8 horas","")</f>
        <v/>
      </c>
      <c r="L706" s="8"/>
      <c r="M706" s="8" t="str">
        <f ca="1">IF(AND(J706="no",$B$10="si"),"si","no")</f>
        <v>no</v>
      </c>
      <c r="N706" s="266"/>
      <c r="O706" s="266"/>
      <c r="P706" s="266"/>
      <c r="Q706" s="267" t="str" cm="1">
        <f t="array" aca="1" ref="Q706" ca="1">_xlfn.IFS(J706="no","no",$B$10="si","si")</f>
        <v>si</v>
      </c>
      <c r="R706" s="266"/>
    </row>
    <row r="707" spans="1:18" x14ac:dyDescent="0.3">
      <c r="A707" s="63" t="s">
        <v>2782</v>
      </c>
      <c r="B707" s="224" t="s">
        <v>62</v>
      </c>
      <c r="C707" s="225" t="s">
        <v>2783</v>
      </c>
      <c r="D707" s="38" t="s">
        <v>46</v>
      </c>
      <c r="E707" s="37" t="s">
        <v>2784</v>
      </c>
      <c r="F707" s="38" t="s">
        <v>168</v>
      </c>
      <c r="G707" s="39" t="s">
        <v>2785</v>
      </c>
      <c r="H707" s="40">
        <v>43235</v>
      </c>
      <c r="I707" s="41">
        <f>Table15[[#This Row],[Fecha 
de 
expedición]]+1461</f>
        <v>44696</v>
      </c>
      <c r="J707" s="244" t="str">
        <f ca="1">IF(I707&gt;=TODAY(),"si","no")</f>
        <v>no</v>
      </c>
      <c r="K707" s="8" t="str">
        <f ca="1">IF(ABS(_xlfn.DAYS(TODAY(),I707))&lt;$B$9,"Debe renovar licencia luego de curso de 8 horas","")</f>
        <v/>
      </c>
      <c r="L707" s="8"/>
      <c r="M707" s="8" t="str">
        <f ca="1">IF(AND(J707="no",$B$10="si"),"si","no")</f>
        <v>si</v>
      </c>
      <c r="N707" s="266"/>
      <c r="O707" s="266"/>
      <c r="P707" s="266"/>
      <c r="Q707" s="267" t="str" cm="1">
        <f t="array" aca="1" ref="Q707" ca="1">_xlfn.IFS(J707="no","no",$B$10="si","si")</f>
        <v>no</v>
      </c>
      <c r="R707" s="266"/>
    </row>
    <row r="708" spans="1:18" x14ac:dyDescent="0.3">
      <c r="A708" s="63" t="s">
        <v>2786</v>
      </c>
      <c r="B708" s="224" t="s">
        <v>62</v>
      </c>
      <c r="C708" s="225" t="s">
        <v>2787</v>
      </c>
      <c r="D708" s="38" t="s">
        <v>57</v>
      </c>
      <c r="E708" s="37" t="s">
        <v>2788</v>
      </c>
      <c r="F708" s="38" t="s">
        <v>124</v>
      </c>
      <c r="G708" s="39" t="s">
        <v>2789</v>
      </c>
      <c r="H708" s="40">
        <v>43276</v>
      </c>
      <c r="I708" s="41">
        <f>Table15[[#This Row],[Fecha 
de 
expedición]]+1461</f>
        <v>44737</v>
      </c>
      <c r="J708" s="244" t="str">
        <f ca="1">IF(I708&gt;=TODAY(),"si","no")</f>
        <v>no</v>
      </c>
      <c r="K708" s="8" t="str">
        <f ca="1">IF(ABS(_xlfn.DAYS(TODAY(),I708))&lt;$B$9,"Debe renovar licencia luego de curso de 8 horas","")</f>
        <v/>
      </c>
      <c r="L708" s="8"/>
      <c r="M708" s="8" t="str">
        <f ca="1">IF(AND(J708="no",$B$10="si"),"si","no")</f>
        <v>si</v>
      </c>
      <c r="N708" s="266"/>
      <c r="O708" s="266"/>
      <c r="P708" s="266"/>
      <c r="Q708" s="267" t="str" cm="1">
        <f t="array" aca="1" ref="Q708" ca="1">_xlfn.IFS(J708="no","no",$B$10="si","si")</f>
        <v>no</v>
      </c>
      <c r="R708" s="266"/>
    </row>
    <row r="709" spans="1:18" x14ac:dyDescent="0.3">
      <c r="A709" s="61" t="s">
        <v>2790</v>
      </c>
      <c r="B709" s="224" t="s">
        <v>44</v>
      </c>
      <c r="C709" s="225" t="s">
        <v>2791</v>
      </c>
      <c r="D709" s="38" t="s">
        <v>57</v>
      </c>
      <c r="E709" s="235" t="s">
        <v>2792</v>
      </c>
      <c r="F709" s="38" t="s">
        <v>237</v>
      </c>
      <c r="G709" s="39" t="s">
        <v>2793</v>
      </c>
      <c r="H709" s="81">
        <v>44725</v>
      </c>
      <c r="I709" s="84">
        <f>Table15[[#This Row],[Fecha 
de 
expedición]]+1461</f>
        <v>46186</v>
      </c>
      <c r="J709" s="244" t="str">
        <f ca="1">IF(I709&gt;=TODAY(),"si","no")</f>
        <v>si</v>
      </c>
      <c r="K709" s="8" t="str">
        <f ca="1">IF(ABS(_xlfn.DAYS(TODAY(),I709))&lt;$B$9,"Debe renovar licencia luego de curso de 8 horas","")</f>
        <v/>
      </c>
      <c r="L709" s="8"/>
      <c r="M709" s="8" t="str">
        <f ca="1">IF(AND(J709="no",$B$10="si"),"si","no")</f>
        <v>no</v>
      </c>
      <c r="N709" s="266"/>
      <c r="O709" s="266"/>
      <c r="P709" s="266"/>
      <c r="Q709" s="267" t="str" cm="1">
        <f t="array" aca="1" ref="Q709" ca="1">_xlfn.IFS(J709="no","no",$B$10="si","si")</f>
        <v>si</v>
      </c>
      <c r="R709" s="266"/>
    </row>
    <row r="710" spans="1:18" x14ac:dyDescent="0.3">
      <c r="A710" s="213" t="s">
        <v>2794</v>
      </c>
      <c r="B710" s="226" t="s">
        <v>44</v>
      </c>
      <c r="C710" s="227" t="s">
        <v>2795</v>
      </c>
      <c r="D710" s="214" t="s">
        <v>57</v>
      </c>
      <c r="E710" s="58" t="s">
        <v>2796</v>
      </c>
      <c r="F710" s="45" t="s">
        <v>892</v>
      </c>
      <c r="G710" s="46" t="s">
        <v>2797</v>
      </c>
      <c r="H710" s="211">
        <v>44845</v>
      </c>
      <c r="I710" s="41">
        <f>Table15[[#This Row],[Fecha 
de 
expedición]]+1461</f>
        <v>46306</v>
      </c>
      <c r="J710" s="228" t="str">
        <f ca="1">IF(I710&gt;=TODAY(),"si","no")</f>
        <v>si</v>
      </c>
      <c r="K710" s="8" t="str">
        <f ca="1">IF(ABS(_xlfn.DAYS(TODAY(),I710))&lt;$B$9,"Debe renovar licencia luego de curso de 8 horas","")</f>
        <v/>
      </c>
      <c r="L710" s="8"/>
      <c r="M710" s="8" t="str">
        <f ca="1">IF(AND(J710="no",$B$10="si"),"si","no")</f>
        <v>no</v>
      </c>
      <c r="N710" s="266"/>
      <c r="O710" s="266"/>
      <c r="P710" s="266"/>
      <c r="Q710" s="267" t="str" cm="1">
        <f t="array" aca="1" ref="Q710" ca="1">_xlfn.IFS(J710="no","no",$B$10="si","si")</f>
        <v>si</v>
      </c>
      <c r="R710" s="266"/>
    </row>
    <row r="711" spans="1:18" x14ac:dyDescent="0.3">
      <c r="A711" s="63" t="s">
        <v>2798</v>
      </c>
      <c r="B711" s="224" t="s">
        <v>44</v>
      </c>
      <c r="C711" s="225" t="s">
        <v>2799</v>
      </c>
      <c r="D711" s="38" t="s">
        <v>57</v>
      </c>
      <c r="E711" s="37" t="s">
        <v>2800</v>
      </c>
      <c r="F711" s="38" t="s">
        <v>704</v>
      </c>
      <c r="G711" s="39" t="s">
        <v>2801</v>
      </c>
      <c r="H711" s="40">
        <v>44908</v>
      </c>
      <c r="I711" s="41">
        <f>Table15[[#This Row],[Fecha 
de 
expedición]]+1461</f>
        <v>46369</v>
      </c>
      <c r="J711" s="244" t="str">
        <f ca="1">IF(I711&gt;=TODAY(),"si","no")</f>
        <v>si</v>
      </c>
      <c r="K711" s="8" t="str">
        <f ca="1">IF(ABS(_xlfn.DAYS(TODAY(),I711))&lt;$B$9,"Debe renovar licencia luego de curso de 8 horas","")</f>
        <v/>
      </c>
      <c r="L711" s="8"/>
      <c r="M711" s="8" t="str">
        <f ca="1">IF(AND(J711="no",$B$10="si"),"si","no")</f>
        <v>no</v>
      </c>
      <c r="N711" s="266"/>
      <c r="O711" s="266"/>
      <c r="P711" s="266"/>
      <c r="Q711" s="267" t="str" cm="1">
        <f t="array" aca="1" ref="Q711" ca="1">_xlfn.IFS(J711="no","no",$B$10="si","si")</f>
        <v>si</v>
      </c>
      <c r="R711" s="266"/>
    </row>
    <row r="712" spans="1:18" x14ac:dyDescent="0.3">
      <c r="A712" s="61" t="s">
        <v>2802</v>
      </c>
      <c r="B712" s="224" t="s">
        <v>44</v>
      </c>
      <c r="C712" s="225" t="s">
        <v>2803</v>
      </c>
      <c r="D712" s="38" t="s">
        <v>46</v>
      </c>
      <c r="E712" s="235" t="s">
        <v>2804</v>
      </c>
      <c r="F712" s="38" t="s">
        <v>168</v>
      </c>
      <c r="G712" s="39" t="s">
        <v>2805</v>
      </c>
      <c r="H712" s="81">
        <v>44725</v>
      </c>
      <c r="I712" s="84">
        <f>Table15[[#This Row],[Fecha 
de 
expedición]]+1461</f>
        <v>46186</v>
      </c>
      <c r="J712" s="244" t="str">
        <f ca="1">IF(I712&gt;=TODAY(),"si","no")</f>
        <v>si</v>
      </c>
      <c r="K712" s="8" t="str">
        <f ca="1">IF(ABS(_xlfn.DAYS(TODAY(),I712))&lt;$B$9,"Debe renovar licencia luego de curso de 8 horas","")</f>
        <v/>
      </c>
      <c r="L712" s="8"/>
      <c r="M712" s="8" t="str">
        <f ca="1">IF(AND(J712="no",$B$10="si"),"si","no")</f>
        <v>no</v>
      </c>
      <c r="N712" s="266"/>
      <c r="O712" s="266"/>
      <c r="P712" s="266"/>
      <c r="Q712" s="267" t="str" cm="1">
        <f t="array" aca="1" ref="Q712" ca="1">_xlfn.IFS(J712="no","no",$B$10="si","si")</f>
        <v>si</v>
      </c>
      <c r="R712" s="266"/>
    </row>
    <row r="713" spans="1:18" x14ac:dyDescent="0.3">
      <c r="A713" s="63" t="s">
        <v>2806</v>
      </c>
      <c r="B713" s="224" t="s">
        <v>44</v>
      </c>
      <c r="C713" s="225" t="s">
        <v>2807</v>
      </c>
      <c r="D713" s="38" t="s">
        <v>57</v>
      </c>
      <c r="E713" s="37" t="s">
        <v>2808</v>
      </c>
      <c r="F713" s="38" t="s">
        <v>53</v>
      </c>
      <c r="G713" s="39" t="s">
        <v>2809</v>
      </c>
      <c r="H713" s="40">
        <v>44908</v>
      </c>
      <c r="I713" s="41">
        <f>Table15[[#This Row],[Fecha 
de 
expedición]]+1461</f>
        <v>46369</v>
      </c>
      <c r="J713" s="244" t="str">
        <f ca="1">IF(I713&gt;=TODAY(),"si","no")</f>
        <v>si</v>
      </c>
      <c r="K713" s="8" t="str">
        <f ca="1">IF(ABS(_xlfn.DAYS(TODAY(),I713))&lt;$B$9,"Debe renovar licencia luego de curso de 8 horas","")</f>
        <v/>
      </c>
      <c r="L713" s="8"/>
      <c r="M713" s="8" t="str">
        <f ca="1">IF(AND(J713="no",$B$10="si"),"si","no")</f>
        <v>no</v>
      </c>
      <c r="N713" s="266"/>
      <c r="O713" s="266"/>
      <c r="P713" s="266"/>
      <c r="Q713" s="267" t="str" cm="1">
        <f t="array" aca="1" ref="Q713" ca="1">_xlfn.IFS(J713="no","no",$B$10="si","si")</f>
        <v>si</v>
      </c>
      <c r="R713" s="266"/>
    </row>
    <row r="714" spans="1:18" x14ac:dyDescent="0.3">
      <c r="A714" s="63" t="s">
        <v>2810</v>
      </c>
      <c r="B714" s="224" t="s">
        <v>44</v>
      </c>
      <c r="C714" s="225" t="s">
        <v>2811</v>
      </c>
      <c r="D714" s="38" t="s">
        <v>57</v>
      </c>
      <c r="E714" s="37" t="s">
        <v>2812</v>
      </c>
      <c r="F714" s="38" t="s">
        <v>74</v>
      </c>
      <c r="G714" s="39" t="s">
        <v>2813</v>
      </c>
      <c r="H714" s="40">
        <v>44908</v>
      </c>
      <c r="I714" s="41">
        <f>Table15[[#This Row],[Fecha 
de 
expedición]]+1461</f>
        <v>46369</v>
      </c>
      <c r="J714" s="244" t="str">
        <f ca="1">IF(I714&gt;=TODAY(),"si","no")</f>
        <v>si</v>
      </c>
      <c r="K714" s="8" t="str">
        <f ca="1">IF(ABS(_xlfn.DAYS(TODAY(),I714))&lt;$B$9,"Debe renovar licencia luego de curso de 8 horas","")</f>
        <v/>
      </c>
      <c r="L714" s="8"/>
      <c r="M714" s="8" t="str">
        <f ca="1">IF(AND(J714="no",$B$10="si"),"si","no")</f>
        <v>no</v>
      </c>
      <c r="N714" s="266"/>
      <c r="O714" s="266"/>
      <c r="P714" s="266"/>
      <c r="Q714" s="267" t="str" cm="1">
        <f t="array" aca="1" ref="Q714" ca="1">_xlfn.IFS(J714="no","no",$B$10="si","si")</f>
        <v>si</v>
      </c>
      <c r="R714" s="266"/>
    </row>
    <row r="715" spans="1:18" x14ac:dyDescent="0.3">
      <c r="A715" s="63" t="s">
        <v>2814</v>
      </c>
      <c r="B715" s="224" t="s">
        <v>62</v>
      </c>
      <c r="C715" s="225" t="s">
        <v>2815</v>
      </c>
      <c r="D715" s="38" t="s">
        <v>57</v>
      </c>
      <c r="E715" s="37" t="s">
        <v>2816</v>
      </c>
      <c r="F715" s="38" t="s">
        <v>53</v>
      </c>
      <c r="G715" s="39" t="s">
        <v>2817</v>
      </c>
      <c r="H715" s="40">
        <v>43306</v>
      </c>
      <c r="I715" s="41">
        <f>Table15[[#This Row],[Fecha 
de 
expedición]]+1461</f>
        <v>44767</v>
      </c>
      <c r="J715" s="244" t="str">
        <f ca="1">IF(I715&gt;=TODAY(),"si","no")</f>
        <v>no</v>
      </c>
      <c r="K715" s="8" t="str">
        <f ca="1">IF(ABS(_xlfn.DAYS(TODAY(),I715))&lt;$B$9,"Debe renovar licencia luego de curso de 8 horas","")</f>
        <v/>
      </c>
      <c r="L715" s="8"/>
      <c r="M715" s="8" t="str">
        <f ca="1">IF(AND(J715="no",$B$10="si"),"si","no")</f>
        <v>si</v>
      </c>
      <c r="N715" s="266"/>
      <c r="O715" s="266"/>
      <c r="P715" s="266"/>
      <c r="Q715" s="267" t="str" cm="1">
        <f t="array" aca="1" ref="Q715" ca="1">_xlfn.IFS(J715="no","no",$B$10="si","si")</f>
        <v>no</v>
      </c>
      <c r="R715" s="266"/>
    </row>
    <row r="716" spans="1:18" x14ac:dyDescent="0.3">
      <c r="A716" s="63" t="s">
        <v>2818</v>
      </c>
      <c r="B716" s="224" t="s">
        <v>44</v>
      </c>
      <c r="C716" s="225" t="s">
        <v>2819</v>
      </c>
      <c r="D716" s="38" t="s">
        <v>46</v>
      </c>
      <c r="E716" s="37" t="s">
        <v>2820</v>
      </c>
      <c r="F716" s="38" t="s">
        <v>74</v>
      </c>
      <c r="G716" s="39" t="s">
        <v>2821</v>
      </c>
      <c r="H716" s="40">
        <v>45128</v>
      </c>
      <c r="I716" s="41">
        <f>Table15[[#This Row],[Fecha 
de 
expedición]]+1461</f>
        <v>46589</v>
      </c>
      <c r="J716" s="244" t="str">
        <f ca="1">IF(I716&gt;=TODAY(),"si","no")</f>
        <v>si</v>
      </c>
      <c r="K716" s="8" t="str">
        <f ca="1">IF(ABS(_xlfn.DAYS(TODAY(),I716))&lt;$B$9,"Debe renovar licencia luego de curso de 8 horas","")</f>
        <v/>
      </c>
      <c r="L716" s="8"/>
      <c r="M716" s="8" t="str">
        <f ca="1">IF(AND(J716="no",$B$10="si"),"si","no")</f>
        <v>no</v>
      </c>
      <c r="N716" s="266"/>
      <c r="O716" s="266"/>
      <c r="P716" s="266"/>
      <c r="Q716" s="267" t="str" cm="1">
        <f t="array" aca="1" ref="Q716" ca="1">_xlfn.IFS(J716="no","no",$B$10="si","si")</f>
        <v>si</v>
      </c>
      <c r="R716" s="266"/>
    </row>
    <row r="717" spans="1:18" x14ac:dyDescent="0.3">
      <c r="A717" s="252" t="s">
        <v>9275</v>
      </c>
      <c r="B717" s="224" t="s">
        <v>44</v>
      </c>
      <c r="C717" s="253" t="s">
        <v>9276</v>
      </c>
      <c r="D717" s="254" t="s">
        <v>57</v>
      </c>
      <c r="E717" s="259" t="s">
        <v>9277</v>
      </c>
      <c r="F717" s="38" t="s">
        <v>994</v>
      </c>
      <c r="G717" s="256" t="s">
        <v>9278</v>
      </c>
      <c r="H717" s="257">
        <v>45058</v>
      </c>
      <c r="I717" s="41">
        <f>Table15[[#This Row],[Fecha 
de 
expedición]]+1461</f>
        <v>46519</v>
      </c>
      <c r="J717" s="258" t="str">
        <f ca="1">IF(I717&gt;=TODAY(),"si","no")</f>
        <v>si</v>
      </c>
      <c r="K717" s="8" t="str">
        <f ca="1">IF(ABS(_xlfn.DAYS(TODAY(),I717))&lt;$B$9,"Debe renovar licencia luego de curso de 8 horas","")</f>
        <v/>
      </c>
      <c r="L717" s="8"/>
      <c r="M717" s="8" t="str">
        <f ca="1">IF(AND(J717="no",$B$10="si"),"si","no")</f>
        <v>no</v>
      </c>
      <c r="N717" s="266"/>
      <c r="O717" s="266"/>
      <c r="P717" s="266"/>
      <c r="Q717" s="267"/>
      <c r="R717" s="266"/>
    </row>
    <row r="718" spans="1:18" x14ac:dyDescent="0.3">
      <c r="A718" s="63" t="s">
        <v>2822</v>
      </c>
      <c r="B718" s="224" t="s">
        <v>44</v>
      </c>
      <c r="C718" s="225" t="s">
        <v>2823</v>
      </c>
      <c r="D718" s="38" t="s">
        <v>57</v>
      </c>
      <c r="E718" s="37" t="s">
        <v>2824</v>
      </c>
      <c r="F718" s="38" t="s">
        <v>267</v>
      </c>
      <c r="G718" s="39" t="s">
        <v>2825</v>
      </c>
      <c r="H718" s="40">
        <v>43706</v>
      </c>
      <c r="I718" s="41">
        <f>Table15[[#This Row],[Fecha 
de 
expedición]]+1461</f>
        <v>45167</v>
      </c>
      <c r="J718" s="244" t="str">
        <f ca="1">IF(I718&gt;=TODAY(),"si","no")</f>
        <v>si</v>
      </c>
      <c r="K718" s="8" t="str">
        <f ca="1">IF(ABS(_xlfn.DAYS(TODAY(),I718))&lt;$B$9,"Debe renovar licencia luego de curso de 8 horas","")</f>
        <v>Debe renovar licencia luego de curso de 8 horas</v>
      </c>
      <c r="L718" s="8"/>
      <c r="M718" s="8" t="str">
        <f ca="1">IF(AND(J718="no",$B$10="si"),"si","no")</f>
        <v>no</v>
      </c>
      <c r="N718" s="266"/>
      <c r="O718" s="266"/>
      <c r="P718" s="266"/>
      <c r="Q718" s="267" t="str" cm="1">
        <f t="array" aca="1" ref="Q718" ca="1">_xlfn.IFS(J718="no","no",$B$10="si","si")</f>
        <v>si</v>
      </c>
      <c r="R718" s="266"/>
    </row>
    <row r="719" spans="1:18" x14ac:dyDescent="0.3">
      <c r="A719" s="63" t="s">
        <v>2826</v>
      </c>
      <c r="B719" s="224" t="s">
        <v>44</v>
      </c>
      <c r="C719" s="225" t="s">
        <v>2827</v>
      </c>
      <c r="D719" s="38" t="s">
        <v>46</v>
      </c>
      <c r="E719" s="37" t="s">
        <v>2828</v>
      </c>
      <c r="F719" s="38" t="s">
        <v>168</v>
      </c>
      <c r="G719" s="39" t="s">
        <v>2829</v>
      </c>
      <c r="H719" s="40">
        <v>43397</v>
      </c>
      <c r="I719" s="41">
        <f>Table15[[#This Row],[Fecha 
de 
expedición]]+1461</f>
        <v>44858</v>
      </c>
      <c r="J719" s="244" t="str">
        <f ca="1">IF(I719&gt;=TODAY(),"si","no")</f>
        <v>no</v>
      </c>
      <c r="K719" s="8" t="str">
        <f ca="1">IF(ABS(_xlfn.DAYS(TODAY(),I719))&lt;$B$9,"Debe renovar licencia luego de curso de 8 horas","")</f>
        <v/>
      </c>
      <c r="L719" s="8"/>
      <c r="M719" s="8" t="str">
        <f ca="1">IF(AND(J719="no",$B$10="si"),"si","no")</f>
        <v>si</v>
      </c>
      <c r="N719" s="266"/>
      <c r="O719" s="266"/>
      <c r="P719" s="266"/>
      <c r="Q719" s="267" t="str" cm="1">
        <f t="array" aca="1" ref="Q719" ca="1">_xlfn.IFS(J719="no","no",$B$10="si","si")</f>
        <v>no</v>
      </c>
      <c r="R719" s="266"/>
    </row>
    <row r="720" spans="1:18" x14ac:dyDescent="0.3">
      <c r="A720" s="61" t="s">
        <v>2830</v>
      </c>
      <c r="B720" s="224" t="s">
        <v>44</v>
      </c>
      <c r="C720" s="225" t="s">
        <v>2831</v>
      </c>
      <c r="D720" s="38" t="s">
        <v>57</v>
      </c>
      <c r="E720" s="235" t="s">
        <v>2832</v>
      </c>
      <c r="F720" s="38" t="s">
        <v>2833</v>
      </c>
      <c r="G720" s="39" t="s">
        <v>2834</v>
      </c>
      <c r="H720" s="81">
        <v>44516</v>
      </c>
      <c r="I720" s="84">
        <f>Table15[[#This Row],[Fecha 
de 
expedición]]+1461</f>
        <v>45977</v>
      </c>
      <c r="J720" s="244" t="str">
        <f ca="1">IF(I720&gt;=TODAY(),"si","no")</f>
        <v>si</v>
      </c>
      <c r="K720" s="8" t="str">
        <f ca="1">IF(ABS(_xlfn.DAYS(TODAY(),I720))&lt;$B$9,"Debe renovar licencia luego de curso de 8 horas","")</f>
        <v/>
      </c>
      <c r="L720" s="8"/>
      <c r="M720" s="8" t="str">
        <f ca="1">IF(AND(J720="no",$B$10="si"),"si","no")</f>
        <v>no</v>
      </c>
      <c r="N720" s="266"/>
      <c r="O720" s="266"/>
      <c r="P720" s="266"/>
      <c r="Q720" s="267" t="str" cm="1">
        <f t="array" aca="1" ref="Q720" ca="1">_xlfn.IFS(J720="no","no",$B$10="si","si")</f>
        <v>si</v>
      </c>
      <c r="R720" s="266"/>
    </row>
    <row r="721" spans="1:18" x14ac:dyDescent="0.3">
      <c r="A721" s="61" t="s">
        <v>2835</v>
      </c>
      <c r="B721" s="224" t="s">
        <v>44</v>
      </c>
      <c r="C721" s="225" t="s">
        <v>2836</v>
      </c>
      <c r="D721" s="38" t="s">
        <v>57</v>
      </c>
      <c r="E721" s="58" t="s">
        <v>2837</v>
      </c>
      <c r="F721" s="38" t="s">
        <v>53</v>
      </c>
      <c r="G721" s="39" t="s">
        <v>2838</v>
      </c>
      <c r="H721" s="40">
        <v>44455</v>
      </c>
      <c r="I721" s="41">
        <f>Table15[[#This Row],[Fecha 
de 
expedición]]+1461</f>
        <v>45916</v>
      </c>
      <c r="J721" s="244" t="str">
        <f ca="1">IF(I721&gt;=TODAY(),"si","no")</f>
        <v>si</v>
      </c>
      <c r="K721" s="8" t="str">
        <f ca="1">IF(ABS(_xlfn.DAYS(TODAY(),I721))&lt;$B$9,"Debe renovar licencia luego de curso de 8 horas","")</f>
        <v/>
      </c>
      <c r="L721" s="8"/>
      <c r="M721" s="8" t="str">
        <f ca="1">IF(AND(J721="no",$B$10="si"),"si","no")</f>
        <v>no</v>
      </c>
      <c r="N721" s="266"/>
      <c r="O721" s="266"/>
      <c r="P721" s="266"/>
      <c r="Q721" s="267" t="str" cm="1">
        <f t="array" aca="1" ref="Q721" ca="1">_xlfn.IFS(J721="no","no",$B$10="si","si")</f>
        <v>si</v>
      </c>
      <c r="R721" s="266"/>
    </row>
    <row r="722" spans="1:18" x14ac:dyDescent="0.3">
      <c r="A722" s="63" t="s">
        <v>2839</v>
      </c>
      <c r="B722" s="224" t="s">
        <v>44</v>
      </c>
      <c r="C722" s="225" t="s">
        <v>2840</v>
      </c>
      <c r="D722" s="38" t="s">
        <v>57</v>
      </c>
      <c r="E722" s="37" t="s">
        <v>2841</v>
      </c>
      <c r="F722" s="38" t="s">
        <v>119</v>
      </c>
      <c r="G722" s="39" t="s">
        <v>2842</v>
      </c>
      <c r="H722" s="40">
        <v>44881</v>
      </c>
      <c r="I722" s="41">
        <f>Table15[[#This Row],[Fecha 
de 
expedición]]+1461</f>
        <v>46342</v>
      </c>
      <c r="J722" s="244" t="str">
        <f ca="1">IF(I722&gt;=TODAY(),"si","no")</f>
        <v>si</v>
      </c>
      <c r="K722" s="8" t="str">
        <f ca="1">IF(ABS(_xlfn.DAYS(TODAY(),I722))&lt;$B$9,"Debe renovar licencia luego de curso de 8 horas","")</f>
        <v/>
      </c>
      <c r="L722" s="8"/>
      <c r="M722" s="8" t="str">
        <f ca="1">IF(AND(J722="no",$B$10="si"),"si","no")</f>
        <v>no</v>
      </c>
      <c r="N722" s="266"/>
      <c r="O722" s="266"/>
      <c r="P722" s="266"/>
      <c r="Q722" s="267" t="str" cm="1">
        <f t="array" aca="1" ref="Q722" ca="1">_xlfn.IFS(J722="no","no",$B$10="si","si")</f>
        <v>si</v>
      </c>
      <c r="R722" s="266"/>
    </row>
    <row r="723" spans="1:18" x14ac:dyDescent="0.3">
      <c r="A723" s="63" t="s">
        <v>2843</v>
      </c>
      <c r="B723" s="224" t="s">
        <v>44</v>
      </c>
      <c r="C723" s="225" t="s">
        <v>2844</v>
      </c>
      <c r="D723" s="38" t="s">
        <v>46</v>
      </c>
      <c r="E723" s="37" t="s">
        <v>2845</v>
      </c>
      <c r="F723" s="38" t="s">
        <v>402</v>
      </c>
      <c r="G723" s="39" t="s">
        <v>2846</v>
      </c>
      <c r="H723" s="40">
        <v>44951</v>
      </c>
      <c r="I723" s="41">
        <f>Table15[[#This Row],[Fecha 
de 
expedición]]+1461</f>
        <v>46412</v>
      </c>
      <c r="J723" s="244" t="str">
        <f ca="1">IF(I723&gt;=TODAY(),"si","no")</f>
        <v>si</v>
      </c>
      <c r="K723" s="8" t="str">
        <f ca="1">IF(ABS(_xlfn.DAYS(TODAY(),I723))&lt;$B$9,"Debe renovar licencia luego de curso de 8 horas","")</f>
        <v/>
      </c>
      <c r="L723" s="8"/>
      <c r="M723" s="8" t="str">
        <f ca="1">IF(AND(J723="no",$B$10="si"),"si","no")</f>
        <v>no</v>
      </c>
      <c r="N723" s="266"/>
      <c r="O723" s="266"/>
      <c r="P723" s="266"/>
      <c r="Q723" s="267" t="str" cm="1">
        <f t="array" aca="1" ref="Q723" ca="1">_xlfn.IFS(J723="no","no",$B$10="si","si")</f>
        <v>si</v>
      </c>
      <c r="R723" s="266"/>
    </row>
    <row r="724" spans="1:18" x14ac:dyDescent="0.3">
      <c r="A724" s="63" t="s">
        <v>2847</v>
      </c>
      <c r="B724" s="224" t="s">
        <v>44</v>
      </c>
      <c r="C724" s="225" t="s">
        <v>2848</v>
      </c>
      <c r="D724" s="38" t="s">
        <v>57</v>
      </c>
      <c r="E724" s="37" t="s">
        <v>2849</v>
      </c>
      <c r="F724" s="38" t="s">
        <v>453</v>
      </c>
      <c r="G724" s="39" t="s">
        <v>2850</v>
      </c>
      <c r="H724" s="40">
        <v>45015</v>
      </c>
      <c r="I724" s="41">
        <f>Table15[[#This Row],[Fecha 
de 
expedición]]+1461</f>
        <v>46476</v>
      </c>
      <c r="J724" s="244" t="str">
        <f ca="1">IF(I724&gt;=TODAY(),"si","no")</f>
        <v>si</v>
      </c>
      <c r="K724" s="8" t="str">
        <f ca="1">IF(ABS(_xlfn.DAYS(TODAY(),I724))&lt;$B$9,"Debe renovar licencia luego de curso de 8 horas","")</f>
        <v/>
      </c>
      <c r="L724" s="8"/>
      <c r="M724" s="8" t="str">
        <f ca="1">IF(AND(J724="no",$B$10="si"),"si","no")</f>
        <v>no</v>
      </c>
      <c r="N724" s="266"/>
      <c r="O724" s="266"/>
      <c r="P724" s="266"/>
      <c r="Q724" s="267" t="str" cm="1">
        <f t="array" aca="1" ref="Q724" ca="1">_xlfn.IFS(J724="no","no",$B$10="si","si")</f>
        <v>si</v>
      </c>
      <c r="R724" s="266"/>
    </row>
    <row r="725" spans="1:18" x14ac:dyDescent="0.3">
      <c r="A725" s="213" t="s">
        <v>2851</v>
      </c>
      <c r="B725" s="226" t="s">
        <v>44</v>
      </c>
      <c r="C725" s="227" t="s">
        <v>2852</v>
      </c>
      <c r="D725" s="214" t="s">
        <v>46</v>
      </c>
      <c r="E725" s="58" t="s">
        <v>2853</v>
      </c>
      <c r="F725" s="45" t="s">
        <v>267</v>
      </c>
      <c r="G725" s="46" t="s">
        <v>2854</v>
      </c>
      <c r="H725" s="211">
        <v>44874</v>
      </c>
      <c r="I725" s="41">
        <f>Table15[[#This Row],[Fecha 
de 
expedición]]+1461</f>
        <v>46335</v>
      </c>
      <c r="J725" s="228" t="str">
        <f ca="1">IF(I725&gt;=TODAY(),"si","no")</f>
        <v>si</v>
      </c>
      <c r="K725" s="8" t="str">
        <f ca="1">IF(ABS(_xlfn.DAYS(TODAY(),I725))&lt;$B$9,"Debe renovar licencia luego de curso de 8 horas","")</f>
        <v/>
      </c>
      <c r="L725" s="8"/>
      <c r="M725" s="8" t="str">
        <f ca="1">IF(AND(J725="no",$B$10="si"),"si","no")</f>
        <v>no</v>
      </c>
      <c r="N725" s="266"/>
      <c r="O725" s="266"/>
      <c r="P725" s="266"/>
      <c r="Q725" s="267" t="str" cm="1">
        <f t="array" aca="1" ref="Q725" ca="1">_xlfn.IFS(J725="no","no",$B$10="si","si")</f>
        <v>si</v>
      </c>
      <c r="R725" s="266"/>
    </row>
    <row r="726" spans="1:18" x14ac:dyDescent="0.3">
      <c r="A726" s="63" t="s">
        <v>2855</v>
      </c>
      <c r="B726" s="224" t="s">
        <v>44</v>
      </c>
      <c r="C726" s="225" t="s">
        <v>2856</v>
      </c>
      <c r="D726" s="38" t="s">
        <v>57</v>
      </c>
      <c r="E726" s="37" t="s">
        <v>2857</v>
      </c>
      <c r="F726" s="38" t="s">
        <v>89</v>
      </c>
      <c r="G726" s="39" t="s">
        <v>2858</v>
      </c>
      <c r="H726" s="40">
        <v>44833</v>
      </c>
      <c r="I726" s="41">
        <f>Table15[[#This Row],[Fecha 
de 
expedición]]+1461</f>
        <v>46294</v>
      </c>
      <c r="J726" s="244" t="str">
        <f ca="1">IF(I726&gt;=TODAY(),"si","no")</f>
        <v>si</v>
      </c>
      <c r="K726" s="8" t="str">
        <f ca="1">IF(ABS(_xlfn.DAYS(TODAY(),I726))&lt;$B$9,"Debe renovar licencia luego de curso de 8 horas","")</f>
        <v/>
      </c>
      <c r="L726" s="8"/>
      <c r="M726" s="8" t="str">
        <f ca="1">IF(AND(J726="no",$B$10="si"),"si","no")</f>
        <v>no</v>
      </c>
      <c r="N726" s="266"/>
      <c r="O726" s="266"/>
      <c r="P726" s="266"/>
      <c r="Q726" s="267" t="str" cm="1">
        <f t="array" aca="1" ref="Q726" ca="1">_xlfn.IFS(J726="no","no",$B$10="si","si")</f>
        <v>si</v>
      </c>
      <c r="R726" s="266"/>
    </row>
    <row r="727" spans="1:18" x14ac:dyDescent="0.3">
      <c r="A727" s="63" t="s">
        <v>2859</v>
      </c>
      <c r="B727" s="224" t="s">
        <v>44</v>
      </c>
      <c r="C727" s="225" t="s">
        <v>2860</v>
      </c>
      <c r="D727" s="38" t="s">
        <v>46</v>
      </c>
      <c r="E727" s="37" t="s">
        <v>2861</v>
      </c>
      <c r="F727" s="38" t="s">
        <v>168</v>
      </c>
      <c r="G727" s="39" t="s">
        <v>2862</v>
      </c>
      <c r="H727" s="40">
        <v>45146</v>
      </c>
      <c r="I727" s="41">
        <f>Table15[[#This Row],[Fecha 
de 
expedición]]+1461</f>
        <v>46607</v>
      </c>
      <c r="J727" s="244" t="str">
        <f ca="1">IF(I727&gt;=TODAY(),"si","no")</f>
        <v>si</v>
      </c>
      <c r="K727" s="8" t="str">
        <f ca="1">IF(ABS(_xlfn.DAYS(TODAY(),I727))&lt;$B$9,"Debe renovar licencia luego de curso de 8 horas","")</f>
        <v/>
      </c>
      <c r="L727" s="8"/>
      <c r="M727" s="8" t="str">
        <f ca="1">IF(AND(J727="no",$B$10="si"),"si","no")</f>
        <v>no</v>
      </c>
      <c r="N727" s="266"/>
      <c r="O727" s="266"/>
      <c r="P727" s="266"/>
      <c r="Q727" s="267" t="str" cm="1">
        <f t="array" aca="1" ref="Q727" ca="1">_xlfn.IFS(J727="no","no",$B$10="si","si")</f>
        <v>si</v>
      </c>
      <c r="R727" s="266"/>
    </row>
    <row r="728" spans="1:18" x14ac:dyDescent="0.3">
      <c r="A728" s="61" t="s">
        <v>2863</v>
      </c>
      <c r="B728" s="224" t="s">
        <v>44</v>
      </c>
      <c r="C728" s="225" t="s">
        <v>2864</v>
      </c>
      <c r="D728" s="38" t="s">
        <v>46</v>
      </c>
      <c r="E728" s="235" t="s">
        <v>2865</v>
      </c>
      <c r="F728" s="38" t="s">
        <v>74</v>
      </c>
      <c r="G728" s="39" t="s">
        <v>2866</v>
      </c>
      <c r="H728" s="81">
        <v>44491</v>
      </c>
      <c r="I728" s="84">
        <f>Table15[[#This Row],[Fecha 
de 
expedición]]+1461</f>
        <v>45952</v>
      </c>
      <c r="J728" s="244" t="str">
        <f ca="1">IF(I728&gt;=TODAY(),"si","no")</f>
        <v>si</v>
      </c>
      <c r="K728" s="8" t="str">
        <f ca="1">IF(ABS(_xlfn.DAYS(TODAY(),I728))&lt;$B$9,"Debe renovar licencia luego de curso de 8 horas","")</f>
        <v/>
      </c>
      <c r="L728" s="8"/>
      <c r="M728" s="8" t="str">
        <f ca="1">IF(AND(J728="no",$B$10="si"),"si","no")</f>
        <v>no</v>
      </c>
      <c r="N728" s="266"/>
      <c r="O728" s="266"/>
      <c r="P728" s="266"/>
      <c r="Q728" s="267" t="str" cm="1">
        <f t="array" aca="1" ref="Q728" ca="1">_xlfn.IFS(J728="no","no",$B$10="si","si")</f>
        <v>si</v>
      </c>
      <c r="R728" s="266"/>
    </row>
    <row r="729" spans="1:18" x14ac:dyDescent="0.3">
      <c r="A729" s="61" t="s">
        <v>2867</v>
      </c>
      <c r="B729" s="224" t="s">
        <v>44</v>
      </c>
      <c r="C729" s="225" t="s">
        <v>2868</v>
      </c>
      <c r="D729" s="38" t="s">
        <v>57</v>
      </c>
      <c r="E729" s="235" t="s">
        <v>2869</v>
      </c>
      <c r="F729" s="38" t="s">
        <v>74</v>
      </c>
      <c r="G729" s="39" t="s">
        <v>2870</v>
      </c>
      <c r="H729" s="81">
        <v>44669</v>
      </c>
      <c r="I729" s="84">
        <f>Table15[[#This Row],[Fecha 
de 
expedición]]+1461</f>
        <v>46130</v>
      </c>
      <c r="J729" s="244" t="str">
        <f ca="1">IF(I729&gt;=TODAY(),"si","no")</f>
        <v>si</v>
      </c>
      <c r="K729" s="8" t="str">
        <f ca="1">IF(ABS(_xlfn.DAYS(TODAY(),I729))&lt;$B$9,"Debe renovar licencia luego de curso de 8 horas","")</f>
        <v/>
      </c>
      <c r="L729" s="8"/>
      <c r="M729" s="8" t="str">
        <f ca="1">IF(AND(J729="no",$B$10="si"),"si","no")</f>
        <v>no</v>
      </c>
      <c r="N729" s="266"/>
      <c r="O729" s="266"/>
      <c r="P729" s="266"/>
      <c r="Q729" s="267" t="str" cm="1">
        <f t="array" aca="1" ref="Q729" ca="1">_xlfn.IFS(J729="no","no",$B$10="si","si")</f>
        <v>si</v>
      </c>
      <c r="R729" s="266"/>
    </row>
    <row r="730" spans="1:18" x14ac:dyDescent="0.3">
      <c r="A730" s="63" t="s">
        <v>2871</v>
      </c>
      <c r="B730" s="224" t="s">
        <v>44</v>
      </c>
      <c r="C730" s="225" t="s">
        <v>2872</v>
      </c>
      <c r="D730" s="38" t="s">
        <v>46</v>
      </c>
      <c r="E730" s="37" t="s">
        <v>2873</v>
      </c>
      <c r="F730" s="38" t="s">
        <v>402</v>
      </c>
      <c r="G730" s="39" t="s">
        <v>2874</v>
      </c>
      <c r="H730" s="40">
        <v>44853</v>
      </c>
      <c r="I730" s="41">
        <f>Table15[[#This Row],[Fecha 
de 
expedición]]+1461</f>
        <v>46314</v>
      </c>
      <c r="J730" s="244" t="str">
        <f ca="1">IF(I730&gt;=TODAY(),"si","no")</f>
        <v>si</v>
      </c>
      <c r="K730" s="8" t="str">
        <f ca="1">IF(ABS(_xlfn.DAYS(TODAY(),I730))&lt;$B$9,"Debe renovar licencia luego de curso de 8 horas","")</f>
        <v/>
      </c>
      <c r="L730" s="8"/>
      <c r="M730" s="8" t="str">
        <f ca="1">IF(AND(J730="no",$B$10="si"),"si","no")</f>
        <v>no</v>
      </c>
      <c r="N730" s="266"/>
      <c r="O730" s="266"/>
      <c r="P730" s="266"/>
      <c r="Q730" s="267" t="str" cm="1">
        <f t="array" aca="1" ref="Q730" ca="1">_xlfn.IFS(J730="no","no",$B$10="si","si")</f>
        <v>si</v>
      </c>
      <c r="R730" s="266"/>
    </row>
    <row r="731" spans="1:18" x14ac:dyDescent="0.3">
      <c r="A731" s="63" t="s">
        <v>2875</v>
      </c>
      <c r="B731" s="224" t="s">
        <v>44</v>
      </c>
      <c r="C731" s="225" t="s">
        <v>2876</v>
      </c>
      <c r="D731" s="38" t="s">
        <v>46</v>
      </c>
      <c r="E731" s="37" t="s">
        <v>2877</v>
      </c>
      <c r="F731" s="38" t="s">
        <v>74</v>
      </c>
      <c r="G731" s="39" t="s">
        <v>2878</v>
      </c>
      <c r="H731" s="40">
        <v>44831</v>
      </c>
      <c r="I731" s="41">
        <f>Table15[[#This Row],[Fecha 
de 
expedición]]+1461</f>
        <v>46292</v>
      </c>
      <c r="J731" s="244" t="str">
        <f ca="1">IF(I731&gt;=TODAY(),"si","no")</f>
        <v>si</v>
      </c>
      <c r="K731" s="8" t="str">
        <f ca="1">IF(ABS(_xlfn.DAYS(TODAY(),I731))&lt;$B$9,"Debe renovar licencia luego de curso de 8 horas","")</f>
        <v/>
      </c>
      <c r="L731" s="8"/>
      <c r="M731" s="8" t="str">
        <f ca="1">IF(AND(J731="no",$B$10="si"),"si","no")</f>
        <v>no</v>
      </c>
      <c r="N731" s="266"/>
      <c r="O731" s="266"/>
      <c r="P731" s="266"/>
      <c r="Q731" s="267" t="str" cm="1">
        <f t="array" aca="1" ref="Q731" ca="1">_xlfn.IFS(J731="no","no",$B$10="si","si")</f>
        <v>si</v>
      </c>
      <c r="R731" s="266"/>
    </row>
    <row r="732" spans="1:18" x14ac:dyDescent="0.3">
      <c r="A732" s="63" t="s">
        <v>2879</v>
      </c>
      <c r="B732" s="224" t="s">
        <v>44</v>
      </c>
      <c r="C732" s="225" t="s">
        <v>2880</v>
      </c>
      <c r="D732" s="38" t="s">
        <v>46</v>
      </c>
      <c r="E732" s="37" t="s">
        <v>2881</v>
      </c>
      <c r="F732" s="38" t="s">
        <v>129</v>
      </c>
      <c r="G732" s="39" t="s">
        <v>2882</v>
      </c>
      <c r="H732" s="40">
        <v>43402</v>
      </c>
      <c r="I732" s="41">
        <f>Table15[[#This Row],[Fecha 
de 
expedición]]+1461</f>
        <v>44863</v>
      </c>
      <c r="J732" s="244" t="str">
        <f ca="1">IF(I732&gt;=TODAY(),"si","no")</f>
        <v>no</v>
      </c>
      <c r="K732" s="8" t="str">
        <f ca="1">IF(ABS(_xlfn.DAYS(TODAY(),I732))&lt;$B$9,"Debe renovar licencia luego de curso de 8 horas","")</f>
        <v/>
      </c>
      <c r="L732" s="8"/>
      <c r="M732" s="8" t="str">
        <f ca="1">IF(AND(J732="no",$B$10="si"),"si","no")</f>
        <v>si</v>
      </c>
      <c r="N732" s="266"/>
      <c r="O732" s="266"/>
      <c r="P732" s="266"/>
      <c r="Q732" s="267" t="str" cm="1">
        <f t="array" aca="1" ref="Q732" ca="1">_xlfn.IFS(J732="no","no",$B$10="si","si")</f>
        <v>no</v>
      </c>
      <c r="R732" s="266"/>
    </row>
    <row r="733" spans="1:18" x14ac:dyDescent="0.3">
      <c r="A733" s="213" t="s">
        <v>2883</v>
      </c>
      <c r="B733" s="226" t="s">
        <v>44</v>
      </c>
      <c r="C733" s="227" t="s">
        <v>2884</v>
      </c>
      <c r="D733" s="214" t="s">
        <v>57</v>
      </c>
      <c r="E733" s="178" t="s">
        <v>2885</v>
      </c>
      <c r="F733" s="45" t="s">
        <v>69</v>
      </c>
      <c r="G733" s="46" t="s">
        <v>2886</v>
      </c>
      <c r="H733" s="211">
        <v>44922</v>
      </c>
      <c r="I733" s="41">
        <f>Table15[[#This Row],[Fecha 
de 
expedición]]+1461</f>
        <v>46383</v>
      </c>
      <c r="J733" s="228" t="str">
        <f ca="1">IF(I733&gt;=TODAY(),"si","no")</f>
        <v>si</v>
      </c>
      <c r="K733" s="8" t="str">
        <f ca="1">IF(ABS(_xlfn.DAYS(TODAY(),I733))&lt;$B$9,"Debe renovar licencia luego de curso de 8 horas","")</f>
        <v/>
      </c>
      <c r="L733" s="8"/>
      <c r="M733" s="8" t="str">
        <f ca="1">IF(AND(J733="no",$B$10="si"),"si","no")</f>
        <v>no</v>
      </c>
      <c r="N733" s="266"/>
      <c r="O733" s="266"/>
      <c r="P733" s="266"/>
      <c r="Q733" s="267" t="str" cm="1">
        <f t="array" aca="1" ref="Q733" ca="1">_xlfn.IFS(J733="no","no",$B$10="si","si")</f>
        <v>si</v>
      </c>
      <c r="R733" s="266"/>
    </row>
    <row r="734" spans="1:18" x14ac:dyDescent="0.3">
      <c r="A734" s="63" t="s">
        <v>2887</v>
      </c>
      <c r="B734" s="224" t="s">
        <v>44</v>
      </c>
      <c r="C734" s="225" t="s">
        <v>2888</v>
      </c>
      <c r="D734" s="38" t="s">
        <v>57</v>
      </c>
      <c r="E734" s="37" t="s">
        <v>2889</v>
      </c>
      <c r="F734" s="38" t="s">
        <v>114</v>
      </c>
      <c r="G734" s="39" t="s">
        <v>2890</v>
      </c>
      <c r="H734" s="40">
        <v>44831</v>
      </c>
      <c r="I734" s="41">
        <f>Table15[[#This Row],[Fecha 
de 
expedición]]+1461</f>
        <v>46292</v>
      </c>
      <c r="J734" s="244" t="str">
        <f ca="1">IF(I734&gt;=TODAY(),"si","no")</f>
        <v>si</v>
      </c>
      <c r="K734" s="8" t="str">
        <f ca="1">IF(ABS(_xlfn.DAYS(TODAY(),I734))&lt;$B$9,"Debe renovar licencia luego de curso de 8 horas","")</f>
        <v/>
      </c>
      <c r="L734" s="8"/>
      <c r="M734" s="8" t="str">
        <f ca="1">IF(AND(J734="no",$B$10="si"),"si","no")</f>
        <v>no</v>
      </c>
      <c r="N734" s="266"/>
      <c r="O734" s="266"/>
      <c r="P734" s="266"/>
      <c r="Q734" s="267" t="str" cm="1">
        <f t="array" aca="1" ref="Q734" ca="1">_xlfn.IFS(J734="no","no",$B$10="si","si")</f>
        <v>si</v>
      </c>
      <c r="R734" s="266"/>
    </row>
    <row r="735" spans="1:18" x14ac:dyDescent="0.3">
      <c r="A735" s="63" t="s">
        <v>2891</v>
      </c>
      <c r="B735" s="224" t="s">
        <v>44</v>
      </c>
      <c r="C735" s="225" t="s">
        <v>2892</v>
      </c>
      <c r="D735" s="38" t="s">
        <v>46</v>
      </c>
      <c r="E735" s="37" t="s">
        <v>2893</v>
      </c>
      <c r="F735" s="38" t="s">
        <v>448</v>
      </c>
      <c r="G735" s="39" t="s">
        <v>2894</v>
      </c>
      <c r="H735" s="40">
        <v>43706</v>
      </c>
      <c r="I735" s="41">
        <f>Table15[[#This Row],[Fecha 
de 
expedición]]+1461</f>
        <v>45167</v>
      </c>
      <c r="J735" s="244" t="str">
        <f ca="1">IF(I735&gt;=TODAY(),"si","no")</f>
        <v>si</v>
      </c>
      <c r="K735" s="8" t="str">
        <f ca="1">IF(ABS(_xlfn.DAYS(TODAY(),I735))&lt;$B$9,"Debe renovar licencia luego de curso de 8 horas","")</f>
        <v>Debe renovar licencia luego de curso de 8 horas</v>
      </c>
      <c r="L735" s="8"/>
      <c r="M735" s="8" t="str">
        <f ca="1">IF(AND(J735="no",$B$10="si"),"si","no")</f>
        <v>no</v>
      </c>
      <c r="N735" s="266"/>
      <c r="O735" s="266"/>
      <c r="P735" s="266"/>
      <c r="Q735" s="267" t="str" cm="1">
        <f t="array" aca="1" ref="Q735" ca="1">_xlfn.IFS(J735="no","no",$B$10="si","si")</f>
        <v>si</v>
      </c>
      <c r="R735" s="266"/>
    </row>
    <row r="736" spans="1:18" x14ac:dyDescent="0.3">
      <c r="A736" s="63" t="s">
        <v>2895</v>
      </c>
      <c r="B736" s="224" t="s">
        <v>44</v>
      </c>
      <c r="C736" s="225" t="s">
        <v>2896</v>
      </c>
      <c r="D736" s="38" t="s">
        <v>57</v>
      </c>
      <c r="E736" s="37" t="s">
        <v>2897</v>
      </c>
      <c r="F736" s="38" t="s">
        <v>453</v>
      </c>
      <c r="G736" s="39" t="s">
        <v>2898</v>
      </c>
      <c r="H736" s="40">
        <v>43766</v>
      </c>
      <c r="I736" s="41">
        <f>Table15[[#This Row],[Fecha 
de 
expedición]]+1461</f>
        <v>45227</v>
      </c>
      <c r="J736" s="244" t="str">
        <f ca="1">IF(I736&gt;=TODAY(),"si","no")</f>
        <v>si</v>
      </c>
      <c r="K736" s="8" t="str">
        <f ca="1">IF(ABS(_xlfn.DAYS(TODAY(),I736))&lt;$B$9,"Debe renovar licencia luego de curso de 8 horas","")</f>
        <v/>
      </c>
      <c r="L736" s="8"/>
      <c r="M736" s="8" t="str">
        <f ca="1">IF(AND(J736="no",$B$10="si"),"si","no")</f>
        <v>no</v>
      </c>
      <c r="N736" s="266"/>
      <c r="O736" s="266"/>
      <c r="P736" s="266"/>
      <c r="Q736" s="267" t="str" cm="1">
        <f t="array" aca="1" ref="Q736" ca="1">_xlfn.IFS(J736="no","no",$B$10="si","si")</f>
        <v>si</v>
      </c>
      <c r="R736" s="266"/>
    </row>
    <row r="737" spans="1:18" x14ac:dyDescent="0.3">
      <c r="A737" s="63" t="s">
        <v>2899</v>
      </c>
      <c r="B737" s="224" t="s">
        <v>44</v>
      </c>
      <c r="C737" s="225" t="s">
        <v>2900</v>
      </c>
      <c r="D737" s="38" t="s">
        <v>57</v>
      </c>
      <c r="E737" s="83" t="s">
        <v>2901</v>
      </c>
      <c r="F737" s="38" t="s">
        <v>194</v>
      </c>
      <c r="G737" s="39" t="s">
        <v>2902</v>
      </c>
      <c r="H737" s="40">
        <v>45020</v>
      </c>
      <c r="I737" s="41">
        <f>Table15[[#This Row],[Fecha 
de 
expedición]]+1461</f>
        <v>46481</v>
      </c>
      <c r="J737" s="244" t="str">
        <f ca="1">IF(I737&gt;=TODAY(),"si","no")</f>
        <v>si</v>
      </c>
      <c r="K737" s="8" t="str">
        <f ca="1">IF(ABS(_xlfn.DAYS(TODAY(),I737))&lt;$B$9,"Debe renovar licencia luego de curso de 8 horas","")</f>
        <v/>
      </c>
      <c r="L737" s="8"/>
      <c r="M737" s="8" t="str">
        <f ca="1">IF(AND(J737="no",$B$10="si"),"si","no")</f>
        <v>no</v>
      </c>
      <c r="N737" s="266"/>
      <c r="O737" s="266"/>
      <c r="P737" s="266"/>
      <c r="Q737" s="267" t="str" cm="1">
        <f t="array" aca="1" ref="Q737" ca="1">_xlfn.IFS(J737="no","no",$B$10="si","si")</f>
        <v>si</v>
      </c>
      <c r="R737" s="266"/>
    </row>
    <row r="738" spans="1:18" x14ac:dyDescent="0.3">
      <c r="A738" s="213" t="s">
        <v>2903</v>
      </c>
      <c r="B738" s="226" t="s">
        <v>44</v>
      </c>
      <c r="C738" s="227" t="s">
        <v>2904</v>
      </c>
      <c r="D738" s="214" t="s">
        <v>57</v>
      </c>
      <c r="E738" s="58" t="s">
        <v>2905</v>
      </c>
      <c r="F738" s="45" t="s">
        <v>508</v>
      </c>
      <c r="G738" s="46" t="s">
        <v>2906</v>
      </c>
      <c r="H738" s="211">
        <v>44851</v>
      </c>
      <c r="I738" s="41">
        <f>Table15[[#This Row],[Fecha 
de 
expedición]]+1461</f>
        <v>46312</v>
      </c>
      <c r="J738" s="228" t="str">
        <f ca="1">IF(I738&gt;=TODAY(),"si","no")</f>
        <v>si</v>
      </c>
      <c r="K738" s="8" t="str">
        <f ca="1">IF(ABS(_xlfn.DAYS(TODAY(),I738))&lt;$B$9,"Debe renovar licencia luego de curso de 8 horas","")</f>
        <v/>
      </c>
      <c r="L738" s="8"/>
      <c r="M738" s="8" t="str">
        <f ca="1">IF(AND(J738="no",$B$10="si"),"si","no")</f>
        <v>no</v>
      </c>
      <c r="N738" s="266"/>
      <c r="O738" s="266"/>
      <c r="P738" s="266"/>
      <c r="Q738" s="267" t="str" cm="1">
        <f t="array" aca="1" ref="Q738" ca="1">_xlfn.IFS(J738="no","no",$B$10="si","si")</f>
        <v>si</v>
      </c>
      <c r="R738" s="266"/>
    </row>
    <row r="739" spans="1:18" x14ac:dyDescent="0.3">
      <c r="A739" s="61" t="s">
        <v>2907</v>
      </c>
      <c r="B739" s="224" t="s">
        <v>44</v>
      </c>
      <c r="C739" s="225" t="s">
        <v>2908</v>
      </c>
      <c r="D739" s="38" t="s">
        <v>57</v>
      </c>
      <c r="E739" s="235" t="s">
        <v>2909</v>
      </c>
      <c r="F739" s="38" t="s">
        <v>119</v>
      </c>
      <c r="G739" s="39" t="s">
        <v>2910</v>
      </c>
      <c r="H739" s="81">
        <v>44804</v>
      </c>
      <c r="I739" s="84">
        <f>Table15[[#This Row],[Fecha 
de 
expedición]]+1461</f>
        <v>46265</v>
      </c>
      <c r="J739" s="244" t="str">
        <f ca="1">IF(I739&gt;=TODAY(),"si","no")</f>
        <v>si</v>
      </c>
      <c r="K739" s="8" t="str">
        <f ca="1">IF(ABS(_xlfn.DAYS(TODAY(),I739))&lt;$B$9,"Debe renovar licencia luego de curso de 8 horas","")</f>
        <v/>
      </c>
      <c r="L739" s="8"/>
      <c r="M739" s="8" t="str">
        <f ca="1">IF(AND(J739="no",$B$10="si"),"si","no")</f>
        <v>no</v>
      </c>
      <c r="N739" s="266"/>
      <c r="O739" s="266"/>
      <c r="P739" s="266"/>
      <c r="Q739" s="267" t="str" cm="1">
        <f t="array" aca="1" ref="Q739" ca="1">_xlfn.IFS(J739="no","no",$B$10="si","si")</f>
        <v>si</v>
      </c>
      <c r="R739" s="266"/>
    </row>
    <row r="740" spans="1:18" x14ac:dyDescent="0.3">
      <c r="A740" s="63" t="s">
        <v>2911</v>
      </c>
      <c r="B740" s="224" t="s">
        <v>44</v>
      </c>
      <c r="C740" s="225" t="s">
        <v>2912</v>
      </c>
      <c r="D740" s="38" t="s">
        <v>46</v>
      </c>
      <c r="E740" s="37" t="s">
        <v>2913</v>
      </c>
      <c r="F740" s="38" t="s">
        <v>555</v>
      </c>
      <c r="G740" s="39" t="s">
        <v>2914</v>
      </c>
      <c r="H740" s="40">
        <v>44865</v>
      </c>
      <c r="I740" s="41">
        <f>Table15[[#This Row],[Fecha 
de 
expedición]]+1461</f>
        <v>46326</v>
      </c>
      <c r="J740" s="244" t="str">
        <f ca="1">IF(I740&gt;=TODAY(),"si","no")</f>
        <v>si</v>
      </c>
      <c r="K740" s="8" t="str">
        <f ca="1">IF(ABS(_xlfn.DAYS(TODAY(),I740))&lt;$B$9,"Debe renovar licencia luego de curso de 8 horas","")</f>
        <v/>
      </c>
      <c r="L740" s="8"/>
      <c r="M740" s="8" t="str">
        <f ca="1">IF(AND(J740="no",$B$10="si"),"si","no")</f>
        <v>no</v>
      </c>
      <c r="N740" s="266"/>
      <c r="O740" s="266"/>
      <c r="P740" s="266"/>
      <c r="Q740" s="267" t="str" cm="1">
        <f t="array" aca="1" ref="Q740" ca="1">_xlfn.IFS(J740="no","no",$B$10="si","si")</f>
        <v>si</v>
      </c>
      <c r="R740" s="266"/>
    </row>
    <row r="741" spans="1:18" x14ac:dyDescent="0.3">
      <c r="A741" s="63" t="s">
        <v>2915</v>
      </c>
      <c r="B741" s="224" t="s">
        <v>44</v>
      </c>
      <c r="C741" s="225" t="s">
        <v>2916</v>
      </c>
      <c r="D741" s="38" t="s">
        <v>57</v>
      </c>
      <c r="E741" s="83" t="s">
        <v>2917</v>
      </c>
      <c r="F741" s="38" t="s">
        <v>53</v>
      </c>
      <c r="G741" s="39" t="s">
        <v>2918</v>
      </c>
      <c r="H741" s="40">
        <v>44908</v>
      </c>
      <c r="I741" s="41">
        <f>Table15[[#This Row],[Fecha 
de 
expedición]]+1461</f>
        <v>46369</v>
      </c>
      <c r="J741" s="244" t="str">
        <f ca="1">IF(I741&gt;=TODAY(),"si","no")</f>
        <v>si</v>
      </c>
      <c r="K741" s="8" t="str">
        <f ca="1">IF(ABS(_xlfn.DAYS(TODAY(),I741))&lt;$B$9,"Debe renovar licencia luego de curso de 8 horas","")</f>
        <v/>
      </c>
      <c r="L741" s="8"/>
      <c r="M741" s="8" t="str">
        <f ca="1">IF(AND(J741="no",$B$10="si"),"si","no")</f>
        <v>no</v>
      </c>
      <c r="N741" s="266"/>
      <c r="O741" s="266"/>
      <c r="P741" s="266"/>
      <c r="Q741" s="267" t="str" cm="1">
        <f t="array" aca="1" ref="Q741" ca="1">_xlfn.IFS(J741="no","no",$B$10="si","si")</f>
        <v>si</v>
      </c>
      <c r="R741" s="266"/>
    </row>
    <row r="742" spans="1:18" x14ac:dyDescent="0.3">
      <c r="A742" s="63" t="s">
        <v>2919</v>
      </c>
      <c r="B742" s="224" t="s">
        <v>44</v>
      </c>
      <c r="C742" s="225" t="s">
        <v>2920</v>
      </c>
      <c r="D742" s="38" t="s">
        <v>57</v>
      </c>
      <c r="E742" s="37" t="s">
        <v>2921</v>
      </c>
      <c r="F742" s="38" t="s">
        <v>555</v>
      </c>
      <c r="G742" s="39" t="s">
        <v>2922</v>
      </c>
      <c r="H742" s="40">
        <v>44895</v>
      </c>
      <c r="I742" s="41">
        <f>Table15[[#This Row],[Fecha 
de 
expedición]]+1461</f>
        <v>46356</v>
      </c>
      <c r="J742" s="244" t="str">
        <f ca="1">IF(I742&gt;=TODAY(),"si","no")</f>
        <v>si</v>
      </c>
      <c r="K742" s="8" t="str">
        <f ca="1">IF(ABS(_xlfn.DAYS(TODAY(),I742))&lt;$B$9,"Debe renovar licencia luego de curso de 8 horas","")</f>
        <v/>
      </c>
      <c r="L742" s="8"/>
      <c r="M742" s="8" t="str">
        <f ca="1">IF(AND(J742="no",$B$10="si"),"si","no")</f>
        <v>no</v>
      </c>
      <c r="N742" s="266"/>
      <c r="O742" s="266"/>
      <c r="P742" s="266"/>
      <c r="Q742" s="267" t="str" cm="1">
        <f t="array" aca="1" ref="Q742" ca="1">_xlfn.IFS(J742="no","no",$B$10="si","si")</f>
        <v>si</v>
      </c>
      <c r="R742" s="266"/>
    </row>
    <row r="743" spans="1:18" x14ac:dyDescent="0.3">
      <c r="A743" s="63" t="s">
        <v>2923</v>
      </c>
      <c r="B743" s="224" t="s">
        <v>44</v>
      </c>
      <c r="C743" s="225" t="s">
        <v>2924</v>
      </c>
      <c r="D743" s="38" t="s">
        <v>57</v>
      </c>
      <c r="E743" s="37" t="s">
        <v>2925</v>
      </c>
      <c r="F743" s="38" t="s">
        <v>84</v>
      </c>
      <c r="G743" s="39" t="s">
        <v>2926</v>
      </c>
      <c r="H743" s="40">
        <v>44872</v>
      </c>
      <c r="I743" s="41">
        <f>Table15[[#This Row],[Fecha 
de 
expedición]]+1461</f>
        <v>46333</v>
      </c>
      <c r="J743" s="244" t="str">
        <f ca="1">IF(I743&gt;=TODAY(),"si","no")</f>
        <v>si</v>
      </c>
      <c r="K743" s="8" t="str">
        <f ca="1">IF(ABS(_xlfn.DAYS(TODAY(),I743))&lt;$B$9,"Debe renovar licencia luego de curso de 8 horas","")</f>
        <v/>
      </c>
      <c r="L743" s="8"/>
      <c r="M743" s="8" t="str">
        <f ca="1">IF(AND(J743="no",$B$10="si"),"si","no")</f>
        <v>no</v>
      </c>
      <c r="N743" s="266"/>
      <c r="O743" s="266"/>
      <c r="P743" s="266"/>
      <c r="Q743" s="267" t="str" cm="1">
        <f t="array" aca="1" ref="Q743" ca="1">_xlfn.IFS(J743="no","no",$B$10="si","si")</f>
        <v>si</v>
      </c>
      <c r="R743" s="266"/>
    </row>
    <row r="744" spans="1:18" x14ac:dyDescent="0.3">
      <c r="A744" s="63" t="s">
        <v>2927</v>
      </c>
      <c r="B744" s="224" t="s">
        <v>44</v>
      </c>
      <c r="C744" s="225" t="s">
        <v>2928</v>
      </c>
      <c r="D744" s="38" t="s">
        <v>57</v>
      </c>
      <c r="E744" s="37" t="s">
        <v>2929</v>
      </c>
      <c r="F744" s="38" t="s">
        <v>929</v>
      </c>
      <c r="G744" s="39" t="s">
        <v>2930</v>
      </c>
      <c r="H744" s="40">
        <v>43790</v>
      </c>
      <c r="I744" s="41">
        <f>Table15[[#This Row],[Fecha 
de 
expedición]]+1461</f>
        <v>45251</v>
      </c>
      <c r="J744" s="244" t="str">
        <f ca="1">IF(I744&gt;=TODAY(),"si","no")</f>
        <v>si</v>
      </c>
      <c r="K744" s="8" t="str">
        <f ca="1">IF(ABS(_xlfn.DAYS(TODAY(),I744))&lt;$B$9,"Debe renovar licencia luego de curso de 8 horas","")</f>
        <v/>
      </c>
      <c r="L744" s="8"/>
      <c r="M744" s="8" t="str">
        <f ca="1">IF(AND(J744="no",$B$10="si"),"si","no")</f>
        <v>no</v>
      </c>
      <c r="N744" s="266"/>
      <c r="O744" s="266"/>
      <c r="P744" s="266"/>
      <c r="Q744" s="267" t="str" cm="1">
        <f t="array" aca="1" ref="Q744" ca="1">_xlfn.IFS(J744="no","no",$B$10="si","si")</f>
        <v>si</v>
      </c>
      <c r="R744" s="266"/>
    </row>
    <row r="745" spans="1:18" x14ac:dyDescent="0.3">
      <c r="A745" s="63" t="s">
        <v>2931</v>
      </c>
      <c r="B745" s="224" t="s">
        <v>44</v>
      </c>
      <c r="C745" s="225" t="s">
        <v>2932</v>
      </c>
      <c r="D745" s="38" t="s">
        <v>57</v>
      </c>
      <c r="E745" s="37" t="s">
        <v>2933</v>
      </c>
      <c r="F745" s="38" t="s">
        <v>124</v>
      </c>
      <c r="G745" s="39" t="s">
        <v>2934</v>
      </c>
      <c r="H745" s="40">
        <v>43852</v>
      </c>
      <c r="I745" s="41">
        <f>Table15[[#This Row],[Fecha 
de 
expedición]]+1461</f>
        <v>45313</v>
      </c>
      <c r="J745" s="244" t="str">
        <f ca="1">IF(I745&gt;=TODAY(),"si","no")</f>
        <v>si</v>
      </c>
      <c r="K745" s="8" t="str">
        <f ca="1">IF(ABS(_xlfn.DAYS(TODAY(),I745))&lt;$B$9,"Debe renovar licencia luego de curso de 8 horas","")</f>
        <v/>
      </c>
      <c r="L745" s="8"/>
      <c r="M745" s="8" t="str">
        <f ca="1">IF(AND(J745="no",$B$10="si"),"si","no")</f>
        <v>no</v>
      </c>
      <c r="N745" s="266"/>
      <c r="O745" s="266"/>
      <c r="P745" s="266"/>
      <c r="Q745" s="267" t="str" cm="1">
        <f t="array" aca="1" ref="Q745" ca="1">_xlfn.IFS(J745="no","no",$B$10="si","si")</f>
        <v>si</v>
      </c>
      <c r="R745" s="266"/>
    </row>
    <row r="746" spans="1:18" x14ac:dyDescent="0.3">
      <c r="A746" s="63" t="s">
        <v>2935</v>
      </c>
      <c r="B746" s="224" t="s">
        <v>44</v>
      </c>
      <c r="C746" s="225" t="s">
        <v>2936</v>
      </c>
      <c r="D746" s="38" t="s">
        <v>57</v>
      </c>
      <c r="E746" s="37" t="s">
        <v>2937</v>
      </c>
      <c r="F746" s="38" t="s">
        <v>704</v>
      </c>
      <c r="G746" s="39" t="s">
        <v>2938</v>
      </c>
      <c r="H746" s="40">
        <v>43360</v>
      </c>
      <c r="I746" s="41">
        <f>Table15[[#This Row],[Fecha 
de 
expedición]]+1461</f>
        <v>44821</v>
      </c>
      <c r="J746" s="244" t="str">
        <f ca="1">IF(I746&gt;=TODAY(),"si","no")</f>
        <v>no</v>
      </c>
      <c r="K746" s="8" t="str">
        <f ca="1">IF(ABS(_xlfn.DAYS(TODAY(),I746))&lt;$B$9,"Debe renovar licencia luego de curso de 8 horas","")</f>
        <v/>
      </c>
      <c r="L746" s="8"/>
      <c r="M746" s="8" t="str">
        <f ca="1">IF(AND(J746="no",$B$10="si"),"si","no")</f>
        <v>si</v>
      </c>
      <c r="N746" s="266"/>
      <c r="O746" s="266"/>
      <c r="P746" s="266"/>
      <c r="Q746" s="267" t="str" cm="1">
        <f t="array" aca="1" ref="Q746" ca="1">_xlfn.IFS(J746="no","no",$B$10="si","si")</f>
        <v>no</v>
      </c>
      <c r="R746" s="266"/>
    </row>
    <row r="747" spans="1:18" x14ac:dyDescent="0.3">
      <c r="A747" s="213" t="s">
        <v>2939</v>
      </c>
      <c r="B747" s="226" t="s">
        <v>44</v>
      </c>
      <c r="C747" s="227" t="s">
        <v>2940</v>
      </c>
      <c r="D747" s="214" t="s">
        <v>57</v>
      </c>
      <c r="E747" s="58" t="s">
        <v>2941</v>
      </c>
      <c r="F747" s="45" t="s">
        <v>155</v>
      </c>
      <c r="G747" s="46" t="s">
        <v>2942</v>
      </c>
      <c r="H747" s="211">
        <v>44879</v>
      </c>
      <c r="I747" s="41">
        <f>Table15[[#This Row],[Fecha 
de 
expedición]]+1461</f>
        <v>46340</v>
      </c>
      <c r="J747" s="228" t="str">
        <f ca="1">IF(I747&gt;=TODAY(),"si","no")</f>
        <v>si</v>
      </c>
      <c r="K747" s="8" t="str">
        <f ca="1">IF(ABS(_xlfn.DAYS(TODAY(),I747))&lt;$B$9,"Debe renovar licencia luego de curso de 8 horas","")</f>
        <v/>
      </c>
      <c r="L747" s="8"/>
      <c r="M747" s="8" t="str">
        <f ca="1">IF(AND(J747="no",$B$10="si"),"si","no")</f>
        <v>no</v>
      </c>
      <c r="N747" s="266"/>
      <c r="O747" s="266"/>
      <c r="P747" s="266"/>
      <c r="Q747" s="267" t="str" cm="1">
        <f t="array" aca="1" ref="Q747" ca="1">_xlfn.IFS(J747="no","no",$B$10="si","si")</f>
        <v>si</v>
      </c>
      <c r="R747" s="266"/>
    </row>
    <row r="748" spans="1:18" x14ac:dyDescent="0.3">
      <c r="A748" s="63" t="s">
        <v>2943</v>
      </c>
      <c r="B748" s="224" t="s">
        <v>44</v>
      </c>
      <c r="C748" s="225" t="s">
        <v>2944</v>
      </c>
      <c r="D748" s="38" t="s">
        <v>57</v>
      </c>
      <c r="E748" s="37" t="s">
        <v>2945</v>
      </c>
      <c r="F748" s="38" t="s">
        <v>74</v>
      </c>
      <c r="G748" s="39" t="s">
        <v>2946</v>
      </c>
      <c r="H748" s="40">
        <v>44874</v>
      </c>
      <c r="I748" s="41">
        <f>Table15[[#This Row],[Fecha 
de 
expedición]]+1461</f>
        <v>46335</v>
      </c>
      <c r="J748" s="244" t="str">
        <f ca="1">IF(I748&gt;=TODAY(),"si","no")</f>
        <v>si</v>
      </c>
      <c r="K748" s="8" t="str">
        <f ca="1">IF(ABS(_xlfn.DAYS(TODAY(),I748))&lt;$B$9,"Debe renovar licencia luego de curso de 8 horas","")</f>
        <v/>
      </c>
      <c r="L748" s="8"/>
      <c r="M748" s="8" t="str">
        <f ca="1">IF(AND(J748="no",$B$10="si"),"si","no")</f>
        <v>no</v>
      </c>
      <c r="N748" s="266"/>
      <c r="O748" s="266"/>
      <c r="P748" s="266"/>
      <c r="Q748" s="267" t="str" cm="1">
        <f t="array" aca="1" ref="Q748" ca="1">_xlfn.IFS(J748="no","no",$B$10="si","si")</f>
        <v>si</v>
      </c>
      <c r="R748" s="266"/>
    </row>
    <row r="749" spans="1:18" x14ac:dyDescent="0.3">
      <c r="A749" s="213" t="s">
        <v>2947</v>
      </c>
      <c r="B749" s="226" t="s">
        <v>44</v>
      </c>
      <c r="C749" s="227" t="s">
        <v>2948</v>
      </c>
      <c r="D749" s="214" t="s">
        <v>57</v>
      </c>
      <c r="E749" s="58" t="s">
        <v>2949</v>
      </c>
      <c r="F749" s="45" t="s">
        <v>844</v>
      </c>
      <c r="G749" s="46" t="s">
        <v>2950</v>
      </c>
      <c r="H749" s="211">
        <v>44887</v>
      </c>
      <c r="I749" s="41">
        <f>Table15[[#This Row],[Fecha 
de 
expedición]]+1461</f>
        <v>46348</v>
      </c>
      <c r="J749" s="228" t="str">
        <f ca="1">IF(I749&gt;=TODAY(),"si","no")</f>
        <v>si</v>
      </c>
      <c r="K749" s="8" t="str">
        <f ca="1">IF(ABS(_xlfn.DAYS(TODAY(),I749))&lt;$B$9,"Debe renovar licencia luego de curso de 8 horas","")</f>
        <v/>
      </c>
      <c r="L749" s="8"/>
      <c r="M749" s="8" t="str">
        <f ca="1">IF(AND(J749="no",$B$10="si"),"si","no")</f>
        <v>no</v>
      </c>
      <c r="N749" s="266"/>
      <c r="O749" s="266"/>
      <c r="P749" s="266"/>
      <c r="Q749" s="267" t="str" cm="1">
        <f t="array" aca="1" ref="Q749" ca="1">_xlfn.IFS(J749="no","no",$B$10="si","si")</f>
        <v>si</v>
      </c>
      <c r="R749" s="266"/>
    </row>
    <row r="750" spans="1:18" x14ac:dyDescent="0.3">
      <c r="A750" s="63" t="s">
        <v>2951</v>
      </c>
      <c r="B750" s="224" t="s">
        <v>44</v>
      </c>
      <c r="C750" s="225" t="s">
        <v>2952</v>
      </c>
      <c r="D750" s="38" t="s">
        <v>57</v>
      </c>
      <c r="E750" s="37" t="s">
        <v>2953</v>
      </c>
      <c r="F750" s="38" t="s">
        <v>74</v>
      </c>
      <c r="G750" s="39" t="s">
        <v>2954</v>
      </c>
      <c r="H750" s="40">
        <v>44853</v>
      </c>
      <c r="I750" s="41">
        <f>Table15[[#This Row],[Fecha 
de 
expedición]]+1461</f>
        <v>46314</v>
      </c>
      <c r="J750" s="244" t="str">
        <f ca="1">IF(I750&gt;=TODAY(),"si","no")</f>
        <v>si</v>
      </c>
      <c r="K750" s="8" t="str">
        <f ca="1">IF(ABS(_xlfn.DAYS(TODAY(),I750))&lt;$B$9,"Debe renovar licencia luego de curso de 8 horas","")</f>
        <v/>
      </c>
      <c r="L750" s="8"/>
      <c r="M750" s="8" t="str">
        <f ca="1">IF(AND(J750="no",$B$10="si"),"si","no")</f>
        <v>no</v>
      </c>
      <c r="N750" s="266"/>
      <c r="O750" s="266"/>
      <c r="P750" s="266"/>
      <c r="Q750" s="267" t="str" cm="1">
        <f t="array" aca="1" ref="Q750" ca="1">_xlfn.IFS(J750="no","no",$B$10="si","si")</f>
        <v>si</v>
      </c>
      <c r="R750" s="266"/>
    </row>
    <row r="751" spans="1:18" x14ac:dyDescent="0.3">
      <c r="A751" s="63" t="s">
        <v>2955</v>
      </c>
      <c r="B751" s="224" t="s">
        <v>44</v>
      </c>
      <c r="C751" s="225" t="s">
        <v>2956</v>
      </c>
      <c r="D751" s="38" t="s">
        <v>57</v>
      </c>
      <c r="E751" s="37" t="s">
        <v>2957</v>
      </c>
      <c r="F751" s="38" t="s">
        <v>664</v>
      </c>
      <c r="G751" s="39" t="s">
        <v>2958</v>
      </c>
      <c r="H751" s="40">
        <v>44895</v>
      </c>
      <c r="I751" s="41">
        <f>Table15[[#This Row],[Fecha 
de 
expedición]]+1461</f>
        <v>46356</v>
      </c>
      <c r="J751" s="244" t="str">
        <f ca="1">IF(I751&gt;=TODAY(),"si","no")</f>
        <v>si</v>
      </c>
      <c r="K751" s="8" t="str">
        <f ca="1">IF(ABS(_xlfn.DAYS(TODAY(),I751))&lt;$B$9,"Debe renovar licencia luego de curso de 8 horas","")</f>
        <v/>
      </c>
      <c r="L751" s="8"/>
      <c r="M751" s="8" t="str">
        <f ca="1">IF(AND(J751="no",$B$10="si"),"si","no")</f>
        <v>no</v>
      </c>
      <c r="N751" s="266"/>
      <c r="O751" s="266"/>
      <c r="P751" s="266"/>
      <c r="Q751" s="267" t="str" cm="1">
        <f t="array" aca="1" ref="Q751" ca="1">_xlfn.IFS(J751="no","no",$B$10="si","si")</f>
        <v>si</v>
      </c>
      <c r="R751" s="266"/>
    </row>
    <row r="752" spans="1:18" x14ac:dyDescent="0.3">
      <c r="A752" s="63" t="s">
        <v>2959</v>
      </c>
      <c r="B752" s="224" t="s">
        <v>44</v>
      </c>
      <c r="C752" s="225" t="s">
        <v>2960</v>
      </c>
      <c r="D752" s="38" t="s">
        <v>57</v>
      </c>
      <c r="E752" s="37" t="s">
        <v>2961</v>
      </c>
      <c r="F752" s="38" t="s">
        <v>678</v>
      </c>
      <c r="G752" s="39" t="s">
        <v>2962</v>
      </c>
      <c r="H752" s="40">
        <v>44305</v>
      </c>
      <c r="I752" s="41">
        <f>Table15[[#This Row],[Fecha 
de 
expedición]]+1461</f>
        <v>45766</v>
      </c>
      <c r="J752" s="244" t="str">
        <f ca="1">IF(I752&gt;=TODAY(),"si","no")</f>
        <v>si</v>
      </c>
      <c r="K752" s="8" t="str">
        <f ca="1">IF(ABS(_xlfn.DAYS(TODAY(),I752))&lt;$B$9,"Debe renovar licencia luego de curso de 8 horas","")</f>
        <v/>
      </c>
      <c r="L752" s="8"/>
      <c r="M752" s="8" t="str">
        <f ca="1">IF(AND(J752="no",$B$10="si"),"si","no")</f>
        <v>no</v>
      </c>
      <c r="N752" s="266"/>
      <c r="O752" s="266"/>
      <c r="P752" s="266"/>
      <c r="Q752" s="267" t="str" cm="1">
        <f t="array" aca="1" ref="Q752" ca="1">_xlfn.IFS(J752="no","no",$B$10="si","si")</f>
        <v>si</v>
      </c>
      <c r="R752" s="266"/>
    </row>
    <row r="753" spans="1:18" x14ac:dyDescent="0.3">
      <c r="A753" s="63" t="s">
        <v>2963</v>
      </c>
      <c r="B753" s="224" t="s">
        <v>44</v>
      </c>
      <c r="C753" s="225" t="s">
        <v>2964</v>
      </c>
      <c r="D753" s="38" t="s">
        <v>46</v>
      </c>
      <c r="E753" s="50" t="s">
        <v>2965</v>
      </c>
      <c r="F753" s="38" t="s">
        <v>155</v>
      </c>
      <c r="G753" s="39" t="s">
        <v>2966</v>
      </c>
      <c r="H753" s="40">
        <v>43766</v>
      </c>
      <c r="I753" s="41">
        <f>Table15[[#This Row],[Fecha 
de 
expedición]]+1461</f>
        <v>45227</v>
      </c>
      <c r="J753" s="244" t="str">
        <f ca="1">IF(I753&gt;=TODAY(),"si","no")</f>
        <v>si</v>
      </c>
      <c r="K753" s="8" t="str">
        <f ca="1">IF(ABS(_xlfn.DAYS(TODAY(),I753))&lt;$B$9,"Debe renovar licencia luego de curso de 8 horas","")</f>
        <v/>
      </c>
      <c r="L753" s="8"/>
      <c r="M753" s="8" t="str">
        <f ca="1">IF(AND(J753="no",$B$10="si"),"si","no")</f>
        <v>no</v>
      </c>
      <c r="N753" s="266"/>
      <c r="O753" s="266"/>
      <c r="P753" s="266"/>
      <c r="Q753" s="267" t="str" cm="1">
        <f t="array" aca="1" ref="Q753" ca="1">_xlfn.IFS(J753="no","no",$B$10="si","si")</f>
        <v>si</v>
      </c>
      <c r="R753" s="266"/>
    </row>
    <row r="754" spans="1:18" x14ac:dyDescent="0.3">
      <c r="A754" s="61" t="s">
        <v>2967</v>
      </c>
      <c r="B754" s="224" t="s">
        <v>44</v>
      </c>
      <c r="C754" s="225" t="s">
        <v>2968</v>
      </c>
      <c r="D754" s="38" t="s">
        <v>57</v>
      </c>
      <c r="E754" s="235" t="s">
        <v>2969</v>
      </c>
      <c r="F754" s="38" t="s">
        <v>155</v>
      </c>
      <c r="G754" s="39" t="s">
        <v>2970</v>
      </c>
      <c r="H754" s="81">
        <v>44603</v>
      </c>
      <c r="I754" s="84">
        <f>Table15[[#This Row],[Fecha 
de 
expedición]]+1461</f>
        <v>46064</v>
      </c>
      <c r="J754" s="244" t="str">
        <f ca="1">IF(I754&gt;=TODAY(),"si","no")</f>
        <v>si</v>
      </c>
      <c r="K754" s="8" t="str">
        <f ca="1">IF(ABS(_xlfn.DAYS(TODAY(),I754))&lt;$B$9,"Debe renovar licencia luego de curso de 8 horas","")</f>
        <v/>
      </c>
      <c r="L754" s="8"/>
      <c r="M754" s="8" t="str">
        <f ca="1">IF(AND(J754="no",$B$10="si"),"si","no")</f>
        <v>no</v>
      </c>
      <c r="N754" s="266"/>
      <c r="O754" s="266"/>
      <c r="P754" s="266"/>
      <c r="Q754" s="267" t="str" cm="1">
        <f t="array" aca="1" ref="Q754" ca="1">_xlfn.IFS(J754="no","no",$B$10="si","si")</f>
        <v>si</v>
      </c>
      <c r="R754" s="266"/>
    </row>
    <row r="755" spans="1:18" x14ac:dyDescent="0.3">
      <c r="A755" s="63" t="s">
        <v>2971</v>
      </c>
      <c r="B755" s="224" t="s">
        <v>44</v>
      </c>
      <c r="C755" s="225" t="s">
        <v>2972</v>
      </c>
      <c r="D755" s="38" t="s">
        <v>57</v>
      </c>
      <c r="E755" s="37" t="s">
        <v>2973</v>
      </c>
      <c r="F755" s="38" t="s">
        <v>114</v>
      </c>
      <c r="G755" s="39" t="s">
        <v>2974</v>
      </c>
      <c r="H755" s="40">
        <v>44833</v>
      </c>
      <c r="I755" s="41">
        <f>Table15[[#This Row],[Fecha 
de 
expedición]]+1461</f>
        <v>46294</v>
      </c>
      <c r="J755" s="244" t="str">
        <f ca="1">IF(I755&gt;=TODAY(),"si","no")</f>
        <v>si</v>
      </c>
      <c r="K755" s="8" t="str">
        <f ca="1">IF(ABS(_xlfn.DAYS(TODAY(),I755))&lt;$B$9,"Debe renovar licencia luego de curso de 8 horas","")</f>
        <v/>
      </c>
      <c r="L755" s="8"/>
      <c r="M755" s="8" t="str">
        <f ca="1">IF(AND(J755="no",$B$10="si"),"si","no")</f>
        <v>no</v>
      </c>
      <c r="N755" s="266"/>
      <c r="O755" s="266"/>
      <c r="P755" s="266"/>
      <c r="Q755" s="267" t="str" cm="1">
        <f t="array" aca="1" ref="Q755" ca="1">_xlfn.IFS(J755="no","no",$B$10="si","si")</f>
        <v>si</v>
      </c>
      <c r="R755" s="266"/>
    </row>
    <row r="756" spans="1:18" x14ac:dyDescent="0.3">
      <c r="A756" s="63" t="s">
        <v>2975</v>
      </c>
      <c r="B756" s="224" t="s">
        <v>44</v>
      </c>
      <c r="C756" s="225" t="s">
        <v>2976</v>
      </c>
      <c r="D756" s="38" t="s">
        <v>57</v>
      </c>
      <c r="E756" s="37" t="s">
        <v>2977</v>
      </c>
      <c r="F756" s="38" t="s">
        <v>74</v>
      </c>
      <c r="G756" s="39" t="s">
        <v>2978</v>
      </c>
      <c r="H756" s="40">
        <v>44833</v>
      </c>
      <c r="I756" s="41">
        <f>Table15[[#This Row],[Fecha 
de 
expedición]]+1461</f>
        <v>46294</v>
      </c>
      <c r="J756" s="244" t="str">
        <f ca="1">IF(I756&gt;=TODAY(),"si","no")</f>
        <v>si</v>
      </c>
      <c r="K756" s="8" t="str">
        <f ca="1">IF(ABS(_xlfn.DAYS(TODAY(),I756))&lt;$B$9,"Debe renovar licencia luego de curso de 8 horas","")</f>
        <v/>
      </c>
      <c r="L756" s="8"/>
      <c r="M756" s="8" t="str">
        <f ca="1">IF(AND(J756="no",$B$10="si"),"si","no")</f>
        <v>no</v>
      </c>
      <c r="N756" s="266"/>
      <c r="O756" s="266"/>
      <c r="P756" s="266"/>
      <c r="Q756" s="267" t="str" cm="1">
        <f t="array" aca="1" ref="Q756" ca="1">_xlfn.IFS(J756="no","no",$B$10="si","si")</f>
        <v>si</v>
      </c>
      <c r="R756" s="266"/>
    </row>
    <row r="757" spans="1:18" x14ac:dyDescent="0.3">
      <c r="A757" s="61" t="s">
        <v>2979</v>
      </c>
      <c r="B757" s="224" t="s">
        <v>44</v>
      </c>
      <c r="C757" s="225" t="s">
        <v>2980</v>
      </c>
      <c r="D757" s="38" t="s">
        <v>46</v>
      </c>
      <c r="E757" s="235" t="s">
        <v>2981</v>
      </c>
      <c r="F757" s="38" t="s">
        <v>560</v>
      </c>
      <c r="G757" s="39" t="s">
        <v>2982</v>
      </c>
      <c r="H757" s="81">
        <v>44804</v>
      </c>
      <c r="I757" s="84">
        <f>Table15[[#This Row],[Fecha 
de 
expedición]]+1461</f>
        <v>46265</v>
      </c>
      <c r="J757" s="244" t="str">
        <f ca="1">IF(I757&gt;=TODAY(),"si","no")</f>
        <v>si</v>
      </c>
      <c r="K757" s="8" t="str">
        <f ca="1">IF(ABS(_xlfn.DAYS(TODAY(),I757))&lt;$B$9,"Debe renovar licencia luego de curso de 8 horas","")</f>
        <v/>
      </c>
      <c r="L757" s="8"/>
      <c r="M757" s="8" t="str">
        <f ca="1">IF(AND(J757="no",$B$10="si"),"si","no")</f>
        <v>no</v>
      </c>
      <c r="N757" s="266"/>
      <c r="O757" s="266"/>
      <c r="P757" s="266"/>
      <c r="Q757" s="267" t="str" cm="1">
        <f t="array" aca="1" ref="Q757" ca="1">_xlfn.IFS(J757="no","no",$B$10="si","si")</f>
        <v>si</v>
      </c>
      <c r="R757" s="266"/>
    </row>
    <row r="758" spans="1:18" x14ac:dyDescent="0.3">
      <c r="A758" s="252" t="s">
        <v>9175</v>
      </c>
      <c r="B758" s="226" t="s">
        <v>44</v>
      </c>
      <c r="C758" s="253" t="s">
        <v>9176</v>
      </c>
      <c r="D758" s="254" t="s">
        <v>57</v>
      </c>
      <c r="E758" s="259" t="s">
        <v>9177</v>
      </c>
      <c r="F758" s="38" t="s">
        <v>267</v>
      </c>
      <c r="G758" s="256" t="s">
        <v>9178</v>
      </c>
      <c r="H758" s="257">
        <v>45020</v>
      </c>
      <c r="I758" s="41">
        <f>Table15[[#This Row],[Fecha 
de 
expedición]]+1461</f>
        <v>46481</v>
      </c>
      <c r="J758" s="258" t="str">
        <f ca="1">IF(I758&gt;=TODAY(),"si","no")</f>
        <v>si</v>
      </c>
      <c r="K758" s="8" t="str">
        <f ca="1">IF(ABS(_xlfn.DAYS(TODAY(),I758))&lt;$B$9,"Debe renovar licencia luego de curso de 8 horas","")</f>
        <v/>
      </c>
      <c r="L758" s="8"/>
      <c r="M758" s="8" t="str">
        <f ca="1">IF(AND(J758="no",$B$10="si"),"si","no")</f>
        <v>no</v>
      </c>
      <c r="N758" s="266"/>
      <c r="O758" s="266"/>
      <c r="P758" s="266"/>
      <c r="Q758" s="267"/>
      <c r="R758" s="266"/>
    </row>
    <row r="759" spans="1:18" x14ac:dyDescent="0.3">
      <c r="A759" s="63" t="s">
        <v>2983</v>
      </c>
      <c r="B759" s="224" t="s">
        <v>44</v>
      </c>
      <c r="C759" s="225" t="s">
        <v>2984</v>
      </c>
      <c r="D759" s="38" t="s">
        <v>57</v>
      </c>
      <c r="E759" s="37" t="s">
        <v>2985</v>
      </c>
      <c r="F759" s="38" t="s">
        <v>84</v>
      </c>
      <c r="G759" s="39" t="s">
        <v>2986</v>
      </c>
      <c r="H759" s="40">
        <v>44874</v>
      </c>
      <c r="I759" s="41">
        <f>Table15[[#This Row],[Fecha 
de 
expedición]]+1461</f>
        <v>46335</v>
      </c>
      <c r="J759" s="244" t="str">
        <f ca="1">IF(I759&gt;=TODAY(),"si","no")</f>
        <v>si</v>
      </c>
      <c r="K759" s="8" t="str">
        <f ca="1">IF(ABS(_xlfn.DAYS(TODAY(),I759))&lt;$B$9,"Debe renovar licencia luego de curso de 8 horas","")</f>
        <v/>
      </c>
      <c r="L759" s="8"/>
      <c r="M759" s="8" t="str">
        <f ca="1">IF(AND(J759="no",$B$10="si"),"si","no")</f>
        <v>no</v>
      </c>
      <c r="N759" s="266"/>
      <c r="O759" s="266"/>
      <c r="P759" s="266"/>
      <c r="Q759" s="267" t="str" cm="1">
        <f t="array" aca="1" ref="Q759" ca="1">_xlfn.IFS(J759="no","no",$B$10="si","si")</f>
        <v>si</v>
      </c>
      <c r="R759" s="266"/>
    </row>
    <row r="760" spans="1:18" x14ac:dyDescent="0.3">
      <c r="A760" s="61" t="s">
        <v>2987</v>
      </c>
      <c r="B760" s="224" t="s">
        <v>44</v>
      </c>
      <c r="C760" s="225" t="s">
        <v>2988</v>
      </c>
      <c r="D760" s="38" t="s">
        <v>57</v>
      </c>
      <c r="E760" s="235" t="s">
        <v>2989</v>
      </c>
      <c r="F760" s="38" t="s">
        <v>168</v>
      </c>
      <c r="G760" s="39" t="s">
        <v>2990</v>
      </c>
      <c r="H760" s="81">
        <v>44798</v>
      </c>
      <c r="I760" s="84">
        <f>Table15[[#This Row],[Fecha 
de 
expedición]]+1461</f>
        <v>46259</v>
      </c>
      <c r="J760" s="244" t="str">
        <f ca="1">IF(I760&gt;=TODAY(),"si","no")</f>
        <v>si</v>
      </c>
      <c r="K760" s="8" t="str">
        <f ca="1">IF(ABS(_xlfn.DAYS(TODAY(),I760))&lt;$B$9,"Debe renovar licencia luego de curso de 8 horas","")</f>
        <v/>
      </c>
      <c r="L760" s="8"/>
      <c r="M760" s="8" t="str">
        <f ca="1">IF(AND(J760="no",$B$10="si"),"si","no")</f>
        <v>no</v>
      </c>
      <c r="N760" s="266"/>
      <c r="O760" s="266"/>
      <c r="P760" s="266"/>
      <c r="Q760" s="267" t="str" cm="1">
        <f t="array" aca="1" ref="Q760" ca="1">_xlfn.IFS(J760="no","no",$B$10="si","si")</f>
        <v>si</v>
      </c>
      <c r="R760" s="266"/>
    </row>
    <row r="761" spans="1:18" x14ac:dyDescent="0.3">
      <c r="A761" s="61" t="s">
        <v>2991</v>
      </c>
      <c r="B761" s="224" t="s">
        <v>44</v>
      </c>
      <c r="C761" s="225" t="s">
        <v>2992</v>
      </c>
      <c r="D761" s="38" t="s">
        <v>57</v>
      </c>
      <c r="E761" s="235" t="s">
        <v>2993</v>
      </c>
      <c r="F761" s="38" t="s">
        <v>285</v>
      </c>
      <c r="G761" s="39" t="s">
        <v>2994</v>
      </c>
      <c r="H761" s="81">
        <v>44596</v>
      </c>
      <c r="I761" s="84">
        <f>Table15[[#This Row],[Fecha 
de 
expedición]]+1461</f>
        <v>46057</v>
      </c>
      <c r="J761" s="244" t="str">
        <f ca="1">IF(I761&gt;=TODAY(),"si","no")</f>
        <v>si</v>
      </c>
      <c r="K761" s="8" t="str">
        <f ca="1">IF(ABS(_xlfn.DAYS(TODAY(),I761))&lt;$B$9,"Debe renovar licencia luego de curso de 8 horas","")</f>
        <v/>
      </c>
      <c r="L761" s="8"/>
      <c r="M761" s="8" t="str">
        <f ca="1">IF(AND(J761="no",$B$10="si"),"si","no")</f>
        <v>no</v>
      </c>
      <c r="N761" s="266"/>
      <c r="O761" s="266"/>
      <c r="P761" s="266"/>
      <c r="Q761" s="267" t="str" cm="1">
        <f t="array" aca="1" ref="Q761" ca="1">_xlfn.IFS(J761="no","no",$B$10="si","si")</f>
        <v>si</v>
      </c>
      <c r="R761" s="266"/>
    </row>
    <row r="762" spans="1:18" x14ac:dyDescent="0.3">
      <c r="A762" s="63" t="s">
        <v>2995</v>
      </c>
      <c r="B762" s="224" t="s">
        <v>44</v>
      </c>
      <c r="C762" s="225" t="s">
        <v>2996</v>
      </c>
      <c r="D762" s="38" t="s">
        <v>57</v>
      </c>
      <c r="E762" s="37" t="s">
        <v>2997</v>
      </c>
      <c r="F762" s="38" t="s">
        <v>402</v>
      </c>
      <c r="G762" s="39" t="s">
        <v>2998</v>
      </c>
      <c r="H762" s="40">
        <v>44831</v>
      </c>
      <c r="I762" s="41">
        <f>Table15[[#This Row],[Fecha 
de 
expedición]]+1461</f>
        <v>46292</v>
      </c>
      <c r="J762" s="244" t="str">
        <f ca="1">IF(I762&gt;=TODAY(),"si","no")</f>
        <v>si</v>
      </c>
      <c r="K762" s="8" t="str">
        <f ca="1">IF(ABS(_xlfn.DAYS(TODAY(),I762))&lt;$B$9,"Debe renovar licencia luego de curso de 8 horas","")</f>
        <v/>
      </c>
      <c r="L762" s="8"/>
      <c r="M762" s="8" t="str">
        <f ca="1">IF(AND(J762="no",$B$10="si"),"si","no")</f>
        <v>no</v>
      </c>
      <c r="N762" s="266"/>
      <c r="O762" s="266"/>
      <c r="P762" s="266"/>
      <c r="Q762" s="267" t="str" cm="1">
        <f t="array" aca="1" ref="Q762" ca="1">_xlfn.IFS(J762="no","no",$B$10="si","si")</f>
        <v>si</v>
      </c>
      <c r="R762" s="266"/>
    </row>
    <row r="763" spans="1:18" x14ac:dyDescent="0.3">
      <c r="A763" s="63" t="s">
        <v>2999</v>
      </c>
      <c r="B763" s="224" t="s">
        <v>44</v>
      </c>
      <c r="C763" s="225" t="s">
        <v>3000</v>
      </c>
      <c r="D763" s="38" t="s">
        <v>57</v>
      </c>
      <c r="E763" s="37" t="s">
        <v>3001</v>
      </c>
      <c r="F763" s="38" t="s">
        <v>1035</v>
      </c>
      <c r="G763" s="39" t="s">
        <v>3002</v>
      </c>
      <c r="H763" s="40">
        <v>43662</v>
      </c>
      <c r="I763" s="41">
        <f>Table15[[#This Row],[Fecha 
de 
expedición]]+1461</f>
        <v>45123</v>
      </c>
      <c r="J763" s="244" t="str">
        <f ca="1">IF(I763&gt;=TODAY(),"si","no")</f>
        <v>no</v>
      </c>
      <c r="K763" s="8" t="str">
        <f ca="1">IF(ABS(_xlfn.DAYS(TODAY(),I763))&lt;$B$9,"Debe renovar licencia luego de curso de 8 horas","")</f>
        <v/>
      </c>
      <c r="L763" s="8"/>
      <c r="M763" s="8" t="str">
        <f ca="1">IF(AND(J763="no",$B$10="si"),"si","no")</f>
        <v>si</v>
      </c>
      <c r="N763" s="266"/>
      <c r="O763" s="266"/>
      <c r="P763" s="266"/>
      <c r="Q763" s="267" t="str" cm="1">
        <f t="array" aca="1" ref="Q763" ca="1">_xlfn.IFS(J763="no","no",$B$10="si","si")</f>
        <v>no</v>
      </c>
      <c r="R763" s="266"/>
    </row>
    <row r="764" spans="1:18" x14ac:dyDescent="0.3">
      <c r="A764" s="63" t="s">
        <v>3003</v>
      </c>
      <c r="B764" s="224" t="s">
        <v>44</v>
      </c>
      <c r="C764" s="225" t="s">
        <v>3004</v>
      </c>
      <c r="D764" s="38" t="s">
        <v>46</v>
      </c>
      <c r="E764" s="37" t="s">
        <v>3005</v>
      </c>
      <c r="F764" s="38" t="s">
        <v>124</v>
      </c>
      <c r="G764" s="39" t="s">
        <v>3006</v>
      </c>
      <c r="H764" s="40">
        <v>44798</v>
      </c>
      <c r="I764" s="41">
        <f>Table15[[#This Row],[Fecha 
de 
expedición]]+1461</f>
        <v>46259</v>
      </c>
      <c r="J764" s="244" t="str">
        <f ca="1">IF(I764&gt;=TODAY(),"si","no")</f>
        <v>si</v>
      </c>
      <c r="K764" s="8" t="str">
        <f ca="1">IF(ABS(_xlfn.DAYS(TODAY(),I764))&lt;$B$9,"Debe renovar licencia luego de curso de 8 horas","")</f>
        <v/>
      </c>
      <c r="L764" s="8"/>
      <c r="M764" s="8" t="str">
        <f ca="1">IF(AND(J764="no",$B$10="si"),"si","no")</f>
        <v>no</v>
      </c>
      <c r="N764" s="266"/>
      <c r="O764" s="266"/>
      <c r="P764" s="266"/>
      <c r="Q764" s="267" t="str" cm="1">
        <f t="array" aca="1" ref="Q764" ca="1">_xlfn.IFS(J764="no","no",$B$10="si","si")</f>
        <v>si</v>
      </c>
      <c r="R764" s="266"/>
    </row>
    <row r="765" spans="1:18" x14ac:dyDescent="0.3">
      <c r="A765" s="63" t="s">
        <v>3007</v>
      </c>
      <c r="B765" s="224" t="s">
        <v>44</v>
      </c>
      <c r="C765" s="225" t="s">
        <v>3008</v>
      </c>
      <c r="D765" s="38" t="s">
        <v>57</v>
      </c>
      <c r="E765" s="37" t="s">
        <v>3009</v>
      </c>
      <c r="F765" s="38" t="s">
        <v>3010</v>
      </c>
      <c r="G765" s="39" t="s">
        <v>3011</v>
      </c>
      <c r="H765" s="40">
        <v>43518</v>
      </c>
      <c r="I765" s="41">
        <f>Table15[[#This Row],[Fecha 
de 
expedición]]+1461</f>
        <v>44979</v>
      </c>
      <c r="J765" s="244" t="str">
        <f ca="1">IF(I765&gt;=TODAY(),"si","no")</f>
        <v>no</v>
      </c>
      <c r="K765" s="8" t="str">
        <f ca="1">IF(ABS(_xlfn.DAYS(TODAY(),I765))&lt;$B$9,"Debe renovar licencia luego de curso de 8 horas","")</f>
        <v/>
      </c>
      <c r="L765" s="8"/>
      <c r="M765" s="8" t="str">
        <f ca="1">IF(AND(J765="no",$B$10="si"),"si","no")</f>
        <v>si</v>
      </c>
      <c r="N765" s="266"/>
      <c r="O765" s="266"/>
      <c r="P765" s="266"/>
      <c r="Q765" s="267" t="str" cm="1">
        <f t="array" aca="1" ref="Q765" ca="1">_xlfn.IFS(J765="no","no",$B$10="si","si")</f>
        <v>no</v>
      </c>
      <c r="R765" s="266"/>
    </row>
    <row r="766" spans="1:18" x14ac:dyDescent="0.3">
      <c r="A766" s="63" t="s">
        <v>3012</v>
      </c>
      <c r="B766" s="224" t="s">
        <v>44</v>
      </c>
      <c r="C766" s="225" t="s">
        <v>3013</v>
      </c>
      <c r="D766" s="38" t="s">
        <v>57</v>
      </c>
      <c r="E766" s="37" t="s">
        <v>3014</v>
      </c>
      <c r="F766" s="38" t="s">
        <v>74</v>
      </c>
      <c r="G766" s="39" t="s">
        <v>3015</v>
      </c>
      <c r="H766" s="40">
        <v>44331</v>
      </c>
      <c r="I766" s="41">
        <f>Table15[[#This Row],[Fecha 
de 
expedición]]+1461</f>
        <v>45792</v>
      </c>
      <c r="J766" s="244" t="str">
        <f ca="1">IF(I766&gt;=TODAY(),"si","no")</f>
        <v>si</v>
      </c>
      <c r="K766" s="8" t="str">
        <f ca="1">IF(ABS(_xlfn.DAYS(TODAY(),I766))&lt;$B$9,"Debe renovar licencia luego de curso de 8 horas","")</f>
        <v/>
      </c>
      <c r="L766" s="8"/>
      <c r="M766" s="8" t="str">
        <f ca="1">IF(AND(J766="no",$B$10="si"),"si","no")</f>
        <v>no</v>
      </c>
      <c r="N766" s="266"/>
      <c r="O766" s="266"/>
      <c r="P766" s="266"/>
      <c r="Q766" s="267" t="str" cm="1">
        <f t="array" aca="1" ref="Q766" ca="1">_xlfn.IFS(J766="no","no",$B$10="si","si")</f>
        <v>si</v>
      </c>
      <c r="R766" s="266"/>
    </row>
    <row r="767" spans="1:18" x14ac:dyDescent="0.3">
      <c r="A767" s="63" t="s">
        <v>3016</v>
      </c>
      <c r="B767" s="224" t="s">
        <v>44</v>
      </c>
      <c r="C767" s="225" t="s">
        <v>3017</v>
      </c>
      <c r="D767" s="38" t="s">
        <v>57</v>
      </c>
      <c r="E767" s="37" t="s">
        <v>3018</v>
      </c>
      <c r="F767" s="38" t="s">
        <v>1048</v>
      </c>
      <c r="G767" s="39" t="s">
        <v>3019</v>
      </c>
      <c r="H767" s="40">
        <v>44326</v>
      </c>
      <c r="I767" s="41">
        <f>Table15[[#This Row],[Fecha 
de 
expedición]]+1461</f>
        <v>45787</v>
      </c>
      <c r="J767" s="244" t="str">
        <f ca="1">IF(I767&gt;=TODAY(),"si","no")</f>
        <v>si</v>
      </c>
      <c r="K767" s="8" t="str">
        <f ca="1">IF(ABS(_xlfn.DAYS(TODAY(),I767))&lt;$B$9,"Debe renovar licencia luego de curso de 8 horas","")</f>
        <v/>
      </c>
      <c r="L767" s="8"/>
      <c r="M767" s="8" t="str">
        <f ca="1">IF(AND(J767="no",$B$10="si"),"si","no")</f>
        <v>no</v>
      </c>
      <c r="N767" s="266"/>
      <c r="O767" s="266"/>
      <c r="P767" s="266"/>
      <c r="Q767" s="267" t="str" cm="1">
        <f t="array" aca="1" ref="Q767" ca="1">_xlfn.IFS(J767="no","no",$B$10="si","si")</f>
        <v>si</v>
      </c>
      <c r="R767" s="266"/>
    </row>
    <row r="768" spans="1:18" x14ac:dyDescent="0.3">
      <c r="A768" s="61" t="s">
        <v>3020</v>
      </c>
      <c r="B768" s="224" t="s">
        <v>44</v>
      </c>
      <c r="C768" s="225" t="s">
        <v>3021</v>
      </c>
      <c r="D768" s="38" t="s">
        <v>57</v>
      </c>
      <c r="E768" s="235" t="s">
        <v>3022</v>
      </c>
      <c r="F768" s="38" t="s">
        <v>402</v>
      </c>
      <c r="G768" s="39" t="s">
        <v>3023</v>
      </c>
      <c r="H768" s="81">
        <v>44714</v>
      </c>
      <c r="I768" s="84">
        <f>Table15[[#This Row],[Fecha 
de 
expedición]]+1461</f>
        <v>46175</v>
      </c>
      <c r="J768" s="244" t="str">
        <f ca="1">IF(I768&gt;=TODAY(),"si","no")</f>
        <v>si</v>
      </c>
      <c r="K768" s="8" t="str">
        <f ca="1">IF(ABS(_xlfn.DAYS(TODAY(),I768))&lt;$B$9,"Debe renovar licencia luego de curso de 8 horas","")</f>
        <v/>
      </c>
      <c r="L768" s="8"/>
      <c r="M768" s="8" t="str">
        <f ca="1">IF(AND(J768="no",$B$10="si"),"si","no")</f>
        <v>no</v>
      </c>
      <c r="N768" s="266"/>
      <c r="O768" s="266"/>
      <c r="P768" s="266"/>
      <c r="Q768" s="267" t="str" cm="1">
        <f t="array" aca="1" ref="Q768" ca="1">_xlfn.IFS(J768="no","no",$B$10="si","si")</f>
        <v>si</v>
      </c>
      <c r="R768" s="266"/>
    </row>
    <row r="769" spans="1:18" x14ac:dyDescent="0.3">
      <c r="A769" s="63" t="s">
        <v>3024</v>
      </c>
      <c r="B769" s="224" t="s">
        <v>44</v>
      </c>
      <c r="C769" s="225" t="s">
        <v>3025</v>
      </c>
      <c r="D769" s="38" t="s">
        <v>57</v>
      </c>
      <c r="E769" s="37" t="s">
        <v>3026</v>
      </c>
      <c r="F769" s="38" t="s">
        <v>168</v>
      </c>
      <c r="G769" s="39" t="s">
        <v>3027</v>
      </c>
      <c r="H769" s="40">
        <v>44910</v>
      </c>
      <c r="I769" s="41">
        <f>Table15[[#This Row],[Fecha 
de 
expedición]]+1461</f>
        <v>46371</v>
      </c>
      <c r="J769" s="244" t="str">
        <f ca="1">IF(I769&gt;=TODAY(),"si","no")</f>
        <v>si</v>
      </c>
      <c r="K769" s="8" t="str">
        <f ca="1">IF(ABS(_xlfn.DAYS(TODAY(),I769))&lt;$B$9,"Debe renovar licencia luego de curso de 8 horas","")</f>
        <v/>
      </c>
      <c r="L769" s="8"/>
      <c r="M769" s="8" t="str">
        <f ca="1">IF(AND(J769="no",$B$10="si"),"si","no")</f>
        <v>no</v>
      </c>
      <c r="N769" s="266"/>
      <c r="O769" s="266"/>
      <c r="P769" s="266"/>
      <c r="Q769" s="267"/>
      <c r="R769" s="266"/>
    </row>
    <row r="770" spans="1:18" x14ac:dyDescent="0.3">
      <c r="A770" s="63" t="s">
        <v>3028</v>
      </c>
      <c r="B770" s="224" t="s">
        <v>44</v>
      </c>
      <c r="C770" s="225" t="s">
        <v>3029</v>
      </c>
      <c r="D770" s="38" t="s">
        <v>57</v>
      </c>
      <c r="E770" s="37" t="s">
        <v>3030</v>
      </c>
      <c r="F770" s="38" t="s">
        <v>84</v>
      </c>
      <c r="G770" s="39" t="s">
        <v>3031</v>
      </c>
      <c r="H770" s="40">
        <v>43817</v>
      </c>
      <c r="I770" s="41">
        <f>Table15[[#This Row],[Fecha 
de 
expedición]]+1461</f>
        <v>45278</v>
      </c>
      <c r="J770" s="244" t="str">
        <f ca="1">IF(I770&gt;=TODAY(),"si","no")</f>
        <v>si</v>
      </c>
      <c r="K770" s="8" t="str">
        <f ca="1">IF(ABS(_xlfn.DAYS(TODAY(),I770))&lt;$B$9,"Debe renovar licencia luego de curso de 8 horas","")</f>
        <v/>
      </c>
      <c r="L770" s="8"/>
      <c r="M770" s="8" t="str">
        <f ca="1">IF(AND(J770="no",$B$10="si"),"si","no")</f>
        <v>no</v>
      </c>
      <c r="N770" s="266"/>
      <c r="O770" s="266"/>
      <c r="P770" s="266"/>
      <c r="Q770" s="267" t="str" cm="1">
        <f t="array" aca="1" ref="Q770" ca="1">_xlfn.IFS(J770="no","no",$B$10="si","si")</f>
        <v>si</v>
      </c>
      <c r="R770" s="266"/>
    </row>
    <row r="771" spans="1:18" x14ac:dyDescent="0.3">
      <c r="A771" s="63" t="s">
        <v>3032</v>
      </c>
      <c r="B771" s="224" t="s">
        <v>44</v>
      </c>
      <c r="C771" s="225" t="s">
        <v>3033</v>
      </c>
      <c r="D771" s="38" t="s">
        <v>57</v>
      </c>
      <c r="E771" s="37" t="s">
        <v>3034</v>
      </c>
      <c r="F771" s="38" t="s">
        <v>155</v>
      </c>
      <c r="G771" s="39" t="s">
        <v>3035</v>
      </c>
      <c r="H771" s="40">
        <v>43641</v>
      </c>
      <c r="I771" s="41">
        <f>Table15[[#This Row],[Fecha 
de 
expedición]]+1461</f>
        <v>45102</v>
      </c>
      <c r="J771" s="244" t="str">
        <f ca="1">IF(I771&gt;=TODAY(),"si","no")</f>
        <v>no</v>
      </c>
      <c r="K771" s="8" t="str">
        <f ca="1">IF(ABS(_xlfn.DAYS(TODAY(),I771))&lt;$B$9,"Debe renovar licencia luego de curso de 8 horas","")</f>
        <v/>
      </c>
      <c r="L771" s="8"/>
      <c r="M771" s="8" t="str">
        <f ca="1">IF(AND(J771="no",$B$10="si"),"si","no")</f>
        <v>si</v>
      </c>
      <c r="N771" s="266"/>
      <c r="O771" s="266"/>
      <c r="P771" s="266"/>
      <c r="Q771" s="267" t="str" cm="1">
        <f t="array" aca="1" ref="Q771" ca="1">_xlfn.IFS(J771="no","no",$B$10="si","si")</f>
        <v>no</v>
      </c>
      <c r="R771" s="266"/>
    </row>
    <row r="772" spans="1:18" x14ac:dyDescent="0.3">
      <c r="A772" s="61" t="s">
        <v>3036</v>
      </c>
      <c r="B772" s="224" t="s">
        <v>44</v>
      </c>
      <c r="C772" s="225" t="s">
        <v>3037</v>
      </c>
      <c r="D772" s="38" t="s">
        <v>57</v>
      </c>
      <c r="E772" s="235" t="s">
        <v>3038</v>
      </c>
      <c r="F772" s="38" t="s">
        <v>74</v>
      </c>
      <c r="G772" s="39" t="s">
        <v>3039</v>
      </c>
      <c r="H772" s="81">
        <v>44539</v>
      </c>
      <c r="I772" s="84">
        <f>Table15[[#This Row],[Fecha 
de 
expedición]]+1461</f>
        <v>46000</v>
      </c>
      <c r="J772" s="244" t="str">
        <f ca="1">IF(I772&gt;=TODAY(),"si","no")</f>
        <v>si</v>
      </c>
      <c r="K772" s="8" t="str">
        <f ca="1">IF(ABS(_xlfn.DAYS(TODAY(),I772))&lt;$B$9,"Debe renovar licencia luego de curso de 8 horas","")</f>
        <v/>
      </c>
      <c r="L772" s="8"/>
      <c r="M772" s="8" t="str">
        <f ca="1">IF(AND(J772="no",$B$10="si"),"si","no")</f>
        <v>no</v>
      </c>
      <c r="N772" s="266"/>
      <c r="O772" s="266"/>
      <c r="P772" s="266"/>
      <c r="Q772" s="267" t="str" cm="1">
        <f t="array" aca="1" ref="Q772" ca="1">_xlfn.IFS(J772="no","no",$B$10="si","si")</f>
        <v>si</v>
      </c>
      <c r="R772" s="266"/>
    </row>
    <row r="773" spans="1:18" x14ac:dyDescent="0.3">
      <c r="A773" s="63" t="s">
        <v>3040</v>
      </c>
      <c r="B773" s="224" t="s">
        <v>44</v>
      </c>
      <c r="C773" s="225" t="s">
        <v>3041</v>
      </c>
      <c r="D773" s="38" t="s">
        <v>57</v>
      </c>
      <c r="E773" s="37" t="s">
        <v>3042</v>
      </c>
      <c r="F773" s="38" t="s">
        <v>508</v>
      </c>
      <c r="G773" s="39" t="s">
        <v>3043</v>
      </c>
      <c r="H773" s="40">
        <v>44328</v>
      </c>
      <c r="I773" s="41">
        <f>Table15[[#This Row],[Fecha 
de 
expedición]]+1461</f>
        <v>45789</v>
      </c>
      <c r="J773" s="244" t="str">
        <f ca="1">IF(I773&gt;=TODAY(),"si","no")</f>
        <v>si</v>
      </c>
      <c r="K773" s="8" t="str">
        <f ca="1">IF(ABS(_xlfn.DAYS(TODAY(),I773))&lt;$B$9,"Debe renovar licencia luego de curso de 8 horas","")</f>
        <v/>
      </c>
      <c r="L773" s="8"/>
      <c r="M773" s="8" t="str">
        <f ca="1">IF(AND(J773="no",$B$10="si"),"si","no")</f>
        <v>no</v>
      </c>
      <c r="N773" s="266"/>
      <c r="O773" s="266"/>
      <c r="P773" s="266"/>
      <c r="Q773" s="267" t="str" cm="1">
        <f t="array" aca="1" ref="Q773" ca="1">_xlfn.IFS(J773="no","no",$B$10="si","si")</f>
        <v>si</v>
      </c>
      <c r="R773" s="266"/>
    </row>
    <row r="774" spans="1:18" x14ac:dyDescent="0.3">
      <c r="A774" s="252" t="s">
        <v>9426</v>
      </c>
      <c r="B774" s="224" t="s">
        <v>44</v>
      </c>
      <c r="C774" s="253" t="s">
        <v>9427</v>
      </c>
      <c r="D774" s="254" t="s">
        <v>57</v>
      </c>
      <c r="E774" s="259" t="s">
        <v>9428</v>
      </c>
      <c r="F774" s="38" t="s">
        <v>555</v>
      </c>
      <c r="G774" s="256" t="s">
        <v>9429</v>
      </c>
      <c r="H774" s="257">
        <v>45086</v>
      </c>
      <c r="I774" s="41">
        <f>Table15[[#This Row],[Fecha 
de 
expedición]]+1461</f>
        <v>46547</v>
      </c>
      <c r="J774" s="258" t="str">
        <f ca="1">IF(I774&gt;=TODAY(),"si","no")</f>
        <v>si</v>
      </c>
      <c r="K774" s="8" t="str">
        <f ca="1">IF(ABS(_xlfn.DAYS(TODAY(),I774))&lt;$B$9,"Debe renovar licencia luego de curso de 8 horas","")</f>
        <v/>
      </c>
      <c r="L774" s="8"/>
      <c r="M774" s="8" t="str">
        <f ca="1">IF(AND(J774="no",$B$10="si"),"si","no")</f>
        <v>no</v>
      </c>
      <c r="N774" s="266"/>
      <c r="O774" s="266"/>
      <c r="P774" s="266"/>
      <c r="Q774" s="267"/>
      <c r="R774" s="266"/>
    </row>
    <row r="775" spans="1:18" x14ac:dyDescent="0.3">
      <c r="A775" s="252" t="s">
        <v>9033</v>
      </c>
      <c r="B775" s="226" t="s">
        <v>44</v>
      </c>
      <c r="C775" s="253" t="s">
        <v>9034</v>
      </c>
      <c r="D775" s="254" t="s">
        <v>57</v>
      </c>
      <c r="E775" s="259" t="s">
        <v>9035</v>
      </c>
      <c r="F775" s="38" t="s">
        <v>619</v>
      </c>
      <c r="G775" s="256" t="s">
        <v>9036</v>
      </c>
      <c r="H775" s="257">
        <v>44988</v>
      </c>
      <c r="I775" s="41">
        <f>Table15[[#This Row],[Fecha 
de 
expedición]]+1461</f>
        <v>46449</v>
      </c>
      <c r="J775" s="258" t="str">
        <f ca="1">IF(I775&gt;=TODAY(),"si","no")</f>
        <v>si</v>
      </c>
      <c r="K775" s="8" t="str">
        <f ca="1">IF(ABS(_xlfn.DAYS(TODAY(),I775))&lt;$B$9,"Debe renovar licencia luego de curso de 8 horas","")</f>
        <v/>
      </c>
      <c r="L775" s="8"/>
      <c r="M775" s="8" t="str">
        <f ca="1">IF(AND(J775="no",$B$10="si"),"si","no")</f>
        <v>no</v>
      </c>
      <c r="N775" s="266"/>
      <c r="O775" s="266"/>
      <c r="P775" s="266"/>
      <c r="Q775" s="267"/>
      <c r="R775" s="266"/>
    </row>
    <row r="776" spans="1:18" x14ac:dyDescent="0.3">
      <c r="A776" s="63" t="s">
        <v>3044</v>
      </c>
      <c r="B776" s="224" t="s">
        <v>44</v>
      </c>
      <c r="C776" s="225" t="s">
        <v>3045</v>
      </c>
      <c r="D776" s="38" t="s">
        <v>57</v>
      </c>
      <c r="E776" s="37" t="s">
        <v>3046</v>
      </c>
      <c r="F776" s="38" t="s">
        <v>3010</v>
      </c>
      <c r="G776" s="39" t="s">
        <v>3047</v>
      </c>
      <c r="H776" s="40">
        <v>44873</v>
      </c>
      <c r="I776" s="41">
        <f>Table15[[#This Row],[Fecha 
de 
expedición]]+1461</f>
        <v>46334</v>
      </c>
      <c r="J776" s="244" t="str">
        <f ca="1">IF(I776&gt;=TODAY(),"si","no")</f>
        <v>si</v>
      </c>
      <c r="K776" s="8" t="str">
        <f ca="1">IF(ABS(_xlfn.DAYS(TODAY(),I776))&lt;$B$9,"Debe renovar licencia luego de curso de 8 horas","")</f>
        <v/>
      </c>
      <c r="L776" s="8"/>
      <c r="M776" s="8" t="str">
        <f ca="1">IF(AND(J776="no",$B$10="si"),"si","no")</f>
        <v>no</v>
      </c>
      <c r="N776" s="266"/>
      <c r="O776" s="266"/>
      <c r="P776" s="266"/>
      <c r="Q776" s="267" t="str" cm="1">
        <f t="array" aca="1" ref="Q776" ca="1">_xlfn.IFS(J776="no","no",$B$10="si","si")</f>
        <v>si</v>
      </c>
      <c r="R776" s="266"/>
    </row>
    <row r="777" spans="1:18" x14ac:dyDescent="0.3">
      <c r="A777" s="63" t="s">
        <v>3048</v>
      </c>
      <c r="B777" s="224" t="s">
        <v>44</v>
      </c>
      <c r="C777" s="225" t="s">
        <v>3049</v>
      </c>
      <c r="D777" s="38" t="s">
        <v>57</v>
      </c>
      <c r="E777" s="37"/>
      <c r="F777" s="38" t="s">
        <v>53</v>
      </c>
      <c r="G777" s="39" t="s">
        <v>3050</v>
      </c>
      <c r="H777" s="40">
        <v>43564</v>
      </c>
      <c r="I777" s="41">
        <f>Table15[[#This Row],[Fecha 
de 
expedición]]+1461</f>
        <v>45025</v>
      </c>
      <c r="J777" s="244" t="str">
        <f ca="1">IF(I777&gt;=TODAY(),"si","no")</f>
        <v>no</v>
      </c>
      <c r="K777" s="8" t="str">
        <f ca="1">IF(ABS(_xlfn.DAYS(TODAY(),I777))&lt;$B$9,"Debe renovar licencia luego de curso de 8 horas","")</f>
        <v/>
      </c>
      <c r="L777" s="8"/>
      <c r="M777" s="8" t="str">
        <f ca="1">IF(AND(J777="no",$B$10="si"),"si","no")</f>
        <v>si</v>
      </c>
      <c r="N777" s="266"/>
      <c r="O777" s="266"/>
      <c r="P777" s="266"/>
      <c r="Q777" s="267" t="str" cm="1">
        <f t="array" aca="1" ref="Q777" ca="1">_xlfn.IFS(J777="no","no",$B$10="si","si")</f>
        <v>no</v>
      </c>
      <c r="R777" s="266"/>
    </row>
    <row r="778" spans="1:18" x14ac:dyDescent="0.3">
      <c r="A778" s="63" t="s">
        <v>3051</v>
      </c>
      <c r="B778" s="224" t="s">
        <v>44</v>
      </c>
      <c r="C778" s="225" t="s">
        <v>3052</v>
      </c>
      <c r="D778" s="38" t="s">
        <v>57</v>
      </c>
      <c r="E778" s="37" t="s">
        <v>3053</v>
      </c>
      <c r="F778" s="38" t="s">
        <v>94</v>
      </c>
      <c r="G778" s="39" t="s">
        <v>3054</v>
      </c>
      <c r="H778" s="40">
        <v>44951</v>
      </c>
      <c r="I778" s="41">
        <f>Table15[[#This Row],[Fecha 
de 
expedición]]+1461</f>
        <v>46412</v>
      </c>
      <c r="J778" s="244" t="str">
        <f ca="1">IF(I778&gt;=TODAY(),"si","no")</f>
        <v>si</v>
      </c>
      <c r="K778" s="8" t="str">
        <f ca="1">IF(ABS(_xlfn.DAYS(TODAY(),I778))&lt;$B$9,"Debe renovar licencia luego de curso de 8 horas","")</f>
        <v/>
      </c>
      <c r="L778" s="8"/>
      <c r="M778" s="8" t="str">
        <f ca="1">IF(AND(J778="no",$B$10="si"),"si","no")</f>
        <v>no</v>
      </c>
      <c r="N778" s="266"/>
      <c r="O778" s="266"/>
      <c r="P778" s="266"/>
      <c r="Q778" s="267" t="str" cm="1">
        <f t="array" aca="1" ref="Q778" ca="1">_xlfn.IFS(J778="no","no",$B$10="si","si")</f>
        <v>si</v>
      </c>
      <c r="R778" s="266"/>
    </row>
    <row r="779" spans="1:18" x14ac:dyDescent="0.3">
      <c r="A779" s="63" t="s">
        <v>3055</v>
      </c>
      <c r="B779" s="224" t="s">
        <v>44</v>
      </c>
      <c r="C779" s="225" t="s">
        <v>3056</v>
      </c>
      <c r="D779" s="38" t="s">
        <v>57</v>
      </c>
      <c r="E779" s="37" t="s">
        <v>3057</v>
      </c>
      <c r="F779" s="38" t="s">
        <v>194</v>
      </c>
      <c r="G779" s="39" t="s">
        <v>3058</v>
      </c>
      <c r="H779" s="40">
        <v>44951</v>
      </c>
      <c r="I779" s="41">
        <f>Table15[[#This Row],[Fecha 
de 
expedición]]+1461</f>
        <v>46412</v>
      </c>
      <c r="J779" s="244" t="str">
        <f ca="1">IF(I779&gt;=TODAY(),"si","no")</f>
        <v>si</v>
      </c>
      <c r="K779" s="8" t="str">
        <f ca="1">IF(ABS(_xlfn.DAYS(TODAY(),I779))&lt;$B$9,"Debe renovar licencia luego de curso de 8 horas","")</f>
        <v/>
      </c>
      <c r="L779" s="8"/>
      <c r="M779" s="8" t="str">
        <f ca="1">IF(AND(J779="no",$B$10="si"),"si","no")</f>
        <v>no</v>
      </c>
      <c r="N779" s="266"/>
      <c r="O779" s="266"/>
      <c r="P779" s="266"/>
      <c r="Q779" s="267" t="str" cm="1">
        <f t="array" aca="1" ref="Q779" ca="1">_xlfn.IFS(J779="no","no",$B$10="si","si")</f>
        <v>si</v>
      </c>
      <c r="R779" s="266"/>
    </row>
    <row r="780" spans="1:18" x14ac:dyDescent="0.3">
      <c r="A780" s="61" t="s">
        <v>3059</v>
      </c>
      <c r="B780" s="224" t="s">
        <v>44</v>
      </c>
      <c r="C780" s="225" t="s">
        <v>3060</v>
      </c>
      <c r="D780" s="38" t="s">
        <v>57</v>
      </c>
      <c r="E780" s="235" t="s">
        <v>3061</v>
      </c>
      <c r="F780" s="38" t="s">
        <v>74</v>
      </c>
      <c r="G780" s="39" t="s">
        <v>3062</v>
      </c>
      <c r="H780" s="81">
        <v>44783</v>
      </c>
      <c r="I780" s="84">
        <f>Table15[[#This Row],[Fecha 
de 
expedición]]+1461</f>
        <v>46244</v>
      </c>
      <c r="J780" s="244" t="str">
        <f ca="1">IF(I780&gt;=TODAY(),"si","no")</f>
        <v>si</v>
      </c>
      <c r="K780" s="8" t="str">
        <f ca="1">IF(ABS(_xlfn.DAYS(TODAY(),I780))&lt;$B$9,"Debe renovar licencia luego de curso de 8 horas","")</f>
        <v/>
      </c>
      <c r="L780" s="8"/>
      <c r="M780" s="8" t="str">
        <f ca="1">IF(AND(J780="no",$B$10="si"),"si","no")</f>
        <v>no</v>
      </c>
      <c r="N780" s="266"/>
      <c r="O780" s="266"/>
      <c r="P780" s="266"/>
      <c r="Q780" s="267" t="str" cm="1">
        <f t="array" aca="1" ref="Q780" ca="1">_xlfn.IFS(J780="no","no",$B$10="si","si")</f>
        <v>si</v>
      </c>
      <c r="R780" s="266"/>
    </row>
    <row r="781" spans="1:18" x14ac:dyDescent="0.3">
      <c r="A781" s="63" t="s">
        <v>3063</v>
      </c>
      <c r="B781" s="224" t="s">
        <v>44</v>
      </c>
      <c r="C781" s="225" t="s">
        <v>3064</v>
      </c>
      <c r="D781" s="38" t="s">
        <v>46</v>
      </c>
      <c r="E781" s="37" t="s">
        <v>3065</v>
      </c>
      <c r="F781" s="38" t="s">
        <v>69</v>
      </c>
      <c r="G781" s="39" t="s">
        <v>3066</v>
      </c>
      <c r="H781" s="40">
        <v>44851</v>
      </c>
      <c r="I781" s="41">
        <f>Table15[[#This Row],[Fecha 
de 
expedición]]+1461</f>
        <v>46312</v>
      </c>
      <c r="J781" s="244" t="str">
        <f ca="1">IF(I781&gt;=TODAY(),"si","no")</f>
        <v>si</v>
      </c>
      <c r="K781" s="8" t="str">
        <f ca="1">IF(ABS(_xlfn.DAYS(TODAY(),I781))&lt;$B$9,"Debe renovar licencia luego de curso de 8 horas","")</f>
        <v/>
      </c>
      <c r="L781" s="8"/>
      <c r="M781" s="8" t="str">
        <f ca="1">IF(AND(J781="no",$B$10="si"),"si","no")</f>
        <v>no</v>
      </c>
      <c r="N781" s="266"/>
      <c r="O781" s="266"/>
      <c r="P781" s="266"/>
      <c r="Q781" s="267" t="str" cm="1">
        <f t="array" aca="1" ref="Q781" ca="1">_xlfn.IFS(J781="no","no",$B$10="si","si")</f>
        <v>si</v>
      </c>
      <c r="R781" s="266"/>
    </row>
    <row r="782" spans="1:18" x14ac:dyDescent="0.3">
      <c r="A782" s="63" t="s">
        <v>3067</v>
      </c>
      <c r="B782" s="224" t="s">
        <v>44</v>
      </c>
      <c r="C782" s="225" t="s">
        <v>3068</v>
      </c>
      <c r="D782" s="38" t="s">
        <v>57</v>
      </c>
      <c r="E782" s="37" t="s">
        <v>3069</v>
      </c>
      <c r="F782" s="38" t="s">
        <v>285</v>
      </c>
      <c r="G782" s="39" t="s">
        <v>3070</v>
      </c>
      <c r="H782" s="40">
        <v>44335</v>
      </c>
      <c r="I782" s="41">
        <f>Table15[[#This Row],[Fecha 
de 
expedición]]+1461</f>
        <v>45796</v>
      </c>
      <c r="J782" s="244" t="str">
        <f ca="1">IF(I782&gt;=TODAY(),"si","no")</f>
        <v>si</v>
      </c>
      <c r="K782" s="8" t="str">
        <f ca="1">IF(ABS(_xlfn.DAYS(TODAY(),I782))&lt;$B$9,"Debe renovar licencia luego de curso de 8 horas","")</f>
        <v/>
      </c>
      <c r="L782" s="8"/>
      <c r="M782" s="8" t="str">
        <f ca="1">IF(AND(J782="no",$B$10="si"),"si","no")</f>
        <v>no</v>
      </c>
      <c r="N782" s="266"/>
      <c r="O782" s="266"/>
      <c r="P782" s="266"/>
      <c r="Q782" s="267" t="str" cm="1">
        <f t="array" aca="1" ref="Q782" ca="1">_xlfn.IFS(J782="no","no",$B$10="si","si")</f>
        <v>si</v>
      </c>
      <c r="R782" s="266"/>
    </row>
    <row r="783" spans="1:18" x14ac:dyDescent="0.3">
      <c r="A783" s="61" t="s">
        <v>3071</v>
      </c>
      <c r="B783" s="224" t="s">
        <v>44</v>
      </c>
      <c r="C783" s="225" t="s">
        <v>3072</v>
      </c>
      <c r="D783" s="38" t="s">
        <v>57</v>
      </c>
      <c r="E783" s="58" t="s">
        <v>3073</v>
      </c>
      <c r="F783" s="38" t="s">
        <v>555</v>
      </c>
      <c r="G783" s="39" t="s">
        <v>3074</v>
      </c>
      <c r="H783" s="40">
        <v>44383</v>
      </c>
      <c r="I783" s="41">
        <f>Table15[[#This Row],[Fecha 
de 
expedición]]+1461</f>
        <v>45844</v>
      </c>
      <c r="J783" s="244" t="str">
        <f ca="1">IF(I783&gt;=TODAY(),"si","no")</f>
        <v>si</v>
      </c>
      <c r="K783" s="8" t="str">
        <f ca="1">IF(ABS(_xlfn.DAYS(TODAY(),I783))&lt;$B$9,"Debe renovar licencia luego de curso de 8 horas","")</f>
        <v/>
      </c>
      <c r="L783" s="8"/>
      <c r="M783" s="8" t="str">
        <f ca="1">IF(AND(J783="no",$B$10="si"),"si","no")</f>
        <v>no</v>
      </c>
      <c r="N783" s="266"/>
      <c r="O783" s="266"/>
      <c r="P783" s="266"/>
      <c r="Q783" s="267" t="str" cm="1">
        <f t="array" aca="1" ref="Q783" ca="1">_xlfn.IFS(J783="no","no",$B$10="si","si")</f>
        <v>si</v>
      </c>
      <c r="R783" s="266"/>
    </row>
    <row r="784" spans="1:18" x14ac:dyDescent="0.3">
      <c r="A784" s="63" t="s">
        <v>3075</v>
      </c>
      <c r="B784" s="224" t="s">
        <v>44</v>
      </c>
      <c r="C784" s="225" t="s">
        <v>3076</v>
      </c>
      <c r="D784" s="38" t="s">
        <v>57</v>
      </c>
      <c r="E784" s="82" t="s">
        <v>3077</v>
      </c>
      <c r="F784" s="38" t="s">
        <v>74</v>
      </c>
      <c r="G784" s="39" t="s">
        <v>3078</v>
      </c>
      <c r="H784" s="40">
        <v>44883</v>
      </c>
      <c r="I784" s="41">
        <f>Table15[[#This Row],[Fecha 
de 
expedición]]+1461</f>
        <v>46344</v>
      </c>
      <c r="J784" s="244" t="str">
        <f ca="1">IF(I784&gt;=TODAY(),"si","no")</f>
        <v>si</v>
      </c>
      <c r="K784" s="8" t="str">
        <f ca="1">IF(ABS(_xlfn.DAYS(TODAY(),I784))&lt;$B$9,"Debe renovar licencia luego de curso de 8 horas","")</f>
        <v/>
      </c>
      <c r="L784" s="8"/>
      <c r="M784" s="8" t="str">
        <f ca="1">IF(AND(J784="no",$B$10="si"),"si","no")</f>
        <v>no</v>
      </c>
      <c r="N784" s="266"/>
      <c r="O784" s="266"/>
      <c r="P784" s="266"/>
      <c r="Q784" s="267" t="str" cm="1">
        <f t="array" aca="1" ref="Q784" ca="1">_xlfn.IFS(J784="no","no",$B$10="si","si")</f>
        <v>si</v>
      </c>
      <c r="R784" s="266"/>
    </row>
    <row r="785" spans="1:18" x14ac:dyDescent="0.3">
      <c r="A785" s="63" t="s">
        <v>3079</v>
      </c>
      <c r="B785" s="224" t="s">
        <v>44</v>
      </c>
      <c r="C785" s="225" t="s">
        <v>3080</v>
      </c>
      <c r="D785" s="38" t="s">
        <v>57</v>
      </c>
      <c r="E785" s="37" t="s">
        <v>3081</v>
      </c>
      <c r="F785" s="38" t="s">
        <v>168</v>
      </c>
      <c r="G785" s="39" t="s">
        <v>3082</v>
      </c>
      <c r="H785" s="40">
        <v>43511</v>
      </c>
      <c r="I785" s="41">
        <f>Table15[[#This Row],[Fecha 
de 
expedición]]+1461</f>
        <v>44972</v>
      </c>
      <c r="J785" s="244" t="str">
        <f ca="1">IF(I785&gt;=TODAY(),"si","no")</f>
        <v>no</v>
      </c>
      <c r="K785" s="8" t="str">
        <f ca="1">IF(ABS(_xlfn.DAYS(TODAY(),I785))&lt;$B$9,"Debe renovar licencia luego de curso de 8 horas","")</f>
        <v/>
      </c>
      <c r="L785" s="8"/>
      <c r="M785" s="8" t="str">
        <f ca="1">IF(AND(J785="no",$B$10="si"),"si","no")</f>
        <v>si</v>
      </c>
      <c r="N785" s="266"/>
      <c r="O785" s="266"/>
      <c r="P785" s="266"/>
      <c r="Q785" s="267" t="str" cm="1">
        <f t="array" aca="1" ref="Q785" ca="1">_xlfn.IFS(J785="no","no",$B$10="si","si")</f>
        <v>no</v>
      </c>
      <c r="R785" s="266"/>
    </row>
    <row r="786" spans="1:18" x14ac:dyDescent="0.3">
      <c r="A786" s="63" t="s">
        <v>3083</v>
      </c>
      <c r="B786" s="224" t="s">
        <v>44</v>
      </c>
      <c r="C786" s="225" t="s">
        <v>3084</v>
      </c>
      <c r="D786" s="38" t="s">
        <v>57</v>
      </c>
      <c r="E786" s="37" t="s">
        <v>3085</v>
      </c>
      <c r="F786" s="38" t="s">
        <v>89</v>
      </c>
      <c r="G786" s="39" t="s">
        <v>3086</v>
      </c>
      <c r="H786" s="40">
        <v>43551</v>
      </c>
      <c r="I786" s="41">
        <f>Table15[[#This Row],[Fecha 
de 
expedición]]+1461</f>
        <v>45012</v>
      </c>
      <c r="J786" s="244" t="str">
        <f ca="1">IF(I786&gt;=TODAY(),"si","no")</f>
        <v>no</v>
      </c>
      <c r="K786" s="8" t="str">
        <f ca="1">IF(ABS(_xlfn.DAYS(TODAY(),I786))&lt;$B$9,"Debe renovar licencia luego de curso de 8 horas","")</f>
        <v/>
      </c>
      <c r="L786" s="8"/>
      <c r="M786" s="8" t="str">
        <f ca="1">IF(AND(J786="no",$B$10="si"),"si","no")</f>
        <v>si</v>
      </c>
      <c r="N786" s="266"/>
      <c r="O786" s="266"/>
      <c r="P786" s="266"/>
      <c r="Q786" s="267" t="str" cm="1">
        <f t="array" aca="1" ref="Q786" ca="1">_xlfn.IFS(J786="no","no",$B$10="si","si")</f>
        <v>no</v>
      </c>
      <c r="R786" s="266"/>
    </row>
    <row r="787" spans="1:18" x14ac:dyDescent="0.3">
      <c r="A787" s="63" t="s">
        <v>3087</v>
      </c>
      <c r="B787" s="224" t="s">
        <v>44</v>
      </c>
      <c r="C787" s="225" t="s">
        <v>3088</v>
      </c>
      <c r="D787" s="38" t="s">
        <v>46</v>
      </c>
      <c r="E787" s="83" t="s">
        <v>3089</v>
      </c>
      <c r="F787" s="38" t="s">
        <v>74</v>
      </c>
      <c r="G787" s="39" t="s">
        <v>3090</v>
      </c>
      <c r="H787" s="40">
        <v>45027</v>
      </c>
      <c r="I787" s="41">
        <f>Table15[[#This Row],[Fecha 
de 
expedición]]+1461</f>
        <v>46488</v>
      </c>
      <c r="J787" s="244" t="str">
        <f ca="1">IF(I787&gt;=TODAY(),"si","no")</f>
        <v>si</v>
      </c>
      <c r="K787" s="8" t="str">
        <f ca="1">IF(ABS(_xlfn.DAYS(TODAY(),I787))&lt;$B$9,"Debe renovar licencia luego de curso de 8 horas","")</f>
        <v/>
      </c>
      <c r="L787" s="8"/>
      <c r="M787" s="8" t="str">
        <f ca="1">IF(AND(J787="no",$B$10="si"),"si","no")</f>
        <v>no</v>
      </c>
      <c r="N787" s="266"/>
      <c r="O787" s="266"/>
      <c r="P787" s="266"/>
      <c r="Q787" s="267" t="str" cm="1">
        <f t="array" aca="1" ref="Q787" ca="1">_xlfn.IFS(J787="no","no",$B$10="si","si")</f>
        <v>si</v>
      </c>
      <c r="R787" s="266"/>
    </row>
    <row r="788" spans="1:18" x14ac:dyDescent="0.3">
      <c r="A788" s="63" t="s">
        <v>3091</v>
      </c>
      <c r="B788" s="224" t="s">
        <v>44</v>
      </c>
      <c r="C788" s="225" t="s">
        <v>3092</v>
      </c>
      <c r="D788" s="38" t="s">
        <v>46</v>
      </c>
      <c r="E788" s="37" t="s">
        <v>3093</v>
      </c>
      <c r="F788" s="38" t="s">
        <v>74</v>
      </c>
      <c r="G788" s="39" t="s">
        <v>3094</v>
      </c>
      <c r="H788" s="40">
        <v>43430</v>
      </c>
      <c r="I788" s="41">
        <f>Table15[[#This Row],[Fecha 
de 
expedición]]+1461</f>
        <v>44891</v>
      </c>
      <c r="J788" s="244" t="str">
        <f ca="1">IF(I788&gt;=TODAY(),"si","no")</f>
        <v>no</v>
      </c>
      <c r="K788" s="8" t="str">
        <f ca="1">IF(ABS(_xlfn.DAYS(TODAY(),I788))&lt;$B$9,"Debe renovar licencia luego de curso de 8 horas","")</f>
        <v/>
      </c>
      <c r="L788" s="8"/>
      <c r="M788" s="8" t="str">
        <f ca="1">IF(AND(J788="no",$B$10="si"),"si","no")</f>
        <v>si</v>
      </c>
      <c r="N788" s="266"/>
      <c r="O788" s="266"/>
      <c r="P788" s="266"/>
      <c r="Q788" s="267" t="str" cm="1">
        <f t="array" aca="1" ref="Q788" ca="1">_xlfn.IFS(J788="no","no",$B$10="si","si")</f>
        <v>no</v>
      </c>
      <c r="R788" s="266"/>
    </row>
    <row r="789" spans="1:18" x14ac:dyDescent="0.3">
      <c r="A789" s="63" t="s">
        <v>3095</v>
      </c>
      <c r="B789" s="224" t="s">
        <v>44</v>
      </c>
      <c r="C789" s="225" t="s">
        <v>3096</v>
      </c>
      <c r="D789" s="38" t="s">
        <v>57</v>
      </c>
      <c r="E789" s="37" t="s">
        <v>3097</v>
      </c>
      <c r="F789" s="38" t="s">
        <v>237</v>
      </c>
      <c r="G789" s="39" t="s">
        <v>3098</v>
      </c>
      <c r="H789" s="40">
        <v>43818</v>
      </c>
      <c r="I789" s="41">
        <f>Table15[[#This Row],[Fecha 
de 
expedición]]+1461</f>
        <v>45279</v>
      </c>
      <c r="J789" s="244" t="str">
        <f ca="1">IF(I789&gt;=TODAY(),"si","no")</f>
        <v>si</v>
      </c>
      <c r="K789" s="8" t="str">
        <f ca="1">IF(ABS(_xlfn.DAYS(TODAY(),I789))&lt;$B$9,"Debe renovar licencia luego de curso de 8 horas","")</f>
        <v/>
      </c>
      <c r="L789" s="8"/>
      <c r="M789" s="8" t="str">
        <f ca="1">IF(AND(J789="no",$B$10="si"),"si","no")</f>
        <v>no</v>
      </c>
      <c r="N789" s="266"/>
      <c r="O789" s="266"/>
      <c r="P789" s="266"/>
      <c r="Q789" s="267" t="str" cm="1">
        <f t="array" aca="1" ref="Q789" ca="1">_xlfn.IFS(J789="no","no",$B$10="si","si")</f>
        <v>si</v>
      </c>
      <c r="R789" s="266"/>
    </row>
    <row r="790" spans="1:18" x14ac:dyDescent="0.3">
      <c r="A790" s="63" t="s">
        <v>3099</v>
      </c>
      <c r="B790" s="224" t="s">
        <v>44</v>
      </c>
      <c r="C790" s="225" t="s">
        <v>3100</v>
      </c>
      <c r="D790" s="38" t="s">
        <v>46</v>
      </c>
      <c r="E790" s="37" t="s">
        <v>3101</v>
      </c>
      <c r="F790" s="38" t="s">
        <v>560</v>
      </c>
      <c r="G790" s="39" t="s">
        <v>3102</v>
      </c>
      <c r="H790" s="40">
        <v>44988</v>
      </c>
      <c r="I790" s="41">
        <f>Table15[[#This Row],[Fecha 
de 
expedición]]+1461</f>
        <v>46449</v>
      </c>
      <c r="J790" s="244" t="str">
        <f ca="1">IF(I790&gt;=TODAY(),"si","no")</f>
        <v>si</v>
      </c>
      <c r="K790" s="8" t="str">
        <f ca="1">IF(ABS(_xlfn.DAYS(TODAY(),I790))&lt;$B$9,"Debe renovar licencia luego de curso de 8 horas","")</f>
        <v/>
      </c>
      <c r="L790" s="8"/>
      <c r="M790" s="8" t="str">
        <f ca="1">IF(AND(J790="no",$B$10="si"),"si","no")</f>
        <v>no</v>
      </c>
      <c r="N790" s="266"/>
      <c r="O790" s="266"/>
      <c r="P790" s="266"/>
      <c r="Q790" s="267" t="str" cm="1">
        <f t="array" aca="1" ref="Q790" ca="1">_xlfn.IFS(J790="no","no",$B$10="si","si")</f>
        <v>si</v>
      </c>
      <c r="R790" s="266"/>
    </row>
    <row r="791" spans="1:18" x14ac:dyDescent="0.3">
      <c r="A791" s="63" t="s">
        <v>3103</v>
      </c>
      <c r="B791" s="224" t="s">
        <v>44</v>
      </c>
      <c r="C791" s="225" t="s">
        <v>3104</v>
      </c>
      <c r="D791" s="38" t="s">
        <v>57</v>
      </c>
      <c r="E791" s="37" t="s">
        <v>3105</v>
      </c>
      <c r="F791" s="38" t="s">
        <v>94</v>
      </c>
      <c r="G791" s="39" t="s">
        <v>3106</v>
      </c>
      <c r="H791" s="40">
        <v>45012</v>
      </c>
      <c r="I791" s="41">
        <f>Table15[[#This Row],[Fecha 
de 
expedición]]+1461</f>
        <v>46473</v>
      </c>
      <c r="J791" s="244" t="str">
        <f ca="1">IF(I791&gt;=TODAY(),"si","no")</f>
        <v>si</v>
      </c>
      <c r="K791" s="8" t="str">
        <f ca="1">IF(ABS(_xlfn.DAYS(TODAY(),I791))&lt;$B$9,"Debe renovar licencia luego de curso de 8 horas","")</f>
        <v/>
      </c>
      <c r="L791" s="8"/>
      <c r="M791" s="8" t="str">
        <f ca="1">IF(AND(J791="no",$B$10="si"),"si","no")</f>
        <v>no</v>
      </c>
      <c r="N791" s="266"/>
      <c r="O791" s="266"/>
      <c r="P791" s="266"/>
      <c r="Q791" s="267" t="str" cm="1">
        <f t="array" aca="1" ref="Q791" ca="1">_xlfn.IFS(J791="no","no",$B$10="si","si")</f>
        <v>si</v>
      </c>
      <c r="R791" s="266"/>
    </row>
    <row r="792" spans="1:18" x14ac:dyDescent="0.3">
      <c r="A792" s="63" t="s">
        <v>3107</v>
      </c>
      <c r="B792" s="224" t="s">
        <v>44</v>
      </c>
      <c r="C792" s="225" t="s">
        <v>3108</v>
      </c>
      <c r="D792" s="38" t="s">
        <v>57</v>
      </c>
      <c r="E792" s="37" t="s">
        <v>3109</v>
      </c>
      <c r="F792" s="38" t="s">
        <v>89</v>
      </c>
      <c r="G792" s="39" t="s">
        <v>3110</v>
      </c>
      <c r="H792" s="40">
        <v>44336</v>
      </c>
      <c r="I792" s="41">
        <f>Table15[[#This Row],[Fecha 
de 
expedición]]+1461</f>
        <v>45797</v>
      </c>
      <c r="J792" s="244" t="str">
        <f ca="1">IF(I792&gt;=TODAY(),"si","no")</f>
        <v>si</v>
      </c>
      <c r="K792" s="8" t="str">
        <f ca="1">IF(ABS(_xlfn.DAYS(TODAY(),I792))&lt;$B$9,"Debe renovar licencia luego de curso de 8 horas","")</f>
        <v/>
      </c>
      <c r="L792" s="8"/>
      <c r="M792" s="8" t="str">
        <f ca="1">IF(AND(J792="no",$B$10="si"),"si","no")</f>
        <v>no</v>
      </c>
      <c r="N792" s="266"/>
      <c r="O792" s="266"/>
      <c r="P792" s="266"/>
      <c r="Q792" s="267" t="str" cm="1">
        <f t="array" aca="1" ref="Q792" ca="1">_xlfn.IFS(J792="no","no",$B$10="si","si")</f>
        <v>si</v>
      </c>
      <c r="R792" s="266"/>
    </row>
    <row r="793" spans="1:18" x14ac:dyDescent="0.3">
      <c r="A793" s="63" t="s">
        <v>3111</v>
      </c>
      <c r="B793" s="224" t="s">
        <v>44</v>
      </c>
      <c r="C793" s="225" t="s">
        <v>3112</v>
      </c>
      <c r="D793" s="38" t="s">
        <v>46</v>
      </c>
      <c r="E793" s="37" t="s">
        <v>3113</v>
      </c>
      <c r="F793" s="38" t="s">
        <v>453</v>
      </c>
      <c r="G793" s="39" t="s">
        <v>3114</v>
      </c>
      <c r="H793" s="40">
        <v>44937</v>
      </c>
      <c r="I793" s="41">
        <f>Table15[[#This Row],[Fecha 
de 
expedición]]+1461</f>
        <v>46398</v>
      </c>
      <c r="J793" s="244" t="str">
        <f ca="1">IF(I793&gt;=TODAY(),"si","no")</f>
        <v>si</v>
      </c>
      <c r="K793" s="8" t="str">
        <f ca="1">IF(ABS(_xlfn.DAYS(TODAY(),I793))&lt;$B$9,"Debe renovar licencia luego de curso de 8 horas","")</f>
        <v/>
      </c>
      <c r="L793" s="8"/>
      <c r="M793" s="8" t="str">
        <f ca="1">IF(AND(J793="no",$B$10="si"),"si","no")</f>
        <v>no</v>
      </c>
      <c r="N793" s="266"/>
      <c r="O793" s="266"/>
      <c r="P793" s="266"/>
      <c r="Q793" s="267" t="str" cm="1">
        <f t="array" aca="1" ref="Q793" ca="1">_xlfn.IFS(J793="no","no",$B$10="si","si")</f>
        <v>si</v>
      </c>
      <c r="R793" s="266"/>
    </row>
    <row r="794" spans="1:18" x14ac:dyDescent="0.3">
      <c r="A794" s="63" t="s">
        <v>3115</v>
      </c>
      <c r="B794" s="224" t="s">
        <v>44</v>
      </c>
      <c r="C794" s="225" t="s">
        <v>3116</v>
      </c>
      <c r="D794" s="38" t="s">
        <v>57</v>
      </c>
      <c r="E794" s="82" t="s">
        <v>3117</v>
      </c>
      <c r="F794" s="38" t="s">
        <v>74</v>
      </c>
      <c r="G794" s="39" t="s">
        <v>3118</v>
      </c>
      <c r="H794" s="40">
        <v>44865</v>
      </c>
      <c r="I794" s="41">
        <f>Table15[[#This Row],[Fecha 
de 
expedición]]+1461</f>
        <v>46326</v>
      </c>
      <c r="J794" s="244" t="str">
        <f ca="1">IF(I794&gt;=TODAY(),"si","no")</f>
        <v>si</v>
      </c>
      <c r="K794" s="8" t="str">
        <f ca="1">IF(ABS(_xlfn.DAYS(TODAY(),I794))&lt;$B$9,"Debe renovar licencia luego de curso de 8 horas","")</f>
        <v/>
      </c>
      <c r="L794" s="8"/>
      <c r="M794" s="8" t="str">
        <f ca="1">IF(AND(J794="no",$B$10="si"),"si","no")</f>
        <v>no</v>
      </c>
      <c r="N794" s="266"/>
      <c r="O794" s="266"/>
      <c r="P794" s="266"/>
      <c r="Q794" s="267" t="str" cm="1">
        <f t="array" aca="1" ref="Q794" ca="1">_xlfn.IFS(J794="no","no",$B$10="si","si")</f>
        <v>si</v>
      </c>
      <c r="R794" s="266"/>
    </row>
    <row r="795" spans="1:18" x14ac:dyDescent="0.3">
      <c r="A795" s="213" t="s">
        <v>3119</v>
      </c>
      <c r="B795" s="226" t="s">
        <v>44</v>
      </c>
      <c r="C795" s="227" t="s">
        <v>3120</v>
      </c>
      <c r="D795" s="214" t="s">
        <v>57</v>
      </c>
      <c r="E795" s="58" t="s">
        <v>3121</v>
      </c>
      <c r="F795" s="45" t="s">
        <v>1393</v>
      </c>
      <c r="G795" s="46" t="s">
        <v>3122</v>
      </c>
      <c r="H795" s="211">
        <v>44872</v>
      </c>
      <c r="I795" s="41">
        <f>Table15[[#This Row],[Fecha 
de 
expedición]]+1461</f>
        <v>46333</v>
      </c>
      <c r="J795" s="228" t="str">
        <f ca="1">IF(I795&gt;=TODAY(),"si","no")</f>
        <v>si</v>
      </c>
      <c r="K795" s="8" t="str">
        <f ca="1">IF(ABS(_xlfn.DAYS(TODAY(),I795))&lt;$B$9,"Debe renovar licencia luego de curso de 8 horas","")</f>
        <v/>
      </c>
      <c r="L795" s="8"/>
      <c r="M795" s="8" t="str">
        <f ca="1">IF(AND(J795="no",$B$10="si"),"si","no")</f>
        <v>no</v>
      </c>
      <c r="N795" s="266"/>
      <c r="O795" s="266"/>
      <c r="P795" s="266"/>
      <c r="Q795" s="267" t="str" cm="1">
        <f t="array" aca="1" ref="Q795" ca="1">_xlfn.IFS(J795="no","no",$B$10="si","si")</f>
        <v>si</v>
      </c>
      <c r="R795" s="266"/>
    </row>
    <row r="796" spans="1:18" x14ac:dyDescent="0.3">
      <c r="A796" s="63" t="s">
        <v>3123</v>
      </c>
      <c r="B796" s="224" t="s">
        <v>44</v>
      </c>
      <c r="C796" s="225" t="s">
        <v>3124</v>
      </c>
      <c r="D796" s="38" t="s">
        <v>46</v>
      </c>
      <c r="E796" s="82" t="s">
        <v>3125</v>
      </c>
      <c r="F796" s="38" t="s">
        <v>443</v>
      </c>
      <c r="G796" s="39" t="s">
        <v>3126</v>
      </c>
      <c r="H796" s="40">
        <v>44865</v>
      </c>
      <c r="I796" s="41">
        <f>Table15[[#This Row],[Fecha 
de 
expedición]]+1461</f>
        <v>46326</v>
      </c>
      <c r="J796" s="244" t="str">
        <f ca="1">IF(I796&gt;=TODAY(),"si","no")</f>
        <v>si</v>
      </c>
      <c r="K796" s="8" t="str">
        <f ca="1">IF(ABS(_xlfn.DAYS(TODAY(),I796))&lt;$B$9,"Debe renovar licencia luego de curso de 8 horas","")</f>
        <v/>
      </c>
      <c r="L796" s="8"/>
      <c r="M796" s="8" t="str">
        <f ca="1">IF(AND(J796="no",$B$10="si"),"si","no")</f>
        <v>no</v>
      </c>
      <c r="N796" s="266"/>
      <c r="O796" s="266"/>
      <c r="P796" s="266"/>
      <c r="Q796" s="267" t="str" cm="1">
        <f t="array" aca="1" ref="Q796" ca="1">_xlfn.IFS(J796="no","no",$B$10="si","si")</f>
        <v>si</v>
      </c>
      <c r="R796" s="266"/>
    </row>
    <row r="797" spans="1:18" x14ac:dyDescent="0.3">
      <c r="A797" s="213" t="s">
        <v>3127</v>
      </c>
      <c r="B797" s="226" t="s">
        <v>44</v>
      </c>
      <c r="C797" s="227" t="s">
        <v>3128</v>
      </c>
      <c r="D797" s="214" t="s">
        <v>57</v>
      </c>
      <c r="E797" s="58" t="s">
        <v>3129</v>
      </c>
      <c r="F797" s="45" t="s">
        <v>129</v>
      </c>
      <c r="G797" s="46" t="s">
        <v>3130</v>
      </c>
      <c r="H797" s="211">
        <v>44851</v>
      </c>
      <c r="I797" s="41">
        <f>Table15[[#This Row],[Fecha 
de 
expedición]]+1461</f>
        <v>46312</v>
      </c>
      <c r="J797" s="228" t="str">
        <f ca="1">IF(I797&gt;=TODAY(),"si","no")</f>
        <v>si</v>
      </c>
      <c r="K797" s="8" t="str">
        <f ca="1">IF(ABS(_xlfn.DAYS(TODAY(),I797))&lt;$B$9,"Debe renovar licencia luego de curso de 8 horas","")</f>
        <v/>
      </c>
      <c r="L797" s="8"/>
      <c r="M797" s="8" t="str">
        <f ca="1">IF(AND(J797="no",$B$10="si"),"si","no")</f>
        <v>no</v>
      </c>
      <c r="N797" s="266"/>
      <c r="O797" s="266"/>
      <c r="P797" s="266"/>
      <c r="Q797" s="267" t="str" cm="1">
        <f t="array" aca="1" ref="Q797" ca="1">_xlfn.IFS(J797="no","no",$B$10="si","si")</f>
        <v>si</v>
      </c>
      <c r="R797" s="266"/>
    </row>
    <row r="798" spans="1:18" x14ac:dyDescent="0.3">
      <c r="A798" s="63" t="s">
        <v>3131</v>
      </c>
      <c r="B798" s="224" t="s">
        <v>44</v>
      </c>
      <c r="C798" s="225" t="s">
        <v>3132</v>
      </c>
      <c r="D798" s="38" t="s">
        <v>57</v>
      </c>
      <c r="E798" s="37" t="s">
        <v>3133</v>
      </c>
      <c r="F798" s="38" t="s">
        <v>402</v>
      </c>
      <c r="G798" s="39" t="s">
        <v>3134</v>
      </c>
      <c r="H798" s="40">
        <v>44335</v>
      </c>
      <c r="I798" s="41">
        <f>Table15[[#This Row],[Fecha 
de 
expedición]]+1461</f>
        <v>45796</v>
      </c>
      <c r="J798" s="244" t="str">
        <f ca="1">IF(I798&gt;=TODAY(),"si","no")</f>
        <v>si</v>
      </c>
      <c r="K798" s="8" t="str">
        <f ca="1">IF(ABS(_xlfn.DAYS(TODAY(),I798))&lt;$B$9,"Debe renovar licencia luego de curso de 8 horas","")</f>
        <v/>
      </c>
      <c r="L798" s="8"/>
      <c r="M798" s="8" t="str">
        <f ca="1">IF(AND(J798="no",$B$10="si"),"si","no")</f>
        <v>no</v>
      </c>
      <c r="N798" s="266"/>
      <c r="O798" s="266"/>
      <c r="P798" s="266"/>
      <c r="Q798" s="267" t="str" cm="1">
        <f t="array" aca="1" ref="Q798" ca="1">_xlfn.IFS(J798="no","no",$B$10="si","si")</f>
        <v>si</v>
      </c>
      <c r="R798" s="266"/>
    </row>
    <row r="799" spans="1:18" x14ac:dyDescent="0.3">
      <c r="A799" s="63" t="s">
        <v>3135</v>
      </c>
      <c r="B799" s="224" t="s">
        <v>44</v>
      </c>
      <c r="C799" s="225" t="s">
        <v>3136</v>
      </c>
      <c r="D799" s="38" t="s">
        <v>57</v>
      </c>
      <c r="E799" s="37" t="s">
        <v>3137</v>
      </c>
      <c r="F799" s="38" t="s">
        <v>53</v>
      </c>
      <c r="G799" s="39" t="s">
        <v>3138</v>
      </c>
      <c r="H799" s="40">
        <v>45020</v>
      </c>
      <c r="I799" s="41">
        <f>Table15[[#This Row],[Fecha 
de 
expedición]]+1461</f>
        <v>46481</v>
      </c>
      <c r="J799" s="244" t="str">
        <f ca="1">IF(I799&gt;=TODAY(),"si","no")</f>
        <v>si</v>
      </c>
      <c r="K799" s="8" t="str">
        <f ca="1">IF(ABS(_xlfn.DAYS(TODAY(),I799))&lt;$B$9,"Debe renovar licencia luego de curso de 8 horas","")</f>
        <v/>
      </c>
      <c r="L799" s="8"/>
      <c r="M799" s="8" t="str">
        <f ca="1">IF(AND(J799="no",$B$10="si"),"si","no")</f>
        <v>no</v>
      </c>
      <c r="N799" s="266"/>
      <c r="O799" s="266"/>
      <c r="P799" s="266"/>
      <c r="Q799" s="267" t="str" cm="1">
        <f t="array" aca="1" ref="Q799" ca="1">_xlfn.IFS(J799="no","no",$B$10="si","si")</f>
        <v>si</v>
      </c>
      <c r="R799" s="266"/>
    </row>
    <row r="800" spans="1:18" x14ac:dyDescent="0.3">
      <c r="A800" s="63" t="s">
        <v>3139</v>
      </c>
      <c r="B800" s="224" t="s">
        <v>44</v>
      </c>
      <c r="C800" s="225" t="s">
        <v>3140</v>
      </c>
      <c r="D800" s="38" t="s">
        <v>57</v>
      </c>
      <c r="E800" s="37" t="s">
        <v>3141</v>
      </c>
      <c r="F800" s="38" t="s">
        <v>325</v>
      </c>
      <c r="G800" s="39" t="s">
        <v>3142</v>
      </c>
      <c r="H800" s="40">
        <v>43852</v>
      </c>
      <c r="I800" s="41">
        <f>Table15[[#This Row],[Fecha 
de 
expedición]]+1461</f>
        <v>45313</v>
      </c>
      <c r="J800" s="244" t="str">
        <f ca="1">IF(I800&gt;=TODAY(),"si","no")</f>
        <v>si</v>
      </c>
      <c r="K800" s="8" t="str">
        <f ca="1">IF(ABS(_xlfn.DAYS(TODAY(),I800))&lt;$B$9,"Debe renovar licencia luego de curso de 8 horas","")</f>
        <v/>
      </c>
      <c r="L800" s="8"/>
      <c r="M800" s="8" t="str">
        <f ca="1">IF(AND(J800="no",$B$10="si"),"si","no")</f>
        <v>no</v>
      </c>
      <c r="N800" s="266"/>
      <c r="O800" s="266"/>
      <c r="P800" s="266"/>
      <c r="Q800" s="267" t="str" cm="1">
        <f t="array" aca="1" ref="Q800" ca="1">_xlfn.IFS(J800="no","no",$B$10="si","si")</f>
        <v>si</v>
      </c>
      <c r="R800" s="266"/>
    </row>
    <row r="801" spans="1:18" x14ac:dyDescent="0.3">
      <c r="A801" s="61" t="s">
        <v>3143</v>
      </c>
      <c r="B801" s="224" t="s">
        <v>44</v>
      </c>
      <c r="C801" s="225" t="s">
        <v>3144</v>
      </c>
      <c r="D801" s="38" t="s">
        <v>57</v>
      </c>
      <c r="E801" s="235" t="s">
        <v>3145</v>
      </c>
      <c r="F801" s="38" t="s">
        <v>89</v>
      </c>
      <c r="G801" s="39" t="s">
        <v>3146</v>
      </c>
      <c r="H801" s="81">
        <v>44603</v>
      </c>
      <c r="I801" s="84">
        <f>Table15[[#This Row],[Fecha 
de 
expedición]]+1461</f>
        <v>46064</v>
      </c>
      <c r="J801" s="244" t="str">
        <f ca="1">IF(I801&gt;=TODAY(),"si","no")</f>
        <v>si</v>
      </c>
      <c r="K801" s="8" t="str">
        <f ca="1">IF(ABS(_xlfn.DAYS(TODAY(),I801))&lt;$B$9,"Debe renovar licencia luego de curso de 8 horas","")</f>
        <v/>
      </c>
      <c r="L801" s="8"/>
      <c r="M801" s="8" t="str">
        <f ca="1">IF(AND(J801="no",$B$10="si"),"si","no")</f>
        <v>no</v>
      </c>
      <c r="N801" s="266"/>
      <c r="O801" s="266"/>
      <c r="P801" s="266"/>
      <c r="Q801" s="267" t="str" cm="1">
        <f t="array" aca="1" ref="Q801" ca="1">_xlfn.IFS(J801="no","no",$B$10="si","si")</f>
        <v>si</v>
      </c>
      <c r="R801" s="266"/>
    </row>
    <row r="802" spans="1:18" x14ac:dyDescent="0.3">
      <c r="A802" s="61" t="s">
        <v>3147</v>
      </c>
      <c r="B802" s="224" t="s">
        <v>44</v>
      </c>
      <c r="C802" s="225" t="s">
        <v>3148</v>
      </c>
      <c r="D802" s="38" t="s">
        <v>46</v>
      </c>
      <c r="E802" s="235" t="s">
        <v>3149</v>
      </c>
      <c r="F802" s="38" t="s">
        <v>114</v>
      </c>
      <c r="G802" s="39" t="s">
        <v>3150</v>
      </c>
      <c r="H802" s="81">
        <v>44712</v>
      </c>
      <c r="I802" s="84">
        <f>Table15[[#This Row],[Fecha 
de 
expedición]]+1461</f>
        <v>46173</v>
      </c>
      <c r="J802" s="244" t="str">
        <f ca="1">IF(I802&gt;=TODAY(),"si","no")</f>
        <v>si</v>
      </c>
      <c r="K802" s="8" t="str">
        <f ca="1">IF(ABS(_xlfn.DAYS(TODAY(),I802))&lt;$B$9,"Debe renovar licencia luego de curso de 8 horas","")</f>
        <v/>
      </c>
      <c r="L802" s="8"/>
      <c r="M802" s="8" t="str">
        <f ca="1">IF(AND(J802="no",$B$10="si"),"si","no")</f>
        <v>no</v>
      </c>
      <c r="N802" s="266"/>
      <c r="O802" s="266"/>
      <c r="P802" s="266"/>
      <c r="Q802" s="267" t="str" cm="1">
        <f t="array" aca="1" ref="Q802" ca="1">_xlfn.IFS(J802="no","no",$B$10="si","si")</f>
        <v>si</v>
      </c>
      <c r="R802" s="266"/>
    </row>
    <row r="803" spans="1:18" x14ac:dyDescent="0.3">
      <c r="A803" s="63" t="s">
        <v>3151</v>
      </c>
      <c r="B803" s="224" t="s">
        <v>44</v>
      </c>
      <c r="C803" s="225" t="s">
        <v>3152</v>
      </c>
      <c r="D803" s="38" t="s">
        <v>57</v>
      </c>
      <c r="E803" s="37" t="s">
        <v>3153</v>
      </c>
      <c r="F803" s="38" t="s">
        <v>155</v>
      </c>
      <c r="G803" s="39" t="s">
        <v>3154</v>
      </c>
      <c r="H803" s="40">
        <v>44839</v>
      </c>
      <c r="I803" s="41">
        <f>Table15[[#This Row],[Fecha 
de 
expedición]]+1461</f>
        <v>46300</v>
      </c>
      <c r="J803" s="244" t="str">
        <f ca="1">IF(I803&gt;=TODAY(),"si","no")</f>
        <v>si</v>
      </c>
      <c r="K803" s="8" t="str">
        <f ca="1">IF(ABS(_xlfn.DAYS(TODAY(),I803))&lt;$B$9,"Debe renovar licencia luego de curso de 8 horas","")</f>
        <v/>
      </c>
      <c r="L803" s="8"/>
      <c r="M803" s="8" t="str">
        <f ca="1">IF(AND(J803="no",$B$10="si"),"si","no")</f>
        <v>no</v>
      </c>
      <c r="N803" s="266"/>
      <c r="O803" s="266"/>
      <c r="P803" s="266"/>
      <c r="Q803" s="267" t="str" cm="1">
        <f t="array" aca="1" ref="Q803" ca="1">_xlfn.IFS(J803="no","no",$B$10="si","si")</f>
        <v>si</v>
      </c>
      <c r="R803" s="266"/>
    </row>
    <row r="804" spans="1:18" x14ac:dyDescent="0.3">
      <c r="A804" s="61" t="s">
        <v>3155</v>
      </c>
      <c r="B804" s="224" t="s">
        <v>44</v>
      </c>
      <c r="C804" s="225" t="s">
        <v>3156</v>
      </c>
      <c r="D804" s="38" t="s">
        <v>57</v>
      </c>
      <c r="E804" s="235" t="s">
        <v>3157</v>
      </c>
      <c r="F804" s="38" t="s">
        <v>114</v>
      </c>
      <c r="G804" s="39" t="s">
        <v>3158</v>
      </c>
      <c r="H804" s="81">
        <v>44649</v>
      </c>
      <c r="I804" s="84">
        <f>Table15[[#This Row],[Fecha 
de 
expedición]]+1461</f>
        <v>46110</v>
      </c>
      <c r="J804" s="244" t="str">
        <f ca="1">IF(I804&gt;=TODAY(),"si","no")</f>
        <v>si</v>
      </c>
      <c r="K804" s="8" t="str">
        <f ca="1">IF(ABS(_xlfn.DAYS(TODAY(),I804))&lt;$B$9,"Debe renovar licencia luego de curso de 8 horas","")</f>
        <v/>
      </c>
      <c r="L804" s="8"/>
      <c r="M804" s="8" t="str">
        <f ca="1">IF(AND(J804="no",$B$10="si"),"si","no")</f>
        <v>no</v>
      </c>
      <c r="N804" s="266"/>
      <c r="O804" s="266"/>
      <c r="P804" s="266"/>
      <c r="Q804" s="267" t="str" cm="1">
        <f t="array" aca="1" ref="Q804" ca="1">_xlfn.IFS(J804="no","no",$B$10="si","si")</f>
        <v>si</v>
      </c>
      <c r="R804" s="266"/>
    </row>
    <row r="805" spans="1:18" x14ac:dyDescent="0.3">
      <c r="A805" s="63" t="s">
        <v>3159</v>
      </c>
      <c r="B805" s="224" t="s">
        <v>44</v>
      </c>
      <c r="C805" s="225" t="s">
        <v>3160</v>
      </c>
      <c r="D805" s="38" t="s">
        <v>46</v>
      </c>
      <c r="E805" s="37" t="s">
        <v>3161</v>
      </c>
      <c r="F805" s="38" t="s">
        <v>74</v>
      </c>
      <c r="G805" s="39" t="s">
        <v>3162</v>
      </c>
      <c r="H805" s="40">
        <v>45117</v>
      </c>
      <c r="I805" s="41">
        <f>Table15[[#This Row],[Fecha 
de 
expedición]]+1461</f>
        <v>46578</v>
      </c>
      <c r="J805" s="244" t="str">
        <f ca="1">IF(I805&gt;=TODAY(),"si","no")</f>
        <v>si</v>
      </c>
      <c r="K805" s="8" t="str">
        <f ca="1">IF(ABS(_xlfn.DAYS(TODAY(),I805))&lt;$B$9,"Debe renovar licencia luego de curso de 8 horas","")</f>
        <v/>
      </c>
      <c r="L805" s="8"/>
      <c r="M805" s="8" t="str">
        <f ca="1">IF(AND(J805="no",$B$10="si"),"si","no")</f>
        <v>no</v>
      </c>
      <c r="N805" s="266"/>
      <c r="O805" s="266"/>
      <c r="P805" s="266"/>
      <c r="Q805" s="267" t="str" cm="1">
        <f t="array" aca="1" ref="Q805" ca="1">_xlfn.IFS(J805="no","no",$B$10="si","si")</f>
        <v>si</v>
      </c>
      <c r="R805" s="266"/>
    </row>
    <row r="806" spans="1:18" x14ac:dyDescent="0.3">
      <c r="A806" s="61" t="s">
        <v>3163</v>
      </c>
      <c r="B806" s="224" t="s">
        <v>44</v>
      </c>
      <c r="C806" s="225" t="s">
        <v>3164</v>
      </c>
      <c r="D806" s="38" t="s">
        <v>57</v>
      </c>
      <c r="E806" s="235" t="s">
        <v>3165</v>
      </c>
      <c r="F806" s="38" t="s">
        <v>555</v>
      </c>
      <c r="G806" s="39" t="s">
        <v>3166</v>
      </c>
      <c r="H806" s="81">
        <v>44669</v>
      </c>
      <c r="I806" s="84">
        <f>Table15[[#This Row],[Fecha 
de 
expedición]]+1461</f>
        <v>46130</v>
      </c>
      <c r="J806" s="244" t="str">
        <f ca="1">IF(I806&gt;=TODAY(),"si","no")</f>
        <v>si</v>
      </c>
      <c r="K806" s="8" t="str">
        <f ca="1">IF(ABS(_xlfn.DAYS(TODAY(),I806))&lt;$B$9,"Debe renovar licencia luego de curso de 8 horas","")</f>
        <v/>
      </c>
      <c r="L806" s="8"/>
      <c r="M806" s="8" t="str">
        <f ca="1">IF(AND(J806="no",$B$10="si"),"si","no")</f>
        <v>no</v>
      </c>
      <c r="N806" s="266"/>
      <c r="O806" s="266"/>
      <c r="P806" s="266"/>
      <c r="Q806" s="267" t="str" cm="1">
        <f t="array" aca="1" ref="Q806" ca="1">_xlfn.IFS(J806="no","no",$B$10="si","si")</f>
        <v>si</v>
      </c>
      <c r="R806" s="266"/>
    </row>
    <row r="807" spans="1:18" x14ac:dyDescent="0.3">
      <c r="A807" s="63" t="s">
        <v>3167</v>
      </c>
      <c r="B807" s="224" t="s">
        <v>44</v>
      </c>
      <c r="C807" s="225" t="s">
        <v>3168</v>
      </c>
      <c r="D807" s="38" t="s">
        <v>57</v>
      </c>
      <c r="E807" s="37" t="s">
        <v>3169</v>
      </c>
      <c r="F807" s="38" t="s">
        <v>3170</v>
      </c>
      <c r="G807" s="39" t="s">
        <v>3171</v>
      </c>
      <c r="H807" s="40">
        <v>44895</v>
      </c>
      <c r="I807" s="41">
        <f>Table15[[#This Row],[Fecha 
de 
expedición]]+1461</f>
        <v>46356</v>
      </c>
      <c r="J807" s="244" t="str">
        <f ca="1">IF(I807&gt;=TODAY(),"si","no")</f>
        <v>si</v>
      </c>
      <c r="K807" s="8" t="str">
        <f ca="1">IF(ABS(_xlfn.DAYS(TODAY(),I807))&lt;$B$9,"Debe renovar licencia luego de curso de 8 horas","")</f>
        <v/>
      </c>
      <c r="L807" s="8"/>
      <c r="M807" s="8" t="str">
        <f ca="1">IF(AND(J807="no",$B$10="si"),"si","no")</f>
        <v>no</v>
      </c>
      <c r="N807" s="266"/>
      <c r="O807" s="266"/>
      <c r="P807" s="266"/>
      <c r="Q807" s="267" t="str" cm="1">
        <f t="array" aca="1" ref="Q807" ca="1">_xlfn.IFS(J807="no","no",$B$10="si","si")</f>
        <v>si</v>
      </c>
      <c r="R807" s="266"/>
    </row>
    <row r="808" spans="1:18" x14ac:dyDescent="0.3">
      <c r="A808" s="63" t="s">
        <v>3172</v>
      </c>
      <c r="B808" s="224" t="s">
        <v>44</v>
      </c>
      <c r="C808" s="225" t="s">
        <v>3173</v>
      </c>
      <c r="D808" s="38" t="s">
        <v>57</v>
      </c>
      <c r="E808" s="37" t="s">
        <v>3174</v>
      </c>
      <c r="F808" s="38" t="s">
        <v>887</v>
      </c>
      <c r="G808" s="39" t="s">
        <v>3175</v>
      </c>
      <c r="H808" s="40">
        <v>44923</v>
      </c>
      <c r="I808" s="41">
        <f>Table15[[#This Row],[Fecha 
de 
expedición]]+1461</f>
        <v>46384</v>
      </c>
      <c r="J808" s="244" t="str">
        <f ca="1">IF(I808&gt;=TODAY(),"si","no")</f>
        <v>si</v>
      </c>
      <c r="K808" s="8" t="str">
        <f ca="1">IF(ABS(_xlfn.DAYS(TODAY(),I808))&lt;$B$9,"Debe renovar licencia luego de curso de 8 horas","")</f>
        <v/>
      </c>
      <c r="L808" s="8"/>
      <c r="M808" s="8" t="str">
        <f ca="1">IF(AND(J808="no",$B$10="si"),"si","no")</f>
        <v>no</v>
      </c>
      <c r="N808" s="266"/>
      <c r="O808" s="266"/>
      <c r="P808" s="266"/>
      <c r="Q808" s="267" t="str" cm="1">
        <f t="array" aca="1" ref="Q808" ca="1">_xlfn.IFS(J808="no","no",$B$10="si","si")</f>
        <v>si</v>
      </c>
      <c r="R808" s="266"/>
    </row>
    <row r="809" spans="1:18" x14ac:dyDescent="0.3">
      <c r="A809" s="63" t="s">
        <v>3176</v>
      </c>
      <c r="B809" s="224" t="s">
        <v>44</v>
      </c>
      <c r="C809" s="225" t="s">
        <v>3177</v>
      </c>
      <c r="D809" s="38" t="s">
        <v>57</v>
      </c>
      <c r="E809" s="37" t="s">
        <v>3178</v>
      </c>
      <c r="F809" s="38" t="s">
        <v>204</v>
      </c>
      <c r="G809" s="39" t="s">
        <v>3179</v>
      </c>
      <c r="H809" s="40">
        <v>45015</v>
      </c>
      <c r="I809" s="41">
        <f>Table15[[#This Row],[Fecha 
de 
expedición]]+1461</f>
        <v>46476</v>
      </c>
      <c r="J809" s="244" t="str">
        <f ca="1">IF(I809&gt;=TODAY(),"si","no")</f>
        <v>si</v>
      </c>
      <c r="K809" s="8" t="str">
        <f ca="1">IF(ABS(_xlfn.DAYS(TODAY(),I809))&lt;$B$9,"Debe renovar licencia luego de curso de 8 horas","")</f>
        <v/>
      </c>
      <c r="L809" s="8"/>
      <c r="M809" s="8" t="str">
        <f ca="1">IF(AND(J809="no",$B$10="si"),"si","no")</f>
        <v>no</v>
      </c>
      <c r="N809" s="266"/>
      <c r="O809" s="266"/>
      <c r="P809" s="266"/>
      <c r="Q809" s="267" t="str" cm="1">
        <f t="array" aca="1" ref="Q809" ca="1">_xlfn.IFS(J809="no","no",$B$10="si","si")</f>
        <v>si</v>
      </c>
      <c r="R809" s="266"/>
    </row>
    <row r="810" spans="1:18" x14ac:dyDescent="0.3">
      <c r="A810" s="63" t="s">
        <v>3180</v>
      </c>
      <c r="B810" s="224" t="s">
        <v>44</v>
      </c>
      <c r="C810" s="225" t="s">
        <v>3181</v>
      </c>
      <c r="D810" s="38" t="s">
        <v>57</v>
      </c>
      <c r="E810" s="37" t="s">
        <v>3182</v>
      </c>
      <c r="F810" s="38" t="s">
        <v>1204</v>
      </c>
      <c r="G810" s="39" t="s">
        <v>3183</v>
      </c>
      <c r="H810" s="40">
        <v>44852</v>
      </c>
      <c r="I810" s="41">
        <f>Table15[[#This Row],[Fecha 
de 
expedición]]+1461</f>
        <v>46313</v>
      </c>
      <c r="J810" s="244" t="str">
        <f ca="1">IF(I810&gt;=TODAY(),"si","no")</f>
        <v>si</v>
      </c>
      <c r="K810" s="8" t="str">
        <f ca="1">IF(ABS(_xlfn.DAYS(TODAY(),I810))&lt;$B$9,"Debe renovar licencia luego de curso de 8 horas","")</f>
        <v/>
      </c>
      <c r="L810" s="8"/>
      <c r="M810" s="8" t="str">
        <f ca="1">IF(AND(J810="no",$B$10="si"),"si","no")</f>
        <v>no</v>
      </c>
      <c r="N810" s="266"/>
      <c r="O810" s="266"/>
      <c r="P810" s="266"/>
      <c r="Q810" s="267" t="str" cm="1">
        <f t="array" aca="1" ref="Q810" ca="1">_xlfn.IFS(J810="no","no",$B$10="si","si")</f>
        <v>si</v>
      </c>
      <c r="R810" s="266"/>
    </row>
    <row r="811" spans="1:18" x14ac:dyDescent="0.3">
      <c r="A811" s="63" t="s">
        <v>3184</v>
      </c>
      <c r="B811" s="224" t="s">
        <v>44</v>
      </c>
      <c r="C811" s="225" t="s">
        <v>3185</v>
      </c>
      <c r="D811" s="38" t="s">
        <v>57</v>
      </c>
      <c r="E811" s="37" t="s">
        <v>3186</v>
      </c>
      <c r="F811" s="38" t="s">
        <v>430</v>
      </c>
      <c r="G811" s="39" t="s">
        <v>3187</v>
      </c>
      <c r="H811" s="40">
        <v>43790</v>
      </c>
      <c r="I811" s="41">
        <f>Table15[[#This Row],[Fecha 
de 
expedición]]+1461</f>
        <v>45251</v>
      </c>
      <c r="J811" s="244" t="str">
        <f ca="1">IF(I811&gt;=TODAY(),"si","no")</f>
        <v>si</v>
      </c>
      <c r="K811" s="8" t="str">
        <f ca="1">IF(ABS(_xlfn.DAYS(TODAY(),I811))&lt;$B$9,"Debe renovar licencia luego de curso de 8 horas","")</f>
        <v/>
      </c>
      <c r="L811" s="8"/>
      <c r="M811" s="8" t="str">
        <f ca="1">IF(AND(J811="no",$B$10="si"),"si","no")</f>
        <v>no</v>
      </c>
      <c r="N811" s="266"/>
      <c r="O811" s="266"/>
      <c r="P811" s="266"/>
      <c r="Q811" s="267" t="str" cm="1">
        <f t="array" aca="1" ref="Q811" ca="1">_xlfn.IFS(J811="no","no",$B$10="si","si")</f>
        <v>si</v>
      </c>
      <c r="R811" s="266"/>
    </row>
    <row r="812" spans="1:18" x14ac:dyDescent="0.3">
      <c r="A812" s="63" t="s">
        <v>3188</v>
      </c>
      <c r="B812" s="224" t="s">
        <v>44</v>
      </c>
      <c r="C812" s="225" t="s">
        <v>3189</v>
      </c>
      <c r="D812" s="38" t="s">
        <v>57</v>
      </c>
      <c r="E812" s="37" t="s">
        <v>3190</v>
      </c>
      <c r="F812" s="38" t="s">
        <v>155</v>
      </c>
      <c r="G812" s="39" t="s">
        <v>3191</v>
      </c>
      <c r="H812" s="40">
        <v>45015</v>
      </c>
      <c r="I812" s="41">
        <f>Table15[[#This Row],[Fecha 
de 
expedición]]+1461</f>
        <v>46476</v>
      </c>
      <c r="J812" s="244" t="str">
        <f ca="1">IF(I812&gt;=TODAY(),"si","no")</f>
        <v>si</v>
      </c>
      <c r="K812" s="8" t="str">
        <f ca="1">IF(ABS(_xlfn.DAYS(TODAY(),I812))&lt;$B$9,"Debe renovar licencia luego de curso de 8 horas","")</f>
        <v/>
      </c>
      <c r="L812" s="8"/>
      <c r="M812" s="8" t="str">
        <f ca="1">IF(AND(J812="no",$B$10="si"),"si","no")</f>
        <v>no</v>
      </c>
      <c r="N812" s="266"/>
      <c r="O812" s="266"/>
      <c r="P812" s="266"/>
      <c r="Q812" s="267" t="str" cm="1">
        <f t="array" aca="1" ref="Q812" ca="1">_xlfn.IFS(J812="no","no",$B$10="si","si")</f>
        <v>si</v>
      </c>
      <c r="R812" s="266"/>
    </row>
    <row r="813" spans="1:18" x14ac:dyDescent="0.3">
      <c r="A813" s="63" t="s">
        <v>3192</v>
      </c>
      <c r="B813" s="224" t="s">
        <v>44</v>
      </c>
      <c r="C813" s="225" t="s">
        <v>3193</v>
      </c>
      <c r="D813" s="38" t="s">
        <v>57</v>
      </c>
      <c r="E813" s="83" t="s">
        <v>3194</v>
      </c>
      <c r="F813" s="38" t="s">
        <v>155</v>
      </c>
      <c r="G813" s="39" t="s">
        <v>3195</v>
      </c>
      <c r="H813" s="40">
        <v>44957</v>
      </c>
      <c r="I813" s="41">
        <f>Table15[[#This Row],[Fecha 
de 
expedición]]+1461</f>
        <v>46418</v>
      </c>
      <c r="J813" s="244" t="str">
        <f ca="1">IF(I813&gt;=TODAY(),"si","no")</f>
        <v>si</v>
      </c>
      <c r="K813" s="8" t="str">
        <f ca="1">IF(ABS(_xlfn.DAYS(TODAY(),I813))&lt;$B$9,"Debe renovar licencia luego de curso de 8 horas","")</f>
        <v/>
      </c>
      <c r="L813" s="8"/>
      <c r="M813" s="8" t="str">
        <f ca="1">IF(AND(J813="no",$B$10="si"),"si","no")</f>
        <v>no</v>
      </c>
      <c r="N813" s="266"/>
      <c r="O813" s="266"/>
      <c r="P813" s="266"/>
      <c r="Q813" s="267" t="str" cm="1">
        <f t="array" aca="1" ref="Q813" ca="1">_xlfn.IFS(J813="no","no",$B$10="si","si")</f>
        <v>si</v>
      </c>
      <c r="R813" s="266"/>
    </row>
    <row r="814" spans="1:18" x14ac:dyDescent="0.3">
      <c r="A814" s="63" t="s">
        <v>3196</v>
      </c>
      <c r="B814" s="224" t="s">
        <v>44</v>
      </c>
      <c r="C814" s="225" t="s">
        <v>3197</v>
      </c>
      <c r="D814" s="38" t="s">
        <v>46</v>
      </c>
      <c r="E814" s="37" t="s">
        <v>3198</v>
      </c>
      <c r="F814" s="38" t="s">
        <v>425</v>
      </c>
      <c r="G814" s="39" t="s">
        <v>3199</v>
      </c>
      <c r="H814" s="40">
        <v>44965</v>
      </c>
      <c r="I814" s="41">
        <f>Table15[[#This Row],[Fecha 
de 
expedición]]+1461</f>
        <v>46426</v>
      </c>
      <c r="J814" s="244" t="str">
        <f ca="1">IF(I814&gt;=TODAY(),"si","no")</f>
        <v>si</v>
      </c>
      <c r="K814" s="8" t="str">
        <f ca="1">IF(ABS(_xlfn.DAYS(TODAY(),I814))&lt;$B$9,"Debe renovar licencia luego de curso de 8 horas","")</f>
        <v/>
      </c>
      <c r="L814" s="8"/>
      <c r="M814" s="8" t="str">
        <f ca="1">IF(AND(J814="no",$B$10="si"),"si","no")</f>
        <v>no</v>
      </c>
      <c r="N814" s="266"/>
      <c r="O814" s="266"/>
      <c r="P814" s="266"/>
      <c r="Q814" s="267" t="str" cm="1">
        <f t="array" aca="1" ref="Q814" ca="1">_xlfn.IFS(J814="no","no",$B$10="si","si")</f>
        <v>si</v>
      </c>
      <c r="R814" s="266"/>
    </row>
    <row r="815" spans="1:18" x14ac:dyDescent="0.3">
      <c r="A815" s="63" t="s">
        <v>3200</v>
      </c>
      <c r="B815" s="224" t="s">
        <v>44</v>
      </c>
      <c r="C815" s="225" t="s">
        <v>3201</v>
      </c>
      <c r="D815" s="38" t="s">
        <v>57</v>
      </c>
      <c r="E815" s="37" t="s">
        <v>3202</v>
      </c>
      <c r="F815" s="38" t="s">
        <v>74</v>
      </c>
      <c r="G815" s="39" t="s">
        <v>3203</v>
      </c>
      <c r="H815" s="40">
        <v>45079</v>
      </c>
      <c r="I815" s="41">
        <f>Table15[[#This Row],[Fecha 
de 
expedición]]+1461</f>
        <v>46540</v>
      </c>
      <c r="J815" s="244" t="str">
        <f ca="1">IF(I815&gt;=TODAY(),"si","no")</f>
        <v>si</v>
      </c>
      <c r="K815" s="8" t="str">
        <f ca="1">IF(ABS(_xlfn.DAYS(TODAY(),I815))&lt;$B$9,"Debe renovar licencia luego de curso de 8 horas","")</f>
        <v/>
      </c>
      <c r="L815" s="8"/>
      <c r="M815" s="8" t="str">
        <f ca="1">IF(AND(J815="no",$B$10="si"),"si","no")</f>
        <v>no</v>
      </c>
      <c r="N815" s="266"/>
      <c r="O815" s="266"/>
      <c r="P815" s="266"/>
      <c r="Q815" s="267" t="str" cm="1">
        <f t="array" aca="1" ref="Q815" ca="1">_xlfn.IFS(J815="no","no",$B$10="si","si")</f>
        <v>si</v>
      </c>
      <c r="R815" s="266"/>
    </row>
    <row r="816" spans="1:18" x14ac:dyDescent="0.3">
      <c r="A816" s="63" t="s">
        <v>3204</v>
      </c>
      <c r="B816" s="224" t="s">
        <v>44</v>
      </c>
      <c r="C816" s="225" t="s">
        <v>3205</v>
      </c>
      <c r="D816" s="38" t="s">
        <v>57</v>
      </c>
      <c r="E816" s="37" t="s">
        <v>3206</v>
      </c>
      <c r="F816" s="38" t="s">
        <v>155</v>
      </c>
      <c r="G816" s="39" t="s">
        <v>3207</v>
      </c>
      <c r="H816" s="40">
        <v>44966</v>
      </c>
      <c r="I816" s="41">
        <f>Table15[[#This Row],[Fecha 
de 
expedición]]+1461</f>
        <v>46427</v>
      </c>
      <c r="J816" s="244" t="str">
        <f ca="1">IF(I816&gt;=TODAY(),"si","no")</f>
        <v>si</v>
      </c>
      <c r="K816" s="8" t="str">
        <f ca="1">IF(ABS(_xlfn.DAYS(TODAY(),I816))&lt;$B$9,"Debe renovar licencia luego de curso de 8 horas","")</f>
        <v/>
      </c>
      <c r="L816" s="8"/>
      <c r="M816" s="8" t="str">
        <f ca="1">IF(AND(J816="no",$B$10="si"),"si","no")</f>
        <v>no</v>
      </c>
      <c r="N816" s="266"/>
      <c r="O816" s="266"/>
      <c r="P816" s="266"/>
      <c r="Q816" s="267" t="str" cm="1">
        <f t="array" aca="1" ref="Q816" ca="1">_xlfn.IFS(J816="no","no",$B$10="si","si")</f>
        <v>si</v>
      </c>
      <c r="R816" s="266"/>
    </row>
    <row r="817" spans="1:18" x14ac:dyDescent="0.3">
      <c r="A817" s="63" t="s">
        <v>3208</v>
      </c>
      <c r="B817" s="224" t="s">
        <v>44</v>
      </c>
      <c r="C817" s="225" t="s">
        <v>3209</v>
      </c>
      <c r="D817" s="38" t="s">
        <v>57</v>
      </c>
      <c r="E817" s="83" t="s">
        <v>3210</v>
      </c>
      <c r="F817" s="38" t="s">
        <v>204</v>
      </c>
      <c r="G817" s="39" t="s">
        <v>3211</v>
      </c>
      <c r="H817" s="40">
        <v>44963</v>
      </c>
      <c r="I817" s="41">
        <f>Table15[[#This Row],[Fecha 
de 
expedición]]+1461</f>
        <v>46424</v>
      </c>
      <c r="J817" s="244" t="str">
        <f ca="1">IF(I817&gt;=TODAY(),"si","no")</f>
        <v>si</v>
      </c>
      <c r="K817" s="8" t="str">
        <f ca="1">IF(ABS(_xlfn.DAYS(TODAY(),I817))&lt;$B$9,"Debe renovar licencia luego de curso de 8 horas","")</f>
        <v/>
      </c>
      <c r="L817" s="8"/>
      <c r="M817" s="8" t="str">
        <f ca="1">IF(AND(J817="no",$B$10="si"),"si","no")</f>
        <v>no</v>
      </c>
      <c r="N817" s="266"/>
      <c r="O817" s="266"/>
      <c r="P817" s="266"/>
      <c r="Q817" s="267" t="str" cm="1">
        <f t="array" aca="1" ref="Q817" ca="1">_xlfn.IFS(J817="no","no",$B$10="si","si")</f>
        <v>si</v>
      </c>
      <c r="R817" s="266"/>
    </row>
    <row r="818" spans="1:18" x14ac:dyDescent="0.3">
      <c r="A818" s="63" t="s">
        <v>3212</v>
      </c>
      <c r="B818" s="224" t="s">
        <v>44</v>
      </c>
      <c r="C818" s="225" t="s">
        <v>3213</v>
      </c>
      <c r="D818" s="38" t="s">
        <v>57</v>
      </c>
      <c r="E818" s="37" t="s">
        <v>3214</v>
      </c>
      <c r="F818" s="38" t="s">
        <v>704</v>
      </c>
      <c r="G818" s="39" t="s">
        <v>3215</v>
      </c>
      <c r="H818" s="40">
        <v>43329</v>
      </c>
      <c r="I818" s="41">
        <f>Table15[[#This Row],[Fecha 
de 
expedición]]+1461</f>
        <v>44790</v>
      </c>
      <c r="J818" s="244" t="str">
        <f ca="1">IF(I818&gt;=TODAY(),"si","no")</f>
        <v>no</v>
      </c>
      <c r="K818" s="8" t="str">
        <f ca="1">IF(ABS(_xlfn.DAYS(TODAY(),I818))&lt;$B$9,"Debe renovar licencia luego de curso de 8 horas","")</f>
        <v/>
      </c>
      <c r="L818" s="8"/>
      <c r="M818" s="8" t="str">
        <f ca="1">IF(AND(J818="no",$B$10="si"),"si","no")</f>
        <v>si</v>
      </c>
      <c r="N818" s="266"/>
      <c r="O818" s="266"/>
      <c r="P818" s="266"/>
      <c r="Q818" s="267" t="str" cm="1">
        <f t="array" aca="1" ref="Q818" ca="1">_xlfn.IFS(J818="no","no",$B$10="si","si")</f>
        <v>no</v>
      </c>
      <c r="R818" s="266"/>
    </row>
    <row r="819" spans="1:18" x14ac:dyDescent="0.3">
      <c r="A819" s="63" t="s">
        <v>3216</v>
      </c>
      <c r="B819" s="224" t="s">
        <v>44</v>
      </c>
      <c r="C819" s="225" t="s">
        <v>3217</v>
      </c>
      <c r="D819" s="38" t="s">
        <v>57</v>
      </c>
      <c r="E819" s="37" t="s">
        <v>3218</v>
      </c>
      <c r="F819" s="38" t="s">
        <v>168</v>
      </c>
      <c r="G819" s="39" t="s">
        <v>3219</v>
      </c>
      <c r="H819" s="40">
        <v>44328</v>
      </c>
      <c r="I819" s="41">
        <f>Table15[[#This Row],[Fecha 
de 
expedición]]+1461</f>
        <v>45789</v>
      </c>
      <c r="J819" s="244" t="str">
        <f ca="1">IF(I819&gt;=TODAY(),"si","no")</f>
        <v>si</v>
      </c>
      <c r="K819" s="8" t="str">
        <f ca="1">IF(ABS(_xlfn.DAYS(TODAY(),I819))&lt;$B$9,"Debe renovar licencia luego de curso de 8 horas","")</f>
        <v/>
      </c>
      <c r="L819" s="8"/>
      <c r="M819" s="8" t="str">
        <f ca="1">IF(AND(J819="no",$B$10="si"),"si","no")</f>
        <v>no</v>
      </c>
      <c r="N819" s="266"/>
      <c r="O819" s="266"/>
      <c r="P819" s="266"/>
      <c r="Q819" s="267" t="str" cm="1">
        <f t="array" aca="1" ref="Q819" ca="1">_xlfn.IFS(J819="no","no",$B$10="si","si")</f>
        <v>si</v>
      </c>
      <c r="R819" s="266"/>
    </row>
    <row r="820" spans="1:18" x14ac:dyDescent="0.3">
      <c r="A820" s="63" t="s">
        <v>3220</v>
      </c>
      <c r="B820" s="224" t="s">
        <v>44</v>
      </c>
      <c r="C820" s="225" t="s">
        <v>3221</v>
      </c>
      <c r="D820" s="38" t="s">
        <v>57</v>
      </c>
      <c r="E820" s="37" t="s">
        <v>3222</v>
      </c>
      <c r="F820" s="38" t="s">
        <v>709</v>
      </c>
      <c r="G820" s="39" t="s">
        <v>3223</v>
      </c>
      <c r="H820" s="40">
        <v>43754</v>
      </c>
      <c r="I820" s="41">
        <f>Table15[[#This Row],[Fecha 
de 
expedición]]+1461</f>
        <v>45215</v>
      </c>
      <c r="J820" s="244" t="str">
        <f ca="1">IF(I820&gt;=TODAY(),"si","no")</f>
        <v>si</v>
      </c>
      <c r="K820" s="8" t="str">
        <f ca="1">IF(ABS(_xlfn.DAYS(TODAY(),I820))&lt;$B$9,"Debe renovar licencia luego de curso de 8 horas","")</f>
        <v/>
      </c>
      <c r="L820" s="8"/>
      <c r="M820" s="8" t="str">
        <f ca="1">IF(AND(J820="no",$B$10="si"),"si","no")</f>
        <v>no</v>
      </c>
      <c r="N820" s="266"/>
      <c r="O820" s="266"/>
      <c r="P820" s="266"/>
      <c r="Q820" s="267" t="str" cm="1">
        <f t="array" aca="1" ref="Q820" ca="1">_xlfn.IFS(J820="no","no",$B$10="si","si")</f>
        <v>si</v>
      </c>
      <c r="R820" s="266"/>
    </row>
    <row r="821" spans="1:18" x14ac:dyDescent="0.3">
      <c r="A821" s="61" t="s">
        <v>3224</v>
      </c>
      <c r="B821" s="224" t="s">
        <v>44</v>
      </c>
      <c r="C821" s="225" t="s">
        <v>3225</v>
      </c>
      <c r="D821" s="38" t="s">
        <v>57</v>
      </c>
      <c r="E821" s="235" t="s">
        <v>3226</v>
      </c>
      <c r="F821" s="38" t="s">
        <v>94</v>
      </c>
      <c r="G821" s="39" t="s">
        <v>3227</v>
      </c>
      <c r="H821" s="81">
        <v>44748</v>
      </c>
      <c r="I821" s="84">
        <f>Table15[[#This Row],[Fecha 
de 
expedición]]+1461</f>
        <v>46209</v>
      </c>
      <c r="J821" s="244" t="str">
        <f ca="1">IF(I821&gt;=TODAY(),"si","no")</f>
        <v>si</v>
      </c>
      <c r="K821" s="8" t="str">
        <f ca="1">IF(ABS(_xlfn.DAYS(TODAY(),I821))&lt;$B$9,"Debe renovar licencia luego de curso de 8 horas","")</f>
        <v/>
      </c>
      <c r="L821" s="8"/>
      <c r="M821" s="8" t="str">
        <f ca="1">IF(AND(J821="no",$B$10="si"),"si","no")</f>
        <v>no</v>
      </c>
      <c r="N821" s="266"/>
      <c r="O821" s="266"/>
      <c r="P821" s="266"/>
      <c r="Q821" s="267" t="str" cm="1">
        <f t="array" aca="1" ref="Q821" ca="1">_xlfn.IFS(J821="no","no",$B$10="si","si")</f>
        <v>si</v>
      </c>
      <c r="R821" s="266"/>
    </row>
    <row r="822" spans="1:18" x14ac:dyDescent="0.3">
      <c r="A822" s="61" t="s">
        <v>3228</v>
      </c>
      <c r="B822" s="224" t="s">
        <v>44</v>
      </c>
      <c r="C822" s="225" t="s">
        <v>3229</v>
      </c>
      <c r="D822" s="38" t="s">
        <v>57</v>
      </c>
      <c r="E822" s="235" t="s">
        <v>3230</v>
      </c>
      <c r="F822" s="38" t="s">
        <v>844</v>
      </c>
      <c r="G822" s="39" t="s">
        <v>3231</v>
      </c>
      <c r="H822" s="81">
        <v>44743</v>
      </c>
      <c r="I822" s="84">
        <f>Table15[[#This Row],[Fecha 
de 
expedición]]+1461</f>
        <v>46204</v>
      </c>
      <c r="J822" s="244" t="str">
        <f ca="1">IF(I822&gt;=TODAY(),"si","no")</f>
        <v>si</v>
      </c>
      <c r="K822" s="8" t="str">
        <f ca="1">IF(ABS(_xlfn.DAYS(TODAY(),I822))&lt;$B$9,"Debe renovar licencia luego de curso de 8 horas","")</f>
        <v/>
      </c>
      <c r="L822" s="8"/>
      <c r="M822" s="8" t="str">
        <f ca="1">IF(AND(J822="no",$B$10="si"),"si","no")</f>
        <v>no</v>
      </c>
      <c r="N822" s="266"/>
      <c r="O822" s="266"/>
      <c r="P822" s="266"/>
      <c r="Q822" s="267" t="str" cm="1">
        <f t="array" aca="1" ref="Q822" ca="1">_xlfn.IFS(J822="no","no",$B$10="si","si")</f>
        <v>si</v>
      </c>
      <c r="R822" s="266"/>
    </row>
    <row r="823" spans="1:18" x14ac:dyDescent="0.3">
      <c r="A823" s="61" t="s">
        <v>3232</v>
      </c>
      <c r="B823" s="224" t="s">
        <v>44</v>
      </c>
      <c r="C823" s="225" t="s">
        <v>3233</v>
      </c>
      <c r="D823" s="38" t="s">
        <v>46</v>
      </c>
      <c r="E823" s="235" t="s">
        <v>3234</v>
      </c>
      <c r="F823" s="38" t="s">
        <v>48</v>
      </c>
      <c r="G823" s="39" t="s">
        <v>3235</v>
      </c>
      <c r="H823" s="81">
        <v>44719</v>
      </c>
      <c r="I823" s="84">
        <f>Table15[[#This Row],[Fecha 
de 
expedición]]+1461</f>
        <v>46180</v>
      </c>
      <c r="J823" s="244" t="str">
        <f ca="1">IF(I823&gt;=TODAY(),"si","no")</f>
        <v>si</v>
      </c>
      <c r="K823" s="8" t="str">
        <f ca="1">IF(ABS(_xlfn.DAYS(TODAY(),I823))&lt;$B$9,"Debe renovar licencia luego de curso de 8 horas","")</f>
        <v/>
      </c>
      <c r="L823" s="8"/>
      <c r="M823" s="8" t="str">
        <f ca="1">IF(AND(J823="no",$B$10="si"),"si","no")</f>
        <v>no</v>
      </c>
      <c r="N823" s="266"/>
      <c r="O823" s="266"/>
      <c r="P823" s="266"/>
      <c r="Q823" s="267" t="str" cm="1">
        <f t="array" aca="1" ref="Q823" ca="1">_xlfn.IFS(J823="no","no",$B$10="si","si")</f>
        <v>si</v>
      </c>
      <c r="R823" s="266"/>
    </row>
    <row r="824" spans="1:18" x14ac:dyDescent="0.3">
      <c r="A824" s="63" t="s">
        <v>3236</v>
      </c>
      <c r="B824" s="224" t="s">
        <v>44</v>
      </c>
      <c r="C824" s="225" t="s">
        <v>3237</v>
      </c>
      <c r="D824" s="38" t="s">
        <v>57</v>
      </c>
      <c r="E824" s="37" t="s">
        <v>3238</v>
      </c>
      <c r="F824" s="38" t="s">
        <v>69</v>
      </c>
      <c r="G824" s="39" t="s">
        <v>3239</v>
      </c>
      <c r="H824" s="40">
        <v>45155</v>
      </c>
      <c r="I824" s="41">
        <f>Table15[[#This Row],[Fecha 
de 
expedición]]+1461</f>
        <v>46616</v>
      </c>
      <c r="J824" s="244" t="str">
        <f ca="1">IF(I824&gt;=TODAY(),"si","no")</f>
        <v>si</v>
      </c>
      <c r="K824" s="8" t="str">
        <f ca="1">IF(ABS(_xlfn.DAYS(TODAY(),I824))&lt;$B$9,"Debe renovar licencia luego de curso de 8 horas","")</f>
        <v/>
      </c>
      <c r="L824" s="8"/>
      <c r="M824" s="8" t="str">
        <f ca="1">IF(AND(J824="no",$B$10="si"),"si","no")</f>
        <v>no</v>
      </c>
      <c r="N824" s="266"/>
      <c r="O824" s="266"/>
      <c r="P824" s="266"/>
      <c r="Q824" s="267" t="str" cm="1">
        <f t="array" aca="1" ref="Q824" ca="1">_xlfn.IFS(J824="no","no",$B$10="si","si")</f>
        <v>si</v>
      </c>
      <c r="R824" s="266"/>
    </row>
    <row r="825" spans="1:18" x14ac:dyDescent="0.3">
      <c r="A825" s="61" t="s">
        <v>3240</v>
      </c>
      <c r="B825" s="224" t="s">
        <v>44</v>
      </c>
      <c r="C825" s="225" t="s">
        <v>3241</v>
      </c>
      <c r="D825" s="38" t="s">
        <v>57</v>
      </c>
      <c r="E825" s="58" t="s">
        <v>3242</v>
      </c>
      <c r="F825" s="38" t="s">
        <v>74</v>
      </c>
      <c r="G825" s="39" t="s">
        <v>3243</v>
      </c>
      <c r="H825" s="40">
        <v>44427</v>
      </c>
      <c r="I825" s="41">
        <f>Table15[[#This Row],[Fecha 
de 
expedición]]+1461</f>
        <v>45888</v>
      </c>
      <c r="J825" s="244" t="str">
        <f ca="1">IF(I825&gt;=TODAY(),"si","no")</f>
        <v>si</v>
      </c>
      <c r="K825" s="8" t="str">
        <f ca="1">IF(ABS(_xlfn.DAYS(TODAY(),I825))&lt;$B$9,"Debe renovar licencia luego de curso de 8 horas","")</f>
        <v/>
      </c>
      <c r="L825" s="8"/>
      <c r="M825" s="8" t="str">
        <f ca="1">IF(AND(J825="no",$B$10="si"),"si","no")</f>
        <v>no</v>
      </c>
      <c r="N825" s="266"/>
      <c r="O825" s="266"/>
      <c r="P825" s="266"/>
      <c r="Q825" s="267" t="str" cm="1">
        <f t="array" aca="1" ref="Q825" ca="1">_xlfn.IFS(J825="no","no",$B$10="si","si")</f>
        <v>si</v>
      </c>
      <c r="R825" s="266"/>
    </row>
    <row r="826" spans="1:18" x14ac:dyDescent="0.3">
      <c r="A826" s="63" t="s">
        <v>3244</v>
      </c>
      <c r="B826" s="224" t="s">
        <v>44</v>
      </c>
      <c r="C826" s="225" t="s">
        <v>3245</v>
      </c>
      <c r="D826" s="38" t="s">
        <v>46</v>
      </c>
      <c r="E826" s="37" t="s">
        <v>3246</v>
      </c>
      <c r="F826" s="38" t="s">
        <v>204</v>
      </c>
      <c r="G826" s="39" t="s">
        <v>3247</v>
      </c>
      <c r="H826" s="40">
        <v>44971</v>
      </c>
      <c r="I826" s="41">
        <f>Table15[[#This Row],[Fecha 
de 
expedición]]+1461</f>
        <v>46432</v>
      </c>
      <c r="J826" s="244" t="str">
        <f ca="1">IF(I826&gt;=TODAY(),"si","no")</f>
        <v>si</v>
      </c>
      <c r="K826" s="8" t="str">
        <f ca="1">IF(ABS(_xlfn.DAYS(TODAY(),I826))&lt;$B$9,"Debe renovar licencia luego de curso de 8 horas","")</f>
        <v/>
      </c>
      <c r="L826" s="8"/>
      <c r="M826" s="8" t="str">
        <f ca="1">IF(AND(J826="no",$B$10="si"),"si","no")</f>
        <v>no</v>
      </c>
      <c r="N826" s="266"/>
      <c r="O826" s="266"/>
      <c r="P826" s="266"/>
      <c r="Q826" s="267" t="str" cm="1">
        <f t="array" aca="1" ref="Q826" ca="1">_xlfn.IFS(J826="no","no",$B$10="si","si")</f>
        <v>si</v>
      </c>
      <c r="R826" s="266"/>
    </row>
    <row r="827" spans="1:18" x14ac:dyDescent="0.3">
      <c r="A827" s="252" t="s">
        <v>9215</v>
      </c>
      <c r="B827" s="224" t="s">
        <v>44</v>
      </c>
      <c r="C827" s="253" t="s">
        <v>9216</v>
      </c>
      <c r="D827" s="254" t="s">
        <v>57</v>
      </c>
      <c r="E827" s="259" t="s">
        <v>9217</v>
      </c>
      <c r="F827" s="38" t="s">
        <v>89</v>
      </c>
      <c r="G827" s="256" t="s">
        <v>9218</v>
      </c>
      <c r="H827" s="257">
        <v>45054</v>
      </c>
      <c r="I827" s="41">
        <f>Table15[[#This Row],[Fecha 
de 
expedición]]+1461</f>
        <v>46515</v>
      </c>
      <c r="J827" s="258" t="str">
        <f ca="1">IF(I827&gt;=TODAY(),"si","no")</f>
        <v>si</v>
      </c>
      <c r="K827" s="8" t="str">
        <f ca="1">IF(ABS(_xlfn.DAYS(TODAY(),I827))&lt;$B$9,"Debe renovar licencia luego de curso de 8 horas","")</f>
        <v/>
      </c>
      <c r="L827" s="8"/>
      <c r="M827" s="8" t="str">
        <f ca="1">IF(AND(J827="no",$B$10="si"),"si","no")</f>
        <v>no</v>
      </c>
      <c r="N827" s="266"/>
      <c r="O827" s="266"/>
      <c r="P827" s="266"/>
      <c r="Q827" s="267"/>
      <c r="R827" s="266"/>
    </row>
    <row r="828" spans="1:18" x14ac:dyDescent="0.3">
      <c r="A828" s="252" t="s">
        <v>9203</v>
      </c>
      <c r="B828" s="224" t="s">
        <v>44</v>
      </c>
      <c r="C828" s="253" t="s">
        <v>9204</v>
      </c>
      <c r="D828" s="254" t="s">
        <v>57</v>
      </c>
      <c r="E828" s="259" t="s">
        <v>9205</v>
      </c>
      <c r="F828" s="38" t="s">
        <v>508</v>
      </c>
      <c r="G828" s="256" t="s">
        <v>9206</v>
      </c>
      <c r="H828" s="257">
        <v>45054</v>
      </c>
      <c r="I828" s="41">
        <f>Table15[[#This Row],[Fecha 
de 
expedición]]+1461</f>
        <v>46515</v>
      </c>
      <c r="J828" s="258" t="str">
        <f ca="1">IF(I828&gt;=TODAY(),"si","no")</f>
        <v>si</v>
      </c>
      <c r="K828" s="8" t="str">
        <f ca="1">IF(ABS(_xlfn.DAYS(TODAY(),I828))&lt;$B$9,"Debe renovar licencia luego de curso de 8 horas","")</f>
        <v/>
      </c>
      <c r="L828" s="8"/>
      <c r="M828" s="8" t="str">
        <f ca="1">IF(AND(J828="no",$B$10="si"),"si","no")</f>
        <v>no</v>
      </c>
      <c r="N828" s="266"/>
      <c r="O828" s="266"/>
      <c r="P828" s="266"/>
      <c r="Q828" s="267"/>
      <c r="R828" s="266"/>
    </row>
    <row r="829" spans="1:18" x14ac:dyDescent="0.3">
      <c r="A829" s="63" t="s">
        <v>3248</v>
      </c>
      <c r="B829" s="224" t="s">
        <v>44</v>
      </c>
      <c r="C829" s="225" t="s">
        <v>3249</v>
      </c>
      <c r="D829" s="38" t="s">
        <v>46</v>
      </c>
      <c r="E829" s="37" t="s">
        <v>3250</v>
      </c>
      <c r="F829" s="38" t="s">
        <v>508</v>
      </c>
      <c r="G829" s="39" t="s">
        <v>3251</v>
      </c>
      <c r="H829" s="40">
        <v>43584</v>
      </c>
      <c r="I829" s="41">
        <f>Table15[[#This Row],[Fecha 
de 
expedición]]+1461</f>
        <v>45045</v>
      </c>
      <c r="J829" s="244" t="str">
        <f ca="1">IF(I829&gt;=TODAY(),"si","no")</f>
        <v>no</v>
      </c>
      <c r="K829" s="8" t="str">
        <f ca="1">IF(ABS(_xlfn.DAYS(TODAY(),I829))&lt;$B$9,"Debe renovar licencia luego de curso de 8 horas","")</f>
        <v/>
      </c>
      <c r="L829" s="8"/>
      <c r="M829" s="8" t="str">
        <f ca="1">IF(AND(J829="no",$B$10="si"),"si","no")</f>
        <v>si</v>
      </c>
      <c r="N829" s="266"/>
      <c r="O829" s="266"/>
      <c r="P829" s="266"/>
      <c r="Q829" s="267" t="str" cm="1">
        <f t="array" aca="1" ref="Q829" ca="1">_xlfn.IFS(J829="no","no",$B$10="si","si")</f>
        <v>no</v>
      </c>
      <c r="R829" s="266"/>
    </row>
    <row r="830" spans="1:18" x14ac:dyDescent="0.3">
      <c r="A830" s="63" t="s">
        <v>3252</v>
      </c>
      <c r="B830" s="224" t="s">
        <v>44</v>
      </c>
      <c r="C830" s="225" t="s">
        <v>3253</v>
      </c>
      <c r="D830" s="38" t="s">
        <v>57</v>
      </c>
      <c r="E830" s="37" t="s">
        <v>3254</v>
      </c>
      <c r="F830" s="38" t="s">
        <v>124</v>
      </c>
      <c r="G830" s="39" t="s">
        <v>3255</v>
      </c>
      <c r="H830" s="40">
        <v>43608</v>
      </c>
      <c r="I830" s="41">
        <f>Table15[[#This Row],[Fecha 
de 
expedición]]+1461</f>
        <v>45069</v>
      </c>
      <c r="J830" s="244" t="str">
        <f ca="1">IF(I830&gt;=TODAY(),"si","no")</f>
        <v>no</v>
      </c>
      <c r="K830" s="8" t="str">
        <f ca="1">IF(ABS(_xlfn.DAYS(TODAY(),I830))&lt;$B$9,"Debe renovar licencia luego de curso de 8 horas","")</f>
        <v/>
      </c>
      <c r="L830" s="8"/>
      <c r="M830" s="8" t="str">
        <f ca="1">IF(AND(J830="no",$B$10="si"),"si","no")</f>
        <v>si</v>
      </c>
      <c r="N830" s="266"/>
      <c r="O830" s="266"/>
      <c r="P830" s="266"/>
      <c r="Q830" s="267" t="str" cm="1">
        <f t="array" aca="1" ref="Q830" ca="1">_xlfn.IFS(J830="no","no",$B$10="si","si")</f>
        <v>no</v>
      </c>
      <c r="R830" s="266"/>
    </row>
    <row r="831" spans="1:18" x14ac:dyDescent="0.3">
      <c r="A831" s="63" t="s">
        <v>3256</v>
      </c>
      <c r="B831" s="224" t="s">
        <v>44</v>
      </c>
      <c r="C831" s="225" t="s">
        <v>3257</v>
      </c>
      <c r="D831" s="38" t="s">
        <v>57</v>
      </c>
      <c r="E831" s="37" t="s">
        <v>3258</v>
      </c>
      <c r="F831" s="38" t="s">
        <v>74</v>
      </c>
      <c r="G831" s="39" t="s">
        <v>3259</v>
      </c>
      <c r="H831" s="40">
        <v>43706</v>
      </c>
      <c r="I831" s="41">
        <f>Table15[[#This Row],[Fecha 
de 
expedición]]+1461</f>
        <v>45167</v>
      </c>
      <c r="J831" s="244" t="str">
        <f ca="1">IF(I831&gt;=TODAY(),"si","no")</f>
        <v>si</v>
      </c>
      <c r="K831" s="8" t="str">
        <f ca="1">IF(ABS(_xlfn.DAYS(TODAY(),I831))&lt;$B$9,"Debe renovar licencia luego de curso de 8 horas","")</f>
        <v>Debe renovar licencia luego de curso de 8 horas</v>
      </c>
      <c r="L831" s="8"/>
      <c r="M831" s="8" t="str">
        <f ca="1">IF(AND(J831="no",$B$10="si"),"si","no")</f>
        <v>no</v>
      </c>
      <c r="N831" s="266"/>
      <c r="O831" s="266"/>
      <c r="P831" s="266"/>
      <c r="Q831" s="267" t="str" cm="1">
        <f t="array" aca="1" ref="Q831" ca="1">_xlfn.IFS(J831="no","no",$B$10="si","si")</f>
        <v>si</v>
      </c>
      <c r="R831" s="266"/>
    </row>
    <row r="832" spans="1:18" x14ac:dyDescent="0.3">
      <c r="A832" s="63" t="s">
        <v>3260</v>
      </c>
      <c r="B832" s="224" t="s">
        <v>44</v>
      </c>
      <c r="C832" s="225" t="s">
        <v>3261</v>
      </c>
      <c r="D832" s="38" t="s">
        <v>46</v>
      </c>
      <c r="E832" s="37" t="s">
        <v>3262</v>
      </c>
      <c r="F832" s="38" t="s">
        <v>48</v>
      </c>
      <c r="G832" s="39" t="s">
        <v>3263</v>
      </c>
      <c r="H832" s="40">
        <v>45015</v>
      </c>
      <c r="I832" s="41">
        <f>Table15[[#This Row],[Fecha 
de 
expedición]]+1461</f>
        <v>46476</v>
      </c>
      <c r="J832" s="244" t="str">
        <f ca="1">IF(I832&gt;=TODAY(),"si","no")</f>
        <v>si</v>
      </c>
      <c r="K832" s="8" t="str">
        <f ca="1">IF(ABS(_xlfn.DAYS(TODAY(),I832))&lt;$B$9,"Debe renovar licencia luego de curso de 8 horas","")</f>
        <v/>
      </c>
      <c r="L832" s="8"/>
      <c r="M832" s="8" t="str">
        <f ca="1">IF(AND(J832="no",$B$10="si"),"si","no")</f>
        <v>no</v>
      </c>
      <c r="N832" s="266"/>
      <c r="O832" s="266"/>
      <c r="P832" s="266"/>
      <c r="Q832" s="267" t="str" cm="1">
        <f t="array" aca="1" ref="Q832" ca="1">_xlfn.IFS(J832="no","no",$B$10="si","si")</f>
        <v>si</v>
      </c>
      <c r="R832" s="266"/>
    </row>
    <row r="833" spans="1:18" x14ac:dyDescent="0.3">
      <c r="A833" s="63" t="s">
        <v>3264</v>
      </c>
      <c r="B833" s="224" t="s">
        <v>44</v>
      </c>
      <c r="C833" s="225" t="s">
        <v>3265</v>
      </c>
      <c r="D833" s="38" t="s">
        <v>46</v>
      </c>
      <c r="E833" s="83" t="s">
        <v>3266</v>
      </c>
      <c r="F833" s="38" t="s">
        <v>619</v>
      </c>
      <c r="G833" s="39" t="s">
        <v>3267</v>
      </c>
      <c r="H833" s="40">
        <v>44971</v>
      </c>
      <c r="I833" s="41">
        <f>Table15[[#This Row],[Fecha 
de 
expedición]]+1461</f>
        <v>46432</v>
      </c>
      <c r="J833" s="244" t="str">
        <f ca="1">IF(I833&gt;=TODAY(),"si","no")</f>
        <v>si</v>
      </c>
      <c r="K833" s="8" t="str">
        <f ca="1">IF(ABS(_xlfn.DAYS(TODAY(),I833))&lt;$B$9,"Debe renovar licencia luego de curso de 8 horas","")</f>
        <v/>
      </c>
      <c r="L833" s="8"/>
      <c r="M833" s="8" t="str">
        <f ca="1">IF(AND(J833="no",$B$10="si"),"si","no")</f>
        <v>no</v>
      </c>
      <c r="N833" s="266"/>
      <c r="O833" s="266"/>
      <c r="P833" s="266"/>
      <c r="Q833" s="267" t="str" cm="1">
        <f t="array" aca="1" ref="Q833" ca="1">_xlfn.IFS(J833="no","no",$B$10="si","si")</f>
        <v>si</v>
      </c>
      <c r="R833" s="266"/>
    </row>
    <row r="834" spans="1:18" x14ac:dyDescent="0.3">
      <c r="A834" s="61" t="s">
        <v>3268</v>
      </c>
      <c r="B834" s="224" t="s">
        <v>44</v>
      </c>
      <c r="C834" s="225" t="s">
        <v>3269</v>
      </c>
      <c r="D834" s="38" t="s">
        <v>57</v>
      </c>
      <c r="E834" s="235" t="s">
        <v>3270</v>
      </c>
      <c r="F834" s="38" t="s">
        <v>94</v>
      </c>
      <c r="G834" s="39" t="s">
        <v>3271</v>
      </c>
      <c r="H834" s="81">
        <v>44649</v>
      </c>
      <c r="I834" s="84">
        <f>Table15[[#This Row],[Fecha 
de 
expedición]]+1461</f>
        <v>46110</v>
      </c>
      <c r="J834" s="244" t="str">
        <f ca="1">IF(I834&gt;=TODAY(),"si","no")</f>
        <v>si</v>
      </c>
      <c r="K834" s="8" t="str">
        <f ca="1">IF(ABS(_xlfn.DAYS(TODAY(),I834))&lt;$B$9,"Debe renovar licencia luego de curso de 8 horas","")</f>
        <v/>
      </c>
      <c r="L834" s="8"/>
      <c r="M834" s="8" t="str">
        <f ca="1">IF(AND(J834="no",$B$10="si"),"si","no")</f>
        <v>no</v>
      </c>
      <c r="N834" s="266"/>
      <c r="O834" s="266"/>
      <c r="P834" s="266"/>
      <c r="Q834" s="267" t="str" cm="1">
        <f t="array" aca="1" ref="Q834" ca="1">_xlfn.IFS(J834="no","no",$B$10="si","si")</f>
        <v>si</v>
      </c>
      <c r="R834" s="266"/>
    </row>
    <row r="835" spans="1:18" x14ac:dyDescent="0.3">
      <c r="A835" s="63" t="s">
        <v>3272</v>
      </c>
      <c r="B835" s="224" t="s">
        <v>44</v>
      </c>
      <c r="C835" s="225" t="s">
        <v>3273</v>
      </c>
      <c r="D835" s="38" t="s">
        <v>57</v>
      </c>
      <c r="E835" s="37" t="s">
        <v>3274</v>
      </c>
      <c r="F835" s="38" t="s">
        <v>74</v>
      </c>
      <c r="G835" s="39" t="s">
        <v>3275</v>
      </c>
      <c r="H835" s="40">
        <v>43819</v>
      </c>
      <c r="I835" s="41">
        <f>Table15[[#This Row],[Fecha 
de 
expedición]]+1461</f>
        <v>45280</v>
      </c>
      <c r="J835" s="244" t="str">
        <f ca="1">IF(I835&gt;=TODAY(),"si","no")</f>
        <v>si</v>
      </c>
      <c r="K835" s="8" t="str">
        <f ca="1">IF(ABS(_xlfn.DAYS(TODAY(),I835))&lt;$B$9,"Debe renovar licencia luego de curso de 8 horas","")</f>
        <v/>
      </c>
      <c r="L835" s="8"/>
      <c r="M835" s="8" t="str">
        <f ca="1">IF(AND(J835="no",$B$10="si"),"si","no")</f>
        <v>no</v>
      </c>
      <c r="N835" s="266"/>
      <c r="O835" s="266"/>
      <c r="P835" s="266"/>
      <c r="Q835" s="267" t="str" cm="1">
        <f t="array" aca="1" ref="Q835" ca="1">_xlfn.IFS(J835="no","no",$B$10="si","si")</f>
        <v>si</v>
      </c>
      <c r="R835" s="266"/>
    </row>
    <row r="836" spans="1:18" x14ac:dyDescent="0.3">
      <c r="A836" s="63" t="s">
        <v>3276</v>
      </c>
      <c r="B836" s="224" t="s">
        <v>44</v>
      </c>
      <c r="C836" s="225" t="s">
        <v>3277</v>
      </c>
      <c r="D836" s="38" t="s">
        <v>57</v>
      </c>
      <c r="E836" s="37" t="s">
        <v>3278</v>
      </c>
      <c r="F836" s="38" t="s">
        <v>994</v>
      </c>
      <c r="G836" s="39" t="s">
        <v>3279</v>
      </c>
      <c r="H836" s="40">
        <v>45015</v>
      </c>
      <c r="I836" s="41">
        <f>Table15[[#This Row],[Fecha 
de 
expedición]]+1461</f>
        <v>46476</v>
      </c>
      <c r="J836" s="244" t="str">
        <f ca="1">IF(I836&gt;=TODAY(),"si","no")</f>
        <v>si</v>
      </c>
      <c r="K836" s="8" t="str">
        <f ca="1">IF(ABS(_xlfn.DAYS(TODAY(),I836))&lt;$B$9,"Debe renovar licencia luego de curso de 8 horas","")</f>
        <v/>
      </c>
      <c r="L836" s="8"/>
      <c r="M836" s="8" t="str">
        <f ca="1">IF(AND(J836="no",$B$10="si"),"si","no")</f>
        <v>no</v>
      </c>
      <c r="N836" s="266"/>
      <c r="O836" s="266"/>
      <c r="P836" s="266"/>
      <c r="Q836" s="267" t="str" cm="1">
        <f t="array" aca="1" ref="Q836" ca="1">_xlfn.IFS(J836="no","no",$B$10="si","si")</f>
        <v>si</v>
      </c>
      <c r="R836" s="266"/>
    </row>
    <row r="837" spans="1:18" x14ac:dyDescent="0.3">
      <c r="A837" s="61" t="s">
        <v>3280</v>
      </c>
      <c r="B837" s="224" t="s">
        <v>44</v>
      </c>
      <c r="C837" s="225" t="s">
        <v>3281</v>
      </c>
      <c r="D837" s="38" t="s">
        <v>57</v>
      </c>
      <c r="E837" s="235" t="s">
        <v>3282</v>
      </c>
      <c r="F837" s="38" t="s">
        <v>709</v>
      </c>
      <c r="G837" s="39" t="s">
        <v>3283</v>
      </c>
      <c r="H837" s="81">
        <v>44671</v>
      </c>
      <c r="I837" s="84">
        <f>Table15[[#This Row],[Fecha 
de 
expedición]]+1461</f>
        <v>46132</v>
      </c>
      <c r="J837" s="244" t="str">
        <f ca="1">IF(I837&gt;=TODAY(),"si","no")</f>
        <v>si</v>
      </c>
      <c r="K837" s="8" t="str">
        <f ca="1">IF(ABS(_xlfn.DAYS(TODAY(),I837))&lt;$B$9,"Debe renovar licencia luego de curso de 8 horas","")</f>
        <v/>
      </c>
      <c r="L837" s="8"/>
      <c r="M837" s="8" t="str">
        <f ca="1">IF(AND(J837="no",$B$10="si"),"si","no")</f>
        <v>no</v>
      </c>
      <c r="N837" s="266"/>
      <c r="O837" s="266"/>
      <c r="P837" s="266"/>
      <c r="Q837" s="267" t="str" cm="1">
        <f t="array" aca="1" ref="Q837" ca="1">_xlfn.IFS(J837="no","no",$B$10="si","si")</f>
        <v>si</v>
      </c>
      <c r="R837" s="266"/>
    </row>
    <row r="838" spans="1:18" x14ac:dyDescent="0.3">
      <c r="A838" s="63" t="s">
        <v>3284</v>
      </c>
      <c r="B838" s="224" t="s">
        <v>44</v>
      </c>
      <c r="C838" s="225" t="s">
        <v>3285</v>
      </c>
      <c r="D838" s="38" t="s">
        <v>57</v>
      </c>
      <c r="E838" s="37" t="s">
        <v>3286</v>
      </c>
      <c r="F838" s="38" t="s">
        <v>194</v>
      </c>
      <c r="G838" s="39" t="s">
        <v>3287</v>
      </c>
      <c r="H838" s="40">
        <v>44331</v>
      </c>
      <c r="I838" s="41">
        <f>Table15[[#This Row],[Fecha 
de 
expedición]]+1461</f>
        <v>45792</v>
      </c>
      <c r="J838" s="244" t="str">
        <f ca="1">IF(I838&gt;=TODAY(),"si","no")</f>
        <v>si</v>
      </c>
      <c r="K838" s="8" t="str">
        <f ca="1">IF(ABS(_xlfn.DAYS(TODAY(),I838))&lt;$B$9,"Debe renovar licencia luego de curso de 8 horas","")</f>
        <v/>
      </c>
      <c r="L838" s="8"/>
      <c r="M838" s="8" t="str">
        <f ca="1">IF(AND(J838="no",$B$10="si"),"si","no")</f>
        <v>no</v>
      </c>
      <c r="N838" s="266"/>
      <c r="O838" s="266"/>
      <c r="P838" s="266"/>
      <c r="Q838" s="267" t="str" cm="1">
        <f t="array" aca="1" ref="Q838" ca="1">_xlfn.IFS(J838="no","no",$B$10="si","si")</f>
        <v>si</v>
      </c>
      <c r="R838" s="266"/>
    </row>
    <row r="839" spans="1:18" x14ac:dyDescent="0.3">
      <c r="A839" s="213" t="s">
        <v>3288</v>
      </c>
      <c r="B839" s="226" t="s">
        <v>44</v>
      </c>
      <c r="C839" s="227" t="s">
        <v>3289</v>
      </c>
      <c r="D839" s="214" t="s">
        <v>57</v>
      </c>
      <c r="E839" s="178" t="s">
        <v>3290</v>
      </c>
      <c r="F839" s="45" t="s">
        <v>678</v>
      </c>
      <c r="G839" s="46" t="s">
        <v>3291</v>
      </c>
      <c r="H839" s="211">
        <v>44910</v>
      </c>
      <c r="I839" s="41">
        <f>Table15[[#This Row],[Fecha 
de 
expedición]]+1461</f>
        <v>46371</v>
      </c>
      <c r="J839" s="228" t="str">
        <f ca="1">IF(I839&gt;=TODAY(),"si","no")</f>
        <v>si</v>
      </c>
      <c r="K839" s="8" t="str">
        <f ca="1">IF(ABS(_xlfn.DAYS(TODAY(),I839))&lt;$B$9,"Debe renovar licencia luego de curso de 8 horas","")</f>
        <v/>
      </c>
      <c r="L839" s="8"/>
      <c r="M839" s="8" t="str">
        <f ca="1">IF(AND(J839="no",$B$10="si"),"si","no")</f>
        <v>no</v>
      </c>
      <c r="N839" s="266"/>
      <c r="O839" s="266"/>
      <c r="P839" s="266"/>
      <c r="Q839" s="267" t="str" cm="1">
        <f t="array" aca="1" ref="Q839" ca="1">_xlfn.IFS(J839="no","no",$B$10="si","si")</f>
        <v>si</v>
      </c>
      <c r="R839" s="266"/>
    </row>
    <row r="840" spans="1:18" x14ac:dyDescent="0.3">
      <c r="A840" s="63" t="s">
        <v>3292</v>
      </c>
      <c r="B840" s="224" t="s">
        <v>44</v>
      </c>
      <c r="C840" s="225" t="s">
        <v>3293</v>
      </c>
      <c r="D840" s="38" t="s">
        <v>57</v>
      </c>
      <c r="E840" s="37" t="s">
        <v>3294</v>
      </c>
      <c r="F840" s="38" t="s">
        <v>155</v>
      </c>
      <c r="G840" s="39" t="s">
        <v>3295</v>
      </c>
      <c r="H840" s="40">
        <v>44336</v>
      </c>
      <c r="I840" s="41">
        <f>Table15[[#This Row],[Fecha 
de 
expedición]]+1461</f>
        <v>45797</v>
      </c>
      <c r="J840" s="244" t="str">
        <f ca="1">IF(I840&gt;=TODAY(),"si","no")</f>
        <v>si</v>
      </c>
      <c r="K840" s="8" t="str">
        <f ca="1">IF(ABS(_xlfn.DAYS(TODAY(),I840))&lt;$B$9,"Debe renovar licencia luego de curso de 8 horas","")</f>
        <v/>
      </c>
      <c r="L840" s="8"/>
      <c r="M840" s="8" t="str">
        <f ca="1">IF(AND(J840="no",$B$10="si"),"si","no")</f>
        <v>no</v>
      </c>
      <c r="N840" s="266"/>
      <c r="O840" s="266"/>
      <c r="P840" s="266"/>
      <c r="Q840" s="267" t="str" cm="1">
        <f t="array" aca="1" ref="Q840" ca="1">_xlfn.IFS(J840="no","no",$B$10="si","si")</f>
        <v>si</v>
      </c>
      <c r="R840" s="266"/>
    </row>
    <row r="841" spans="1:18" x14ac:dyDescent="0.3">
      <c r="A841" s="63" t="s">
        <v>3296</v>
      </c>
      <c r="B841" s="224" t="s">
        <v>44</v>
      </c>
      <c r="C841" s="225" t="s">
        <v>3297</v>
      </c>
      <c r="D841" s="38" t="s">
        <v>57</v>
      </c>
      <c r="E841" s="37" t="s">
        <v>3298</v>
      </c>
      <c r="F841" s="38" t="s">
        <v>555</v>
      </c>
      <c r="G841" s="39" t="s">
        <v>3299</v>
      </c>
      <c r="H841" s="40">
        <v>43728</v>
      </c>
      <c r="I841" s="41">
        <f>Table15[[#This Row],[Fecha 
de 
expedición]]+1461</f>
        <v>45189</v>
      </c>
      <c r="J841" s="244" t="str">
        <f ca="1">IF(I841&gt;=TODAY(),"si","no")</f>
        <v>si</v>
      </c>
      <c r="K841" s="8" t="str">
        <f ca="1">IF(ABS(_xlfn.DAYS(TODAY(),I841))&lt;$B$9,"Debe renovar licencia luego de curso de 8 horas","")</f>
        <v>Debe renovar licencia luego de curso de 8 horas</v>
      </c>
      <c r="L841" s="8"/>
      <c r="M841" s="8" t="str">
        <f ca="1">IF(AND(J841="no",$B$10="si"),"si","no")</f>
        <v>no</v>
      </c>
      <c r="N841" s="266"/>
      <c r="O841" s="266"/>
      <c r="P841" s="266"/>
      <c r="Q841" s="267" t="str" cm="1">
        <f t="array" aca="1" ref="Q841" ca="1">_xlfn.IFS(J841="no","no",$B$10="si","si")</f>
        <v>si</v>
      </c>
      <c r="R841" s="266"/>
    </row>
    <row r="842" spans="1:18" x14ac:dyDescent="0.3">
      <c r="A842" s="63" t="s">
        <v>3300</v>
      </c>
      <c r="B842" s="224" t="s">
        <v>44</v>
      </c>
      <c r="C842" s="225" t="s">
        <v>3301</v>
      </c>
      <c r="D842" s="38" t="s">
        <v>57</v>
      </c>
      <c r="E842" s="37" t="s">
        <v>3302</v>
      </c>
      <c r="F842" s="38" t="s">
        <v>453</v>
      </c>
      <c r="G842" s="39" t="s">
        <v>3303</v>
      </c>
      <c r="H842" s="40">
        <v>43706</v>
      </c>
      <c r="I842" s="41">
        <f>Table15[[#This Row],[Fecha 
de 
expedición]]+1461</f>
        <v>45167</v>
      </c>
      <c r="J842" s="244" t="str">
        <f ca="1">IF(I842&gt;=TODAY(),"si","no")</f>
        <v>si</v>
      </c>
      <c r="K842" s="8" t="str">
        <f ca="1">IF(ABS(_xlfn.DAYS(TODAY(),I842))&lt;$B$9,"Debe renovar licencia luego de curso de 8 horas","")</f>
        <v>Debe renovar licencia luego de curso de 8 horas</v>
      </c>
      <c r="L842" s="8"/>
      <c r="M842" s="8" t="str">
        <f ca="1">IF(AND(J842="no",$B$10="si"),"si","no")</f>
        <v>no</v>
      </c>
      <c r="N842" s="266"/>
      <c r="O842" s="266"/>
      <c r="P842" s="266"/>
      <c r="Q842" s="267" t="str" cm="1">
        <f t="array" aca="1" ref="Q842" ca="1">_xlfn.IFS(J842="no","no",$B$10="si","si")</f>
        <v>si</v>
      </c>
      <c r="R842" s="266"/>
    </row>
    <row r="843" spans="1:18" x14ac:dyDescent="0.3">
      <c r="A843" s="63" t="s">
        <v>3304</v>
      </c>
      <c r="B843" s="224" t="s">
        <v>44</v>
      </c>
      <c r="C843" s="225" t="s">
        <v>3305</v>
      </c>
      <c r="D843" s="38" t="s">
        <v>57</v>
      </c>
      <c r="E843" s="37" t="s">
        <v>3306</v>
      </c>
      <c r="F843" s="38" t="s">
        <v>430</v>
      </c>
      <c r="G843" s="39" t="s">
        <v>3307</v>
      </c>
      <c r="H843" s="40">
        <v>44337</v>
      </c>
      <c r="I843" s="41">
        <f>Table15[[#This Row],[Fecha 
de 
expedición]]+1461</f>
        <v>45798</v>
      </c>
      <c r="J843" s="244" t="str">
        <f ca="1">IF(I843&gt;=TODAY(),"si","no")</f>
        <v>si</v>
      </c>
      <c r="K843" s="8" t="str">
        <f ca="1">IF(ABS(_xlfn.DAYS(TODAY(),I843))&lt;$B$9,"Debe renovar licencia luego de curso de 8 horas","")</f>
        <v/>
      </c>
      <c r="L843" s="8"/>
      <c r="M843" s="8" t="str">
        <f ca="1">IF(AND(J843="no",$B$10="si"),"si","no")</f>
        <v>no</v>
      </c>
      <c r="N843" s="266"/>
      <c r="O843" s="266"/>
      <c r="P843" s="266"/>
      <c r="Q843" s="267" t="str" cm="1">
        <f t="array" aca="1" ref="Q843" ca="1">_xlfn.IFS(J843="no","no",$B$10="si","si")</f>
        <v>si</v>
      </c>
      <c r="R843" s="266"/>
    </row>
    <row r="844" spans="1:18" x14ac:dyDescent="0.3">
      <c r="A844" s="61" t="s">
        <v>3308</v>
      </c>
      <c r="B844" s="224" t="s">
        <v>44</v>
      </c>
      <c r="C844" s="225" t="s">
        <v>3309</v>
      </c>
      <c r="D844" s="38" t="s">
        <v>57</v>
      </c>
      <c r="E844" s="235" t="s">
        <v>3310</v>
      </c>
      <c r="F844" s="38" t="s">
        <v>69</v>
      </c>
      <c r="G844" s="39" t="s">
        <v>3311</v>
      </c>
      <c r="H844" s="81">
        <v>44719</v>
      </c>
      <c r="I844" s="84">
        <f>Table15[[#This Row],[Fecha 
de 
expedición]]+1461</f>
        <v>46180</v>
      </c>
      <c r="J844" s="244" t="str">
        <f ca="1">IF(I844&gt;=TODAY(),"si","no")</f>
        <v>si</v>
      </c>
      <c r="K844" s="8" t="str">
        <f ca="1">IF(ABS(_xlfn.DAYS(TODAY(),I844))&lt;$B$9,"Debe renovar licencia luego de curso de 8 horas","")</f>
        <v/>
      </c>
      <c r="L844" s="8"/>
      <c r="M844" s="8" t="str">
        <f ca="1">IF(AND(J844="no",$B$10="si"),"si","no")</f>
        <v>no</v>
      </c>
      <c r="N844" s="266"/>
      <c r="O844" s="266"/>
      <c r="P844" s="266"/>
      <c r="Q844" s="267" t="str" cm="1">
        <f t="array" aca="1" ref="Q844" ca="1">_xlfn.IFS(J844="no","no",$B$10="si","si")</f>
        <v>si</v>
      </c>
      <c r="R844" s="266"/>
    </row>
    <row r="845" spans="1:18" x14ac:dyDescent="0.3">
      <c r="A845" s="63" t="s">
        <v>3312</v>
      </c>
      <c r="B845" s="224" t="s">
        <v>44</v>
      </c>
      <c r="C845" s="225" t="s">
        <v>3313</v>
      </c>
      <c r="D845" s="38" t="s">
        <v>57</v>
      </c>
      <c r="E845" s="37" t="s">
        <v>3314</v>
      </c>
      <c r="F845" s="38" t="s">
        <v>237</v>
      </c>
      <c r="G845" s="39" t="s">
        <v>3315</v>
      </c>
      <c r="H845" s="40">
        <v>45083</v>
      </c>
      <c r="I845" s="41">
        <f>Table15[[#This Row],[Fecha 
de 
expedición]]+1461</f>
        <v>46544</v>
      </c>
      <c r="J845" s="244" t="str">
        <f ca="1">IF(I845&gt;=TODAY(),"si","no")</f>
        <v>si</v>
      </c>
      <c r="K845" s="8" t="str">
        <f ca="1">IF(ABS(_xlfn.DAYS(TODAY(),I845))&lt;$B$9,"Debe renovar licencia luego de curso de 8 horas","")</f>
        <v/>
      </c>
      <c r="L845" s="8"/>
      <c r="M845" s="8" t="str">
        <f ca="1">IF(AND(J845="no",$B$10="si"),"si","no")</f>
        <v>no</v>
      </c>
      <c r="N845" s="266"/>
      <c r="O845" s="266"/>
      <c r="P845" s="266"/>
      <c r="Q845" s="267" t="str" cm="1">
        <f t="array" aca="1" ref="Q845" ca="1">_xlfn.IFS(J845="no","no",$B$10="si","si")</f>
        <v>si</v>
      </c>
      <c r="R845" s="266"/>
    </row>
    <row r="846" spans="1:18" x14ac:dyDescent="0.3">
      <c r="A846" s="63" t="s">
        <v>3316</v>
      </c>
      <c r="B846" s="224" t="s">
        <v>44</v>
      </c>
      <c r="C846" s="225" t="s">
        <v>3317</v>
      </c>
      <c r="D846" s="38" t="s">
        <v>57</v>
      </c>
      <c r="E846" s="37" t="s">
        <v>3318</v>
      </c>
      <c r="F846" s="38" t="s">
        <v>844</v>
      </c>
      <c r="G846" s="39" t="s">
        <v>3319</v>
      </c>
      <c r="H846" s="40">
        <v>43852</v>
      </c>
      <c r="I846" s="41">
        <f>Table15[[#This Row],[Fecha 
de 
expedición]]+1461</f>
        <v>45313</v>
      </c>
      <c r="J846" s="244" t="str">
        <f ca="1">IF(I846&gt;=TODAY(),"si","no")</f>
        <v>si</v>
      </c>
      <c r="K846" s="8" t="str">
        <f ca="1">IF(ABS(_xlfn.DAYS(TODAY(),I846))&lt;$B$9,"Debe renovar licencia luego de curso de 8 horas","")</f>
        <v/>
      </c>
      <c r="L846" s="8"/>
      <c r="M846" s="8" t="str">
        <f ca="1">IF(AND(J846="no",$B$10="si"),"si","no")</f>
        <v>no</v>
      </c>
      <c r="N846" s="266"/>
      <c r="O846" s="266"/>
      <c r="P846" s="266"/>
      <c r="Q846" s="267" t="str" cm="1">
        <f t="array" aca="1" ref="Q846" ca="1">_xlfn.IFS(J846="no","no",$B$10="si","si")</f>
        <v>si</v>
      </c>
      <c r="R846" s="266"/>
    </row>
    <row r="847" spans="1:18" x14ac:dyDescent="0.3">
      <c r="A847" s="61" t="s">
        <v>3320</v>
      </c>
      <c r="B847" s="224" t="s">
        <v>44</v>
      </c>
      <c r="C847" s="225" t="s">
        <v>3321</v>
      </c>
      <c r="D847" s="38" t="s">
        <v>57</v>
      </c>
      <c r="E847" s="235" t="s">
        <v>3322</v>
      </c>
      <c r="F847" s="38" t="s">
        <v>3323</v>
      </c>
      <c r="G847" s="39" t="s">
        <v>3324</v>
      </c>
      <c r="H847" s="81">
        <v>44550</v>
      </c>
      <c r="I847" s="84">
        <f>Table15[[#This Row],[Fecha 
de 
expedición]]+1461</f>
        <v>46011</v>
      </c>
      <c r="J847" s="244" t="str">
        <f ca="1">IF(I847&gt;=TODAY(),"si","no")</f>
        <v>si</v>
      </c>
      <c r="K847" s="8" t="str">
        <f ca="1">IF(ABS(_xlfn.DAYS(TODAY(),I847))&lt;$B$9,"Debe renovar licencia luego de curso de 8 horas","")</f>
        <v/>
      </c>
      <c r="L847" s="8"/>
      <c r="M847" s="8" t="str">
        <f ca="1">IF(AND(J847="no",$B$10="si"),"si","no")</f>
        <v>no</v>
      </c>
      <c r="N847" s="266"/>
      <c r="O847" s="266"/>
      <c r="P847" s="266"/>
      <c r="Q847" s="267" t="str" cm="1">
        <f t="array" aca="1" ref="Q847" ca="1">_xlfn.IFS(J847="no","no",$B$10="si","si")</f>
        <v>si</v>
      </c>
      <c r="R847" s="266"/>
    </row>
    <row r="848" spans="1:18" x14ac:dyDescent="0.3">
      <c r="A848" s="61" t="s">
        <v>3325</v>
      </c>
      <c r="B848" s="224" t="s">
        <v>44</v>
      </c>
      <c r="C848" s="225" t="s">
        <v>3326</v>
      </c>
      <c r="D848" s="38" t="s">
        <v>57</v>
      </c>
      <c r="E848" s="37" t="s">
        <v>3327</v>
      </c>
      <c r="F848" s="38" t="s">
        <v>3328</v>
      </c>
      <c r="G848" s="39" t="s">
        <v>3329</v>
      </c>
      <c r="H848" s="40">
        <v>44259</v>
      </c>
      <c r="I848" s="41">
        <f>Table15[[#This Row],[Fecha 
de 
expedición]]+1461</f>
        <v>45720</v>
      </c>
      <c r="J848" s="244" t="str">
        <f ca="1">IF(I848&gt;=TODAY(),"si","no")</f>
        <v>si</v>
      </c>
      <c r="K848" s="8" t="str">
        <f ca="1">IF(ABS(_xlfn.DAYS(TODAY(),I848))&lt;$B$9,"Debe renovar licencia luego de curso de 8 horas","")</f>
        <v/>
      </c>
      <c r="L848" s="8"/>
      <c r="M848" s="8" t="str">
        <f ca="1">IF(AND(J848="no",$B$10="si"),"si","no")</f>
        <v>no</v>
      </c>
      <c r="N848" s="266"/>
      <c r="O848" s="266"/>
      <c r="P848" s="266"/>
      <c r="Q848" s="267" t="str" cm="1">
        <f t="array" aca="1" ref="Q848" ca="1">_xlfn.IFS(J848="no","no",$B$10="si","si")</f>
        <v>si</v>
      </c>
      <c r="R848" s="266"/>
    </row>
    <row r="849" spans="1:18" x14ac:dyDescent="0.3">
      <c r="A849" s="63" t="s">
        <v>3330</v>
      </c>
      <c r="B849" s="224" t="s">
        <v>44</v>
      </c>
      <c r="C849" s="225" t="s">
        <v>3331</v>
      </c>
      <c r="D849" s="38" t="s">
        <v>57</v>
      </c>
      <c r="E849" s="37" t="s">
        <v>3332</v>
      </c>
      <c r="F849" s="38" t="s">
        <v>325</v>
      </c>
      <c r="G849" s="39" t="s">
        <v>3333</v>
      </c>
      <c r="H849" s="40">
        <v>43585</v>
      </c>
      <c r="I849" s="41">
        <f>Table15[[#This Row],[Fecha 
de 
expedición]]+1461</f>
        <v>45046</v>
      </c>
      <c r="J849" s="244" t="str">
        <f ca="1">IF(I849&gt;=TODAY(),"si","no")</f>
        <v>no</v>
      </c>
      <c r="K849" s="8" t="str">
        <f ca="1">IF(ABS(_xlfn.DAYS(TODAY(),I849))&lt;$B$9,"Debe renovar licencia luego de curso de 8 horas","")</f>
        <v/>
      </c>
      <c r="L849" s="8"/>
      <c r="M849" s="8" t="str">
        <f ca="1">IF(AND(J849="no",$B$10="si"),"si","no")</f>
        <v>si</v>
      </c>
      <c r="N849" s="266"/>
      <c r="O849" s="266"/>
      <c r="P849" s="266"/>
      <c r="Q849" s="267" t="str" cm="1">
        <f t="array" aca="1" ref="Q849" ca="1">_xlfn.IFS(J849="no","no",$B$10="si","si")</f>
        <v>no</v>
      </c>
      <c r="R849" s="266"/>
    </row>
    <row r="850" spans="1:18" x14ac:dyDescent="0.3">
      <c r="A850" s="213" t="s">
        <v>3334</v>
      </c>
      <c r="B850" s="226" t="s">
        <v>44</v>
      </c>
      <c r="C850" s="227" t="s">
        <v>3335</v>
      </c>
      <c r="D850" s="214" t="s">
        <v>57</v>
      </c>
      <c r="E850" s="58" t="s">
        <v>3336</v>
      </c>
      <c r="F850" s="45" t="s">
        <v>99</v>
      </c>
      <c r="G850" s="46" t="s">
        <v>3337</v>
      </c>
      <c r="H850" s="40">
        <v>44865</v>
      </c>
      <c r="I850" s="41">
        <f>Table15[[#This Row],[Fecha 
de 
expedición]]+1461</f>
        <v>46326</v>
      </c>
      <c r="J850" s="228" t="str">
        <f ca="1">IF(I850&gt;=TODAY(),"si","no")</f>
        <v>si</v>
      </c>
      <c r="K850" s="8" t="str">
        <f ca="1">IF(ABS(_xlfn.DAYS(TODAY(),I850))&lt;$B$9,"Debe renovar licencia luego de curso de 8 horas","")</f>
        <v/>
      </c>
      <c r="L850" s="8"/>
      <c r="M850" s="8" t="str">
        <f ca="1">IF(AND(J850="no",$B$10="si"),"si","no")</f>
        <v>no</v>
      </c>
      <c r="N850" s="266"/>
      <c r="O850" s="266"/>
      <c r="P850" s="266"/>
      <c r="Q850" s="267" t="str" cm="1">
        <f t="array" aca="1" ref="Q850" ca="1">_xlfn.IFS(J850="no","no",$B$10="si","si")</f>
        <v>si</v>
      </c>
      <c r="R850" s="266"/>
    </row>
    <row r="851" spans="1:18" x14ac:dyDescent="0.3">
      <c r="A851" s="61" t="s">
        <v>3338</v>
      </c>
      <c r="B851" s="224" t="s">
        <v>44</v>
      </c>
      <c r="C851" s="225" t="s">
        <v>3339</v>
      </c>
      <c r="D851" s="38" t="s">
        <v>57</v>
      </c>
      <c r="E851" s="235" t="s">
        <v>3340</v>
      </c>
      <c r="F851" s="38" t="s">
        <v>129</v>
      </c>
      <c r="G851" s="39" t="s">
        <v>3341</v>
      </c>
      <c r="H851" s="81">
        <v>44516</v>
      </c>
      <c r="I851" s="84">
        <f>Table15[[#This Row],[Fecha 
de 
expedición]]+1461</f>
        <v>45977</v>
      </c>
      <c r="J851" s="244" t="str">
        <f ca="1">IF(I851&gt;=TODAY(),"si","no")</f>
        <v>si</v>
      </c>
      <c r="K851" s="8" t="str">
        <f ca="1">IF(ABS(_xlfn.DAYS(TODAY(),I851))&lt;$B$9,"Debe renovar licencia luego de curso de 8 horas","")</f>
        <v/>
      </c>
      <c r="L851" s="8"/>
      <c r="M851" s="8" t="str">
        <f ca="1">IF(AND(J851="no",$B$10="si"),"si","no")</f>
        <v>no</v>
      </c>
      <c r="N851" s="266"/>
      <c r="O851" s="266"/>
      <c r="P851" s="266"/>
      <c r="Q851" s="267" t="str" cm="1">
        <f t="array" aca="1" ref="Q851" ca="1">_xlfn.IFS(J851="no","no",$B$10="si","si")</f>
        <v>si</v>
      </c>
      <c r="R851" s="266"/>
    </row>
    <row r="852" spans="1:18" x14ac:dyDescent="0.3">
      <c r="A852" s="63" t="s">
        <v>3342</v>
      </c>
      <c r="B852" s="224" t="s">
        <v>44</v>
      </c>
      <c r="C852" s="225" t="s">
        <v>3343</v>
      </c>
      <c r="D852" s="38" t="s">
        <v>57</v>
      </c>
      <c r="E852" s="37" t="s">
        <v>3344</v>
      </c>
      <c r="F852" s="38" t="s">
        <v>849</v>
      </c>
      <c r="G852" s="39" t="s">
        <v>3345</v>
      </c>
      <c r="H852" s="40">
        <v>45078</v>
      </c>
      <c r="I852" s="41">
        <f>Table15[[#This Row],[Fecha 
de 
expedición]]+1461</f>
        <v>46539</v>
      </c>
      <c r="J852" s="244" t="str">
        <f ca="1">IF(I852&gt;=TODAY(),"si","no")</f>
        <v>si</v>
      </c>
      <c r="K852" s="8" t="str">
        <f ca="1">IF(ABS(_xlfn.DAYS(TODAY(),I852))&lt;$B$9,"Debe renovar licencia luego de curso de 8 horas","")</f>
        <v/>
      </c>
      <c r="L852" s="8"/>
      <c r="M852" s="8" t="str">
        <f ca="1">IF(AND(J852="no",$B$10="si"),"si","no")</f>
        <v>no</v>
      </c>
      <c r="N852" s="266"/>
      <c r="O852" s="266"/>
      <c r="P852" s="266"/>
      <c r="Q852" s="267" t="str" cm="1">
        <f t="array" aca="1" ref="Q852" ca="1">_xlfn.IFS(J852="no","no",$B$10="si","si")</f>
        <v>si</v>
      </c>
      <c r="R852" s="266"/>
    </row>
    <row r="853" spans="1:18" x14ac:dyDescent="0.3">
      <c r="A853" s="63" t="s">
        <v>3346</v>
      </c>
      <c r="B853" s="224" t="s">
        <v>44</v>
      </c>
      <c r="C853" s="225" t="s">
        <v>3347</v>
      </c>
      <c r="D853" s="51" t="s">
        <v>57</v>
      </c>
      <c r="E853" s="37" t="s">
        <v>3348</v>
      </c>
      <c r="F853" s="38" t="s">
        <v>606</v>
      </c>
      <c r="G853" s="39" t="s">
        <v>3349</v>
      </c>
      <c r="H853" s="40">
        <v>43620</v>
      </c>
      <c r="I853" s="41">
        <f>Table15[[#This Row],[Fecha 
de 
expedición]]+1461</f>
        <v>45081</v>
      </c>
      <c r="J853" s="244" t="str">
        <f ca="1">IF(I853&gt;=TODAY(),"si","no")</f>
        <v>no</v>
      </c>
      <c r="K853" s="8" t="str">
        <f ca="1">IF(ABS(_xlfn.DAYS(TODAY(),I853))&lt;$B$9,"Debe renovar licencia luego de curso de 8 horas","")</f>
        <v/>
      </c>
      <c r="L853" s="8"/>
      <c r="M853" s="8" t="str">
        <f ca="1">IF(AND(J853="no",$B$10="si"),"si","no")</f>
        <v>si</v>
      </c>
      <c r="N853" s="266"/>
      <c r="O853" s="266"/>
      <c r="P853" s="266"/>
      <c r="Q853" s="267" t="str" cm="1">
        <f t="array" aca="1" ref="Q853" ca="1">_xlfn.IFS(J853="no","no",$B$10="si","si")</f>
        <v>no</v>
      </c>
      <c r="R853" s="266"/>
    </row>
    <row r="854" spans="1:18" x14ac:dyDescent="0.3">
      <c r="A854" s="61" t="s">
        <v>3350</v>
      </c>
      <c r="B854" s="224" t="s">
        <v>44</v>
      </c>
      <c r="C854" s="225" t="s">
        <v>3351</v>
      </c>
      <c r="D854" s="38" t="s">
        <v>57</v>
      </c>
      <c r="E854" s="37" t="s">
        <v>3352</v>
      </c>
      <c r="F854" s="38" t="s">
        <v>655</v>
      </c>
      <c r="G854" s="39" t="s">
        <v>3353</v>
      </c>
      <c r="H854" s="40">
        <v>44259</v>
      </c>
      <c r="I854" s="41">
        <f>Table15[[#This Row],[Fecha 
de 
expedición]]+1461</f>
        <v>45720</v>
      </c>
      <c r="J854" s="244" t="str">
        <f ca="1">IF(I854&gt;=TODAY(),"si","no")</f>
        <v>si</v>
      </c>
      <c r="K854" s="8" t="str">
        <f ca="1">IF(ABS(_xlfn.DAYS(TODAY(),I854))&lt;$B$9,"Debe renovar licencia luego de curso de 8 horas","")</f>
        <v/>
      </c>
      <c r="L854" s="8"/>
      <c r="M854" s="8" t="str">
        <f ca="1">IF(AND(J854="no",$B$10="si"),"si","no")</f>
        <v>no</v>
      </c>
      <c r="N854" s="266"/>
      <c r="O854" s="266"/>
      <c r="P854" s="266"/>
      <c r="Q854" s="267" t="str" cm="1">
        <f t="array" aca="1" ref="Q854" ca="1">_xlfn.IFS(J854="no","no",$B$10="si","si")</f>
        <v>si</v>
      </c>
      <c r="R854" s="266"/>
    </row>
    <row r="855" spans="1:18" x14ac:dyDescent="0.3">
      <c r="A855" s="63" t="s">
        <v>3354</v>
      </c>
      <c r="B855" s="224" t="s">
        <v>44</v>
      </c>
      <c r="C855" s="225" t="s">
        <v>3355</v>
      </c>
      <c r="D855" s="51" t="s">
        <v>57</v>
      </c>
      <c r="E855" s="37" t="s">
        <v>3356</v>
      </c>
      <c r="F855" s="38" t="s">
        <v>924</v>
      </c>
      <c r="G855" s="39" t="s">
        <v>3357</v>
      </c>
      <c r="H855" s="40">
        <v>44331</v>
      </c>
      <c r="I855" s="41">
        <f>Table15[[#This Row],[Fecha 
de 
expedición]]+1461</f>
        <v>45792</v>
      </c>
      <c r="J855" s="244" t="str">
        <f ca="1">IF(I855&gt;=TODAY(),"si","no")</f>
        <v>si</v>
      </c>
      <c r="K855" s="8" t="str">
        <f ca="1">IF(ABS(_xlfn.DAYS(TODAY(),I855))&lt;$B$9,"Debe renovar licencia luego de curso de 8 horas","")</f>
        <v/>
      </c>
      <c r="L855" s="8"/>
      <c r="M855" s="8" t="str">
        <f ca="1">IF(AND(J855="no",$B$10="si"),"si","no")</f>
        <v>no</v>
      </c>
      <c r="N855" s="266"/>
      <c r="O855" s="266"/>
      <c r="P855" s="266"/>
      <c r="Q855" s="267" t="str" cm="1">
        <f t="array" aca="1" ref="Q855" ca="1">_xlfn.IFS(J855="no","no",$B$10="si","si")</f>
        <v>si</v>
      </c>
      <c r="R855" s="266"/>
    </row>
    <row r="856" spans="1:18" x14ac:dyDescent="0.3">
      <c r="A856" s="63" t="s">
        <v>3358</v>
      </c>
      <c r="B856" s="224" t="s">
        <v>44</v>
      </c>
      <c r="C856" s="225" t="s">
        <v>3359</v>
      </c>
      <c r="D856" s="51" t="s">
        <v>57</v>
      </c>
      <c r="E856" s="37" t="s">
        <v>3360</v>
      </c>
      <c r="F856" s="38" t="s">
        <v>3361</v>
      </c>
      <c r="G856" s="39" t="s">
        <v>3362</v>
      </c>
      <c r="H856" s="40">
        <v>43899</v>
      </c>
      <c r="I856" s="41">
        <f>Table15[[#This Row],[Fecha 
de 
expedición]]+1461</f>
        <v>45360</v>
      </c>
      <c r="J856" s="244" t="str">
        <f ca="1">IF(I856&gt;=TODAY(),"si","no")</f>
        <v>si</v>
      </c>
      <c r="K856" s="8" t="str">
        <f ca="1">IF(ABS(_xlfn.DAYS(TODAY(),I856))&lt;$B$9,"Debe renovar licencia luego de curso de 8 horas","")</f>
        <v/>
      </c>
      <c r="L856" s="8"/>
      <c r="M856" s="8" t="str">
        <f ca="1">IF(AND(J856="no",$B$10="si"),"si","no")</f>
        <v>no</v>
      </c>
      <c r="N856" s="266"/>
      <c r="O856" s="266"/>
      <c r="P856" s="266"/>
      <c r="Q856" s="267" t="str" cm="1">
        <f t="array" aca="1" ref="Q856" ca="1">_xlfn.IFS(J856="no","no",$B$10="si","si")</f>
        <v>si</v>
      </c>
      <c r="R856" s="266"/>
    </row>
    <row r="857" spans="1:18" x14ac:dyDescent="0.3">
      <c r="A857" s="213" t="s">
        <v>3363</v>
      </c>
      <c r="B857" s="226" t="s">
        <v>44</v>
      </c>
      <c r="C857" s="227" t="s">
        <v>3364</v>
      </c>
      <c r="D857" s="214" t="s">
        <v>57</v>
      </c>
      <c r="E857" s="58" t="s">
        <v>3365</v>
      </c>
      <c r="F857" s="45" t="s">
        <v>443</v>
      </c>
      <c r="G857" s="46" t="s">
        <v>3366</v>
      </c>
      <c r="H857" s="211">
        <v>44833</v>
      </c>
      <c r="I857" s="41">
        <f>Table15[[#This Row],[Fecha 
de 
expedición]]+1461</f>
        <v>46294</v>
      </c>
      <c r="J857" s="228" t="str">
        <f ca="1">IF(I857&gt;=TODAY(),"si","no")</f>
        <v>si</v>
      </c>
      <c r="K857" s="8" t="str">
        <f ca="1">IF(ABS(_xlfn.DAYS(TODAY(),I857))&lt;$B$9,"Debe renovar licencia luego de curso de 8 horas","")</f>
        <v/>
      </c>
      <c r="L857" s="8"/>
      <c r="M857" s="8" t="str">
        <f ca="1">IF(AND(J857="no",$B$10="si"),"si","no")</f>
        <v>no</v>
      </c>
      <c r="N857" s="266"/>
      <c r="O857" s="266"/>
      <c r="P857" s="266"/>
      <c r="Q857" s="267" t="str" cm="1">
        <f t="array" aca="1" ref="Q857" ca="1">_xlfn.IFS(J857="no","no",$B$10="si","si")</f>
        <v>si</v>
      </c>
      <c r="R857" s="266"/>
    </row>
    <row r="858" spans="1:18" x14ac:dyDescent="0.3">
      <c r="A858" s="63" t="s">
        <v>3367</v>
      </c>
      <c r="B858" s="224" t="s">
        <v>44</v>
      </c>
      <c r="C858" s="225" t="s">
        <v>3368</v>
      </c>
      <c r="D858" s="51" t="s">
        <v>57</v>
      </c>
      <c r="E858" s="37" t="s">
        <v>3369</v>
      </c>
      <c r="F858" s="38" t="s">
        <v>74</v>
      </c>
      <c r="G858" s="39" t="s">
        <v>3370</v>
      </c>
      <c r="H858" s="40">
        <v>43620</v>
      </c>
      <c r="I858" s="41">
        <f>Table15[[#This Row],[Fecha 
de 
expedición]]+1461</f>
        <v>45081</v>
      </c>
      <c r="J858" s="244" t="str">
        <f ca="1">IF(I858&gt;=TODAY(),"si","no")</f>
        <v>no</v>
      </c>
      <c r="K858" s="8" t="str">
        <f ca="1">IF(ABS(_xlfn.DAYS(TODAY(),I858))&lt;$B$9,"Debe renovar licencia luego de curso de 8 horas","")</f>
        <v/>
      </c>
      <c r="L858" s="8"/>
      <c r="M858" s="8" t="str">
        <f ca="1">IF(AND(J858="no",$B$10="si"),"si","no")</f>
        <v>si</v>
      </c>
      <c r="N858" s="266"/>
      <c r="O858" s="266"/>
      <c r="P858" s="266"/>
      <c r="Q858" s="267" t="str" cm="1">
        <f t="array" aca="1" ref="Q858" ca="1">_xlfn.IFS(J858="no","no",$B$10="si","si")</f>
        <v>no</v>
      </c>
      <c r="R858" s="266"/>
    </row>
    <row r="859" spans="1:18" x14ac:dyDescent="0.3">
      <c r="A859" s="63" t="s">
        <v>3371</v>
      </c>
      <c r="B859" s="224" t="s">
        <v>44</v>
      </c>
      <c r="C859" s="225" t="s">
        <v>3372</v>
      </c>
      <c r="D859" s="38" t="s">
        <v>57</v>
      </c>
      <c r="E859" s="37" t="s">
        <v>3373</v>
      </c>
      <c r="F859" s="38" t="s">
        <v>104</v>
      </c>
      <c r="G859" s="39" t="s">
        <v>3374</v>
      </c>
      <c r="H859" s="40">
        <v>43790</v>
      </c>
      <c r="I859" s="41">
        <f>Table15[[#This Row],[Fecha 
de 
expedición]]+1461</f>
        <v>45251</v>
      </c>
      <c r="J859" s="244" t="str">
        <f ca="1">IF(I859&gt;=TODAY(),"si","no")</f>
        <v>si</v>
      </c>
      <c r="K859" s="8" t="str">
        <f ca="1">IF(ABS(_xlfn.DAYS(TODAY(),I859))&lt;$B$9,"Debe renovar licencia luego de curso de 8 horas","")</f>
        <v/>
      </c>
      <c r="L859" s="8"/>
      <c r="M859" s="8" t="str">
        <f ca="1">IF(AND(J859="no",$B$10="si"),"si","no")</f>
        <v>no</v>
      </c>
      <c r="N859" s="266"/>
      <c r="O859" s="266"/>
      <c r="P859" s="266"/>
      <c r="Q859" s="267" t="str" cm="1">
        <f t="array" aca="1" ref="Q859" ca="1">_xlfn.IFS(J859="no","no",$B$10="si","si")</f>
        <v>si</v>
      </c>
      <c r="R859" s="266"/>
    </row>
    <row r="860" spans="1:18" x14ac:dyDescent="0.3">
      <c r="A860" s="63" t="s">
        <v>3375</v>
      </c>
      <c r="B860" s="224" t="s">
        <v>44</v>
      </c>
      <c r="C860" s="225" t="s">
        <v>3376</v>
      </c>
      <c r="D860" s="38" t="s">
        <v>57</v>
      </c>
      <c r="E860" s="37" t="s">
        <v>3377</v>
      </c>
      <c r="F860" s="38">
        <v>596</v>
      </c>
      <c r="G860" s="39" t="s">
        <v>3378</v>
      </c>
      <c r="H860" s="40">
        <v>44306</v>
      </c>
      <c r="I860" s="41">
        <f>Table15[[#This Row],[Fecha 
de 
expedición]]+1461</f>
        <v>45767</v>
      </c>
      <c r="J860" s="244" t="str">
        <f ca="1">IF(I860&gt;=TODAY(),"si","no")</f>
        <v>si</v>
      </c>
      <c r="K860" s="8" t="str">
        <f ca="1">IF(ABS(_xlfn.DAYS(TODAY(),I860))&lt;$B$9,"Debe renovar licencia luego de curso de 8 horas","")</f>
        <v/>
      </c>
      <c r="L860" s="8"/>
      <c r="M860" s="8" t="str">
        <f ca="1">IF(AND(J860="no",$B$10="si"),"si","no")</f>
        <v>no</v>
      </c>
      <c r="N860" s="266"/>
      <c r="O860" s="266"/>
      <c r="P860" s="266"/>
      <c r="Q860" s="267" t="str" cm="1">
        <f t="array" aca="1" ref="Q860" ca="1">_xlfn.IFS(J860="no","no",$B$10="si","si")</f>
        <v>si</v>
      </c>
      <c r="R860" s="266"/>
    </row>
    <row r="861" spans="1:18" x14ac:dyDescent="0.3">
      <c r="A861" s="61" t="s">
        <v>3379</v>
      </c>
      <c r="B861" s="224" t="s">
        <v>44</v>
      </c>
      <c r="C861" s="225" t="s">
        <v>3380</v>
      </c>
      <c r="D861" s="38" t="s">
        <v>57</v>
      </c>
      <c r="E861" s="58" t="s">
        <v>3381</v>
      </c>
      <c r="F861" s="38" t="s">
        <v>114</v>
      </c>
      <c r="G861" s="39" t="s">
        <v>3382</v>
      </c>
      <c r="H861" s="40">
        <v>44399</v>
      </c>
      <c r="I861" s="41">
        <f>Table15[[#This Row],[Fecha 
de 
expedición]]+1461</f>
        <v>45860</v>
      </c>
      <c r="J861" s="244" t="str">
        <f ca="1">IF(I861&gt;=TODAY(),"si","no")</f>
        <v>si</v>
      </c>
      <c r="K861" s="8" t="str">
        <f ca="1">IF(ABS(_xlfn.DAYS(TODAY(),I861))&lt;$B$9,"Debe renovar licencia luego de curso de 8 horas","")</f>
        <v/>
      </c>
      <c r="L861" s="8"/>
      <c r="M861" s="8" t="str">
        <f ca="1">IF(AND(J861="no",$B$10="si"),"si","no")</f>
        <v>no</v>
      </c>
      <c r="N861" s="266"/>
      <c r="O861" s="266"/>
      <c r="P861" s="266"/>
      <c r="Q861" s="267" t="str" cm="1">
        <f t="array" aca="1" ref="Q861" ca="1">_xlfn.IFS(J861="no","no",$B$10="si","si")</f>
        <v>si</v>
      </c>
      <c r="R861" s="266"/>
    </row>
    <row r="862" spans="1:18" x14ac:dyDescent="0.3">
      <c r="A862" s="61" t="s">
        <v>3383</v>
      </c>
      <c r="B862" s="224" t="s">
        <v>44</v>
      </c>
      <c r="C862" s="225" t="s">
        <v>3384</v>
      </c>
      <c r="D862" s="38" t="s">
        <v>57</v>
      </c>
      <c r="E862" s="235" t="s">
        <v>3385</v>
      </c>
      <c r="F862" s="38" t="s">
        <v>835</v>
      </c>
      <c r="G862" s="39" t="s">
        <v>3386</v>
      </c>
      <c r="H862" s="81">
        <v>44589</v>
      </c>
      <c r="I862" s="84">
        <f>Table15[[#This Row],[Fecha 
de 
expedición]]+1461</f>
        <v>46050</v>
      </c>
      <c r="J862" s="244" t="str">
        <f ca="1">IF(I862&gt;=TODAY(),"si","no")</f>
        <v>si</v>
      </c>
      <c r="K862" s="8" t="str">
        <f ca="1">IF(ABS(_xlfn.DAYS(TODAY(),I862))&lt;$B$9,"Debe renovar licencia luego de curso de 8 horas","")</f>
        <v/>
      </c>
      <c r="L862" s="8"/>
      <c r="M862" s="8" t="str">
        <f ca="1">IF(AND(J862="no",$B$10="si"),"si","no")</f>
        <v>no</v>
      </c>
      <c r="N862" s="266"/>
      <c r="O862" s="266"/>
      <c r="P862" s="266"/>
      <c r="Q862" s="267" t="str" cm="1">
        <f t="array" aca="1" ref="Q862" ca="1">_xlfn.IFS(J862="no","no",$B$10="si","si")</f>
        <v>si</v>
      </c>
      <c r="R862" s="266"/>
    </row>
    <row r="863" spans="1:18" x14ac:dyDescent="0.3">
      <c r="A863" s="63" t="s">
        <v>3387</v>
      </c>
      <c r="B863" s="224" t="s">
        <v>44</v>
      </c>
      <c r="C863" s="225" t="s">
        <v>3388</v>
      </c>
      <c r="D863" s="51" t="s">
        <v>57</v>
      </c>
      <c r="E863" s="37" t="s">
        <v>3389</v>
      </c>
      <c r="F863" s="38" t="s">
        <v>69</v>
      </c>
      <c r="G863" s="39" t="s">
        <v>3390</v>
      </c>
      <c r="H863" s="40">
        <v>44267</v>
      </c>
      <c r="I863" s="41">
        <f>Table15[[#This Row],[Fecha 
de 
expedición]]+1461</f>
        <v>45728</v>
      </c>
      <c r="J863" s="244" t="str">
        <f ca="1">IF(I863&gt;=TODAY(),"si","no")</f>
        <v>si</v>
      </c>
      <c r="K863" s="8" t="str">
        <f ca="1">IF(ABS(_xlfn.DAYS(TODAY(),I863))&lt;$B$9,"Debe renovar licencia luego de curso de 8 horas","")</f>
        <v/>
      </c>
      <c r="L863" s="8"/>
      <c r="M863" s="8" t="str">
        <f ca="1">IF(AND(J863="no",$B$10="si"),"si","no")</f>
        <v>no</v>
      </c>
      <c r="N863" s="266"/>
      <c r="O863" s="266"/>
      <c r="P863" s="266"/>
      <c r="Q863" s="267" t="str" cm="1">
        <f t="array" aca="1" ref="Q863" ca="1">_xlfn.IFS(J863="no","no",$B$10="si","si")</f>
        <v>si</v>
      </c>
      <c r="R863" s="266"/>
    </row>
    <row r="864" spans="1:18" x14ac:dyDescent="0.3">
      <c r="A864" s="63" t="s">
        <v>3391</v>
      </c>
      <c r="B864" s="224" t="s">
        <v>44</v>
      </c>
      <c r="C864" s="225" t="s">
        <v>3392</v>
      </c>
      <c r="D864" s="51" t="s">
        <v>57</v>
      </c>
      <c r="E864" s="37" t="s">
        <v>3393</v>
      </c>
      <c r="F864" s="38" t="s">
        <v>124</v>
      </c>
      <c r="G864" s="39" t="s">
        <v>3394</v>
      </c>
      <c r="H864" s="40">
        <v>45089</v>
      </c>
      <c r="I864" s="41">
        <f>Table15[[#This Row],[Fecha 
de 
expedición]]+1461</f>
        <v>46550</v>
      </c>
      <c r="J864" s="244" t="str">
        <f ca="1">IF(I864&gt;=TODAY(),"si","no")</f>
        <v>si</v>
      </c>
      <c r="K864" s="8" t="str">
        <f ca="1">IF(ABS(_xlfn.DAYS(TODAY(),I864))&lt;$B$9,"Debe renovar licencia luego de curso de 8 horas","")</f>
        <v/>
      </c>
      <c r="L864" s="8"/>
      <c r="M864" s="8" t="str">
        <f ca="1">IF(AND(J864="no",$B$10="si"),"si","no")</f>
        <v>no</v>
      </c>
      <c r="N864" s="266"/>
      <c r="O864" s="266"/>
      <c r="P864" s="266"/>
      <c r="Q864" s="267" t="str" cm="1">
        <f t="array" aca="1" ref="Q864" ca="1">_xlfn.IFS(J864="no","no",$B$10="si","si")</f>
        <v>si</v>
      </c>
      <c r="R864" s="266"/>
    </row>
    <row r="865" spans="1:18" x14ac:dyDescent="0.3">
      <c r="A865" s="63" t="s">
        <v>3395</v>
      </c>
      <c r="B865" s="224" t="s">
        <v>44</v>
      </c>
      <c r="C865" s="225" t="s">
        <v>3396</v>
      </c>
      <c r="D865" s="51" t="s">
        <v>57</v>
      </c>
      <c r="E865" s="37" t="s">
        <v>3397</v>
      </c>
      <c r="F865" s="38" t="s">
        <v>262</v>
      </c>
      <c r="G865" s="39" t="s">
        <v>3398</v>
      </c>
      <c r="H865" s="40">
        <v>43846</v>
      </c>
      <c r="I865" s="41">
        <f>Table15[[#This Row],[Fecha 
de 
expedición]]+1461</f>
        <v>45307</v>
      </c>
      <c r="J865" s="244" t="str">
        <f ca="1">IF(I865&gt;=TODAY(),"si","no")</f>
        <v>si</v>
      </c>
      <c r="K865" s="8" t="str">
        <f ca="1">IF(ABS(_xlfn.DAYS(TODAY(),I865))&lt;$B$9,"Debe renovar licencia luego de curso de 8 horas","")</f>
        <v/>
      </c>
      <c r="L865" s="8"/>
      <c r="M865" s="8" t="str">
        <f ca="1">IF(AND(J865="no",$B$10="si"),"si","no")</f>
        <v>no</v>
      </c>
      <c r="N865" s="266"/>
      <c r="O865" s="266"/>
      <c r="P865" s="266"/>
      <c r="Q865" s="267" t="str" cm="1">
        <f t="array" aca="1" ref="Q865" ca="1">_xlfn.IFS(J865="no","no",$B$10="si","si")</f>
        <v>si</v>
      </c>
      <c r="R865" s="266"/>
    </row>
    <row r="866" spans="1:18" x14ac:dyDescent="0.3">
      <c r="A866" s="63" t="s">
        <v>3399</v>
      </c>
      <c r="B866" s="224" t="s">
        <v>44</v>
      </c>
      <c r="C866" s="225" t="s">
        <v>3400</v>
      </c>
      <c r="D866" s="51" t="s">
        <v>57</v>
      </c>
      <c r="E866" s="37" t="s">
        <v>3401</v>
      </c>
      <c r="F866" s="38" t="s">
        <v>53</v>
      </c>
      <c r="G866" s="39" t="s">
        <v>3402</v>
      </c>
      <c r="H866" s="40">
        <v>45086</v>
      </c>
      <c r="I866" s="41">
        <f>Table15[[#This Row],[Fecha 
de 
expedición]]+1461</f>
        <v>46547</v>
      </c>
      <c r="J866" s="244" t="str">
        <f ca="1">IF(I866&gt;=TODAY(),"si","no")</f>
        <v>si</v>
      </c>
      <c r="K866" s="8" t="str">
        <f ca="1">IF(ABS(_xlfn.DAYS(TODAY(),I866))&lt;$B$9,"Debe renovar licencia luego de curso de 8 horas","")</f>
        <v/>
      </c>
      <c r="L866" s="8"/>
      <c r="M866" s="8" t="str">
        <f ca="1">IF(AND(J866="no",$B$10="si"),"si","no")</f>
        <v>no</v>
      </c>
      <c r="N866" s="266"/>
      <c r="O866" s="266"/>
      <c r="P866" s="266"/>
      <c r="Q866" s="267" t="str" cm="1">
        <f t="array" aca="1" ref="Q866" ca="1">_xlfn.IFS(J866="no","no",$B$10="si","si")</f>
        <v>si</v>
      </c>
      <c r="R866" s="266"/>
    </row>
    <row r="867" spans="1:18" x14ac:dyDescent="0.3">
      <c r="A867" s="63" t="s">
        <v>3403</v>
      </c>
      <c r="B867" s="224" t="s">
        <v>44</v>
      </c>
      <c r="C867" s="225" t="s">
        <v>3404</v>
      </c>
      <c r="D867" s="51" t="s">
        <v>57</v>
      </c>
      <c r="E867" s="37" t="s">
        <v>3405</v>
      </c>
      <c r="F867" s="38" t="s">
        <v>555</v>
      </c>
      <c r="G867" s="39" t="s">
        <v>3406</v>
      </c>
      <c r="H867" s="40">
        <v>45054</v>
      </c>
      <c r="I867" s="41">
        <f>Table15[[#This Row],[Fecha 
de 
expedición]]+1461</f>
        <v>46515</v>
      </c>
      <c r="J867" s="244" t="str">
        <f ca="1">IF(I867&gt;=TODAY(),"si","no")</f>
        <v>si</v>
      </c>
      <c r="K867" s="8" t="str">
        <f ca="1">IF(ABS(_xlfn.DAYS(TODAY(),I867))&lt;$B$9,"Debe renovar licencia luego de curso de 8 horas","")</f>
        <v/>
      </c>
      <c r="L867" s="8"/>
      <c r="M867" s="8" t="str">
        <f ca="1">IF(AND(J867="no",$B$10="si"),"si","no")</f>
        <v>no</v>
      </c>
      <c r="N867" s="266"/>
      <c r="O867" s="266"/>
      <c r="P867" s="266"/>
      <c r="Q867" s="267" t="str" cm="1">
        <f t="array" aca="1" ref="Q867" ca="1">_xlfn.IFS(J867="no","no",$B$10="si","si")</f>
        <v>si</v>
      </c>
      <c r="R867" s="266"/>
    </row>
    <row r="868" spans="1:18" x14ac:dyDescent="0.3">
      <c r="A868" s="63" t="s">
        <v>3407</v>
      </c>
      <c r="B868" s="224" t="s">
        <v>44</v>
      </c>
      <c r="C868" s="225" t="s">
        <v>3408</v>
      </c>
      <c r="D868" s="38" t="s">
        <v>57</v>
      </c>
      <c r="E868" s="37" t="s">
        <v>3409</v>
      </c>
      <c r="F868" s="38" t="s">
        <v>53</v>
      </c>
      <c r="G868" s="39" t="s">
        <v>3410</v>
      </c>
      <c r="H868" s="40">
        <v>44305</v>
      </c>
      <c r="I868" s="41">
        <f>Table15[[#This Row],[Fecha 
de 
expedición]]+1461</f>
        <v>45766</v>
      </c>
      <c r="J868" s="244" t="str">
        <f ca="1">IF(I868&gt;=TODAY(),"si","no")</f>
        <v>si</v>
      </c>
      <c r="K868" s="8" t="str">
        <f ca="1">IF(ABS(_xlfn.DAYS(TODAY(),I868))&lt;$B$9,"Debe renovar licencia luego de curso de 8 horas","")</f>
        <v/>
      </c>
      <c r="L868" s="8"/>
      <c r="M868" s="8" t="str">
        <f ca="1">IF(AND(J868="no",$B$10="si"),"si","no")</f>
        <v>no</v>
      </c>
      <c r="N868" s="266"/>
      <c r="O868" s="266"/>
      <c r="P868" s="266"/>
      <c r="Q868" s="267" t="str" cm="1">
        <f t="array" aca="1" ref="Q868" ca="1">_xlfn.IFS(J868="no","no",$B$10="si","si")</f>
        <v>si</v>
      </c>
      <c r="R868" s="266"/>
    </row>
    <row r="869" spans="1:18" x14ac:dyDescent="0.3">
      <c r="A869" s="252" t="s">
        <v>8925</v>
      </c>
      <c r="B869" s="226" t="s">
        <v>44</v>
      </c>
      <c r="C869" s="253" t="s">
        <v>8926</v>
      </c>
      <c r="D869" s="254" t="s">
        <v>57</v>
      </c>
      <c r="E869" s="259" t="s">
        <v>8927</v>
      </c>
      <c r="F869" s="38" t="s">
        <v>1824</v>
      </c>
      <c r="G869" s="256" t="s">
        <v>8928</v>
      </c>
      <c r="H869" s="257">
        <v>44951</v>
      </c>
      <c r="I869" s="41">
        <f>Table15[[#This Row],[Fecha 
de 
expedición]]+1461</f>
        <v>46412</v>
      </c>
      <c r="J869" s="258" t="str">
        <f ca="1">IF(I869&gt;=TODAY(),"si","no")</f>
        <v>si</v>
      </c>
      <c r="K869" s="8" t="str">
        <f ca="1">IF(ABS(_xlfn.DAYS(TODAY(),I869))&lt;$B$9,"Debe renovar licencia luego de curso de 8 horas","")</f>
        <v/>
      </c>
      <c r="L869" s="8"/>
      <c r="M869" s="8" t="str">
        <f ca="1">IF(AND(J869="no",$B$10="si"),"si","no")</f>
        <v>no</v>
      </c>
      <c r="N869" s="266"/>
      <c r="O869" s="266"/>
      <c r="P869" s="266"/>
      <c r="Q869" s="267"/>
      <c r="R869" s="266"/>
    </row>
    <row r="870" spans="1:18" x14ac:dyDescent="0.3">
      <c r="A870" s="252" t="s">
        <v>9158</v>
      </c>
      <c r="B870" s="226" t="s">
        <v>44</v>
      </c>
      <c r="C870" s="253" t="s">
        <v>9159</v>
      </c>
      <c r="D870" s="254" t="s">
        <v>57</v>
      </c>
      <c r="E870" s="259" t="s">
        <v>9160</v>
      </c>
      <c r="F870" s="38" t="s">
        <v>555</v>
      </c>
      <c r="G870" s="256" t="s">
        <v>9161</v>
      </c>
      <c r="H870" s="257">
        <v>45016</v>
      </c>
      <c r="I870" s="41">
        <f>Table15[[#This Row],[Fecha 
de 
expedición]]+1461</f>
        <v>46477</v>
      </c>
      <c r="J870" s="258" t="str">
        <f ca="1">IF(I870&gt;=TODAY(),"si","no")</f>
        <v>si</v>
      </c>
      <c r="K870" s="8" t="str">
        <f ca="1">IF(ABS(_xlfn.DAYS(TODAY(),I870))&lt;$B$9,"Debe renovar licencia luego de curso de 8 horas","")</f>
        <v/>
      </c>
      <c r="L870" s="8"/>
      <c r="M870" s="8" t="str">
        <f ca="1">IF(AND(J870="no",$B$10="si"),"si","no")</f>
        <v>no</v>
      </c>
      <c r="N870" s="266"/>
      <c r="O870" s="266"/>
      <c r="P870" s="266"/>
      <c r="Q870" s="267"/>
      <c r="R870" s="266"/>
    </row>
    <row r="871" spans="1:18" x14ac:dyDescent="0.3">
      <c r="A871" s="63" t="s">
        <v>3411</v>
      </c>
      <c r="B871" s="224" t="s">
        <v>44</v>
      </c>
      <c r="C871" s="225" t="s">
        <v>3412</v>
      </c>
      <c r="D871" s="51" t="s">
        <v>46</v>
      </c>
      <c r="E871" s="37" t="s">
        <v>3413</v>
      </c>
      <c r="F871" s="38" t="s">
        <v>185</v>
      </c>
      <c r="G871" s="39" t="s">
        <v>3414</v>
      </c>
      <c r="H871" s="40">
        <v>43718</v>
      </c>
      <c r="I871" s="41">
        <f>Table15[[#This Row],[Fecha 
de 
expedición]]+1461</f>
        <v>45179</v>
      </c>
      <c r="J871" s="244" t="str">
        <f ca="1">IF(I871&gt;=TODAY(),"si","no")</f>
        <v>si</v>
      </c>
      <c r="K871" s="8" t="str">
        <f ca="1">IF(ABS(_xlfn.DAYS(TODAY(),I871))&lt;$B$9,"Debe renovar licencia luego de curso de 8 horas","")</f>
        <v>Debe renovar licencia luego de curso de 8 horas</v>
      </c>
      <c r="L871" s="8"/>
      <c r="M871" s="8" t="str">
        <f ca="1">IF(AND(J871="no",$B$10="si"),"si","no")</f>
        <v>no</v>
      </c>
      <c r="N871" s="266"/>
      <c r="O871" s="266"/>
      <c r="P871" s="266"/>
      <c r="Q871" s="267" t="str" cm="1">
        <f t="array" aca="1" ref="Q871" ca="1">_xlfn.IFS(J871="no","no",$B$10="si","si")</f>
        <v>si</v>
      </c>
      <c r="R871" s="266"/>
    </row>
    <row r="872" spans="1:18" x14ac:dyDescent="0.3">
      <c r="A872" s="63" t="s">
        <v>3415</v>
      </c>
      <c r="B872" s="224" t="s">
        <v>44</v>
      </c>
      <c r="C872" s="225" t="s">
        <v>3416</v>
      </c>
      <c r="D872" s="51" t="s">
        <v>57</v>
      </c>
      <c r="E872" s="37" t="s">
        <v>3417</v>
      </c>
      <c r="F872" s="38" t="s">
        <v>285</v>
      </c>
      <c r="G872" s="39" t="s">
        <v>3418</v>
      </c>
      <c r="H872" s="40">
        <v>45119</v>
      </c>
      <c r="I872" s="41">
        <f>Table15[[#This Row],[Fecha 
de 
expedición]]+1461</f>
        <v>46580</v>
      </c>
      <c r="J872" s="244" t="str">
        <f ca="1">IF(I872&gt;=TODAY(),"si","no")</f>
        <v>si</v>
      </c>
      <c r="K872" s="8" t="str">
        <f ca="1">IF(ABS(_xlfn.DAYS(TODAY(),I872))&lt;$B$9,"Debe renovar licencia luego de curso de 8 horas","")</f>
        <v/>
      </c>
      <c r="L872" s="8"/>
      <c r="M872" s="8" t="str">
        <f ca="1">IF(AND(J872="no",$B$10="si"),"si","no")</f>
        <v>no</v>
      </c>
      <c r="N872" s="266"/>
      <c r="O872" s="266"/>
      <c r="P872" s="266"/>
      <c r="Q872" s="267" t="str" cm="1">
        <f t="array" aca="1" ref="Q872" ca="1">_xlfn.IFS(J872="no","no",$B$10="si","si")</f>
        <v>si</v>
      </c>
      <c r="R872" s="266"/>
    </row>
    <row r="873" spans="1:18" x14ac:dyDescent="0.3">
      <c r="A873" s="63" t="s">
        <v>3419</v>
      </c>
      <c r="B873" s="224" t="s">
        <v>44</v>
      </c>
      <c r="C873" s="225" t="s">
        <v>3420</v>
      </c>
      <c r="D873" s="51" t="s">
        <v>46</v>
      </c>
      <c r="E873" s="37" t="s">
        <v>3421</v>
      </c>
      <c r="F873" s="38" t="s">
        <v>155</v>
      </c>
      <c r="G873" s="39" t="s">
        <v>3422</v>
      </c>
      <c r="H873" s="40">
        <v>43738</v>
      </c>
      <c r="I873" s="41">
        <f>Table15[[#This Row],[Fecha 
de 
expedición]]+1461</f>
        <v>45199</v>
      </c>
      <c r="J873" s="244" t="str">
        <f ca="1">IF(I873&gt;=TODAY(),"si","no")</f>
        <v>si</v>
      </c>
      <c r="K873" s="8" t="str">
        <f ca="1">IF(ABS(_xlfn.DAYS(TODAY(),I873))&lt;$B$9,"Debe renovar licencia luego de curso de 8 horas","")</f>
        <v/>
      </c>
      <c r="L873" s="8"/>
      <c r="M873" s="8" t="str">
        <f ca="1">IF(AND(J873="no",$B$10="si"),"si","no")</f>
        <v>no</v>
      </c>
      <c r="N873" s="266"/>
      <c r="O873" s="266"/>
      <c r="P873" s="266"/>
      <c r="Q873" s="267" t="str" cm="1">
        <f t="array" aca="1" ref="Q873" ca="1">_xlfn.IFS(J873="no","no",$B$10="si","si")</f>
        <v>si</v>
      </c>
      <c r="R873" s="266"/>
    </row>
    <row r="874" spans="1:18" x14ac:dyDescent="0.3">
      <c r="A874" s="61" t="s">
        <v>3423</v>
      </c>
      <c r="B874" s="224" t="s">
        <v>44</v>
      </c>
      <c r="C874" s="225" t="s">
        <v>3424</v>
      </c>
      <c r="D874" s="38" t="s">
        <v>57</v>
      </c>
      <c r="E874" s="235" t="s">
        <v>3425</v>
      </c>
      <c r="F874" s="38" t="s">
        <v>53</v>
      </c>
      <c r="G874" s="39" t="s">
        <v>3426</v>
      </c>
      <c r="H874" s="81">
        <v>44529</v>
      </c>
      <c r="I874" s="84">
        <f>Table15[[#This Row],[Fecha 
de 
expedición]]+1461</f>
        <v>45990</v>
      </c>
      <c r="J874" s="244" t="str">
        <f ca="1">IF(I874&gt;=TODAY(),"si","no")</f>
        <v>si</v>
      </c>
      <c r="K874" s="8" t="str">
        <f ca="1">IF(ABS(_xlfn.DAYS(TODAY(),I874))&lt;$B$9,"Debe renovar licencia luego de curso de 8 horas","")</f>
        <v/>
      </c>
      <c r="L874" s="8"/>
      <c r="M874" s="8" t="str">
        <f ca="1">IF(AND(J874="no",$B$10="si"),"si","no")</f>
        <v>no</v>
      </c>
      <c r="N874" s="266"/>
      <c r="O874" s="266"/>
      <c r="P874" s="266"/>
      <c r="Q874" s="267" t="str" cm="1">
        <f t="array" aca="1" ref="Q874" ca="1">_xlfn.IFS(J874="no","no",$B$10="si","si")</f>
        <v>si</v>
      </c>
      <c r="R874" s="266"/>
    </row>
    <row r="875" spans="1:18" x14ac:dyDescent="0.3">
      <c r="A875" s="213" t="s">
        <v>3427</v>
      </c>
      <c r="B875" s="226" t="s">
        <v>44</v>
      </c>
      <c r="C875" s="227" t="s">
        <v>3428</v>
      </c>
      <c r="D875" s="214" t="s">
        <v>57</v>
      </c>
      <c r="E875" s="58" t="s">
        <v>3429</v>
      </c>
      <c r="F875" s="45" t="s">
        <v>89</v>
      </c>
      <c r="G875" s="46" t="s">
        <v>3430</v>
      </c>
      <c r="H875" s="211">
        <v>44872</v>
      </c>
      <c r="I875" s="41">
        <f>Table15[[#This Row],[Fecha 
de 
expedición]]+1461</f>
        <v>46333</v>
      </c>
      <c r="J875" s="228" t="str">
        <f ca="1">IF(I875&gt;=TODAY(),"si","no")</f>
        <v>si</v>
      </c>
      <c r="K875" s="8" t="str">
        <f ca="1">IF(ABS(_xlfn.DAYS(TODAY(),I875))&lt;$B$9,"Debe renovar licencia luego de curso de 8 horas","")</f>
        <v/>
      </c>
      <c r="L875" s="8"/>
      <c r="M875" s="8" t="str">
        <f ca="1">IF(AND(J875="no",$B$10="si"),"si","no")</f>
        <v>no</v>
      </c>
      <c r="N875" s="266"/>
      <c r="O875" s="266"/>
      <c r="P875" s="266"/>
      <c r="Q875" s="267" t="str" cm="1">
        <f t="array" aca="1" ref="Q875" ca="1">_xlfn.IFS(J875="no","no",$B$10="si","si")</f>
        <v>si</v>
      </c>
      <c r="R875" s="266"/>
    </row>
    <row r="876" spans="1:18" x14ac:dyDescent="0.3">
      <c r="A876" s="63" t="s">
        <v>3431</v>
      </c>
      <c r="B876" s="224" t="s">
        <v>44</v>
      </c>
      <c r="C876" s="225" t="s">
        <v>3432</v>
      </c>
      <c r="D876" s="51" t="s">
        <v>57</v>
      </c>
      <c r="E876" s="37" t="s">
        <v>3433</v>
      </c>
      <c r="F876" s="38" t="s">
        <v>69</v>
      </c>
      <c r="G876" s="39" t="s">
        <v>3434</v>
      </c>
      <c r="H876" s="40">
        <v>44335</v>
      </c>
      <c r="I876" s="41">
        <f>Table15[[#This Row],[Fecha 
de 
expedición]]+1461</f>
        <v>45796</v>
      </c>
      <c r="J876" s="244" t="str">
        <f ca="1">IF(I876&gt;=TODAY(),"si","no")</f>
        <v>si</v>
      </c>
      <c r="K876" s="8" t="str">
        <f ca="1">IF(ABS(_xlfn.DAYS(TODAY(),I876))&lt;$B$9,"Debe renovar licencia luego de curso de 8 horas","")</f>
        <v/>
      </c>
      <c r="L876" s="8"/>
      <c r="M876" s="8" t="str">
        <f ca="1">IF(AND(J876="no",$B$10="si"),"si","no")</f>
        <v>no</v>
      </c>
      <c r="N876" s="266"/>
      <c r="O876" s="266"/>
      <c r="P876" s="266"/>
      <c r="Q876" s="267" t="str" cm="1">
        <f t="array" aca="1" ref="Q876" ca="1">_xlfn.IFS(J876="no","no",$B$10="si","si")</f>
        <v>si</v>
      </c>
      <c r="R876" s="266"/>
    </row>
    <row r="877" spans="1:18" x14ac:dyDescent="0.3">
      <c r="A877" s="63" t="s">
        <v>3435</v>
      </c>
      <c r="B877" s="224" t="s">
        <v>44</v>
      </c>
      <c r="C877" s="225" t="s">
        <v>3436</v>
      </c>
      <c r="D877" s="51" t="s">
        <v>57</v>
      </c>
      <c r="E877" s="37" t="s">
        <v>3437</v>
      </c>
      <c r="F877" s="38" t="s">
        <v>94</v>
      </c>
      <c r="G877" s="39" t="s">
        <v>3438</v>
      </c>
      <c r="H877" s="40">
        <v>45117</v>
      </c>
      <c r="I877" s="41">
        <f>Table15[[#This Row],[Fecha 
de 
expedición]]+1461</f>
        <v>46578</v>
      </c>
      <c r="J877" s="244" t="str">
        <f ca="1">IF(I877&gt;=TODAY(),"si","no")</f>
        <v>si</v>
      </c>
      <c r="K877" s="8" t="str">
        <f ca="1">IF(ABS(_xlfn.DAYS(TODAY(),I877))&lt;$B$9,"Debe renovar licencia luego de curso de 8 horas","")</f>
        <v/>
      </c>
      <c r="L877" s="8"/>
      <c r="M877" s="8" t="str">
        <f ca="1">IF(AND(J877="no",$B$10="si"),"si","no")</f>
        <v>no</v>
      </c>
      <c r="N877" s="266"/>
      <c r="O877" s="266"/>
      <c r="P877" s="266"/>
      <c r="Q877" s="267" t="str" cm="1">
        <f t="array" aca="1" ref="Q877" ca="1">_xlfn.IFS(J877="no","no",$B$10="si","si")</f>
        <v>si</v>
      </c>
      <c r="R877" s="266"/>
    </row>
    <row r="878" spans="1:18" x14ac:dyDescent="0.3">
      <c r="A878" s="63" t="s">
        <v>3439</v>
      </c>
      <c r="B878" s="224" t="s">
        <v>44</v>
      </c>
      <c r="C878" s="225" t="s">
        <v>3440</v>
      </c>
      <c r="D878" s="51" t="s">
        <v>57</v>
      </c>
      <c r="E878" s="37"/>
      <c r="F878" s="38" t="s">
        <v>325</v>
      </c>
      <c r="G878" s="39" t="s">
        <v>3441</v>
      </c>
      <c r="H878" s="40">
        <v>43641</v>
      </c>
      <c r="I878" s="41">
        <f>Table15[[#This Row],[Fecha 
de 
expedición]]+1461</f>
        <v>45102</v>
      </c>
      <c r="J878" s="244" t="str">
        <f ca="1">IF(I878&gt;=TODAY(),"si","no")</f>
        <v>no</v>
      </c>
      <c r="K878" s="8" t="str">
        <f ca="1">IF(ABS(_xlfn.DAYS(TODAY(),I878))&lt;$B$9,"Debe renovar licencia luego de curso de 8 horas","")</f>
        <v/>
      </c>
      <c r="L878" s="8"/>
      <c r="M878" s="8" t="str">
        <f ca="1">IF(AND(J878="no",$B$10="si"),"si","no")</f>
        <v>si</v>
      </c>
      <c r="N878" s="266"/>
      <c r="O878" s="266"/>
      <c r="P878" s="266"/>
      <c r="Q878" s="267" t="str" cm="1">
        <f t="array" aca="1" ref="Q878" ca="1">_xlfn.IFS(J878="no","no",$B$10="si","si")</f>
        <v>no</v>
      </c>
      <c r="R878" s="266"/>
    </row>
    <row r="879" spans="1:18" x14ac:dyDescent="0.3">
      <c r="A879" s="63" t="s">
        <v>3442</v>
      </c>
      <c r="B879" s="224" t="s">
        <v>44</v>
      </c>
      <c r="C879" s="225" t="s">
        <v>3443</v>
      </c>
      <c r="D879" s="51" t="s">
        <v>57</v>
      </c>
      <c r="E879" s="37" t="s">
        <v>3444</v>
      </c>
      <c r="F879" s="38" t="s">
        <v>124</v>
      </c>
      <c r="G879" s="39" t="s">
        <v>3445</v>
      </c>
      <c r="H879" s="40">
        <v>45055</v>
      </c>
      <c r="I879" s="41">
        <f>Table15[[#This Row],[Fecha 
de 
expedición]]+1461</f>
        <v>46516</v>
      </c>
      <c r="J879" s="244" t="str">
        <f ca="1">IF(I879&gt;=TODAY(),"si","no")</f>
        <v>si</v>
      </c>
      <c r="K879" s="8" t="str">
        <f ca="1">IF(ABS(_xlfn.DAYS(TODAY(),I879))&lt;$B$9,"Debe renovar licencia luego de curso de 8 horas","")</f>
        <v/>
      </c>
      <c r="L879" s="8"/>
      <c r="M879" s="8" t="str">
        <f ca="1">IF(AND(J879="no",$B$10="si"),"si","no")</f>
        <v>no</v>
      </c>
      <c r="N879" s="266"/>
      <c r="O879" s="266"/>
      <c r="P879" s="266"/>
      <c r="Q879" s="267" t="str" cm="1">
        <f t="array" aca="1" ref="Q879" ca="1">_xlfn.IFS(J879="no","no",$B$10="si","si")</f>
        <v>si</v>
      </c>
      <c r="R879" s="266"/>
    </row>
    <row r="880" spans="1:18" x14ac:dyDescent="0.3">
      <c r="A880" s="63" t="s">
        <v>3446</v>
      </c>
      <c r="B880" s="224" t="s">
        <v>44</v>
      </c>
      <c r="C880" s="225" t="s">
        <v>3447</v>
      </c>
      <c r="D880" s="51" t="s">
        <v>57</v>
      </c>
      <c r="E880" s="37" t="s">
        <v>3448</v>
      </c>
      <c r="F880" s="38" t="s">
        <v>1204</v>
      </c>
      <c r="G880" s="39" t="s">
        <v>3449</v>
      </c>
      <c r="H880" s="40">
        <v>45054</v>
      </c>
      <c r="I880" s="41">
        <f>Table15[[#This Row],[Fecha 
de 
expedición]]+1461</f>
        <v>46515</v>
      </c>
      <c r="J880" s="244" t="str">
        <f ca="1">IF(I880&gt;=TODAY(),"si","no")</f>
        <v>si</v>
      </c>
      <c r="K880" s="8" t="str">
        <f ca="1">IF(ABS(_xlfn.DAYS(TODAY(),I880))&lt;$B$9,"Debe renovar licencia luego de curso de 8 horas","")</f>
        <v/>
      </c>
      <c r="L880" s="8"/>
      <c r="M880" s="8" t="str">
        <f ca="1">IF(AND(J880="no",$B$10="si"),"si","no")</f>
        <v>no</v>
      </c>
      <c r="N880" s="266"/>
      <c r="O880" s="266"/>
      <c r="P880" s="266"/>
      <c r="Q880" s="267" t="str" cm="1">
        <f t="array" aca="1" ref="Q880" ca="1">_xlfn.IFS(J880="no","no",$B$10="si","si")</f>
        <v>si</v>
      </c>
      <c r="R880" s="266"/>
    </row>
    <row r="881" spans="1:18" x14ac:dyDescent="0.3">
      <c r="A881" s="63" t="s">
        <v>3450</v>
      </c>
      <c r="B881" s="224" t="s">
        <v>44</v>
      </c>
      <c r="C881" s="225" t="s">
        <v>3451</v>
      </c>
      <c r="D881" s="51" t="s">
        <v>57</v>
      </c>
      <c r="E881" s="37" t="s">
        <v>3452</v>
      </c>
      <c r="F881" s="38" t="s">
        <v>129</v>
      </c>
      <c r="G881" s="39" t="s">
        <v>3453</v>
      </c>
      <c r="H881" s="40">
        <v>44278</v>
      </c>
      <c r="I881" s="41">
        <f>Table15[[#This Row],[Fecha 
de 
expedición]]+1461</f>
        <v>45739</v>
      </c>
      <c r="J881" s="244" t="str">
        <f ca="1">IF(I881&gt;=TODAY(),"si","no")</f>
        <v>si</v>
      </c>
      <c r="K881" s="8" t="str">
        <f ca="1">IF(ABS(_xlfn.DAYS(TODAY(),I881))&lt;$B$9,"Debe renovar licencia luego de curso de 8 horas","")</f>
        <v/>
      </c>
      <c r="L881" s="8"/>
      <c r="M881" s="8" t="str">
        <f ca="1">IF(AND(J881="no",$B$10="si"),"si","no")</f>
        <v>no</v>
      </c>
      <c r="N881" s="266"/>
      <c r="O881" s="266"/>
      <c r="P881" s="266"/>
      <c r="Q881" s="267" t="str" cm="1">
        <f t="array" aca="1" ref="Q881" ca="1">_xlfn.IFS(J881="no","no",$B$10="si","si")</f>
        <v>si</v>
      </c>
      <c r="R881" s="266"/>
    </row>
    <row r="882" spans="1:18" x14ac:dyDescent="0.3">
      <c r="A882" s="63" t="s">
        <v>3454</v>
      </c>
      <c r="B882" s="224" t="s">
        <v>44</v>
      </c>
      <c r="C882" s="225" t="s">
        <v>3455</v>
      </c>
      <c r="D882" s="51" t="s">
        <v>57</v>
      </c>
      <c r="E882" s="37" t="s">
        <v>3456</v>
      </c>
      <c r="F882" s="38" t="s">
        <v>619</v>
      </c>
      <c r="G882" s="39" t="s">
        <v>3457</v>
      </c>
      <c r="H882" s="40">
        <v>43899</v>
      </c>
      <c r="I882" s="41">
        <f>Table15[[#This Row],[Fecha 
de 
expedición]]+1461</f>
        <v>45360</v>
      </c>
      <c r="J882" s="244" t="str">
        <f ca="1">IF(I882&gt;=TODAY(),"si","no")</f>
        <v>si</v>
      </c>
      <c r="K882" s="8" t="str">
        <f ca="1">IF(ABS(_xlfn.DAYS(TODAY(),I882))&lt;$B$9,"Debe renovar licencia luego de curso de 8 horas","")</f>
        <v/>
      </c>
      <c r="L882" s="8"/>
      <c r="M882" s="8" t="str">
        <f ca="1">IF(AND(J882="no",$B$10="si"),"si","no")</f>
        <v>no</v>
      </c>
      <c r="N882" s="266"/>
      <c r="O882" s="266"/>
      <c r="P882" s="266"/>
      <c r="Q882" s="267" t="str" cm="1">
        <f t="array" aca="1" ref="Q882" ca="1">_xlfn.IFS(J882="no","no",$B$10="si","si")</f>
        <v>si</v>
      </c>
      <c r="R882" s="266"/>
    </row>
    <row r="883" spans="1:18" x14ac:dyDescent="0.3">
      <c r="A883" s="63" t="s">
        <v>3458</v>
      </c>
      <c r="B883" s="224" t="s">
        <v>44</v>
      </c>
      <c r="C883" s="225" t="s">
        <v>3459</v>
      </c>
      <c r="D883" s="51" t="s">
        <v>57</v>
      </c>
      <c r="E883" s="37" t="s">
        <v>3460</v>
      </c>
      <c r="F883" s="38" t="s">
        <v>119</v>
      </c>
      <c r="G883" s="39" t="s">
        <v>3461</v>
      </c>
      <c r="H883" s="40">
        <v>43706</v>
      </c>
      <c r="I883" s="41">
        <f>Table15[[#This Row],[Fecha 
de 
expedición]]+1461</f>
        <v>45167</v>
      </c>
      <c r="J883" s="244" t="str">
        <f ca="1">IF(I883&gt;=TODAY(),"si","no")</f>
        <v>si</v>
      </c>
      <c r="K883" s="8" t="str">
        <f ca="1">IF(ABS(_xlfn.DAYS(TODAY(),I883))&lt;$B$9,"Debe renovar licencia luego de curso de 8 horas","")</f>
        <v>Debe renovar licencia luego de curso de 8 horas</v>
      </c>
      <c r="L883" s="8"/>
      <c r="M883" s="8" t="str">
        <f ca="1">IF(AND(J883="no",$B$10="si"),"si","no")</f>
        <v>no</v>
      </c>
      <c r="N883" s="266"/>
      <c r="O883" s="266"/>
      <c r="P883" s="266"/>
      <c r="Q883" s="267" t="str" cm="1">
        <f t="array" aca="1" ref="Q883" ca="1">_xlfn.IFS(J883="no","no",$B$10="si","si")</f>
        <v>si</v>
      </c>
      <c r="R883" s="266"/>
    </row>
    <row r="884" spans="1:18" x14ac:dyDescent="0.3">
      <c r="A884" s="63" t="s">
        <v>3462</v>
      </c>
      <c r="B884" s="224" t="s">
        <v>44</v>
      </c>
      <c r="C884" s="225" t="s">
        <v>3463</v>
      </c>
      <c r="D884" s="51" t="s">
        <v>57</v>
      </c>
      <c r="E884" s="37" t="s">
        <v>3464</v>
      </c>
      <c r="F884" s="38" t="s">
        <v>155</v>
      </c>
      <c r="G884" s="39" t="s">
        <v>3465</v>
      </c>
      <c r="H884" s="40">
        <v>43818</v>
      </c>
      <c r="I884" s="41">
        <f>Table15[[#This Row],[Fecha 
de 
expedición]]+1461</f>
        <v>45279</v>
      </c>
      <c r="J884" s="244" t="str">
        <f ca="1">IF(I884&gt;=TODAY(),"si","no")</f>
        <v>si</v>
      </c>
      <c r="K884" s="8" t="str">
        <f ca="1">IF(ABS(_xlfn.DAYS(TODAY(),I884))&lt;$B$9,"Debe renovar licencia luego de curso de 8 horas","")</f>
        <v/>
      </c>
      <c r="L884" s="8"/>
      <c r="M884" s="8" t="str">
        <f ca="1">IF(AND(J884="no",$B$10="si"),"si","no")</f>
        <v>no</v>
      </c>
      <c r="N884" s="266"/>
      <c r="O884" s="266"/>
      <c r="P884" s="266"/>
      <c r="Q884" s="267" t="str" cm="1">
        <f t="array" aca="1" ref="Q884" ca="1">_xlfn.IFS(J884="no","no",$B$10="si","si")</f>
        <v>si</v>
      </c>
      <c r="R884" s="266"/>
    </row>
    <row r="885" spans="1:18" x14ac:dyDescent="0.3">
      <c r="A885" s="63" t="s">
        <v>3466</v>
      </c>
      <c r="B885" s="224" t="s">
        <v>44</v>
      </c>
      <c r="C885" s="225" t="s">
        <v>3467</v>
      </c>
      <c r="D885" s="51" t="s">
        <v>46</v>
      </c>
      <c r="E885" s="37" t="s">
        <v>3468</v>
      </c>
      <c r="F885" s="38" t="s">
        <v>74</v>
      </c>
      <c r="G885" s="39" t="s">
        <v>3469</v>
      </c>
      <c r="H885" s="40">
        <v>43790</v>
      </c>
      <c r="I885" s="41">
        <f>Table15[[#This Row],[Fecha 
de 
expedición]]+1461</f>
        <v>45251</v>
      </c>
      <c r="J885" s="244" t="str">
        <f ca="1">IF(I885&gt;=TODAY(),"si","no")</f>
        <v>si</v>
      </c>
      <c r="K885" s="8" t="str">
        <f ca="1">IF(ABS(_xlfn.DAYS(TODAY(),I885))&lt;$B$9,"Debe renovar licencia luego de curso de 8 horas","")</f>
        <v/>
      </c>
      <c r="L885" s="8"/>
      <c r="M885" s="8" t="str">
        <f ca="1">IF(AND(J885="no",$B$10="si"),"si","no")</f>
        <v>no</v>
      </c>
      <c r="N885" s="266"/>
      <c r="O885" s="266"/>
      <c r="P885" s="266"/>
      <c r="Q885" s="267" t="str" cm="1">
        <f t="array" aca="1" ref="Q885" ca="1">_xlfn.IFS(J885="no","no",$B$10="si","si")</f>
        <v>si</v>
      </c>
      <c r="R885" s="266"/>
    </row>
    <row r="886" spans="1:18" x14ac:dyDescent="0.3">
      <c r="A886" s="63" t="s">
        <v>3470</v>
      </c>
      <c r="B886" s="224" t="s">
        <v>44</v>
      </c>
      <c r="C886" s="225" t="s">
        <v>3471</v>
      </c>
      <c r="D886" s="51" t="s">
        <v>57</v>
      </c>
      <c r="E886" s="37" t="s">
        <v>3472</v>
      </c>
      <c r="F886" s="38" t="s">
        <v>168</v>
      </c>
      <c r="G886" s="39" t="s">
        <v>3473</v>
      </c>
      <c r="H886" s="40">
        <v>43754</v>
      </c>
      <c r="I886" s="41">
        <f>Table15[[#This Row],[Fecha 
de 
expedición]]+1461</f>
        <v>45215</v>
      </c>
      <c r="J886" s="244" t="str">
        <f ca="1">IF(I886&gt;=TODAY(),"si","no")</f>
        <v>si</v>
      </c>
      <c r="K886" s="8" t="str">
        <f ca="1">IF(ABS(_xlfn.DAYS(TODAY(),I886))&lt;$B$9,"Debe renovar licencia luego de curso de 8 horas","")</f>
        <v/>
      </c>
      <c r="L886" s="8"/>
      <c r="M886" s="8" t="str">
        <f ca="1">IF(AND(J886="no",$B$10="si"),"si","no")</f>
        <v>no</v>
      </c>
      <c r="N886" s="266"/>
      <c r="O886" s="266"/>
      <c r="P886" s="266"/>
      <c r="Q886" s="267" t="str" cm="1">
        <f t="array" aca="1" ref="Q886" ca="1">_xlfn.IFS(J886="no","no",$B$10="si","si")</f>
        <v>si</v>
      </c>
      <c r="R886" s="266"/>
    </row>
    <row r="887" spans="1:18" x14ac:dyDescent="0.3">
      <c r="A887" s="252" t="s">
        <v>9211</v>
      </c>
      <c r="B887" s="224" t="s">
        <v>44</v>
      </c>
      <c r="C887" s="253" t="s">
        <v>9212</v>
      </c>
      <c r="D887" s="254" t="s">
        <v>57</v>
      </c>
      <c r="E887" s="259" t="s">
        <v>9213</v>
      </c>
      <c r="F887" s="38" t="s">
        <v>1204</v>
      </c>
      <c r="G887" s="256" t="s">
        <v>9214</v>
      </c>
      <c r="H887" s="257">
        <v>45054</v>
      </c>
      <c r="I887" s="41">
        <f>Table15[[#This Row],[Fecha 
de 
expedición]]+1461</f>
        <v>46515</v>
      </c>
      <c r="J887" s="258" t="str">
        <f ca="1">IF(I887&gt;=TODAY(),"si","no")</f>
        <v>si</v>
      </c>
      <c r="K887" s="8" t="str">
        <f ca="1">IF(ABS(_xlfn.DAYS(TODAY(),I887))&lt;$B$9,"Debe renovar licencia luego de curso de 8 horas","")</f>
        <v/>
      </c>
      <c r="L887" s="8"/>
      <c r="M887" s="8" t="str">
        <f ca="1">IF(AND(J887="no",$B$10="si"),"si","no")</f>
        <v>no</v>
      </c>
      <c r="N887" s="266"/>
      <c r="O887" s="266"/>
      <c r="P887" s="266"/>
      <c r="Q887" s="267"/>
      <c r="R887" s="266"/>
    </row>
    <row r="888" spans="1:18" x14ac:dyDescent="0.3">
      <c r="A888" s="61" t="s">
        <v>3474</v>
      </c>
      <c r="B888" s="224" t="s">
        <v>44</v>
      </c>
      <c r="C888" s="225" t="s">
        <v>3475</v>
      </c>
      <c r="D888" s="38" t="s">
        <v>57</v>
      </c>
      <c r="E888" s="235" t="s">
        <v>3476</v>
      </c>
      <c r="F888" s="38" t="s">
        <v>53</v>
      </c>
      <c r="G888" s="39" t="s">
        <v>3477</v>
      </c>
      <c r="H888" s="81">
        <v>44669</v>
      </c>
      <c r="I888" s="84">
        <f>Table15[[#This Row],[Fecha 
de 
expedición]]+1461</f>
        <v>46130</v>
      </c>
      <c r="J888" s="244" t="str">
        <f ca="1">IF(I888&gt;=TODAY(),"si","no")</f>
        <v>si</v>
      </c>
      <c r="K888" s="8" t="str">
        <f ca="1">IF(ABS(_xlfn.DAYS(TODAY(),I888))&lt;$B$9,"Debe renovar licencia luego de curso de 8 horas","")</f>
        <v/>
      </c>
      <c r="L888" s="8"/>
      <c r="M888" s="8" t="str">
        <f ca="1">IF(AND(J888="no",$B$10="si"),"si","no")</f>
        <v>no</v>
      </c>
      <c r="N888" s="266"/>
      <c r="O888" s="266"/>
      <c r="P888" s="266"/>
      <c r="Q888" s="267" t="str" cm="1">
        <f t="array" aca="1" ref="Q888" ca="1">_xlfn.IFS(J888="no","no",$B$10="si","si")</f>
        <v>si</v>
      </c>
      <c r="R888" s="266"/>
    </row>
    <row r="889" spans="1:18" x14ac:dyDescent="0.3">
      <c r="A889" s="61" t="s">
        <v>3478</v>
      </c>
      <c r="B889" s="224" t="s">
        <v>44</v>
      </c>
      <c r="C889" s="225" t="s">
        <v>3479</v>
      </c>
      <c r="D889" s="38" t="s">
        <v>57</v>
      </c>
      <c r="E889" s="235" t="s">
        <v>3480</v>
      </c>
      <c r="F889" s="38" t="s">
        <v>84</v>
      </c>
      <c r="G889" s="39" t="s">
        <v>3481</v>
      </c>
      <c r="H889" s="81">
        <v>44798</v>
      </c>
      <c r="I889" s="84">
        <f>Table15[[#This Row],[Fecha 
de 
expedición]]+1461</f>
        <v>46259</v>
      </c>
      <c r="J889" s="244" t="str">
        <f ca="1">IF(I889&gt;=TODAY(),"si","no")</f>
        <v>si</v>
      </c>
      <c r="K889" s="8" t="str">
        <f ca="1">IF(ABS(_xlfn.DAYS(TODAY(),I889))&lt;$B$9,"Debe renovar licencia luego de curso de 8 horas","")</f>
        <v/>
      </c>
      <c r="L889" s="8"/>
      <c r="M889" s="8" t="str">
        <f ca="1">IF(AND(J889="no",$B$10="si"),"si","no")</f>
        <v>no</v>
      </c>
      <c r="N889" s="266"/>
      <c r="O889" s="266"/>
      <c r="P889" s="266"/>
      <c r="Q889" s="267" t="str" cm="1">
        <f t="array" aca="1" ref="Q889" ca="1">_xlfn.IFS(J889="no","no",$B$10="si","si")</f>
        <v>si</v>
      </c>
      <c r="R889" s="266"/>
    </row>
    <row r="890" spans="1:18" x14ac:dyDescent="0.3">
      <c r="A890" s="63" t="s">
        <v>3482</v>
      </c>
      <c r="B890" s="224" t="s">
        <v>44</v>
      </c>
      <c r="C890" s="225" t="s">
        <v>3483</v>
      </c>
      <c r="D890" s="51" t="s">
        <v>46</v>
      </c>
      <c r="E890" s="37" t="s">
        <v>3484</v>
      </c>
      <c r="F890" s="38" t="s">
        <v>124</v>
      </c>
      <c r="G890" s="39" t="s">
        <v>3485</v>
      </c>
      <c r="H890" s="40">
        <v>43766</v>
      </c>
      <c r="I890" s="41">
        <f>Table15[[#This Row],[Fecha 
de 
expedición]]+1461</f>
        <v>45227</v>
      </c>
      <c r="J890" s="244" t="str">
        <f ca="1">IF(I890&gt;=TODAY(),"si","no")</f>
        <v>si</v>
      </c>
      <c r="K890" s="8" t="str">
        <f ca="1">IF(ABS(_xlfn.DAYS(TODAY(),I890))&lt;$B$9,"Debe renovar licencia luego de curso de 8 horas","")</f>
        <v/>
      </c>
      <c r="L890" s="8"/>
      <c r="M890" s="8" t="str">
        <f ca="1">IF(AND(J890="no",$B$10="si"),"si","no")</f>
        <v>no</v>
      </c>
      <c r="N890" s="266"/>
      <c r="O890" s="266"/>
      <c r="P890" s="266"/>
      <c r="Q890" s="267" t="str" cm="1">
        <f t="array" aca="1" ref="Q890" ca="1">_xlfn.IFS(J890="no","no",$B$10="si","si")</f>
        <v>si</v>
      </c>
      <c r="R890" s="266"/>
    </row>
    <row r="891" spans="1:18" x14ac:dyDescent="0.3">
      <c r="A891" s="63" t="s">
        <v>3486</v>
      </c>
      <c r="B891" s="224" t="s">
        <v>44</v>
      </c>
      <c r="C891" s="225" t="s">
        <v>3487</v>
      </c>
      <c r="D891" s="51" t="s">
        <v>46</v>
      </c>
      <c r="E891" s="37" t="s">
        <v>3488</v>
      </c>
      <c r="F891" s="38" t="s">
        <v>74</v>
      </c>
      <c r="G891" s="39" t="s">
        <v>3489</v>
      </c>
      <c r="H891" s="40">
        <v>44267</v>
      </c>
      <c r="I891" s="41">
        <f>Table15[[#This Row],[Fecha 
de 
expedición]]+1461</f>
        <v>45728</v>
      </c>
      <c r="J891" s="244" t="str">
        <f ca="1">IF(I891&gt;=TODAY(),"si","no")</f>
        <v>si</v>
      </c>
      <c r="K891" s="8" t="str">
        <f ca="1">IF(ABS(_xlfn.DAYS(TODAY(),I891))&lt;$B$9,"Debe renovar licencia luego de curso de 8 horas","")</f>
        <v/>
      </c>
      <c r="L891" s="8"/>
      <c r="M891" s="8" t="str">
        <f ca="1">IF(AND(J891="no",$B$10="si"),"si","no")</f>
        <v>no</v>
      </c>
      <c r="N891" s="266"/>
      <c r="O891" s="266"/>
      <c r="P891" s="266"/>
      <c r="Q891" s="267" t="str" cm="1">
        <f t="array" aca="1" ref="Q891" ca="1">_xlfn.IFS(J891="no","no",$B$10="si","si")</f>
        <v>si</v>
      </c>
      <c r="R891" s="266"/>
    </row>
    <row r="892" spans="1:18" x14ac:dyDescent="0.3">
      <c r="A892" s="64" t="s">
        <v>3490</v>
      </c>
      <c r="B892" s="224" t="s">
        <v>44</v>
      </c>
      <c r="C892" s="225" t="s">
        <v>3491</v>
      </c>
      <c r="D892" s="52" t="s">
        <v>57</v>
      </c>
      <c r="E892" s="37" t="s">
        <v>3492</v>
      </c>
      <c r="F892" s="272" t="s">
        <v>695</v>
      </c>
      <c r="G892" s="39" t="s">
        <v>3493</v>
      </c>
      <c r="H892" s="40">
        <v>45119</v>
      </c>
      <c r="I892" s="41">
        <f>Table15[[#This Row],[Fecha 
de 
expedición]]+1461</f>
        <v>46580</v>
      </c>
      <c r="J892" s="244" t="str">
        <f ca="1">IF(I892&gt;=TODAY(),"si","no")</f>
        <v>si</v>
      </c>
      <c r="K892" s="8" t="str">
        <f ca="1">IF(ABS(_xlfn.DAYS(TODAY(),I892))&lt;$B$9,"Debe renovar licencia luego de curso de 8 horas","")</f>
        <v/>
      </c>
      <c r="L892" s="8"/>
      <c r="M892" s="8" t="str">
        <f ca="1">IF(AND(J892="no",$B$10="si"),"si","no")</f>
        <v>no</v>
      </c>
      <c r="N892" s="266"/>
      <c r="O892" s="266"/>
      <c r="P892" s="266"/>
      <c r="Q892" s="267" t="str" cm="1">
        <f t="array" aca="1" ref="Q892" ca="1">_xlfn.IFS(J892="no","no",$B$10="si","si")</f>
        <v>si</v>
      </c>
      <c r="R892" s="266"/>
    </row>
    <row r="893" spans="1:18" x14ac:dyDescent="0.3">
      <c r="A893" s="64" t="s">
        <v>3494</v>
      </c>
      <c r="B893" s="224" t="s">
        <v>44</v>
      </c>
      <c r="C893" s="225" t="s">
        <v>3495</v>
      </c>
      <c r="D893" s="52" t="s">
        <v>46</v>
      </c>
      <c r="E893" s="37" t="s">
        <v>3496</v>
      </c>
      <c r="F893" s="38" t="s">
        <v>555</v>
      </c>
      <c r="G893" s="39" t="s">
        <v>3497</v>
      </c>
      <c r="H893" s="40">
        <v>45146</v>
      </c>
      <c r="I893" s="41">
        <f>Table15[[#This Row],[Fecha 
de 
expedición]]+1461</f>
        <v>46607</v>
      </c>
      <c r="J893" s="244" t="str">
        <f ca="1">IF(I893&gt;=TODAY(),"si","no")</f>
        <v>si</v>
      </c>
      <c r="K893" s="8" t="str">
        <f ca="1">IF(ABS(_xlfn.DAYS(TODAY(),I893))&lt;$B$9,"Debe renovar licencia luego de curso de 8 horas","")</f>
        <v/>
      </c>
      <c r="L893" s="8"/>
      <c r="M893" s="8" t="str">
        <f ca="1">IF(AND(J893="no",$B$10="si"),"si","no")</f>
        <v>no</v>
      </c>
      <c r="N893" s="266"/>
      <c r="O893" s="266"/>
      <c r="P893" s="266"/>
      <c r="Q893" s="267" t="str" cm="1">
        <f t="array" aca="1" ref="Q893" ca="1">_xlfn.IFS(J893="no","no",$B$10="si","si")</f>
        <v>si</v>
      </c>
      <c r="R893" s="266"/>
    </row>
    <row r="894" spans="1:18" x14ac:dyDescent="0.3">
      <c r="A894" s="64" t="s">
        <v>3498</v>
      </c>
      <c r="B894" s="224" t="s">
        <v>44</v>
      </c>
      <c r="C894" s="225" t="s">
        <v>3499</v>
      </c>
      <c r="D894" s="52" t="s">
        <v>46</v>
      </c>
      <c r="E894" s="37" t="s">
        <v>3500</v>
      </c>
      <c r="F894" s="38" t="s">
        <v>89</v>
      </c>
      <c r="G894" s="39" t="s">
        <v>3501</v>
      </c>
      <c r="H894" s="40">
        <v>45146</v>
      </c>
      <c r="I894" s="41">
        <f>Table15[[#This Row],[Fecha 
de 
expedición]]+1461</f>
        <v>46607</v>
      </c>
      <c r="J894" s="244" t="str">
        <f ca="1">IF(I894&gt;=TODAY(),"si","no")</f>
        <v>si</v>
      </c>
      <c r="K894" s="8" t="str">
        <f ca="1">IF(ABS(_xlfn.DAYS(TODAY(),I894))&lt;$B$9,"Debe renovar licencia luego de curso de 8 horas","")</f>
        <v/>
      </c>
      <c r="L894" s="8"/>
      <c r="M894" s="8" t="str">
        <f ca="1">IF(AND(J894="no",$B$10="si"),"si","no")</f>
        <v>no</v>
      </c>
      <c r="N894" s="266"/>
      <c r="O894" s="266"/>
      <c r="P894" s="266"/>
      <c r="Q894" s="267" t="str" cm="1">
        <f t="array" aca="1" ref="Q894" ca="1">_xlfn.IFS(J894="no","no",$B$10="si","si")</f>
        <v>si</v>
      </c>
      <c r="R894" s="266"/>
    </row>
    <row r="895" spans="1:18" x14ac:dyDescent="0.3">
      <c r="A895" s="61" t="s">
        <v>3502</v>
      </c>
      <c r="B895" s="224" t="s">
        <v>44</v>
      </c>
      <c r="C895" s="225" t="s">
        <v>3503</v>
      </c>
      <c r="D895" s="38" t="s">
        <v>57</v>
      </c>
      <c r="E895" s="235" t="s">
        <v>3504</v>
      </c>
      <c r="F895" s="38" t="s">
        <v>2175</v>
      </c>
      <c r="G895" s="39" t="s">
        <v>3505</v>
      </c>
      <c r="H895" s="81">
        <v>44596</v>
      </c>
      <c r="I895" s="84">
        <f>Table15[[#This Row],[Fecha 
de 
expedición]]+1461</f>
        <v>46057</v>
      </c>
      <c r="J895" s="244" t="str">
        <f ca="1">IF(I895&gt;=TODAY(),"si","no")</f>
        <v>si</v>
      </c>
      <c r="K895" s="8" t="str">
        <f ca="1">IF(ABS(_xlfn.DAYS(TODAY(),I895))&lt;$B$9,"Debe renovar licencia luego de curso de 8 horas","")</f>
        <v/>
      </c>
      <c r="L895" s="8"/>
      <c r="M895" s="8" t="str">
        <f ca="1">IF(AND(J895="no",$B$10="si"),"si","no")</f>
        <v>no</v>
      </c>
      <c r="N895" s="266"/>
      <c r="O895" s="266"/>
      <c r="P895" s="266"/>
      <c r="Q895" s="267" t="str" cm="1">
        <f t="array" aca="1" ref="Q895" ca="1">_xlfn.IFS(J895="no","no",$B$10="si","si")</f>
        <v>si</v>
      </c>
      <c r="R895" s="266"/>
    </row>
    <row r="896" spans="1:18" x14ac:dyDescent="0.3">
      <c r="A896" s="61" t="s">
        <v>3506</v>
      </c>
      <c r="B896" s="224" t="s">
        <v>44</v>
      </c>
      <c r="C896" s="225" t="s">
        <v>3507</v>
      </c>
      <c r="D896" s="38" t="s">
        <v>57</v>
      </c>
      <c r="E896" s="58" t="s">
        <v>3508</v>
      </c>
      <c r="F896" s="38" t="s">
        <v>929</v>
      </c>
      <c r="G896" s="39" t="s">
        <v>3509</v>
      </c>
      <c r="H896" s="40">
        <v>44375</v>
      </c>
      <c r="I896" s="41">
        <f>Table15[[#This Row],[Fecha 
de 
expedición]]+1461</f>
        <v>45836</v>
      </c>
      <c r="J896" s="244" t="str">
        <f ca="1">IF(I896&gt;=TODAY(),"si","no")</f>
        <v>si</v>
      </c>
      <c r="K896" s="8" t="str">
        <f ca="1">IF(ABS(_xlfn.DAYS(TODAY(),I896))&lt;$B$9,"Debe renovar licencia luego de curso de 8 horas","")</f>
        <v/>
      </c>
      <c r="L896" s="8"/>
      <c r="M896" s="8" t="str">
        <f ca="1">IF(AND(J896="no",$B$10="si"),"si","no")</f>
        <v>no</v>
      </c>
      <c r="N896" s="266"/>
      <c r="O896" s="266"/>
      <c r="P896" s="266"/>
      <c r="Q896" s="267" t="str" cm="1">
        <f t="array" aca="1" ref="Q896" ca="1">_xlfn.IFS(J896="no","no",$B$10="si","si")</f>
        <v>si</v>
      </c>
      <c r="R896" s="266"/>
    </row>
    <row r="897" spans="1:18" x14ac:dyDescent="0.3">
      <c r="A897" s="64" t="s">
        <v>3510</v>
      </c>
      <c r="B897" s="224" t="s">
        <v>44</v>
      </c>
      <c r="C897" s="225" t="s">
        <v>3511</v>
      </c>
      <c r="D897" s="52" t="s">
        <v>57</v>
      </c>
      <c r="E897" s="37" t="s">
        <v>3512</v>
      </c>
      <c r="F897" s="38" t="s">
        <v>664</v>
      </c>
      <c r="G897" s="39" t="s">
        <v>3513</v>
      </c>
      <c r="H897" s="40">
        <v>44333</v>
      </c>
      <c r="I897" s="41">
        <f>Table15[[#This Row],[Fecha 
de 
expedición]]+1461</f>
        <v>45794</v>
      </c>
      <c r="J897" s="244" t="str">
        <f ca="1">IF(I897&gt;=TODAY(),"si","no")</f>
        <v>si</v>
      </c>
      <c r="K897" s="8" t="str">
        <f ca="1">IF(ABS(_xlfn.DAYS(TODAY(),I897))&lt;$B$9,"Debe renovar licencia luego de curso de 8 horas","")</f>
        <v/>
      </c>
      <c r="L897" s="8"/>
      <c r="M897" s="8" t="str">
        <f ca="1">IF(AND(J897="no",$B$10="si"),"si","no")</f>
        <v>no</v>
      </c>
      <c r="N897" s="266"/>
      <c r="O897" s="266"/>
      <c r="P897" s="266"/>
      <c r="Q897" s="267" t="str" cm="1">
        <f t="array" aca="1" ref="Q897" ca="1">_xlfn.IFS(J897="no","no",$B$10="si","si")</f>
        <v>si</v>
      </c>
      <c r="R897" s="266"/>
    </row>
    <row r="898" spans="1:18" x14ac:dyDescent="0.3">
      <c r="A898" s="64" t="s">
        <v>3514</v>
      </c>
      <c r="B898" s="224" t="s">
        <v>44</v>
      </c>
      <c r="C898" s="225" t="s">
        <v>3515</v>
      </c>
      <c r="D898" s="52" t="s">
        <v>57</v>
      </c>
      <c r="E898" s="37" t="s">
        <v>3516</v>
      </c>
      <c r="F898" s="38" t="s">
        <v>508</v>
      </c>
      <c r="G898" s="39" t="s">
        <v>3517</v>
      </c>
      <c r="H898" s="40">
        <v>44336</v>
      </c>
      <c r="I898" s="41">
        <f>Table15[[#This Row],[Fecha 
de 
expedición]]+1461</f>
        <v>45797</v>
      </c>
      <c r="J898" s="244" t="str">
        <f ca="1">IF(I898&gt;=TODAY(),"si","no")</f>
        <v>si</v>
      </c>
      <c r="K898" s="8" t="str">
        <f ca="1">IF(ABS(_xlfn.DAYS(TODAY(),I898))&lt;$B$9,"Debe renovar licencia luego de curso de 8 horas","")</f>
        <v/>
      </c>
      <c r="L898" s="8"/>
      <c r="M898" s="8" t="str">
        <f ca="1">IF(AND(J898="no",$B$10="si"),"si","no")</f>
        <v>no</v>
      </c>
      <c r="N898" s="266"/>
      <c r="O898" s="266"/>
      <c r="P898" s="266"/>
      <c r="Q898" s="267" t="str" cm="1">
        <f t="array" aca="1" ref="Q898" ca="1">_xlfn.IFS(J898="no","no",$B$10="si","si")</f>
        <v>si</v>
      </c>
      <c r="R898" s="266"/>
    </row>
    <row r="899" spans="1:18" x14ac:dyDescent="0.3">
      <c r="A899" s="64" t="s">
        <v>3518</v>
      </c>
      <c r="B899" s="224" t="s">
        <v>44</v>
      </c>
      <c r="C899" s="225" t="s">
        <v>3519</v>
      </c>
      <c r="D899" s="52" t="s">
        <v>57</v>
      </c>
      <c r="E899" s="37" t="s">
        <v>3520</v>
      </c>
      <c r="F899" s="38" t="s">
        <v>204</v>
      </c>
      <c r="G899" s="39" t="s">
        <v>3521</v>
      </c>
      <c r="H899" s="40">
        <v>43790</v>
      </c>
      <c r="I899" s="41">
        <f>Table15[[#This Row],[Fecha 
de 
expedición]]+1461</f>
        <v>45251</v>
      </c>
      <c r="J899" s="244" t="str">
        <f ca="1">IF(I899&gt;=TODAY(),"si","no")</f>
        <v>si</v>
      </c>
      <c r="K899" s="8" t="str">
        <f ca="1">IF(ABS(_xlfn.DAYS(TODAY(),I899))&lt;$B$9,"Debe renovar licencia luego de curso de 8 horas","")</f>
        <v/>
      </c>
      <c r="L899" s="8"/>
      <c r="M899" s="8" t="str">
        <f ca="1">IF(AND(J899="no",$B$10="si"),"si","no")</f>
        <v>no</v>
      </c>
      <c r="N899" s="266"/>
      <c r="O899" s="266"/>
      <c r="P899" s="266"/>
      <c r="Q899" s="267" t="str" cm="1">
        <f t="array" aca="1" ref="Q899" ca="1">_xlfn.IFS(J899="no","no",$B$10="si","si")</f>
        <v>si</v>
      </c>
      <c r="R899" s="266"/>
    </row>
    <row r="900" spans="1:18" x14ac:dyDescent="0.3">
      <c r="A900" s="64" t="s">
        <v>3522</v>
      </c>
      <c r="B900" s="224" t="s">
        <v>44</v>
      </c>
      <c r="C900" s="225" t="s">
        <v>3523</v>
      </c>
      <c r="D900" s="52" t="s">
        <v>57</v>
      </c>
      <c r="E900" s="37" t="s">
        <v>3524</v>
      </c>
      <c r="F900" s="38" t="s">
        <v>704</v>
      </c>
      <c r="G900" s="39" t="s">
        <v>3525</v>
      </c>
      <c r="H900" s="40">
        <v>44267</v>
      </c>
      <c r="I900" s="41">
        <f>Table15[[#This Row],[Fecha 
de 
expedición]]+1461</f>
        <v>45728</v>
      </c>
      <c r="J900" s="244" t="str">
        <f ca="1">IF(I900&gt;=TODAY(),"si","no")</f>
        <v>si</v>
      </c>
      <c r="K900" s="8" t="str">
        <f ca="1">IF(ABS(_xlfn.DAYS(TODAY(),I900))&lt;$B$9,"Debe renovar licencia luego de curso de 8 horas","")</f>
        <v/>
      </c>
      <c r="L900" s="8"/>
      <c r="M900" s="8" t="str">
        <f ca="1">IF(AND(J900="no",$B$10="si"),"si","no")</f>
        <v>no</v>
      </c>
      <c r="N900" s="266"/>
      <c r="O900" s="266"/>
      <c r="P900" s="266"/>
      <c r="Q900" s="267" t="str" cm="1">
        <f t="array" aca="1" ref="Q900" ca="1">_xlfn.IFS(J900="no","no",$B$10="si","si")</f>
        <v>si</v>
      </c>
      <c r="R900" s="266"/>
    </row>
    <row r="901" spans="1:18" x14ac:dyDescent="0.3">
      <c r="A901" s="64" t="s">
        <v>3526</v>
      </c>
      <c r="B901" s="224" t="s">
        <v>44</v>
      </c>
      <c r="C901" s="225" t="s">
        <v>3527</v>
      </c>
      <c r="D901" s="52" t="s">
        <v>57</v>
      </c>
      <c r="E901" s="37" t="s">
        <v>3528</v>
      </c>
      <c r="F901" s="38" t="s">
        <v>267</v>
      </c>
      <c r="G901" s="39" t="s">
        <v>3529</v>
      </c>
      <c r="H901" s="40">
        <v>43790</v>
      </c>
      <c r="I901" s="41">
        <f>Table15[[#This Row],[Fecha 
de 
expedición]]+1461</f>
        <v>45251</v>
      </c>
      <c r="J901" s="244" t="str">
        <f ca="1">IF(I901&gt;=TODAY(),"si","no")</f>
        <v>si</v>
      </c>
      <c r="K901" s="8" t="str">
        <f ca="1">IF(ABS(_xlfn.DAYS(TODAY(),I901))&lt;$B$9,"Debe renovar licencia luego de curso de 8 horas","")</f>
        <v/>
      </c>
      <c r="L901" s="8"/>
      <c r="M901" s="8" t="str">
        <f ca="1">IF(AND(J901="no",$B$10="si"),"si","no")</f>
        <v>no</v>
      </c>
      <c r="N901" s="266"/>
      <c r="O901" s="266"/>
      <c r="P901" s="266"/>
      <c r="Q901" s="267" t="str" cm="1">
        <f t="array" aca="1" ref="Q901" ca="1">_xlfn.IFS(J901="no","no",$B$10="si","si")</f>
        <v>si</v>
      </c>
      <c r="R901" s="266"/>
    </row>
    <row r="902" spans="1:18" x14ac:dyDescent="0.3">
      <c r="A902" s="64" t="s">
        <v>3530</v>
      </c>
      <c r="B902" s="224" t="s">
        <v>44</v>
      </c>
      <c r="C902" s="225" t="s">
        <v>3531</v>
      </c>
      <c r="D902" s="52" t="s">
        <v>46</v>
      </c>
      <c r="E902" s="37" t="s">
        <v>3532</v>
      </c>
      <c r="F902" s="38" t="s">
        <v>155</v>
      </c>
      <c r="G902" s="39" t="s">
        <v>3533</v>
      </c>
      <c r="H902" s="40">
        <v>44267</v>
      </c>
      <c r="I902" s="41">
        <f>Table15[[#This Row],[Fecha 
de 
expedición]]+1461</f>
        <v>45728</v>
      </c>
      <c r="J902" s="244" t="str">
        <f ca="1">IF(I902&gt;=TODAY(),"si","no")</f>
        <v>si</v>
      </c>
      <c r="K902" s="8" t="str">
        <f ca="1">IF(ABS(_xlfn.DAYS(TODAY(),I902))&lt;$B$9,"Debe renovar licencia luego de curso de 8 horas","")</f>
        <v/>
      </c>
      <c r="L902" s="8"/>
      <c r="M902" s="8" t="str">
        <f ca="1">IF(AND(J902="no",$B$10="si"),"si","no")</f>
        <v>no</v>
      </c>
      <c r="N902" s="266"/>
      <c r="O902" s="266"/>
      <c r="P902" s="266"/>
      <c r="Q902" s="267" t="str" cm="1">
        <f t="array" aca="1" ref="Q902" ca="1">_xlfn.IFS(J902="no","no",$B$10="si","si")</f>
        <v>si</v>
      </c>
      <c r="R902" s="266"/>
    </row>
    <row r="903" spans="1:18" x14ac:dyDescent="0.3">
      <c r="A903" s="64" t="s">
        <v>3534</v>
      </c>
      <c r="B903" s="224" t="s">
        <v>44</v>
      </c>
      <c r="C903" s="225" t="s">
        <v>3535</v>
      </c>
      <c r="D903" s="52" t="s">
        <v>57</v>
      </c>
      <c r="E903" s="37" t="s">
        <v>3536</v>
      </c>
      <c r="F903" s="38" t="s">
        <v>89</v>
      </c>
      <c r="G903" s="39" t="s">
        <v>3537</v>
      </c>
      <c r="H903" s="40">
        <v>43754</v>
      </c>
      <c r="I903" s="41">
        <f>Table15[[#This Row],[Fecha 
de 
expedición]]+1461</f>
        <v>45215</v>
      </c>
      <c r="J903" s="244" t="str">
        <f ca="1">IF(I903&gt;=TODAY(),"si","no")</f>
        <v>si</v>
      </c>
      <c r="K903" s="8" t="str">
        <f ca="1">IF(ABS(_xlfn.DAYS(TODAY(),I903))&lt;$B$9,"Debe renovar licencia luego de curso de 8 horas","")</f>
        <v/>
      </c>
      <c r="L903" s="8"/>
      <c r="M903" s="8" t="str">
        <f ca="1">IF(AND(J903="no",$B$10="si"),"si","no")</f>
        <v>no</v>
      </c>
      <c r="N903" s="266"/>
      <c r="O903" s="266"/>
      <c r="P903" s="266"/>
      <c r="Q903" s="267" t="str" cm="1">
        <f t="array" aca="1" ref="Q903" ca="1">_xlfn.IFS(J903="no","no",$B$10="si","si")</f>
        <v>si</v>
      </c>
      <c r="R903" s="266"/>
    </row>
    <row r="904" spans="1:18" x14ac:dyDescent="0.3">
      <c r="A904" s="64" t="s">
        <v>3538</v>
      </c>
      <c r="B904" s="224" t="s">
        <v>44</v>
      </c>
      <c r="C904" s="225" t="s">
        <v>3539</v>
      </c>
      <c r="D904" s="52" t="s">
        <v>57</v>
      </c>
      <c r="E904" s="37" t="s">
        <v>3540</v>
      </c>
      <c r="F904" s="38" t="s">
        <v>89</v>
      </c>
      <c r="G904" s="39" t="s">
        <v>3541</v>
      </c>
      <c r="H904" s="40">
        <v>43766</v>
      </c>
      <c r="I904" s="41">
        <f>Table15[[#This Row],[Fecha 
de 
expedición]]+1461</f>
        <v>45227</v>
      </c>
      <c r="J904" s="244" t="str">
        <f ca="1">IF(I904&gt;=TODAY(),"si","no")</f>
        <v>si</v>
      </c>
      <c r="K904" s="8" t="str">
        <f ca="1">IF(ABS(_xlfn.DAYS(TODAY(),I904))&lt;$B$9,"Debe renovar licencia luego de curso de 8 horas","")</f>
        <v/>
      </c>
      <c r="L904" s="8"/>
      <c r="M904" s="8" t="str">
        <f ca="1">IF(AND(J904="no",$B$10="si"),"si","no")</f>
        <v>no</v>
      </c>
      <c r="N904" s="266"/>
      <c r="O904" s="266"/>
      <c r="P904" s="266"/>
      <c r="Q904" s="267" t="str" cm="1">
        <f t="array" aca="1" ref="Q904" ca="1">_xlfn.IFS(J904="no","no",$B$10="si","si")</f>
        <v>si</v>
      </c>
      <c r="R904" s="266"/>
    </row>
    <row r="905" spans="1:18" x14ac:dyDescent="0.3">
      <c r="A905" s="64" t="s">
        <v>3542</v>
      </c>
      <c r="B905" s="224" t="s">
        <v>44</v>
      </c>
      <c r="C905" s="225" t="s">
        <v>3543</v>
      </c>
      <c r="D905" s="52" t="s">
        <v>57</v>
      </c>
      <c r="E905" s="82" t="s">
        <v>3544</v>
      </c>
      <c r="F905" s="38" t="s">
        <v>678</v>
      </c>
      <c r="G905" s="39" t="s">
        <v>3545</v>
      </c>
      <c r="H905" s="40">
        <v>44865</v>
      </c>
      <c r="I905" s="41">
        <f>Table15[[#This Row],[Fecha 
de 
expedición]]+1461</f>
        <v>46326</v>
      </c>
      <c r="J905" s="244" t="str">
        <f ca="1">IF(I905&gt;=TODAY(),"si","no")</f>
        <v>si</v>
      </c>
      <c r="K905" s="8" t="str">
        <f ca="1">IF(ABS(_xlfn.DAYS(TODAY(),I905))&lt;$B$9,"Debe renovar licencia luego de curso de 8 horas","")</f>
        <v/>
      </c>
      <c r="L905" s="8"/>
      <c r="M905" s="8" t="str">
        <f ca="1">IF(AND(J905="no",$B$10="si"),"si","no")</f>
        <v>no</v>
      </c>
      <c r="N905" s="266"/>
      <c r="O905" s="266"/>
      <c r="P905" s="266"/>
      <c r="Q905" s="267" t="str" cm="1">
        <f t="array" aca="1" ref="Q905" ca="1">_xlfn.IFS(J905="no","no",$B$10="si","si")</f>
        <v>si</v>
      </c>
      <c r="R905" s="266"/>
    </row>
    <row r="906" spans="1:18" x14ac:dyDescent="0.3">
      <c r="A906" s="61" t="s">
        <v>3546</v>
      </c>
      <c r="B906" s="224" t="s">
        <v>44</v>
      </c>
      <c r="C906" s="225" t="s">
        <v>3547</v>
      </c>
      <c r="D906" s="38" t="s">
        <v>57</v>
      </c>
      <c r="E906" s="235" t="s">
        <v>3548</v>
      </c>
      <c r="F906" s="38" t="s">
        <v>844</v>
      </c>
      <c r="G906" s="39" t="s">
        <v>3549</v>
      </c>
      <c r="H906" s="81">
        <v>44743</v>
      </c>
      <c r="I906" s="84">
        <f>Table15[[#This Row],[Fecha 
de 
expedición]]+1461</f>
        <v>46204</v>
      </c>
      <c r="J906" s="244" t="str">
        <f ca="1">IF(I906&gt;=TODAY(),"si","no")</f>
        <v>si</v>
      </c>
      <c r="K906" s="8" t="str">
        <f ca="1">IF(ABS(_xlfn.DAYS(TODAY(),I906))&lt;$B$9,"Debe renovar licencia luego de curso de 8 horas","")</f>
        <v/>
      </c>
      <c r="L906" s="8"/>
      <c r="M906" s="8" t="str">
        <f ca="1">IF(AND(J906="no",$B$10="si"),"si","no")</f>
        <v>no</v>
      </c>
      <c r="N906" s="266"/>
      <c r="O906" s="266"/>
      <c r="P906" s="266"/>
      <c r="Q906" s="267" t="str" cm="1">
        <f t="array" aca="1" ref="Q906" ca="1">_xlfn.IFS(J906="no","no",$B$10="si","si")</f>
        <v>si</v>
      </c>
      <c r="R906" s="266"/>
    </row>
    <row r="907" spans="1:18" x14ac:dyDescent="0.3">
      <c r="A907" s="64" t="s">
        <v>3550</v>
      </c>
      <c r="B907" s="224" t="s">
        <v>44</v>
      </c>
      <c r="C907" s="225" t="s">
        <v>3551</v>
      </c>
      <c r="D907" s="52" t="s">
        <v>57</v>
      </c>
      <c r="E907" s="37" t="s">
        <v>3552</v>
      </c>
      <c r="F907" s="38" t="s">
        <v>347</v>
      </c>
      <c r="G907" s="39" t="s">
        <v>3553</v>
      </c>
      <c r="H907" s="40">
        <v>45155</v>
      </c>
      <c r="I907" s="41">
        <f>Table15[[#This Row],[Fecha 
de 
expedición]]+1461</f>
        <v>46616</v>
      </c>
      <c r="J907" s="244" t="str">
        <f ca="1">IF(I907&gt;=TODAY(),"si","no")</f>
        <v>si</v>
      </c>
      <c r="K907" s="8" t="str">
        <f ca="1">IF(ABS(_xlfn.DAYS(TODAY(),I907))&lt;$B$9,"Debe renovar licencia luego de curso de 8 horas","")</f>
        <v/>
      </c>
      <c r="L907" s="8"/>
      <c r="M907" s="8" t="str">
        <f ca="1">IF(AND(J907="no",$B$10="si"),"si","no")</f>
        <v>no</v>
      </c>
      <c r="N907" s="266"/>
      <c r="O907" s="266"/>
      <c r="P907" s="266"/>
      <c r="Q907" s="267" t="str" cm="1">
        <f t="array" aca="1" ref="Q907" ca="1">_xlfn.IFS(J907="no","no",$B$10="si","si")</f>
        <v>si</v>
      </c>
      <c r="R907" s="266"/>
    </row>
    <row r="908" spans="1:18" x14ac:dyDescent="0.3">
      <c r="A908" s="64" t="s">
        <v>3554</v>
      </c>
      <c r="B908" s="224" t="s">
        <v>44</v>
      </c>
      <c r="C908" s="225" t="s">
        <v>3555</v>
      </c>
      <c r="D908" s="52" t="s">
        <v>46</v>
      </c>
      <c r="E908" s="37" t="s">
        <v>3556</v>
      </c>
      <c r="F908" s="38" t="s">
        <v>155</v>
      </c>
      <c r="G908" s="39" t="s">
        <v>3557</v>
      </c>
      <c r="H908" s="40">
        <v>43766</v>
      </c>
      <c r="I908" s="41">
        <f>Table15[[#This Row],[Fecha 
de 
expedición]]+1461</f>
        <v>45227</v>
      </c>
      <c r="J908" s="244" t="str">
        <f ca="1">IF(I908&gt;=TODAY(),"si","no")</f>
        <v>si</v>
      </c>
      <c r="K908" s="8" t="str">
        <f ca="1">IF(ABS(_xlfn.DAYS(TODAY(),I908))&lt;$B$9,"Debe renovar licencia luego de curso de 8 horas","")</f>
        <v/>
      </c>
      <c r="L908" s="8"/>
      <c r="M908" s="8" t="str">
        <f ca="1">IF(AND(J908="no",$B$10="si"),"si","no")</f>
        <v>no</v>
      </c>
      <c r="N908" s="266"/>
      <c r="O908" s="266"/>
      <c r="P908" s="266"/>
      <c r="Q908" s="267" t="str" cm="1">
        <f t="array" aca="1" ref="Q908" ca="1">_xlfn.IFS(J908="no","no",$B$10="si","si")</f>
        <v>si</v>
      </c>
      <c r="R908" s="266"/>
    </row>
    <row r="909" spans="1:18" x14ac:dyDescent="0.3">
      <c r="A909" s="64" t="s">
        <v>3558</v>
      </c>
      <c r="B909" s="224" t="s">
        <v>62</v>
      </c>
      <c r="C909" s="225" t="s">
        <v>3559</v>
      </c>
      <c r="D909" s="52" t="s">
        <v>46</v>
      </c>
      <c r="E909" s="37" t="s">
        <v>3560</v>
      </c>
      <c r="F909" s="38" t="s">
        <v>155</v>
      </c>
      <c r="G909" s="39" t="s">
        <v>3561</v>
      </c>
      <c r="H909" s="40">
        <v>43728</v>
      </c>
      <c r="I909" s="41">
        <f>Table15[[#This Row],[Fecha 
de 
expedición]]+1461</f>
        <v>45189</v>
      </c>
      <c r="J909" s="244" t="str">
        <f ca="1">IF(I909&gt;=TODAY(),"si","no")</f>
        <v>si</v>
      </c>
      <c r="K909" s="8" t="str">
        <f ca="1">IF(ABS(_xlfn.DAYS(TODAY(),I909))&lt;$B$9,"Debe renovar licencia luego de curso de 8 horas","")</f>
        <v>Debe renovar licencia luego de curso de 8 horas</v>
      </c>
      <c r="L909" s="8"/>
      <c r="M909" s="8" t="str">
        <f ca="1">IF(AND(J909="no",$B$10="si"),"si","no")</f>
        <v>no</v>
      </c>
      <c r="N909" s="266"/>
      <c r="O909" s="266"/>
      <c r="P909" s="266"/>
      <c r="Q909" s="267" t="str" cm="1">
        <f t="array" aca="1" ref="Q909" ca="1">_xlfn.IFS(J909="no","no",$B$10="si","si")</f>
        <v>si</v>
      </c>
      <c r="R909" s="266"/>
    </row>
    <row r="910" spans="1:18" x14ac:dyDescent="0.3">
      <c r="A910" s="63" t="s">
        <v>3562</v>
      </c>
      <c r="B910" s="224" t="s">
        <v>44</v>
      </c>
      <c r="C910" s="225" t="s">
        <v>3563</v>
      </c>
      <c r="D910" s="38" t="s">
        <v>46</v>
      </c>
      <c r="E910" s="37" t="s">
        <v>3564</v>
      </c>
      <c r="F910" s="38" t="s">
        <v>74</v>
      </c>
      <c r="G910" s="39" t="s">
        <v>3565</v>
      </c>
      <c r="H910" s="40">
        <v>44342</v>
      </c>
      <c r="I910" s="41">
        <f>Table15[[#This Row],[Fecha 
de 
expedición]]+1461</f>
        <v>45803</v>
      </c>
      <c r="J910" s="244" t="str">
        <f ca="1">IF(I910&gt;=TODAY(),"si","no")</f>
        <v>si</v>
      </c>
      <c r="K910" s="8" t="str">
        <f ca="1">IF(ABS(_xlfn.DAYS(TODAY(),I910))&lt;$B$9,"Debe renovar licencia luego de curso de 8 horas","")</f>
        <v/>
      </c>
      <c r="L910" s="8"/>
      <c r="M910" s="8" t="str">
        <f ca="1">IF(AND(J910="no",$B$10="si"),"si","no")</f>
        <v>no</v>
      </c>
      <c r="N910" s="266"/>
      <c r="O910" s="266"/>
      <c r="P910" s="266"/>
      <c r="Q910" s="267" t="str" cm="1">
        <f t="array" aca="1" ref="Q910" ca="1">_xlfn.IFS(J910="no","no",$B$10="si","si")</f>
        <v>si</v>
      </c>
      <c r="R910" s="266"/>
    </row>
    <row r="911" spans="1:18" x14ac:dyDescent="0.3">
      <c r="A911" s="63" t="s">
        <v>3566</v>
      </c>
      <c r="B911" s="224" t="s">
        <v>44</v>
      </c>
      <c r="C911" s="225" t="s">
        <v>3567</v>
      </c>
      <c r="D911" s="38" t="s">
        <v>57</v>
      </c>
      <c r="E911" s="37" t="s">
        <v>3568</v>
      </c>
      <c r="F911" s="38" t="s">
        <v>466</v>
      </c>
      <c r="G911" s="39" t="s">
        <v>3569</v>
      </c>
      <c r="H911" s="40">
        <v>44342</v>
      </c>
      <c r="I911" s="41">
        <f>Table15[[#This Row],[Fecha 
de 
expedición]]+1461</f>
        <v>45803</v>
      </c>
      <c r="J911" s="244" t="str">
        <f ca="1">IF(I911&gt;=TODAY(),"si","no")</f>
        <v>si</v>
      </c>
      <c r="K911" s="8" t="str">
        <f ca="1">IF(ABS(_xlfn.DAYS(TODAY(),I911))&lt;$B$9,"Debe renovar licencia luego de curso de 8 horas","")</f>
        <v/>
      </c>
      <c r="L911" s="8"/>
      <c r="M911" s="8" t="str">
        <f ca="1">IF(AND(J911="no",$B$10="si"),"si","no")</f>
        <v>no</v>
      </c>
      <c r="N911" s="266"/>
      <c r="O911" s="266"/>
      <c r="P911" s="266"/>
      <c r="Q911" s="267" t="str" cm="1">
        <f t="array" aca="1" ref="Q911" ca="1">_xlfn.IFS(J911="no","no",$B$10="si","si")</f>
        <v>si</v>
      </c>
      <c r="R911" s="266"/>
    </row>
    <row r="912" spans="1:18" x14ac:dyDescent="0.3">
      <c r="A912" s="64" t="s">
        <v>3570</v>
      </c>
      <c r="B912" s="224" t="s">
        <v>44</v>
      </c>
      <c r="C912" s="225" t="s">
        <v>3571</v>
      </c>
      <c r="D912" s="52" t="s">
        <v>57</v>
      </c>
      <c r="E912" s="37" t="s">
        <v>3572</v>
      </c>
      <c r="F912" s="38" t="s">
        <v>1393</v>
      </c>
      <c r="G912" s="39" t="s">
        <v>3573</v>
      </c>
      <c r="H912" s="40">
        <v>43621</v>
      </c>
      <c r="I912" s="41">
        <f>Table15[[#This Row],[Fecha 
de 
expedición]]+1461</f>
        <v>45082</v>
      </c>
      <c r="J912" s="244" t="str">
        <f ca="1">IF(I912&gt;=TODAY(),"si","no")</f>
        <v>no</v>
      </c>
      <c r="K912" s="8" t="str">
        <f ca="1">IF(ABS(_xlfn.DAYS(TODAY(),I912))&lt;$B$9,"Debe renovar licencia luego de curso de 8 horas","")</f>
        <v/>
      </c>
      <c r="L912" s="8"/>
      <c r="M912" s="8" t="str">
        <f ca="1">IF(AND(J912="no",$B$10="si"),"si","no")</f>
        <v>si</v>
      </c>
      <c r="N912" s="266"/>
      <c r="O912" s="266"/>
      <c r="P912" s="266"/>
      <c r="Q912" s="267" t="str" cm="1">
        <f t="array" aca="1" ref="Q912" ca="1">_xlfn.IFS(J912="no","no",$B$10="si","si")</f>
        <v>no</v>
      </c>
      <c r="R912" s="266"/>
    </row>
    <row r="913" spans="1:18" x14ac:dyDescent="0.3">
      <c r="A913" s="61" t="s">
        <v>3574</v>
      </c>
      <c r="B913" s="224" t="s">
        <v>44</v>
      </c>
      <c r="C913" s="225" t="s">
        <v>3575</v>
      </c>
      <c r="D913" s="38" t="s">
        <v>57</v>
      </c>
      <c r="E913" s="235" t="s">
        <v>3576</v>
      </c>
      <c r="F913" s="38" t="s">
        <v>704</v>
      </c>
      <c r="G913" s="39" t="s">
        <v>3577</v>
      </c>
      <c r="H913" s="81">
        <v>44629</v>
      </c>
      <c r="I913" s="84">
        <f>Table15[[#This Row],[Fecha 
de 
expedición]]+1461</f>
        <v>46090</v>
      </c>
      <c r="J913" s="244" t="str">
        <f ca="1">IF(I913&gt;=TODAY(),"si","no")</f>
        <v>si</v>
      </c>
      <c r="K913" s="8" t="str">
        <f ca="1">IF(ABS(_xlfn.DAYS(TODAY(),I913))&lt;$B$9,"Debe renovar licencia luego de curso de 8 horas","")</f>
        <v/>
      </c>
      <c r="L913" s="8"/>
      <c r="M913" s="8" t="str">
        <f ca="1">IF(AND(J913="no",$B$10="si"),"si","no")</f>
        <v>no</v>
      </c>
      <c r="N913" s="266"/>
      <c r="O913" s="266"/>
      <c r="P913" s="266"/>
      <c r="Q913" s="267" t="str" cm="1">
        <f t="array" aca="1" ref="Q913" ca="1">_xlfn.IFS(J913="no","no",$B$10="si","si")</f>
        <v>si</v>
      </c>
      <c r="R913" s="266"/>
    </row>
    <row r="914" spans="1:18" x14ac:dyDescent="0.3">
      <c r="A914" s="61" t="s">
        <v>3578</v>
      </c>
      <c r="B914" s="224" t="s">
        <v>44</v>
      </c>
      <c r="C914" s="225" t="s">
        <v>3579</v>
      </c>
      <c r="D914" s="38" t="s">
        <v>57</v>
      </c>
      <c r="E914" s="235" t="s">
        <v>3580</v>
      </c>
      <c r="F914" s="38" t="s">
        <v>1204</v>
      </c>
      <c r="G914" s="39" t="s">
        <v>3581</v>
      </c>
      <c r="H914" s="81">
        <v>44706</v>
      </c>
      <c r="I914" s="84">
        <f>Table15[[#This Row],[Fecha 
de 
expedición]]+1461</f>
        <v>46167</v>
      </c>
      <c r="J914" s="244" t="str">
        <f ca="1">IF(I914&gt;=TODAY(),"si","no")</f>
        <v>si</v>
      </c>
      <c r="K914" s="8" t="str">
        <f ca="1">IF(ABS(_xlfn.DAYS(TODAY(),I914))&lt;$B$9,"Debe renovar licencia luego de curso de 8 horas","")</f>
        <v/>
      </c>
      <c r="L914" s="8"/>
      <c r="M914" s="8" t="str">
        <f ca="1">IF(AND(J914="no",$B$10="si"),"si","no")</f>
        <v>no</v>
      </c>
      <c r="N914" s="266"/>
      <c r="O914" s="266"/>
      <c r="P914" s="266"/>
      <c r="Q914" s="267" t="str" cm="1">
        <f t="array" aca="1" ref="Q914" ca="1">_xlfn.IFS(J914="no","no",$B$10="si","si")</f>
        <v>si</v>
      </c>
      <c r="R914" s="266"/>
    </row>
    <row r="915" spans="1:18" x14ac:dyDescent="0.3">
      <c r="A915" s="64" t="s">
        <v>3582</v>
      </c>
      <c r="B915" s="224" t="s">
        <v>44</v>
      </c>
      <c r="C915" s="225" t="s">
        <v>3583</v>
      </c>
      <c r="D915" s="52" t="s">
        <v>57</v>
      </c>
      <c r="E915" s="37" t="s">
        <v>3584</v>
      </c>
      <c r="F915" s="38" t="s">
        <v>466</v>
      </c>
      <c r="G915" s="39" t="s">
        <v>3585</v>
      </c>
      <c r="H915" s="40">
        <v>44278</v>
      </c>
      <c r="I915" s="41">
        <f>Table15[[#This Row],[Fecha 
de 
expedición]]+1461</f>
        <v>45739</v>
      </c>
      <c r="J915" s="244" t="str">
        <f ca="1">IF(I915&gt;=TODAY(),"si","no")</f>
        <v>si</v>
      </c>
      <c r="K915" s="8" t="str">
        <f ca="1">IF(ABS(_xlfn.DAYS(TODAY(),I915))&lt;$B$9,"Debe renovar licencia luego de curso de 8 horas","")</f>
        <v/>
      </c>
      <c r="L915" s="8"/>
      <c r="M915" s="8" t="str">
        <f ca="1">IF(AND(J915="no",$B$10="si"),"si","no")</f>
        <v>no</v>
      </c>
      <c r="N915" s="266"/>
      <c r="O915" s="266"/>
      <c r="P915" s="266"/>
      <c r="Q915" s="267" t="str" cm="1">
        <f t="array" aca="1" ref="Q915" ca="1">_xlfn.IFS(J915="no","no",$B$10="si","si")</f>
        <v>si</v>
      </c>
      <c r="R915" s="266"/>
    </row>
    <row r="916" spans="1:18" x14ac:dyDescent="0.3">
      <c r="A916" s="252" t="s">
        <v>9370</v>
      </c>
      <c r="B916" s="224" t="s">
        <v>44</v>
      </c>
      <c r="C916" s="253" t="s">
        <v>9371</v>
      </c>
      <c r="D916" s="254" t="s">
        <v>57</v>
      </c>
      <c r="E916" s="259" t="s">
        <v>9372</v>
      </c>
      <c r="F916" s="38" t="s">
        <v>168</v>
      </c>
      <c r="G916" s="256" t="s">
        <v>9373</v>
      </c>
      <c r="H916" s="257">
        <v>45078</v>
      </c>
      <c r="I916" s="41">
        <f>Table15[[#This Row],[Fecha 
de 
expedición]]+1461</f>
        <v>46539</v>
      </c>
      <c r="J916" s="258" t="str">
        <f ca="1">IF(I916&gt;=TODAY(),"si","no")</f>
        <v>si</v>
      </c>
      <c r="K916" s="8" t="str">
        <f ca="1">IF(ABS(_xlfn.DAYS(TODAY(),I916))&lt;$B$9,"Debe renovar licencia luego de curso de 8 horas","")</f>
        <v/>
      </c>
      <c r="L916" s="8"/>
      <c r="M916" s="8" t="str">
        <f ca="1">IF(AND(J916="no",$B$10="si"),"si","no")</f>
        <v>no</v>
      </c>
      <c r="N916" s="266"/>
      <c r="O916" s="266"/>
      <c r="P916" s="266"/>
      <c r="Q916" s="267"/>
      <c r="R916" s="266"/>
    </row>
    <row r="917" spans="1:18" x14ac:dyDescent="0.3">
      <c r="A917" s="64" t="s">
        <v>3586</v>
      </c>
      <c r="B917" s="224" t="s">
        <v>44</v>
      </c>
      <c r="C917" s="225" t="s">
        <v>3587</v>
      </c>
      <c r="D917" s="52" t="s">
        <v>57</v>
      </c>
      <c r="E917" s="37"/>
      <c r="F917" s="38" t="s">
        <v>99</v>
      </c>
      <c r="G917" s="39" t="s">
        <v>3588</v>
      </c>
      <c r="H917" s="40">
        <v>43852</v>
      </c>
      <c r="I917" s="41">
        <f>Table15[[#This Row],[Fecha 
de 
expedición]]+1461</f>
        <v>45313</v>
      </c>
      <c r="J917" s="244" t="str">
        <f ca="1">IF(I917&gt;=TODAY(),"si","no")</f>
        <v>si</v>
      </c>
      <c r="K917" s="8" t="str">
        <f ca="1">IF(ABS(_xlfn.DAYS(TODAY(),I917))&lt;$B$9,"Debe renovar licencia luego de curso de 8 horas","")</f>
        <v/>
      </c>
      <c r="L917" s="8"/>
      <c r="M917" s="8" t="str">
        <f ca="1">IF(AND(J917="no",$B$10="si"),"si","no")</f>
        <v>no</v>
      </c>
      <c r="N917" s="266"/>
      <c r="O917" s="266"/>
      <c r="P917" s="266"/>
      <c r="Q917" s="267" t="str" cm="1">
        <f t="array" aca="1" ref="Q917" ca="1">_xlfn.IFS(J917="no","no",$B$10="si","si")</f>
        <v>si</v>
      </c>
      <c r="R917" s="266"/>
    </row>
    <row r="918" spans="1:18" x14ac:dyDescent="0.3">
      <c r="A918" s="64" t="s">
        <v>3589</v>
      </c>
      <c r="B918" s="224" t="s">
        <v>44</v>
      </c>
      <c r="C918" s="225" t="s">
        <v>3590</v>
      </c>
      <c r="D918" s="45" t="s">
        <v>57</v>
      </c>
      <c r="E918" s="37" t="s">
        <v>3591</v>
      </c>
      <c r="F918" s="38" t="s">
        <v>204</v>
      </c>
      <c r="G918" s="39" t="s">
        <v>3592</v>
      </c>
      <c r="H918" s="40">
        <v>43766</v>
      </c>
      <c r="I918" s="41">
        <f>Table15[[#This Row],[Fecha 
de 
expedición]]+1461</f>
        <v>45227</v>
      </c>
      <c r="J918" s="244" t="str">
        <f ca="1">IF(I918&gt;=TODAY(),"si","no")</f>
        <v>si</v>
      </c>
      <c r="K918" s="8" t="str">
        <f ca="1">IF(ABS(_xlfn.DAYS(TODAY(),I918))&lt;$B$9,"Debe renovar licencia luego de curso de 8 horas","")</f>
        <v/>
      </c>
      <c r="L918" s="8"/>
      <c r="M918" s="8" t="str">
        <f ca="1">IF(AND(J918="no",$B$10="si"),"si","no")</f>
        <v>no</v>
      </c>
      <c r="N918" s="266"/>
      <c r="O918" s="266"/>
      <c r="P918" s="266"/>
      <c r="Q918" s="267" t="str" cm="1">
        <f t="array" aca="1" ref="Q918" ca="1">_xlfn.IFS(J918="no","no",$B$10="si","si")</f>
        <v>si</v>
      </c>
      <c r="R918" s="266"/>
    </row>
    <row r="919" spans="1:18" x14ac:dyDescent="0.3">
      <c r="A919" s="61" t="s">
        <v>3593</v>
      </c>
      <c r="B919" s="224" t="s">
        <v>44</v>
      </c>
      <c r="C919" s="225" t="s">
        <v>3594</v>
      </c>
      <c r="D919" s="38" t="s">
        <v>57</v>
      </c>
      <c r="E919" s="235" t="s">
        <v>3595</v>
      </c>
      <c r="F919" s="38" t="s">
        <v>48</v>
      </c>
      <c r="G919" s="39" t="s">
        <v>3596</v>
      </c>
      <c r="H919" s="81">
        <v>44798</v>
      </c>
      <c r="I919" s="84">
        <f>Table15[[#This Row],[Fecha 
de 
expedición]]+1461</f>
        <v>46259</v>
      </c>
      <c r="J919" s="244" t="str">
        <f ca="1">IF(I919&gt;=TODAY(),"si","no")</f>
        <v>si</v>
      </c>
      <c r="K919" s="8" t="str">
        <f ca="1">IF(ABS(_xlfn.DAYS(TODAY(),I919))&lt;$B$9,"Debe renovar licencia luego de curso de 8 horas","")</f>
        <v/>
      </c>
      <c r="L919" s="8"/>
      <c r="M919" s="8" t="str">
        <f ca="1">IF(AND(J919="no",$B$10="si"),"si","no")</f>
        <v>no</v>
      </c>
      <c r="N919" s="266"/>
      <c r="O919" s="266"/>
      <c r="P919" s="266"/>
      <c r="Q919" s="267" t="str" cm="1">
        <f t="array" aca="1" ref="Q919" ca="1">_xlfn.IFS(J919="no","no",$B$10="si","si")</f>
        <v>si</v>
      </c>
      <c r="R919" s="266"/>
    </row>
    <row r="920" spans="1:18" x14ac:dyDescent="0.3">
      <c r="A920" s="64" t="s">
        <v>3597</v>
      </c>
      <c r="B920" s="224" t="s">
        <v>44</v>
      </c>
      <c r="C920" s="225" t="s">
        <v>3598</v>
      </c>
      <c r="D920" s="52" t="s">
        <v>57</v>
      </c>
      <c r="E920" s="37" t="s">
        <v>3599</v>
      </c>
      <c r="F920" s="38" t="s">
        <v>204</v>
      </c>
      <c r="G920" s="39" t="s">
        <v>3600</v>
      </c>
      <c r="H920" s="40">
        <v>43790</v>
      </c>
      <c r="I920" s="41">
        <f>Table15[[#This Row],[Fecha 
de 
expedición]]+1461</f>
        <v>45251</v>
      </c>
      <c r="J920" s="244" t="str">
        <f ca="1">IF(I920&gt;=TODAY(),"si","no")</f>
        <v>si</v>
      </c>
      <c r="K920" s="8" t="str">
        <f ca="1">IF(ABS(_xlfn.DAYS(TODAY(),I920))&lt;$B$9,"Debe renovar licencia luego de curso de 8 horas","")</f>
        <v/>
      </c>
      <c r="L920" s="8"/>
      <c r="M920" s="8" t="str">
        <f ca="1">IF(AND(J920="no",$B$10="si"),"si","no")</f>
        <v>no</v>
      </c>
      <c r="N920" s="266"/>
      <c r="O920" s="266"/>
      <c r="P920" s="266"/>
      <c r="Q920" s="267" t="str" cm="1">
        <f t="array" aca="1" ref="Q920" ca="1">_xlfn.IFS(J920="no","no",$B$10="si","si")</f>
        <v>si</v>
      </c>
      <c r="R920" s="266"/>
    </row>
    <row r="921" spans="1:18" x14ac:dyDescent="0.3">
      <c r="A921" s="64" t="s">
        <v>3601</v>
      </c>
      <c r="B921" s="224" t="s">
        <v>44</v>
      </c>
      <c r="C921" s="225" t="s">
        <v>3602</v>
      </c>
      <c r="D921" s="52" t="s">
        <v>57</v>
      </c>
      <c r="E921" s="37" t="s">
        <v>3603</v>
      </c>
      <c r="F921" s="38" t="s">
        <v>453</v>
      </c>
      <c r="G921" s="39" t="s">
        <v>3604</v>
      </c>
      <c r="H921" s="40">
        <v>43790</v>
      </c>
      <c r="I921" s="41">
        <f>Table15[[#This Row],[Fecha 
de 
expedición]]+1461</f>
        <v>45251</v>
      </c>
      <c r="J921" s="244" t="str">
        <f ca="1">IF(I921&gt;=TODAY(),"si","no")</f>
        <v>si</v>
      </c>
      <c r="K921" s="8" t="str">
        <f ca="1">IF(ABS(_xlfn.DAYS(TODAY(),I921))&lt;$B$9,"Debe renovar licencia luego de curso de 8 horas","")</f>
        <v/>
      </c>
      <c r="L921" s="8"/>
      <c r="M921" s="8" t="str">
        <f ca="1">IF(AND(J921="no",$B$10="si"),"si","no")</f>
        <v>no</v>
      </c>
      <c r="N921" s="266"/>
      <c r="O921" s="266"/>
      <c r="P921" s="266"/>
      <c r="Q921" s="267" t="str" cm="1">
        <f t="array" aca="1" ref="Q921" ca="1">_xlfn.IFS(J921="no","no",$B$10="si","si")</f>
        <v>si</v>
      </c>
      <c r="R921" s="266"/>
    </row>
    <row r="922" spans="1:18" x14ac:dyDescent="0.3">
      <c r="A922" s="64" t="s">
        <v>3605</v>
      </c>
      <c r="B922" s="224" t="s">
        <v>44</v>
      </c>
      <c r="C922" s="225" t="s">
        <v>3606</v>
      </c>
      <c r="D922" s="52" t="s">
        <v>57</v>
      </c>
      <c r="E922" s="37" t="s">
        <v>3607</v>
      </c>
      <c r="F922" s="38" t="s">
        <v>267</v>
      </c>
      <c r="G922" s="39" t="s">
        <v>3608</v>
      </c>
      <c r="H922" s="40">
        <v>43846</v>
      </c>
      <c r="I922" s="41">
        <f>Table15[[#This Row],[Fecha 
de 
expedición]]+1461</f>
        <v>45307</v>
      </c>
      <c r="J922" s="244" t="str">
        <f ca="1">IF(I922&gt;=TODAY(),"si","no")</f>
        <v>si</v>
      </c>
      <c r="K922" s="8" t="str">
        <f ca="1">IF(ABS(_xlfn.DAYS(TODAY(),I922))&lt;$B$9,"Debe renovar licencia luego de curso de 8 horas","")</f>
        <v/>
      </c>
      <c r="L922" s="8"/>
      <c r="M922" s="8" t="str">
        <f ca="1">IF(AND(J922="no",$B$10="si"),"si","no")</f>
        <v>no</v>
      </c>
      <c r="N922" s="266"/>
      <c r="O922" s="266"/>
      <c r="P922" s="266"/>
      <c r="Q922" s="267" t="str" cm="1">
        <f t="array" aca="1" ref="Q922" ca="1">_xlfn.IFS(J922="no","no",$B$10="si","si")</f>
        <v>si</v>
      </c>
      <c r="R922" s="266"/>
    </row>
    <row r="923" spans="1:18" x14ac:dyDescent="0.3">
      <c r="A923" s="64" t="s">
        <v>3609</v>
      </c>
      <c r="B923" s="224" t="s">
        <v>44</v>
      </c>
      <c r="C923" s="225" t="s">
        <v>3610</v>
      </c>
      <c r="D923" s="52" t="s">
        <v>57</v>
      </c>
      <c r="E923" s="37" t="s">
        <v>3611</v>
      </c>
      <c r="F923" s="38" t="s">
        <v>119</v>
      </c>
      <c r="G923" s="39" t="s">
        <v>3612</v>
      </c>
      <c r="H923" s="40">
        <v>44267</v>
      </c>
      <c r="I923" s="41">
        <f>Table15[[#This Row],[Fecha 
de 
expedición]]+1461</f>
        <v>45728</v>
      </c>
      <c r="J923" s="244" t="str">
        <f ca="1">IF(I923&gt;=TODAY(),"si","no")</f>
        <v>si</v>
      </c>
      <c r="K923" s="8" t="str">
        <f ca="1">IF(ABS(_xlfn.DAYS(TODAY(),I923))&lt;$B$9,"Debe renovar licencia luego de curso de 8 horas","")</f>
        <v/>
      </c>
      <c r="L923" s="8"/>
      <c r="M923" s="8" t="str">
        <f ca="1">IF(AND(J923="no",$B$10="si"),"si","no")</f>
        <v>no</v>
      </c>
      <c r="N923" s="266"/>
      <c r="O923" s="266"/>
      <c r="P923" s="266"/>
      <c r="Q923" s="267" t="str" cm="1">
        <f t="array" aca="1" ref="Q923" ca="1">_xlfn.IFS(J923="no","no",$B$10="si","si")</f>
        <v>si</v>
      </c>
      <c r="R923" s="266"/>
    </row>
    <row r="924" spans="1:18" x14ac:dyDescent="0.3">
      <c r="A924" s="64" t="s">
        <v>3613</v>
      </c>
      <c r="B924" s="224" t="s">
        <v>44</v>
      </c>
      <c r="C924" s="225" t="s">
        <v>3614</v>
      </c>
      <c r="D924" s="38" t="s">
        <v>57</v>
      </c>
      <c r="E924" s="37" t="s">
        <v>3615</v>
      </c>
      <c r="F924" s="38" t="s">
        <v>53</v>
      </c>
      <c r="G924" s="39" t="s">
        <v>3616</v>
      </c>
      <c r="H924" s="40">
        <v>45086</v>
      </c>
      <c r="I924" s="41">
        <f>Table15[[#This Row],[Fecha 
de 
expedición]]+1461</f>
        <v>46547</v>
      </c>
      <c r="J924" s="244" t="str">
        <f ca="1">IF(I924&gt;=TODAY(),"si","no")</f>
        <v>si</v>
      </c>
      <c r="K924" s="8" t="str">
        <f ca="1">IF(ABS(_xlfn.DAYS(TODAY(),I924))&lt;$B$9,"Debe renovar licencia luego de curso de 8 horas","")</f>
        <v/>
      </c>
      <c r="L924" s="8"/>
      <c r="M924" s="8" t="str">
        <f ca="1">IF(AND(J924="no",$B$10="si"),"si","no")</f>
        <v>no</v>
      </c>
      <c r="N924" s="266"/>
      <c r="O924" s="266"/>
      <c r="P924" s="266"/>
      <c r="Q924" s="267" t="str" cm="1">
        <f t="array" aca="1" ref="Q924" ca="1">_xlfn.IFS(J924="no","no",$B$10="si","si")</f>
        <v>si</v>
      </c>
      <c r="R924" s="266"/>
    </row>
    <row r="925" spans="1:18" x14ac:dyDescent="0.3">
      <c r="A925" s="64" t="s">
        <v>3617</v>
      </c>
      <c r="B925" s="224" t="s">
        <v>44</v>
      </c>
      <c r="C925" s="225" t="s">
        <v>3618</v>
      </c>
      <c r="D925" s="38" t="s">
        <v>57</v>
      </c>
      <c r="E925" s="37" t="s">
        <v>3619</v>
      </c>
      <c r="F925" s="38" t="s">
        <v>89</v>
      </c>
      <c r="G925" s="39" t="s">
        <v>3620</v>
      </c>
      <c r="H925" s="40">
        <v>43817</v>
      </c>
      <c r="I925" s="41">
        <f>Table15[[#This Row],[Fecha 
de 
expedición]]+1461</f>
        <v>45278</v>
      </c>
      <c r="J925" s="244" t="str">
        <f ca="1">IF(I925&gt;=TODAY(),"si","no")</f>
        <v>si</v>
      </c>
      <c r="K925" s="8" t="str">
        <f ca="1">IF(ABS(_xlfn.DAYS(TODAY(),I925))&lt;$B$9,"Debe renovar licencia luego de curso de 8 horas","")</f>
        <v/>
      </c>
      <c r="L925" s="8"/>
      <c r="M925" s="8" t="str">
        <f ca="1">IF(AND(J925="no",$B$10="si"),"si","no")</f>
        <v>no</v>
      </c>
      <c r="N925" s="266"/>
      <c r="O925" s="266"/>
      <c r="P925" s="266"/>
      <c r="Q925" s="267" t="str" cm="1">
        <f t="array" aca="1" ref="Q925" ca="1">_xlfn.IFS(J925="no","no",$B$10="si","si")</f>
        <v>si</v>
      </c>
      <c r="R925" s="266"/>
    </row>
    <row r="926" spans="1:18" x14ac:dyDescent="0.3">
      <c r="A926" s="64" t="s">
        <v>3621</v>
      </c>
      <c r="B926" s="224" t="s">
        <v>44</v>
      </c>
      <c r="C926" s="225" t="s">
        <v>3622</v>
      </c>
      <c r="D926" s="38" t="s">
        <v>57</v>
      </c>
      <c r="E926" s="37" t="s">
        <v>3623</v>
      </c>
      <c r="F926" s="38" t="s">
        <v>168</v>
      </c>
      <c r="G926" s="39" t="s">
        <v>3624</v>
      </c>
      <c r="H926" s="40">
        <v>43899</v>
      </c>
      <c r="I926" s="41">
        <f>Table15[[#This Row],[Fecha 
de 
expedición]]+1461</f>
        <v>45360</v>
      </c>
      <c r="J926" s="244" t="str">
        <f ca="1">IF(I926&gt;=TODAY(),"si","no")</f>
        <v>si</v>
      </c>
      <c r="K926" s="8" t="str">
        <f ca="1">IF(ABS(_xlfn.DAYS(TODAY(),I926))&lt;$B$9,"Debe renovar licencia luego de curso de 8 horas","")</f>
        <v/>
      </c>
      <c r="L926" s="8"/>
      <c r="M926" s="8" t="str">
        <f ca="1">IF(AND(J926="no",$B$10="si"),"si","no")</f>
        <v>no</v>
      </c>
      <c r="N926" s="266"/>
      <c r="O926" s="266"/>
      <c r="P926" s="266"/>
      <c r="Q926" s="267" t="str" cm="1">
        <f t="array" aca="1" ref="Q926" ca="1">_xlfn.IFS(J926="no","no",$B$10="si","si")</f>
        <v>si</v>
      </c>
      <c r="R926" s="266"/>
    </row>
    <row r="927" spans="1:18" x14ac:dyDescent="0.3">
      <c r="A927" s="64" t="s">
        <v>3625</v>
      </c>
      <c r="B927" s="224" t="s">
        <v>44</v>
      </c>
      <c r="C927" s="225" t="s">
        <v>3626</v>
      </c>
      <c r="D927" s="38" t="s">
        <v>57</v>
      </c>
      <c r="E927" s="37" t="s">
        <v>3627</v>
      </c>
      <c r="F927" s="38" t="s">
        <v>3361</v>
      </c>
      <c r="G927" s="39" t="s">
        <v>3628</v>
      </c>
      <c r="H927" s="40">
        <v>44872</v>
      </c>
      <c r="I927" s="41">
        <f>Table15[[#This Row],[Fecha 
de 
expedición]]+1461</f>
        <v>46333</v>
      </c>
      <c r="J927" s="244" t="str">
        <f ca="1">IF(I927&gt;=TODAY(),"si","no")</f>
        <v>si</v>
      </c>
      <c r="K927" s="8" t="str">
        <f ca="1">IF(ABS(_xlfn.DAYS(TODAY(),I927))&lt;$B$9,"Debe renovar licencia luego de curso de 8 horas","")</f>
        <v/>
      </c>
      <c r="L927" s="8"/>
      <c r="M927" s="8" t="str">
        <f ca="1">IF(AND(J927="no",$B$10="si"),"si","no")</f>
        <v>no</v>
      </c>
      <c r="N927" s="266"/>
      <c r="O927" s="266"/>
      <c r="P927" s="266"/>
      <c r="Q927" s="267" t="str" cm="1">
        <f t="array" aca="1" ref="Q927" ca="1">_xlfn.IFS(J927="no","no",$B$10="si","si")</f>
        <v>si</v>
      </c>
      <c r="R927" s="266"/>
    </row>
    <row r="928" spans="1:18" x14ac:dyDescent="0.3">
      <c r="A928" s="64" t="s">
        <v>3629</v>
      </c>
      <c r="B928" s="224" t="s">
        <v>44</v>
      </c>
      <c r="C928" s="225" t="s">
        <v>3630</v>
      </c>
      <c r="D928" s="38" t="s">
        <v>57</v>
      </c>
      <c r="E928" s="37" t="s">
        <v>3631</v>
      </c>
      <c r="F928" s="38" t="s">
        <v>267</v>
      </c>
      <c r="G928" s="39" t="s">
        <v>3632</v>
      </c>
      <c r="H928" s="40">
        <v>43790</v>
      </c>
      <c r="I928" s="41">
        <f>Table15[[#This Row],[Fecha 
de 
expedición]]+1461</f>
        <v>45251</v>
      </c>
      <c r="J928" s="244" t="str">
        <f ca="1">IF(I928&gt;=TODAY(),"si","no")</f>
        <v>si</v>
      </c>
      <c r="K928" s="8" t="str">
        <f ca="1">IF(ABS(_xlfn.DAYS(TODAY(),I928))&lt;$B$9,"Debe renovar licencia luego de curso de 8 horas","")</f>
        <v/>
      </c>
      <c r="L928" s="8"/>
      <c r="M928" s="8" t="str">
        <f ca="1">IF(AND(J928="no",$B$10="si"),"si","no")</f>
        <v>no</v>
      </c>
      <c r="N928" s="266"/>
      <c r="O928" s="266"/>
      <c r="P928" s="266"/>
      <c r="Q928" s="267" t="str" cm="1">
        <f t="array" aca="1" ref="Q928" ca="1">_xlfn.IFS(J928="no","no",$B$10="si","si")</f>
        <v>si</v>
      </c>
      <c r="R928" s="266"/>
    </row>
    <row r="929" spans="1:18" x14ac:dyDescent="0.3">
      <c r="A929" s="64" t="s">
        <v>3633</v>
      </c>
      <c r="B929" s="224" t="s">
        <v>44</v>
      </c>
      <c r="C929" s="225" t="s">
        <v>3634</v>
      </c>
      <c r="D929" s="38" t="s">
        <v>57</v>
      </c>
      <c r="E929" s="37" t="s">
        <v>3635</v>
      </c>
      <c r="F929" s="38" t="s">
        <v>94</v>
      </c>
      <c r="G929" s="39" t="s">
        <v>3636</v>
      </c>
      <c r="H929" s="40">
        <v>43790</v>
      </c>
      <c r="I929" s="41">
        <f>Table15[[#This Row],[Fecha 
de 
expedición]]+1461</f>
        <v>45251</v>
      </c>
      <c r="J929" s="244" t="str">
        <f ca="1">IF(I929&gt;=TODAY(),"si","no")</f>
        <v>si</v>
      </c>
      <c r="K929" s="8" t="str">
        <f ca="1">IF(ABS(_xlfn.DAYS(TODAY(),I929))&lt;$B$9,"Debe renovar licencia luego de curso de 8 horas","")</f>
        <v/>
      </c>
      <c r="L929" s="8"/>
      <c r="M929" s="8" t="str">
        <f ca="1">IF(AND(J929="no",$B$10="si"),"si","no")</f>
        <v>no</v>
      </c>
      <c r="N929" s="266"/>
      <c r="O929" s="266"/>
      <c r="P929" s="266"/>
      <c r="Q929" s="267" t="str" cm="1">
        <f t="array" aca="1" ref="Q929" ca="1">_xlfn.IFS(J929="no","no",$B$10="si","si")</f>
        <v>si</v>
      </c>
      <c r="R929" s="266"/>
    </row>
    <row r="930" spans="1:18" x14ac:dyDescent="0.3">
      <c r="A930" s="61" t="s">
        <v>3637</v>
      </c>
      <c r="B930" s="224" t="s">
        <v>44</v>
      </c>
      <c r="C930" s="225" t="s">
        <v>3638</v>
      </c>
      <c r="D930" s="38" t="s">
        <v>57</v>
      </c>
      <c r="E930" s="235" t="s">
        <v>3639</v>
      </c>
      <c r="F930" s="38" t="s">
        <v>124</v>
      </c>
      <c r="G930" s="39" t="s">
        <v>3640</v>
      </c>
      <c r="H930" s="81">
        <v>44609</v>
      </c>
      <c r="I930" s="84">
        <f>Table15[[#This Row],[Fecha 
de 
expedición]]+1461</f>
        <v>46070</v>
      </c>
      <c r="J930" s="244" t="str">
        <f ca="1">IF(I930&gt;=TODAY(),"si","no")</f>
        <v>si</v>
      </c>
      <c r="K930" s="8" t="str">
        <f ca="1">IF(ABS(_xlfn.DAYS(TODAY(),I930))&lt;$B$9,"Debe renovar licencia luego de curso de 8 horas","")</f>
        <v/>
      </c>
      <c r="L930" s="8"/>
      <c r="M930" s="8" t="str">
        <f ca="1">IF(AND(J930="no",$B$10="si"),"si","no")</f>
        <v>no</v>
      </c>
      <c r="N930" s="266"/>
      <c r="O930" s="266"/>
      <c r="P930" s="266"/>
      <c r="Q930" s="267" t="str" cm="1">
        <f t="array" aca="1" ref="Q930" ca="1">_xlfn.IFS(J930="no","no",$B$10="si","si")</f>
        <v>si</v>
      </c>
      <c r="R930" s="266"/>
    </row>
    <row r="931" spans="1:18" x14ac:dyDescent="0.3">
      <c r="A931" s="252" t="s">
        <v>8922</v>
      </c>
      <c r="B931" s="226" t="s">
        <v>44</v>
      </c>
      <c r="C931" s="253" t="s">
        <v>8923</v>
      </c>
      <c r="D931" s="254" t="s">
        <v>57</v>
      </c>
      <c r="E931" s="255"/>
      <c r="F931" s="38" t="s">
        <v>155</v>
      </c>
      <c r="G931" s="256" t="s">
        <v>8924</v>
      </c>
      <c r="H931" s="257">
        <v>44951</v>
      </c>
      <c r="I931" s="41">
        <f>Table15[[#This Row],[Fecha 
de 
expedición]]+1461</f>
        <v>46412</v>
      </c>
      <c r="J931" s="258" t="str">
        <f ca="1">IF(I931&gt;=TODAY(),"si","no")</f>
        <v>si</v>
      </c>
      <c r="K931" s="8" t="str">
        <f ca="1">IF(ABS(_xlfn.DAYS(TODAY(),I931))&lt;$B$9,"Debe renovar licencia luego de curso de 8 horas","")</f>
        <v/>
      </c>
      <c r="L931" s="8"/>
      <c r="M931" s="8" t="str">
        <f ca="1">IF(AND(J931="no",$B$10="si"),"si","no")</f>
        <v>no</v>
      </c>
      <c r="N931" s="266"/>
      <c r="O931" s="266"/>
      <c r="P931" s="266"/>
      <c r="Q931" s="267"/>
      <c r="R931" s="266"/>
    </row>
    <row r="932" spans="1:18" x14ac:dyDescent="0.3">
      <c r="A932" s="64" t="s">
        <v>3641</v>
      </c>
      <c r="B932" s="224" t="s">
        <v>44</v>
      </c>
      <c r="C932" s="225" t="s">
        <v>3642</v>
      </c>
      <c r="D932" s="38" t="s">
        <v>57</v>
      </c>
      <c r="E932" s="37" t="s">
        <v>3643</v>
      </c>
      <c r="F932" s="38" t="s">
        <v>74</v>
      </c>
      <c r="G932" s="39" t="s">
        <v>3644</v>
      </c>
      <c r="H932" s="40">
        <v>44267</v>
      </c>
      <c r="I932" s="41">
        <f>Table15[[#This Row],[Fecha 
de 
expedición]]+1461</f>
        <v>45728</v>
      </c>
      <c r="J932" s="244" t="str">
        <f ca="1">IF(I932&gt;=TODAY(),"si","no")</f>
        <v>si</v>
      </c>
      <c r="K932" s="8" t="str">
        <f ca="1">IF(ABS(_xlfn.DAYS(TODAY(),I932))&lt;$B$9,"Debe renovar licencia luego de curso de 8 horas","")</f>
        <v/>
      </c>
      <c r="L932" s="8"/>
      <c r="M932" s="8" t="str">
        <f ca="1">IF(AND(J932="no",$B$10="si"),"si","no")</f>
        <v>no</v>
      </c>
      <c r="N932" s="266"/>
      <c r="O932" s="266"/>
      <c r="P932" s="266"/>
      <c r="Q932" s="267" t="str" cm="1">
        <f t="array" aca="1" ref="Q932" ca="1">_xlfn.IFS(J932="no","no",$B$10="si","si")</f>
        <v>si</v>
      </c>
      <c r="R932" s="266"/>
    </row>
    <row r="933" spans="1:18" x14ac:dyDescent="0.3">
      <c r="A933" s="64" t="s">
        <v>3645</v>
      </c>
      <c r="B933" s="224" t="s">
        <v>44</v>
      </c>
      <c r="C933" s="225" t="s">
        <v>3646</v>
      </c>
      <c r="D933" s="38" t="s">
        <v>57</v>
      </c>
      <c r="E933" s="37" t="s">
        <v>3647</v>
      </c>
      <c r="F933" s="38" t="s">
        <v>155</v>
      </c>
      <c r="G933" s="39" t="s">
        <v>3648</v>
      </c>
      <c r="H933" s="40">
        <v>43899</v>
      </c>
      <c r="I933" s="41">
        <f>Table15[[#This Row],[Fecha 
de 
expedición]]+1461</f>
        <v>45360</v>
      </c>
      <c r="J933" s="244" t="str">
        <f ca="1">IF(I933&gt;=TODAY(),"si","no")</f>
        <v>si</v>
      </c>
      <c r="K933" s="8" t="str">
        <f ca="1">IF(ABS(_xlfn.DAYS(TODAY(),I933))&lt;$B$9,"Debe renovar licencia luego de curso de 8 horas","")</f>
        <v/>
      </c>
      <c r="L933" s="8"/>
      <c r="M933" s="8" t="str">
        <f ca="1">IF(AND(J933="no",$B$10="si"),"si","no")</f>
        <v>no</v>
      </c>
      <c r="N933" s="266"/>
      <c r="O933" s="266"/>
      <c r="P933" s="266"/>
      <c r="Q933" s="267" t="str" cm="1">
        <f t="array" aca="1" ref="Q933" ca="1">_xlfn.IFS(J933="no","no",$B$10="si","si")</f>
        <v>si</v>
      </c>
      <c r="R933" s="266"/>
    </row>
    <row r="934" spans="1:18" x14ac:dyDescent="0.3">
      <c r="A934" s="213" t="s">
        <v>3649</v>
      </c>
      <c r="B934" s="226" t="s">
        <v>44</v>
      </c>
      <c r="C934" s="227" t="s">
        <v>3650</v>
      </c>
      <c r="D934" s="214" t="s">
        <v>57</v>
      </c>
      <c r="E934" s="178" t="s">
        <v>3651</v>
      </c>
      <c r="F934" s="45" t="s">
        <v>299</v>
      </c>
      <c r="G934" s="46" t="s">
        <v>3652</v>
      </c>
      <c r="H934" s="211">
        <v>44910</v>
      </c>
      <c r="I934" s="41">
        <f>Table15[[#This Row],[Fecha 
de 
expedición]]+1461</f>
        <v>46371</v>
      </c>
      <c r="J934" s="228" t="str">
        <f ca="1">IF(I934&gt;=TODAY(),"si","no")</f>
        <v>si</v>
      </c>
      <c r="K934" s="8" t="str">
        <f ca="1">IF(ABS(_xlfn.DAYS(TODAY(),I934))&lt;$B$9,"Debe renovar licencia luego de curso de 8 horas","")</f>
        <v/>
      </c>
      <c r="L934" s="8"/>
      <c r="M934" s="8" t="str">
        <f ca="1">IF(AND(J934="no",$B$10="si"),"si","no")</f>
        <v>no</v>
      </c>
      <c r="N934" s="266"/>
      <c r="O934" s="266"/>
      <c r="P934" s="266"/>
      <c r="Q934" s="267" t="str" cm="1">
        <f t="array" aca="1" ref="Q934" ca="1">_xlfn.IFS(J934="no","no",$B$10="si","si")</f>
        <v>si</v>
      </c>
      <c r="R934" s="266"/>
    </row>
    <row r="935" spans="1:18" x14ac:dyDescent="0.3">
      <c r="A935" s="64" t="s">
        <v>3653</v>
      </c>
      <c r="B935" s="224" t="s">
        <v>44</v>
      </c>
      <c r="C935" s="225" t="s">
        <v>3654</v>
      </c>
      <c r="D935" s="38" t="s">
        <v>46</v>
      </c>
      <c r="E935" s="37" t="s">
        <v>3655</v>
      </c>
      <c r="F935" s="38" t="s">
        <v>194</v>
      </c>
      <c r="G935" s="39" t="s">
        <v>3656</v>
      </c>
      <c r="H935" s="40">
        <v>44331</v>
      </c>
      <c r="I935" s="41">
        <f>Table15[[#This Row],[Fecha 
de 
expedición]]+1461</f>
        <v>45792</v>
      </c>
      <c r="J935" s="244" t="str">
        <f ca="1">IF(I935&gt;=TODAY(),"si","no")</f>
        <v>si</v>
      </c>
      <c r="K935" s="8" t="str">
        <f ca="1">IF(ABS(_xlfn.DAYS(TODAY(),I935))&lt;$B$9,"Debe renovar licencia luego de curso de 8 horas","")</f>
        <v/>
      </c>
      <c r="L935" s="8"/>
      <c r="M935" s="8" t="str">
        <f ca="1">IF(AND(J935="no",$B$10="si"),"si","no")</f>
        <v>no</v>
      </c>
      <c r="N935" s="266"/>
      <c r="O935" s="266"/>
      <c r="P935" s="266"/>
      <c r="Q935" s="267" t="str" cm="1">
        <f t="array" aca="1" ref="Q935" ca="1">_xlfn.IFS(J935="no","no",$B$10="si","si")</f>
        <v>si</v>
      </c>
      <c r="R935" s="266"/>
    </row>
    <row r="936" spans="1:18" x14ac:dyDescent="0.3">
      <c r="A936" s="64" t="s">
        <v>3657</v>
      </c>
      <c r="B936" s="224" t="s">
        <v>44</v>
      </c>
      <c r="C936" s="225" t="s">
        <v>3658</v>
      </c>
      <c r="D936" s="38" t="s">
        <v>57</v>
      </c>
      <c r="E936" s="37" t="s">
        <v>3659</v>
      </c>
      <c r="F936" s="38" t="s">
        <v>1035</v>
      </c>
      <c r="G936" s="39" t="s">
        <v>3660</v>
      </c>
      <c r="H936" s="40">
        <v>43803</v>
      </c>
      <c r="I936" s="41">
        <f>Table15[[#This Row],[Fecha 
de 
expedición]]+1461</f>
        <v>45264</v>
      </c>
      <c r="J936" s="244" t="str">
        <f ca="1">IF(I936&gt;=TODAY(),"si","no")</f>
        <v>si</v>
      </c>
      <c r="K936" s="8" t="str">
        <f ca="1">IF(ABS(_xlfn.DAYS(TODAY(),I936))&lt;$B$9,"Debe renovar licencia luego de curso de 8 horas","")</f>
        <v/>
      </c>
      <c r="L936" s="8"/>
      <c r="M936" s="8" t="str">
        <f ca="1">IF(AND(J936="no",$B$10="si"),"si","no")</f>
        <v>no</v>
      </c>
      <c r="N936" s="266"/>
      <c r="O936" s="266"/>
      <c r="P936" s="266"/>
      <c r="Q936" s="267" t="str" cm="1">
        <f t="array" aca="1" ref="Q936" ca="1">_xlfn.IFS(J936="no","no",$B$10="si","si")</f>
        <v>si</v>
      </c>
      <c r="R936" s="266"/>
    </row>
    <row r="937" spans="1:18" x14ac:dyDescent="0.3">
      <c r="A937" s="64" t="s">
        <v>3661</v>
      </c>
      <c r="B937" s="224" t="s">
        <v>44</v>
      </c>
      <c r="C937" s="225" t="s">
        <v>3662</v>
      </c>
      <c r="D937" s="38" t="s">
        <v>57</v>
      </c>
      <c r="E937" s="37" t="s">
        <v>3663</v>
      </c>
      <c r="F937" s="38" t="s">
        <v>606</v>
      </c>
      <c r="G937" s="39" t="s">
        <v>3664</v>
      </c>
      <c r="H937" s="40">
        <v>43718</v>
      </c>
      <c r="I937" s="41">
        <f>Table15[[#This Row],[Fecha 
de 
expedición]]+1461</f>
        <v>45179</v>
      </c>
      <c r="J937" s="244" t="str">
        <f ca="1">IF(I937&gt;=TODAY(),"si","no")</f>
        <v>si</v>
      </c>
      <c r="K937" s="8" t="str">
        <f ca="1">IF(ABS(_xlfn.DAYS(TODAY(),I937))&lt;$B$9,"Debe renovar licencia luego de curso de 8 horas","")</f>
        <v>Debe renovar licencia luego de curso de 8 horas</v>
      </c>
      <c r="L937" s="8"/>
      <c r="M937" s="8" t="str">
        <f ca="1">IF(AND(J937="no",$B$10="si"),"si","no")</f>
        <v>no</v>
      </c>
      <c r="N937" s="266"/>
      <c r="O937" s="266"/>
      <c r="P937" s="266"/>
      <c r="Q937" s="267" t="str" cm="1">
        <f t="array" aca="1" ref="Q937" ca="1">_xlfn.IFS(J937="no","no",$B$10="si","si")</f>
        <v>si</v>
      </c>
      <c r="R937" s="266"/>
    </row>
    <row r="938" spans="1:18" x14ac:dyDescent="0.3">
      <c r="A938" s="64" t="s">
        <v>3665</v>
      </c>
      <c r="B938" s="224" t="s">
        <v>44</v>
      </c>
      <c r="C938" s="225" t="s">
        <v>3666</v>
      </c>
      <c r="D938" s="38" t="s">
        <v>57</v>
      </c>
      <c r="E938" s="37" t="s">
        <v>3667</v>
      </c>
      <c r="F938" s="38" t="s">
        <v>194</v>
      </c>
      <c r="G938" s="39" t="s">
        <v>3668</v>
      </c>
      <c r="H938" s="40">
        <v>44335</v>
      </c>
      <c r="I938" s="41">
        <f>Table15[[#This Row],[Fecha 
de 
expedición]]+1461</f>
        <v>45796</v>
      </c>
      <c r="J938" s="244" t="str">
        <f ca="1">IF(I938&gt;=TODAY(),"si","no")</f>
        <v>si</v>
      </c>
      <c r="K938" s="8" t="str">
        <f ca="1">IF(ABS(_xlfn.DAYS(TODAY(),I938))&lt;$B$9,"Debe renovar licencia luego de curso de 8 horas","")</f>
        <v/>
      </c>
      <c r="L938" s="8"/>
      <c r="M938" s="8" t="str">
        <f ca="1">IF(AND(J938="no",$B$10="si"),"si","no")</f>
        <v>no</v>
      </c>
      <c r="N938" s="266"/>
      <c r="O938" s="266"/>
      <c r="P938" s="266"/>
      <c r="Q938" s="267" t="str" cm="1">
        <f t="array" aca="1" ref="Q938" ca="1">_xlfn.IFS(J938="no","no",$B$10="si","si")</f>
        <v>si</v>
      </c>
      <c r="R938" s="266"/>
    </row>
    <row r="939" spans="1:18" x14ac:dyDescent="0.3">
      <c r="A939" s="64" t="s">
        <v>3669</v>
      </c>
      <c r="B939" s="224" t="s">
        <v>44</v>
      </c>
      <c r="C939" s="225" t="s">
        <v>3670</v>
      </c>
      <c r="D939" s="38" t="s">
        <v>57</v>
      </c>
      <c r="E939" s="37" t="s">
        <v>3671</v>
      </c>
      <c r="F939" s="38" t="s">
        <v>1035</v>
      </c>
      <c r="G939" s="39" t="s">
        <v>3660</v>
      </c>
      <c r="H939" s="40">
        <v>43803</v>
      </c>
      <c r="I939" s="41">
        <f>Table15[[#This Row],[Fecha 
de 
expedición]]+1461</f>
        <v>45264</v>
      </c>
      <c r="J939" s="244" t="str">
        <f ca="1">IF(I939&gt;=TODAY(),"si","no")</f>
        <v>si</v>
      </c>
      <c r="K939" s="8" t="str">
        <f ca="1">IF(ABS(_xlfn.DAYS(TODAY(),I939))&lt;$B$9,"Debe renovar licencia luego de curso de 8 horas","")</f>
        <v/>
      </c>
      <c r="L939" s="8"/>
      <c r="M939" s="8" t="str">
        <f ca="1">IF(AND(J939="no",$B$10="si"),"si","no")</f>
        <v>no</v>
      </c>
      <c r="N939" s="266"/>
      <c r="O939" s="266"/>
      <c r="P939" s="266"/>
      <c r="Q939" s="267" t="str" cm="1">
        <f t="array" aca="1" ref="Q939" ca="1">_xlfn.IFS(J939="no","no",$B$10="si","si")</f>
        <v>si</v>
      </c>
      <c r="R939" s="266"/>
    </row>
    <row r="940" spans="1:18" x14ac:dyDescent="0.3">
      <c r="A940" s="64" t="s">
        <v>3672</v>
      </c>
      <c r="B940" s="224" t="s">
        <v>44</v>
      </c>
      <c r="C940" s="225" t="s">
        <v>3673</v>
      </c>
      <c r="D940" s="38" t="s">
        <v>57</v>
      </c>
      <c r="E940" s="37"/>
      <c r="F940" s="38" t="s">
        <v>74</v>
      </c>
      <c r="G940" s="39" t="s">
        <v>3674</v>
      </c>
      <c r="H940" s="40">
        <v>43852</v>
      </c>
      <c r="I940" s="41">
        <f>Table15[[#This Row],[Fecha 
de 
expedición]]+1461</f>
        <v>45313</v>
      </c>
      <c r="J940" s="244" t="str">
        <f ca="1">IF(I940&gt;=TODAY(),"si","no")</f>
        <v>si</v>
      </c>
      <c r="K940" s="8" t="str">
        <f ca="1">IF(ABS(_xlfn.DAYS(TODAY(),I940))&lt;$B$9,"Debe renovar licencia luego de curso de 8 horas","")</f>
        <v/>
      </c>
      <c r="L940" s="8"/>
      <c r="M940" s="8" t="str">
        <f ca="1">IF(AND(J940="no",$B$10="si"),"si","no")</f>
        <v>no</v>
      </c>
      <c r="N940" s="266"/>
      <c r="O940" s="266"/>
      <c r="P940" s="266"/>
      <c r="Q940" s="267" t="str" cm="1">
        <f t="array" aca="1" ref="Q940" ca="1">_xlfn.IFS(J940="no","no",$B$10="si","si")</f>
        <v>si</v>
      </c>
      <c r="R940" s="266"/>
    </row>
    <row r="941" spans="1:18" x14ac:dyDescent="0.3">
      <c r="A941" s="64" t="s">
        <v>3675</v>
      </c>
      <c r="B941" s="224" t="s">
        <v>44</v>
      </c>
      <c r="C941" s="225" t="s">
        <v>3676</v>
      </c>
      <c r="D941" s="38" t="s">
        <v>57</v>
      </c>
      <c r="E941" s="37" t="s">
        <v>3677</v>
      </c>
      <c r="F941" s="38" t="s">
        <v>129</v>
      </c>
      <c r="G941" s="39" t="s">
        <v>3678</v>
      </c>
      <c r="H941" s="40">
        <v>43803</v>
      </c>
      <c r="I941" s="41">
        <f>Table15[[#This Row],[Fecha 
de 
expedición]]+1461</f>
        <v>45264</v>
      </c>
      <c r="J941" s="244" t="str">
        <f ca="1">IF(I941&gt;=TODAY(),"si","no")</f>
        <v>si</v>
      </c>
      <c r="K941" s="8" t="str">
        <f ca="1">IF(ABS(_xlfn.DAYS(TODAY(),I941))&lt;$B$9,"Debe renovar licencia luego de curso de 8 horas","")</f>
        <v/>
      </c>
      <c r="L941" s="8"/>
      <c r="M941" s="8" t="str">
        <f ca="1">IF(AND(J941="no",$B$10="si"),"si","no")</f>
        <v>no</v>
      </c>
      <c r="N941" s="266"/>
      <c r="O941" s="266"/>
      <c r="P941" s="266"/>
      <c r="Q941" s="267" t="str" cm="1">
        <f t="array" aca="1" ref="Q941" ca="1">_xlfn.IFS(J941="no","no",$B$10="si","si")</f>
        <v>si</v>
      </c>
      <c r="R941" s="266"/>
    </row>
    <row r="942" spans="1:18" x14ac:dyDescent="0.3">
      <c r="A942" s="61" t="s">
        <v>3679</v>
      </c>
      <c r="B942" s="224" t="s">
        <v>44</v>
      </c>
      <c r="C942" s="225" t="s">
        <v>3680</v>
      </c>
      <c r="D942" s="38" t="s">
        <v>57</v>
      </c>
      <c r="E942" s="58" t="s">
        <v>3681</v>
      </c>
      <c r="F942" s="38" t="s">
        <v>89</v>
      </c>
      <c r="G942" s="39" t="s">
        <v>3682</v>
      </c>
      <c r="H942" s="40">
        <v>44363</v>
      </c>
      <c r="I942" s="41">
        <f>Table15[[#This Row],[Fecha 
de 
expedición]]+1461</f>
        <v>45824</v>
      </c>
      <c r="J942" s="244" t="str">
        <f ca="1">IF(I942&gt;=TODAY(),"si","no")</f>
        <v>si</v>
      </c>
      <c r="K942" s="8" t="str">
        <f ca="1">IF(ABS(_xlfn.DAYS(TODAY(),I942))&lt;$B$9,"Debe renovar licencia luego de curso de 8 horas","")</f>
        <v/>
      </c>
      <c r="L942" s="8"/>
      <c r="M942" s="8" t="str">
        <f ca="1">IF(AND(J942="no",$B$10="si"),"si","no")</f>
        <v>no</v>
      </c>
      <c r="N942" s="266"/>
      <c r="O942" s="266"/>
      <c r="P942" s="266"/>
      <c r="Q942" s="267" t="str" cm="1">
        <f t="array" aca="1" ref="Q942" ca="1">_xlfn.IFS(J942="no","no",$B$10="si","si")</f>
        <v>si</v>
      </c>
      <c r="R942" s="266"/>
    </row>
    <row r="943" spans="1:18" x14ac:dyDescent="0.3">
      <c r="A943" s="252" t="s">
        <v>8896</v>
      </c>
      <c r="B943" s="226" t="s">
        <v>44</v>
      </c>
      <c r="C943" s="253" t="s">
        <v>8897</v>
      </c>
      <c r="D943" s="254" t="s">
        <v>57</v>
      </c>
      <c r="E943" s="259" t="s">
        <v>8898</v>
      </c>
      <c r="F943" s="38" t="s">
        <v>2175</v>
      </c>
      <c r="G943" s="256" t="s">
        <v>8899</v>
      </c>
      <c r="H943" s="257">
        <v>44936</v>
      </c>
      <c r="I943" s="41">
        <f>Table15[[#This Row],[Fecha 
de 
expedición]]+1461</f>
        <v>46397</v>
      </c>
      <c r="J943" s="258" t="str">
        <f ca="1">IF(I943&gt;=TODAY(),"si","no")</f>
        <v>si</v>
      </c>
      <c r="K943" s="8" t="str">
        <f ca="1">IF(ABS(_xlfn.DAYS(TODAY(),I943))&lt;$B$9,"Debe renovar licencia luego de curso de 8 horas","")</f>
        <v/>
      </c>
      <c r="L943" s="8"/>
      <c r="M943" s="8" t="str">
        <f ca="1">IF(AND(J943="no",$B$10="si"),"si","no")</f>
        <v>no</v>
      </c>
      <c r="N943" s="266"/>
      <c r="O943" s="266"/>
      <c r="P943" s="266"/>
      <c r="Q943" s="267"/>
      <c r="R943" s="266"/>
    </row>
    <row r="944" spans="1:18" x14ac:dyDescent="0.3">
      <c r="A944" s="64" t="s">
        <v>3683</v>
      </c>
      <c r="B944" s="224" t="s">
        <v>44</v>
      </c>
      <c r="C944" s="225" t="s">
        <v>3684</v>
      </c>
      <c r="D944" s="38" t="s">
        <v>57</v>
      </c>
      <c r="E944" s="37" t="s">
        <v>3685</v>
      </c>
      <c r="F944" s="38" t="s">
        <v>53</v>
      </c>
      <c r="G944" s="39" t="s">
        <v>3686</v>
      </c>
      <c r="H944" s="40">
        <v>43790</v>
      </c>
      <c r="I944" s="41">
        <f>Table15[[#This Row],[Fecha 
de 
expedición]]+1461</f>
        <v>45251</v>
      </c>
      <c r="J944" s="244" t="str">
        <f ca="1">IF(I944&gt;=TODAY(),"si","no")</f>
        <v>si</v>
      </c>
      <c r="K944" s="8" t="str">
        <f ca="1">IF(ABS(_xlfn.DAYS(TODAY(),I944))&lt;$B$9,"Debe renovar licencia luego de curso de 8 horas","")</f>
        <v/>
      </c>
      <c r="L944" s="8"/>
      <c r="M944" s="8" t="str">
        <f ca="1">IF(AND(J944="no",$B$10="si"),"si","no")</f>
        <v>no</v>
      </c>
      <c r="N944" s="266"/>
      <c r="O944" s="266"/>
      <c r="P944" s="266"/>
      <c r="Q944" s="267" t="str" cm="1">
        <f t="array" aca="1" ref="Q944" ca="1">_xlfn.IFS(J944="no","no",$B$10="si","si")</f>
        <v>si</v>
      </c>
      <c r="R944" s="266"/>
    </row>
    <row r="945" spans="1:18" x14ac:dyDescent="0.3">
      <c r="A945" s="61" t="s">
        <v>3687</v>
      </c>
      <c r="B945" s="224" t="s">
        <v>62</v>
      </c>
      <c r="C945" s="225" t="s">
        <v>3688</v>
      </c>
      <c r="D945" s="38" t="s">
        <v>57</v>
      </c>
      <c r="E945" s="235" t="s">
        <v>3689</v>
      </c>
      <c r="F945" s="38" t="s">
        <v>3690</v>
      </c>
      <c r="G945" s="39" t="s">
        <v>3691</v>
      </c>
      <c r="H945" s="40">
        <v>42384</v>
      </c>
      <c r="I945" s="41">
        <f>Table15[[#This Row],[Fecha 
de 
expedición]]+1461</f>
        <v>43845</v>
      </c>
      <c r="J945" s="244" t="str">
        <f ca="1">IF(I945&gt;=TODAY(),"si","no")</f>
        <v>no</v>
      </c>
      <c r="K945" s="8" t="str">
        <f ca="1">IF(ABS(_xlfn.DAYS(TODAY(),I945))&lt;$B$9,"Debe renovar licencia luego de curso de 8 horas","")</f>
        <v/>
      </c>
      <c r="L945" s="8"/>
      <c r="M945" s="8" t="str">
        <f ca="1">IF(AND(J945="no",$B$10="si"),"si","no")</f>
        <v>si</v>
      </c>
      <c r="N945" s="266"/>
      <c r="O945" s="266"/>
      <c r="P945" s="266"/>
      <c r="Q945" s="267" t="str" cm="1">
        <f t="array" aca="1" ref="Q945" ca="1">_xlfn.IFS(J945="no","no",$B$10="si","si")</f>
        <v>no</v>
      </c>
      <c r="R945" s="266"/>
    </row>
    <row r="946" spans="1:18" x14ac:dyDescent="0.3">
      <c r="A946" s="64" t="s">
        <v>3692</v>
      </c>
      <c r="B946" s="224" t="s">
        <v>44</v>
      </c>
      <c r="C946" s="225" t="s">
        <v>3693</v>
      </c>
      <c r="D946" s="38" t="s">
        <v>57</v>
      </c>
      <c r="E946" s="37" t="s">
        <v>3694</v>
      </c>
      <c r="F946" s="38" t="s">
        <v>347</v>
      </c>
      <c r="G946" s="39" t="s">
        <v>3695</v>
      </c>
      <c r="H946" s="40">
        <v>44336</v>
      </c>
      <c r="I946" s="41">
        <f>Table15[[#This Row],[Fecha 
de 
expedición]]+1461</f>
        <v>45797</v>
      </c>
      <c r="J946" s="244" t="str">
        <f ca="1">IF(I946&gt;=TODAY(),"si","no")</f>
        <v>si</v>
      </c>
      <c r="K946" s="8" t="str">
        <f ca="1">IF(ABS(_xlfn.DAYS(TODAY(),I946))&lt;$B$9,"Debe renovar licencia luego de curso de 8 horas","")</f>
        <v/>
      </c>
      <c r="L946" s="8"/>
      <c r="M946" s="8" t="str">
        <f ca="1">IF(AND(J946="no",$B$10="si"),"si","no")</f>
        <v>no</v>
      </c>
      <c r="N946" s="266"/>
      <c r="O946" s="266"/>
      <c r="P946" s="266"/>
      <c r="Q946" s="267" t="str" cm="1">
        <f t="array" aca="1" ref="Q946" ca="1">_xlfn.IFS(J946="no","no",$B$10="si","si")</f>
        <v>si</v>
      </c>
      <c r="R946" s="266"/>
    </row>
    <row r="947" spans="1:18" x14ac:dyDescent="0.3">
      <c r="A947" s="61" t="s">
        <v>3696</v>
      </c>
      <c r="B947" s="224" t="s">
        <v>44</v>
      </c>
      <c r="C947" s="225" t="s">
        <v>3697</v>
      </c>
      <c r="D947" s="38" t="s">
        <v>57</v>
      </c>
      <c r="E947" s="235" t="s">
        <v>3698</v>
      </c>
      <c r="F947" s="38" t="s">
        <v>299</v>
      </c>
      <c r="G947" s="39" t="s">
        <v>3699</v>
      </c>
      <c r="H947" s="81">
        <v>44550</v>
      </c>
      <c r="I947" s="84">
        <f>Table15[[#This Row],[Fecha 
de 
expedición]]+1461</f>
        <v>46011</v>
      </c>
      <c r="J947" s="244" t="str">
        <f ca="1">IF(I947&gt;=TODAY(),"si","no")</f>
        <v>si</v>
      </c>
      <c r="K947" s="8" t="str">
        <f ca="1">IF(ABS(_xlfn.DAYS(TODAY(),I947))&lt;$B$9,"Debe renovar licencia luego de curso de 8 horas","")</f>
        <v/>
      </c>
      <c r="L947" s="8"/>
      <c r="M947" s="8" t="str">
        <f ca="1">IF(AND(J947="no",$B$10="si"),"si","no")</f>
        <v>no</v>
      </c>
      <c r="N947" s="266"/>
      <c r="O947" s="266"/>
      <c r="P947" s="266"/>
      <c r="Q947" s="267" t="str" cm="1">
        <f t="array" aca="1" ref="Q947" ca="1">_xlfn.IFS(J947="no","no",$B$10="si","si")</f>
        <v>si</v>
      </c>
      <c r="R947" s="266"/>
    </row>
    <row r="948" spans="1:18" x14ac:dyDescent="0.3">
      <c r="A948" s="64" t="s">
        <v>3700</v>
      </c>
      <c r="B948" s="224" t="s">
        <v>44</v>
      </c>
      <c r="C948" s="225" t="s">
        <v>3701</v>
      </c>
      <c r="D948" s="38" t="s">
        <v>57</v>
      </c>
      <c r="E948" s="37" t="s">
        <v>3702</v>
      </c>
      <c r="F948" s="38" t="s">
        <v>119</v>
      </c>
      <c r="G948" s="39" t="s">
        <v>3703</v>
      </c>
      <c r="H948" s="40">
        <v>44336</v>
      </c>
      <c r="I948" s="41">
        <f>Table15[[#This Row],[Fecha 
de 
expedición]]+1461</f>
        <v>45797</v>
      </c>
      <c r="J948" s="244" t="str">
        <f ca="1">IF(I948&gt;=TODAY(),"si","no")</f>
        <v>si</v>
      </c>
      <c r="K948" s="8" t="str">
        <f ca="1">IF(ABS(_xlfn.DAYS(TODAY(),I948))&lt;$B$9,"Debe renovar licencia luego de curso de 8 horas","")</f>
        <v/>
      </c>
      <c r="L948" s="8"/>
      <c r="M948" s="8" t="str">
        <f ca="1">IF(AND(J948="no",$B$10="si"),"si","no")</f>
        <v>no</v>
      </c>
      <c r="N948" s="266"/>
      <c r="O948" s="266"/>
      <c r="P948" s="266"/>
      <c r="Q948" s="267" t="str" cm="1">
        <f t="array" aca="1" ref="Q948" ca="1">_xlfn.IFS(J948="no","no",$B$10="si","si")</f>
        <v>si</v>
      </c>
      <c r="R948" s="266"/>
    </row>
    <row r="949" spans="1:18" x14ac:dyDescent="0.3">
      <c r="A949" s="64" t="s">
        <v>3704</v>
      </c>
      <c r="B949" s="224" t="s">
        <v>44</v>
      </c>
      <c r="C949" s="225" t="s">
        <v>3705</v>
      </c>
      <c r="D949" s="38" t="s">
        <v>57</v>
      </c>
      <c r="E949" s="37" t="s">
        <v>3706</v>
      </c>
      <c r="F949" s="38" t="s">
        <v>119</v>
      </c>
      <c r="G949" s="39" t="s">
        <v>3707</v>
      </c>
      <c r="H949" s="40">
        <v>44333</v>
      </c>
      <c r="I949" s="41">
        <f>Table15[[#This Row],[Fecha 
de 
expedición]]+1461</f>
        <v>45794</v>
      </c>
      <c r="J949" s="244" t="str">
        <f ca="1">IF(I949&gt;=TODAY(),"si","no")</f>
        <v>si</v>
      </c>
      <c r="K949" s="8" t="str">
        <f ca="1">IF(ABS(_xlfn.DAYS(TODAY(),I949))&lt;$B$9,"Debe renovar licencia luego de curso de 8 horas","")</f>
        <v/>
      </c>
      <c r="L949" s="8"/>
      <c r="M949" s="8" t="str">
        <f ca="1">IF(AND(J949="no",$B$10="si"),"si","no")</f>
        <v>no</v>
      </c>
      <c r="N949" s="266"/>
      <c r="O949" s="266"/>
      <c r="P949" s="266"/>
      <c r="Q949" s="267" t="str" cm="1">
        <f t="array" aca="1" ref="Q949" ca="1">_xlfn.IFS(J949="no","no",$B$10="si","si")</f>
        <v>si</v>
      </c>
      <c r="R949" s="266"/>
    </row>
    <row r="950" spans="1:18" x14ac:dyDescent="0.3">
      <c r="A950" s="64" t="s">
        <v>3708</v>
      </c>
      <c r="B950" s="224" t="s">
        <v>44</v>
      </c>
      <c r="C950" s="225" t="s">
        <v>3709</v>
      </c>
      <c r="D950" s="38" t="s">
        <v>46</v>
      </c>
      <c r="E950" s="37" t="s">
        <v>3710</v>
      </c>
      <c r="F950" s="38" t="s">
        <v>74</v>
      </c>
      <c r="G950" s="39" t="s">
        <v>3711</v>
      </c>
      <c r="H950" s="40">
        <v>43852</v>
      </c>
      <c r="I950" s="41">
        <f>Table15[[#This Row],[Fecha 
de 
expedición]]+1461</f>
        <v>45313</v>
      </c>
      <c r="J950" s="244" t="str">
        <f ca="1">IF(I950&gt;=TODAY(),"si","no")</f>
        <v>si</v>
      </c>
      <c r="K950" s="8" t="str">
        <f ca="1">IF(ABS(_xlfn.DAYS(TODAY(),I950))&lt;$B$9,"Debe renovar licencia luego de curso de 8 horas","")</f>
        <v/>
      </c>
      <c r="L950" s="8"/>
      <c r="M950" s="8" t="str">
        <f ca="1">IF(AND(J950="no",$B$10="si"),"si","no")</f>
        <v>no</v>
      </c>
      <c r="N950" s="266"/>
      <c r="O950" s="266"/>
      <c r="P950" s="266"/>
      <c r="Q950" s="267" t="str" cm="1">
        <f t="array" aca="1" ref="Q950" ca="1">_xlfn.IFS(J950="no","no",$B$10="si","si")</f>
        <v>si</v>
      </c>
      <c r="R950" s="266"/>
    </row>
    <row r="951" spans="1:18" x14ac:dyDescent="0.3">
      <c r="A951" s="64" t="s">
        <v>3712</v>
      </c>
      <c r="B951" s="224" t="s">
        <v>44</v>
      </c>
      <c r="C951" s="225" t="s">
        <v>3713</v>
      </c>
      <c r="D951" s="38" t="s">
        <v>57</v>
      </c>
      <c r="E951" s="37" t="s">
        <v>3714</v>
      </c>
      <c r="F951" s="38" t="s">
        <v>74</v>
      </c>
      <c r="G951" s="39" t="s">
        <v>3715</v>
      </c>
      <c r="H951" s="40">
        <v>43790</v>
      </c>
      <c r="I951" s="41">
        <f>Table15[[#This Row],[Fecha 
de 
expedición]]+1461</f>
        <v>45251</v>
      </c>
      <c r="J951" s="244" t="str">
        <f ca="1">IF(I951&gt;=TODAY(),"si","no")</f>
        <v>si</v>
      </c>
      <c r="K951" s="8" t="str">
        <f ca="1">IF(ABS(_xlfn.DAYS(TODAY(),I951))&lt;$B$9,"Debe renovar licencia luego de curso de 8 horas","")</f>
        <v/>
      </c>
      <c r="L951" s="8"/>
      <c r="M951" s="8" t="str">
        <f ca="1">IF(AND(J951="no",$B$10="si"),"si","no")</f>
        <v>no</v>
      </c>
      <c r="N951" s="266"/>
      <c r="O951" s="266"/>
      <c r="P951" s="266"/>
      <c r="Q951" s="267" t="str" cm="1">
        <f t="array" aca="1" ref="Q951" ca="1">_xlfn.IFS(J951="no","no",$B$10="si","si")</f>
        <v>si</v>
      </c>
      <c r="R951" s="266"/>
    </row>
    <row r="952" spans="1:18" x14ac:dyDescent="0.3">
      <c r="A952" s="61" t="s">
        <v>3716</v>
      </c>
      <c r="B952" s="224" t="s">
        <v>44</v>
      </c>
      <c r="C952" s="225" t="s">
        <v>3717</v>
      </c>
      <c r="D952" s="38" t="s">
        <v>57</v>
      </c>
      <c r="E952" s="235" t="s">
        <v>3718</v>
      </c>
      <c r="F952" s="38" t="s">
        <v>89</v>
      </c>
      <c r="G952" s="39" t="s">
        <v>3719</v>
      </c>
      <c r="H952" s="81">
        <v>44589</v>
      </c>
      <c r="I952" s="84">
        <f>Table15[[#This Row],[Fecha 
de 
expedición]]+1461</f>
        <v>46050</v>
      </c>
      <c r="J952" s="244" t="str">
        <f ca="1">IF(I952&gt;=TODAY(),"si","no")</f>
        <v>si</v>
      </c>
      <c r="K952" s="8" t="str">
        <f ca="1">IF(ABS(_xlfn.DAYS(TODAY(),I952))&lt;$B$9,"Debe renovar licencia luego de curso de 8 horas","")</f>
        <v/>
      </c>
      <c r="L952" s="8"/>
      <c r="M952" s="8" t="str">
        <f ca="1">IF(AND(J952="no",$B$10="si"),"si","no")</f>
        <v>no</v>
      </c>
      <c r="N952" s="266"/>
      <c r="O952" s="266"/>
      <c r="P952" s="266"/>
      <c r="Q952" s="267" t="str" cm="1">
        <f t="array" aca="1" ref="Q952" ca="1">_xlfn.IFS(J952="no","no",$B$10="si","si")</f>
        <v>si</v>
      </c>
      <c r="R952" s="266"/>
    </row>
    <row r="953" spans="1:18" x14ac:dyDescent="0.3">
      <c r="A953" s="61" t="s">
        <v>3720</v>
      </c>
      <c r="B953" s="224" t="s">
        <v>44</v>
      </c>
      <c r="C953" s="225" t="s">
        <v>3721</v>
      </c>
      <c r="D953" s="38" t="s">
        <v>57</v>
      </c>
      <c r="E953" s="58" t="s">
        <v>3722</v>
      </c>
      <c r="F953" s="38" t="s">
        <v>74</v>
      </c>
      <c r="G953" s="39" t="s">
        <v>3723</v>
      </c>
      <c r="H953" s="40">
        <v>44455</v>
      </c>
      <c r="I953" s="41">
        <f>Table15[[#This Row],[Fecha 
de 
expedición]]+1461</f>
        <v>45916</v>
      </c>
      <c r="J953" s="244" t="str">
        <f ca="1">IF(I953&gt;=TODAY(),"si","no")</f>
        <v>si</v>
      </c>
      <c r="K953" s="8" t="str">
        <f ca="1">IF(ABS(_xlfn.DAYS(TODAY(),I953))&lt;$B$9,"Debe renovar licencia luego de curso de 8 horas","")</f>
        <v/>
      </c>
      <c r="L953" s="8"/>
      <c r="M953" s="8" t="str">
        <f ca="1">IF(AND(J953="no",$B$10="si"),"si","no")</f>
        <v>no</v>
      </c>
      <c r="N953" s="266"/>
      <c r="O953" s="266"/>
      <c r="P953" s="266"/>
      <c r="Q953" s="267" t="str" cm="1">
        <f t="array" aca="1" ref="Q953" ca="1">_xlfn.IFS(J953="no","no",$B$10="si","si")</f>
        <v>si</v>
      </c>
      <c r="R953" s="266"/>
    </row>
    <row r="954" spans="1:18" x14ac:dyDescent="0.3">
      <c r="A954" s="64" t="s">
        <v>3724</v>
      </c>
      <c r="B954" s="224" t="s">
        <v>44</v>
      </c>
      <c r="C954" s="225" t="s">
        <v>3725</v>
      </c>
      <c r="D954" s="38" t="s">
        <v>57</v>
      </c>
      <c r="E954" s="37" t="s">
        <v>3726</v>
      </c>
      <c r="F954" s="38" t="s">
        <v>74</v>
      </c>
      <c r="G954" s="39" t="s">
        <v>3727</v>
      </c>
      <c r="H954" s="40">
        <v>44280</v>
      </c>
      <c r="I954" s="41">
        <f>Table15[[#This Row],[Fecha 
de 
expedición]]+1461</f>
        <v>45741</v>
      </c>
      <c r="J954" s="244" t="str">
        <f ca="1">IF(I954&gt;=TODAY(),"si","no")</f>
        <v>si</v>
      </c>
      <c r="K954" s="8" t="str">
        <f ca="1">IF(ABS(_xlfn.DAYS(TODAY(),I954))&lt;$B$9,"Debe renovar licencia luego de curso de 8 horas","")</f>
        <v/>
      </c>
      <c r="L954" s="8"/>
      <c r="M954" s="8" t="str">
        <f ca="1">IF(AND(J954="no",$B$10="si"),"si","no")</f>
        <v>no</v>
      </c>
      <c r="N954" s="266"/>
      <c r="O954" s="266"/>
      <c r="P954" s="266"/>
      <c r="Q954" s="267" t="str" cm="1">
        <f t="array" aca="1" ref="Q954" ca="1">_xlfn.IFS(J954="no","no",$B$10="si","si")</f>
        <v>si</v>
      </c>
      <c r="R954" s="266"/>
    </row>
    <row r="955" spans="1:18" x14ac:dyDescent="0.3">
      <c r="A955" s="64" t="s">
        <v>3728</v>
      </c>
      <c r="B955" s="224" t="s">
        <v>44</v>
      </c>
      <c r="C955" s="225" t="s">
        <v>3729</v>
      </c>
      <c r="D955" s="38" t="s">
        <v>57</v>
      </c>
      <c r="E955" s="37" t="s">
        <v>3730</v>
      </c>
      <c r="F955" s="38" t="s">
        <v>204</v>
      </c>
      <c r="G955" s="39" t="s">
        <v>3731</v>
      </c>
      <c r="H955" s="40">
        <v>43852</v>
      </c>
      <c r="I955" s="41">
        <f>Table15[[#This Row],[Fecha 
de 
expedición]]+1461</f>
        <v>45313</v>
      </c>
      <c r="J955" s="244" t="str">
        <f ca="1">IF(I955&gt;=TODAY(),"si","no")</f>
        <v>si</v>
      </c>
      <c r="K955" s="8" t="str">
        <f ca="1">IF(ABS(_xlfn.DAYS(TODAY(),I955))&lt;$B$9,"Debe renovar licencia luego de curso de 8 horas","")</f>
        <v/>
      </c>
      <c r="L955" s="8"/>
      <c r="M955" s="8" t="str">
        <f ca="1">IF(AND(J955="no",$B$10="si"),"si","no")</f>
        <v>no</v>
      </c>
      <c r="N955" s="266"/>
      <c r="O955" s="266"/>
      <c r="P955" s="266"/>
      <c r="Q955" s="267" t="str" cm="1">
        <f t="array" aca="1" ref="Q955" ca="1">_xlfn.IFS(J955="no","no",$B$10="si","si")</f>
        <v>si</v>
      </c>
      <c r="R955" s="266"/>
    </row>
    <row r="956" spans="1:18" x14ac:dyDescent="0.3">
      <c r="A956" s="64" t="s">
        <v>3732</v>
      </c>
      <c r="B956" s="224" t="s">
        <v>44</v>
      </c>
      <c r="C956" s="225" t="s">
        <v>3733</v>
      </c>
      <c r="D956" s="38" t="s">
        <v>46</v>
      </c>
      <c r="E956" s="37" t="s">
        <v>3734</v>
      </c>
      <c r="F956" s="38" t="s">
        <v>74</v>
      </c>
      <c r="G956" s="46" t="s">
        <v>3735</v>
      </c>
      <c r="H956" s="40">
        <v>43899</v>
      </c>
      <c r="I956" s="41">
        <f>Table15[[#This Row],[Fecha 
de 
expedición]]+1461</f>
        <v>45360</v>
      </c>
      <c r="J956" s="244" t="str">
        <f ca="1">IF(I956&gt;=TODAY(),"si","no")</f>
        <v>si</v>
      </c>
      <c r="K956" s="8" t="str">
        <f ca="1">IF(ABS(_xlfn.DAYS(TODAY(),I956))&lt;$B$9,"Debe renovar licencia luego de curso de 8 horas","")</f>
        <v/>
      </c>
      <c r="L956" s="8"/>
      <c r="M956" s="8" t="str">
        <f ca="1">IF(AND(J956="no",$B$10="si"),"si","no")</f>
        <v>no</v>
      </c>
      <c r="N956" s="266"/>
      <c r="O956" s="266"/>
      <c r="P956" s="266"/>
      <c r="Q956" s="267" t="str" cm="1">
        <f t="array" aca="1" ref="Q956" ca="1">_xlfn.IFS(J956="no","no",$B$10="si","si")</f>
        <v>si</v>
      </c>
      <c r="R956" s="266"/>
    </row>
    <row r="957" spans="1:18" x14ac:dyDescent="0.3">
      <c r="A957" s="64" t="s">
        <v>3736</v>
      </c>
      <c r="B957" s="224" t="s">
        <v>44</v>
      </c>
      <c r="C957" s="225" t="s">
        <v>3737</v>
      </c>
      <c r="D957" s="38" t="s">
        <v>46</v>
      </c>
      <c r="E957" s="37" t="s">
        <v>3738</v>
      </c>
      <c r="F957" s="38" t="s">
        <v>606</v>
      </c>
      <c r="G957" s="39" t="s">
        <v>3739</v>
      </c>
      <c r="H957" s="40">
        <v>44333</v>
      </c>
      <c r="I957" s="41">
        <f>Table15[[#This Row],[Fecha 
de 
expedición]]+1461</f>
        <v>45794</v>
      </c>
      <c r="J957" s="244" t="str">
        <f ca="1">IF(I957&gt;=TODAY(),"si","no")</f>
        <v>si</v>
      </c>
      <c r="K957" s="8" t="str">
        <f ca="1">IF(ABS(_xlfn.DAYS(TODAY(),I957))&lt;$B$9,"Debe renovar licencia luego de curso de 8 horas","")</f>
        <v/>
      </c>
      <c r="L957" s="8"/>
      <c r="M957" s="8" t="str">
        <f ca="1">IF(AND(J957="no",$B$10="si"),"si","no")</f>
        <v>no</v>
      </c>
      <c r="N957" s="266"/>
      <c r="O957" s="266"/>
      <c r="P957" s="266"/>
      <c r="Q957" s="267" t="str" cm="1">
        <f t="array" aca="1" ref="Q957" ca="1">_xlfn.IFS(J957="no","no",$B$10="si","si")</f>
        <v>si</v>
      </c>
      <c r="R957" s="266"/>
    </row>
    <row r="958" spans="1:18" x14ac:dyDescent="0.3">
      <c r="A958" s="61" t="s">
        <v>3740</v>
      </c>
      <c r="B958" s="224" t="s">
        <v>44</v>
      </c>
      <c r="C958" s="225" t="s">
        <v>3741</v>
      </c>
      <c r="D958" s="38" t="s">
        <v>57</v>
      </c>
      <c r="E958" s="58" t="s">
        <v>3742</v>
      </c>
      <c r="F958" s="38" t="s">
        <v>119</v>
      </c>
      <c r="G958" s="39" t="s">
        <v>3743</v>
      </c>
      <c r="H958" s="40">
        <v>44427</v>
      </c>
      <c r="I958" s="41">
        <f>Table15[[#This Row],[Fecha 
de 
expedición]]+1461</f>
        <v>45888</v>
      </c>
      <c r="J958" s="244" t="str">
        <f ca="1">IF(I958&gt;=TODAY(),"si","no")</f>
        <v>si</v>
      </c>
      <c r="K958" s="8" t="str">
        <f ca="1">IF(ABS(_xlfn.DAYS(TODAY(),I958))&lt;$B$9,"Debe renovar licencia luego de curso de 8 horas","")</f>
        <v/>
      </c>
      <c r="L958" s="8"/>
      <c r="M958" s="8" t="str">
        <f ca="1">IF(AND(J958="no",$B$10="si"),"si","no")</f>
        <v>no</v>
      </c>
      <c r="N958" s="266"/>
      <c r="O958" s="266"/>
      <c r="P958" s="266"/>
      <c r="Q958" s="267" t="str" cm="1">
        <f t="array" aca="1" ref="Q958" ca="1">_xlfn.IFS(J958="no","no",$B$10="si","si")</f>
        <v>si</v>
      </c>
      <c r="R958" s="266"/>
    </row>
    <row r="959" spans="1:18" x14ac:dyDescent="0.3">
      <c r="A959" s="252" t="s">
        <v>9327</v>
      </c>
      <c r="B959" s="224" t="s">
        <v>44</v>
      </c>
      <c r="C959" s="253" t="s">
        <v>9328</v>
      </c>
      <c r="D959" s="254" t="s">
        <v>57</v>
      </c>
      <c r="E959" s="259" t="s">
        <v>9329</v>
      </c>
      <c r="F959" s="38" t="s">
        <v>655</v>
      </c>
      <c r="G959" s="256" t="s">
        <v>9330</v>
      </c>
      <c r="H959" s="257">
        <v>45076</v>
      </c>
      <c r="I959" s="41">
        <f>Table15[[#This Row],[Fecha 
de 
expedición]]+1461</f>
        <v>46537</v>
      </c>
      <c r="J959" s="258" t="str">
        <f ca="1">IF(I959&gt;=TODAY(),"si","no")</f>
        <v>si</v>
      </c>
      <c r="K959" s="8" t="str">
        <f ca="1">IF(ABS(_xlfn.DAYS(TODAY(),I959))&lt;$B$9,"Debe renovar licencia luego de curso de 8 horas","")</f>
        <v/>
      </c>
      <c r="L959" s="8"/>
      <c r="M959" s="8" t="str">
        <f ca="1">IF(AND(J959="no",$B$10="si"),"si","no")</f>
        <v>no</v>
      </c>
      <c r="N959" s="266"/>
      <c r="O959" s="266"/>
      <c r="P959" s="266"/>
      <c r="Q959" s="267"/>
      <c r="R959" s="266"/>
    </row>
    <row r="960" spans="1:18" x14ac:dyDescent="0.3">
      <c r="A960" s="61" t="s">
        <v>3744</v>
      </c>
      <c r="B960" s="224" t="s">
        <v>44</v>
      </c>
      <c r="C960" s="225" t="s">
        <v>3745</v>
      </c>
      <c r="D960" s="38" t="s">
        <v>57</v>
      </c>
      <c r="E960" s="235" t="s">
        <v>3746</v>
      </c>
      <c r="F960" s="38" t="s">
        <v>555</v>
      </c>
      <c r="G960" s="39" t="s">
        <v>3747</v>
      </c>
      <c r="H960" s="81">
        <v>44616</v>
      </c>
      <c r="I960" s="84">
        <f>Table15[[#This Row],[Fecha 
de 
expedición]]+1461</f>
        <v>46077</v>
      </c>
      <c r="J960" s="244" t="str">
        <f ca="1">IF(I960&gt;=TODAY(),"si","no")</f>
        <v>si</v>
      </c>
      <c r="K960" s="8" t="str">
        <f ca="1">IF(ABS(_xlfn.DAYS(TODAY(),I960))&lt;$B$9,"Debe renovar licencia luego de curso de 8 horas","")</f>
        <v/>
      </c>
      <c r="L960" s="8"/>
      <c r="M960" s="8" t="str">
        <f ca="1">IF(AND(J960="no",$B$10="si"),"si","no")</f>
        <v>no</v>
      </c>
      <c r="N960" s="266"/>
      <c r="O960" s="266"/>
      <c r="P960" s="266"/>
      <c r="Q960" s="267" t="str" cm="1">
        <f t="array" aca="1" ref="Q960" ca="1">_xlfn.IFS(J960="no","no",$B$10="si","si")</f>
        <v>si</v>
      </c>
      <c r="R960" s="266"/>
    </row>
    <row r="961" spans="1:18" x14ac:dyDescent="0.3">
      <c r="A961" s="252" t="s">
        <v>8957</v>
      </c>
      <c r="B961" s="226" t="s">
        <v>44</v>
      </c>
      <c r="C961" s="253" t="s">
        <v>8958</v>
      </c>
      <c r="D961" s="254" t="s">
        <v>57</v>
      </c>
      <c r="E961" s="259" t="s">
        <v>8959</v>
      </c>
      <c r="F961" s="38" t="s">
        <v>2833</v>
      </c>
      <c r="G961" s="256" t="s">
        <v>8960</v>
      </c>
      <c r="H961" s="257">
        <v>44959</v>
      </c>
      <c r="I961" s="41">
        <f>Table15[[#This Row],[Fecha 
de 
expedición]]+1461</f>
        <v>46420</v>
      </c>
      <c r="J961" s="258" t="str">
        <f ca="1">IF(I961&gt;=TODAY(),"si","no")</f>
        <v>si</v>
      </c>
      <c r="K961" s="8" t="str">
        <f ca="1">IF(ABS(_xlfn.DAYS(TODAY(),I961))&lt;$B$9,"Debe renovar licencia luego de curso de 8 horas","")</f>
        <v/>
      </c>
      <c r="L961" s="8"/>
      <c r="M961" s="8" t="str">
        <f ca="1">IF(AND(J961="no",$B$10="si"),"si","no")</f>
        <v>no</v>
      </c>
      <c r="N961" s="266"/>
      <c r="O961" s="266"/>
      <c r="P961" s="266"/>
      <c r="Q961" s="267"/>
      <c r="R961" s="266"/>
    </row>
    <row r="962" spans="1:18" x14ac:dyDescent="0.3">
      <c r="A962" s="64" t="s">
        <v>3748</v>
      </c>
      <c r="B962" s="224" t="s">
        <v>44</v>
      </c>
      <c r="C962" s="225" t="s">
        <v>3749</v>
      </c>
      <c r="D962" s="38" t="s">
        <v>46</v>
      </c>
      <c r="E962" s="37" t="s">
        <v>3750</v>
      </c>
      <c r="F962" s="38" t="s">
        <v>267</v>
      </c>
      <c r="G962" s="39" t="s">
        <v>3751</v>
      </c>
      <c r="H962" s="40">
        <v>44270</v>
      </c>
      <c r="I962" s="41">
        <f>Table15[[#This Row],[Fecha 
de 
expedición]]+1461</f>
        <v>45731</v>
      </c>
      <c r="J962" s="244" t="str">
        <f ca="1">IF(I962&gt;=TODAY(),"si","no")</f>
        <v>si</v>
      </c>
      <c r="K962" s="8" t="str">
        <f ca="1">IF(ABS(_xlfn.DAYS(TODAY(),I962))&lt;$B$9,"Debe renovar licencia luego de curso de 8 horas","")</f>
        <v/>
      </c>
      <c r="L962" s="8"/>
      <c r="M962" s="8" t="str">
        <f ca="1">IF(AND(J962="no",$B$10="si"),"si","no")</f>
        <v>no</v>
      </c>
      <c r="N962" s="266"/>
      <c r="O962" s="266"/>
      <c r="P962" s="266"/>
      <c r="Q962" s="267" t="str" cm="1">
        <f t="array" aca="1" ref="Q962" ca="1">_xlfn.IFS(J962="no","no",$B$10="si","si")</f>
        <v>si</v>
      </c>
      <c r="R962" s="266"/>
    </row>
    <row r="963" spans="1:18" x14ac:dyDescent="0.3">
      <c r="A963" s="64" t="s">
        <v>3752</v>
      </c>
      <c r="B963" s="224" t="s">
        <v>44</v>
      </c>
      <c r="C963" s="225" t="s">
        <v>3753</v>
      </c>
      <c r="D963" s="38" t="s">
        <v>57</v>
      </c>
      <c r="E963" s="37" t="s">
        <v>3754</v>
      </c>
      <c r="F963" s="38" t="s">
        <v>285</v>
      </c>
      <c r="G963" s="39" t="s">
        <v>3755</v>
      </c>
      <c r="H963" s="40">
        <v>44267</v>
      </c>
      <c r="I963" s="41">
        <f>Table15[[#This Row],[Fecha 
de 
expedición]]+1461</f>
        <v>45728</v>
      </c>
      <c r="J963" s="244" t="str">
        <f ca="1">IF(I963&gt;=TODAY(),"si","no")</f>
        <v>si</v>
      </c>
      <c r="K963" s="8" t="str">
        <f ca="1">IF(ABS(_xlfn.DAYS(TODAY(),I963))&lt;$B$9,"Debe renovar licencia luego de curso de 8 horas","")</f>
        <v/>
      </c>
      <c r="L963" s="8"/>
      <c r="M963" s="8" t="str">
        <f ca="1">IF(AND(J963="no",$B$10="si"),"si","no")</f>
        <v>no</v>
      </c>
      <c r="N963" s="266"/>
      <c r="O963" s="266"/>
      <c r="P963" s="266"/>
      <c r="Q963" s="267" t="str" cm="1">
        <f t="array" aca="1" ref="Q963" ca="1">_xlfn.IFS(J963="no","no",$B$10="si","si")</f>
        <v>si</v>
      </c>
      <c r="R963" s="266"/>
    </row>
    <row r="964" spans="1:18" x14ac:dyDescent="0.3">
      <c r="A964" s="64" t="s">
        <v>3756</v>
      </c>
      <c r="B964" s="224" t="s">
        <v>44</v>
      </c>
      <c r="C964" s="225" t="s">
        <v>3757</v>
      </c>
      <c r="D964" s="38" t="s">
        <v>46</v>
      </c>
      <c r="E964" s="37" t="s">
        <v>3758</v>
      </c>
      <c r="F964" s="38" t="s">
        <v>155</v>
      </c>
      <c r="G964" s="39" t="s">
        <v>3759</v>
      </c>
      <c r="H964" s="40">
        <v>44267</v>
      </c>
      <c r="I964" s="41">
        <f>Table15[[#This Row],[Fecha 
de 
expedición]]+1461</f>
        <v>45728</v>
      </c>
      <c r="J964" s="244" t="str">
        <f ca="1">IF(I964&gt;=TODAY(),"si","no")</f>
        <v>si</v>
      </c>
      <c r="K964" s="8" t="str">
        <f ca="1">IF(ABS(_xlfn.DAYS(TODAY(),I964))&lt;$B$9,"Debe renovar licencia luego de curso de 8 horas","")</f>
        <v/>
      </c>
      <c r="L964" s="8"/>
      <c r="M964" s="8" t="str">
        <f ca="1">IF(AND(J964="no",$B$10="si"),"si","no")</f>
        <v>no</v>
      </c>
      <c r="N964" s="266"/>
      <c r="O964" s="266"/>
      <c r="P964" s="266"/>
      <c r="Q964" s="267" t="str" cm="1">
        <f t="array" aca="1" ref="Q964" ca="1">_xlfn.IFS(J964="no","no",$B$10="si","si")</f>
        <v>si</v>
      </c>
      <c r="R964" s="266"/>
    </row>
    <row r="965" spans="1:18" x14ac:dyDescent="0.3">
      <c r="A965" s="61" t="s">
        <v>3760</v>
      </c>
      <c r="B965" s="224" t="s">
        <v>44</v>
      </c>
      <c r="C965" s="225" t="s">
        <v>3761</v>
      </c>
      <c r="D965" s="38" t="s">
        <v>57</v>
      </c>
      <c r="E965" s="235" t="s">
        <v>3762</v>
      </c>
      <c r="F965" s="38" t="s">
        <v>664</v>
      </c>
      <c r="G965" s="39" t="s">
        <v>3763</v>
      </c>
      <c r="H965" s="81">
        <v>44596</v>
      </c>
      <c r="I965" s="84">
        <f>Table15[[#This Row],[Fecha 
de 
expedición]]+1461</f>
        <v>46057</v>
      </c>
      <c r="J965" s="244" t="str">
        <f ca="1">IF(I965&gt;=TODAY(),"si","no")</f>
        <v>si</v>
      </c>
      <c r="K965" s="8" t="str">
        <f ca="1">IF(ABS(_xlfn.DAYS(TODAY(),I965))&lt;$B$9,"Debe renovar licencia luego de curso de 8 horas","")</f>
        <v/>
      </c>
      <c r="L965" s="8"/>
      <c r="M965" s="8" t="str">
        <f ca="1">IF(AND(J965="no",$B$10="si"),"si","no")</f>
        <v>no</v>
      </c>
      <c r="N965" s="266"/>
      <c r="O965" s="266"/>
      <c r="P965" s="266"/>
      <c r="Q965" s="267" t="str" cm="1">
        <f t="array" aca="1" ref="Q965" ca="1">_xlfn.IFS(J965="no","no",$B$10="si","si")</f>
        <v>si</v>
      </c>
      <c r="R965" s="266"/>
    </row>
    <row r="966" spans="1:18" x14ac:dyDescent="0.3">
      <c r="A966" s="252" t="s">
        <v>9271</v>
      </c>
      <c r="B966" s="224" t="s">
        <v>44</v>
      </c>
      <c r="C966" s="253" t="s">
        <v>9272</v>
      </c>
      <c r="D966" s="254" t="s">
        <v>57</v>
      </c>
      <c r="E966" s="259" t="s">
        <v>9273</v>
      </c>
      <c r="F966" s="38" t="s">
        <v>89</v>
      </c>
      <c r="G966" s="256" t="s">
        <v>9274</v>
      </c>
      <c r="H966" s="257">
        <v>45058</v>
      </c>
      <c r="I966" s="41">
        <f>Table15[[#This Row],[Fecha 
de 
expedición]]+1461</f>
        <v>46519</v>
      </c>
      <c r="J966" s="258" t="str">
        <f ca="1">IF(I966&gt;=TODAY(),"si","no")</f>
        <v>si</v>
      </c>
      <c r="K966" s="8" t="str">
        <f ca="1">IF(ABS(_xlfn.DAYS(TODAY(),I966))&lt;$B$9,"Debe renovar licencia luego de curso de 8 horas","")</f>
        <v/>
      </c>
      <c r="L966" s="8"/>
      <c r="M966" s="8" t="str">
        <f ca="1">IF(AND(J966="no",$B$10="si"),"si","no")</f>
        <v>no</v>
      </c>
      <c r="N966" s="266"/>
      <c r="O966" s="266"/>
      <c r="P966" s="266"/>
      <c r="Q966" s="267"/>
      <c r="R966" s="266"/>
    </row>
    <row r="967" spans="1:18" x14ac:dyDescent="0.3">
      <c r="A967" s="63" t="s">
        <v>3764</v>
      </c>
      <c r="B967" s="224" t="s">
        <v>44</v>
      </c>
      <c r="C967" s="225" t="s">
        <v>3765</v>
      </c>
      <c r="D967" s="38" t="s">
        <v>57</v>
      </c>
      <c r="E967" s="37" t="s">
        <v>3766</v>
      </c>
      <c r="F967" s="38" t="s">
        <v>119</v>
      </c>
      <c r="G967" s="39" t="s">
        <v>3767</v>
      </c>
      <c r="H967" s="40">
        <v>44341</v>
      </c>
      <c r="I967" s="41">
        <f>Table15[[#This Row],[Fecha 
de 
expedición]]+1461</f>
        <v>45802</v>
      </c>
      <c r="J967" s="244" t="str">
        <f ca="1">IF(I967&gt;=TODAY(),"si","no")</f>
        <v>si</v>
      </c>
      <c r="K967" s="8" t="str">
        <f ca="1">IF(ABS(_xlfn.DAYS(TODAY(),I967))&lt;$B$9,"Debe renovar licencia luego de curso de 8 horas","")</f>
        <v/>
      </c>
      <c r="L967" s="8"/>
      <c r="M967" s="8" t="str">
        <f ca="1">IF(AND(J967="no",$B$10="si"),"si","no")</f>
        <v>no</v>
      </c>
      <c r="N967" s="266"/>
      <c r="O967" s="266"/>
      <c r="P967" s="266"/>
      <c r="Q967" s="267" t="str" cm="1">
        <f t="array" aca="1" ref="Q967" ca="1">_xlfn.IFS(J967="no","no",$B$10="si","si")</f>
        <v>si</v>
      </c>
      <c r="R967" s="266"/>
    </row>
    <row r="968" spans="1:18" x14ac:dyDescent="0.3">
      <c r="A968" s="61" t="s">
        <v>3768</v>
      </c>
      <c r="B968" s="224" t="s">
        <v>44</v>
      </c>
      <c r="C968" s="225" t="s">
        <v>3769</v>
      </c>
      <c r="D968" s="38" t="s">
        <v>57</v>
      </c>
      <c r="E968" s="37" t="s">
        <v>3770</v>
      </c>
      <c r="F968" s="38" t="s">
        <v>2833</v>
      </c>
      <c r="G968" s="39" t="s">
        <v>3771</v>
      </c>
      <c r="H968" s="40">
        <v>44259</v>
      </c>
      <c r="I968" s="41">
        <f>Table15[[#This Row],[Fecha 
de 
expedición]]+1461</f>
        <v>45720</v>
      </c>
      <c r="J968" s="244" t="str">
        <f ca="1">IF(I968&gt;=TODAY(),"si","no")</f>
        <v>si</v>
      </c>
      <c r="K968" s="8" t="str">
        <f ca="1">IF(ABS(_xlfn.DAYS(TODAY(),I968))&lt;$B$9,"Debe renovar licencia luego de curso de 8 horas","")</f>
        <v/>
      </c>
      <c r="L968" s="8"/>
      <c r="M968" s="8" t="str">
        <f ca="1">IF(AND(J968="no",$B$10="si"),"si","no")</f>
        <v>no</v>
      </c>
      <c r="N968" s="266"/>
      <c r="O968" s="266"/>
      <c r="P968" s="266"/>
      <c r="Q968" s="267" t="str" cm="1">
        <f t="array" aca="1" ref="Q968" ca="1">_xlfn.IFS(J968="no","no",$B$10="si","si")</f>
        <v>si</v>
      </c>
      <c r="R968" s="266"/>
    </row>
    <row r="969" spans="1:18" x14ac:dyDescent="0.3">
      <c r="A969" s="61" t="s">
        <v>3772</v>
      </c>
      <c r="B969" s="224" t="s">
        <v>44</v>
      </c>
      <c r="C969" s="225" t="s">
        <v>3773</v>
      </c>
      <c r="D969" s="38" t="s">
        <v>57</v>
      </c>
      <c r="E969" s="235" t="s">
        <v>3774</v>
      </c>
      <c r="F969" s="38" t="s">
        <v>262</v>
      </c>
      <c r="G969" s="39" t="s">
        <v>3775</v>
      </c>
      <c r="H969" s="81">
        <v>44539</v>
      </c>
      <c r="I969" s="84">
        <f>Table15[[#This Row],[Fecha 
de 
expedición]]+1461</f>
        <v>46000</v>
      </c>
      <c r="J969" s="244" t="str">
        <f ca="1">IF(I969&gt;=TODAY(),"si","no")</f>
        <v>si</v>
      </c>
      <c r="K969" s="8" t="str">
        <f ca="1">IF(ABS(_xlfn.DAYS(TODAY(),I969))&lt;$B$9,"Debe renovar licencia luego de curso de 8 horas","")</f>
        <v/>
      </c>
      <c r="L969" s="8"/>
      <c r="M969" s="8" t="str">
        <f ca="1">IF(AND(J969="no",$B$10="si"),"si","no")</f>
        <v>no</v>
      </c>
      <c r="N969" s="266"/>
      <c r="O969" s="266"/>
      <c r="P969" s="266"/>
      <c r="Q969" s="267" t="str" cm="1">
        <f t="array" aca="1" ref="Q969" ca="1">_xlfn.IFS(J969="no","no",$B$10="si","si")</f>
        <v>si</v>
      </c>
      <c r="R969" s="266"/>
    </row>
    <row r="970" spans="1:18" x14ac:dyDescent="0.3">
      <c r="A970" s="64" t="s">
        <v>3776</v>
      </c>
      <c r="B970" s="224" t="s">
        <v>44</v>
      </c>
      <c r="C970" s="225" t="s">
        <v>3777</v>
      </c>
      <c r="D970" s="38" t="s">
        <v>57</v>
      </c>
      <c r="E970" s="37" t="s">
        <v>3778</v>
      </c>
      <c r="F970" s="38" t="s">
        <v>655</v>
      </c>
      <c r="G970" s="39" t="s">
        <v>3779</v>
      </c>
      <c r="H970" s="40">
        <v>44336</v>
      </c>
      <c r="I970" s="41">
        <f>Table15[[#This Row],[Fecha 
de 
expedición]]+1461</f>
        <v>45797</v>
      </c>
      <c r="J970" s="244" t="str">
        <f ca="1">IF(I970&gt;=TODAY(),"si","no")</f>
        <v>si</v>
      </c>
      <c r="K970" s="8" t="str">
        <f ca="1">IF(ABS(_xlfn.DAYS(TODAY(),I970))&lt;$B$9,"Debe renovar licencia luego de curso de 8 horas","")</f>
        <v/>
      </c>
      <c r="L970" s="8"/>
      <c r="M970" s="8" t="str">
        <f ca="1">IF(AND(J970="no",$B$10="si"),"si","no")</f>
        <v>no</v>
      </c>
      <c r="N970" s="266"/>
      <c r="O970" s="266"/>
      <c r="P970" s="266"/>
      <c r="Q970" s="267" t="str" cm="1">
        <f t="array" aca="1" ref="Q970" ca="1">_xlfn.IFS(J970="no","no",$B$10="si","si")</f>
        <v>si</v>
      </c>
      <c r="R970" s="266"/>
    </row>
    <row r="971" spans="1:18" x14ac:dyDescent="0.3">
      <c r="A971" s="61" t="s">
        <v>3780</v>
      </c>
      <c r="B971" s="224" t="s">
        <v>44</v>
      </c>
      <c r="C971" s="225" t="s">
        <v>3781</v>
      </c>
      <c r="D971" s="38" t="s">
        <v>57</v>
      </c>
      <c r="E971" s="58" t="s">
        <v>3782</v>
      </c>
      <c r="F971" s="38" t="s">
        <v>199</v>
      </c>
      <c r="G971" s="39" t="s">
        <v>3783</v>
      </c>
      <c r="H971" s="40">
        <v>44455</v>
      </c>
      <c r="I971" s="41">
        <f>Table15[[#This Row],[Fecha 
de 
expedición]]+1461</f>
        <v>45916</v>
      </c>
      <c r="J971" s="244" t="str">
        <f ca="1">IF(I971&gt;=TODAY(),"si","no")</f>
        <v>si</v>
      </c>
      <c r="K971" s="8" t="str">
        <f ca="1">IF(ABS(_xlfn.DAYS(TODAY(),I971))&lt;$B$9,"Debe renovar licencia luego de curso de 8 horas","")</f>
        <v/>
      </c>
      <c r="L971" s="8"/>
      <c r="M971" s="8" t="str">
        <f ca="1">IF(AND(J971="no",$B$10="si"),"si","no")</f>
        <v>no</v>
      </c>
      <c r="N971" s="266"/>
      <c r="O971" s="266"/>
      <c r="P971" s="266"/>
      <c r="Q971" s="267" t="str" cm="1">
        <f t="array" aca="1" ref="Q971" ca="1">_xlfn.IFS(J971="no","no",$B$10="si","si")</f>
        <v>si</v>
      </c>
      <c r="R971" s="266"/>
    </row>
    <row r="972" spans="1:18" x14ac:dyDescent="0.3">
      <c r="A972" s="64" t="s">
        <v>3784</v>
      </c>
      <c r="B972" s="224" t="s">
        <v>44</v>
      </c>
      <c r="C972" s="225" t="s">
        <v>3785</v>
      </c>
      <c r="D972" s="38" t="s">
        <v>57</v>
      </c>
      <c r="E972" s="37" t="s">
        <v>3786</v>
      </c>
      <c r="F972" s="38" t="s">
        <v>1053</v>
      </c>
      <c r="G972" s="39" t="s">
        <v>3787</v>
      </c>
      <c r="H972" s="40">
        <v>44331</v>
      </c>
      <c r="I972" s="41">
        <f>Table15[[#This Row],[Fecha 
de 
expedición]]+1461</f>
        <v>45792</v>
      </c>
      <c r="J972" s="244" t="str">
        <f ca="1">IF(I972&gt;=TODAY(),"si","no")</f>
        <v>si</v>
      </c>
      <c r="K972" s="8" t="str">
        <f ca="1">IF(ABS(_xlfn.DAYS(TODAY(),I972))&lt;$B$9,"Debe renovar licencia luego de curso de 8 horas","")</f>
        <v/>
      </c>
      <c r="L972" s="8"/>
      <c r="M972" s="8" t="str">
        <f ca="1">IF(AND(J972="no",$B$10="si"),"si","no")</f>
        <v>no</v>
      </c>
      <c r="N972" s="266"/>
      <c r="O972" s="266"/>
      <c r="P972" s="266"/>
      <c r="Q972" s="267" t="str" cm="1">
        <f t="array" aca="1" ref="Q972" ca="1">_xlfn.IFS(J972="no","no",$B$10="si","si")</f>
        <v>si</v>
      </c>
      <c r="R972" s="266"/>
    </row>
    <row r="973" spans="1:18" x14ac:dyDescent="0.3">
      <c r="A973" s="64" t="s">
        <v>3788</v>
      </c>
      <c r="B973" s="224" t="s">
        <v>44</v>
      </c>
      <c r="C973" s="225" t="s">
        <v>3789</v>
      </c>
      <c r="D973" s="38" t="s">
        <v>57</v>
      </c>
      <c r="E973" s="37" t="s">
        <v>3790</v>
      </c>
      <c r="F973" s="38" t="s">
        <v>453</v>
      </c>
      <c r="G973" s="39" t="s">
        <v>3791</v>
      </c>
      <c r="H973" s="40">
        <v>44331</v>
      </c>
      <c r="I973" s="41">
        <f>Table15[[#This Row],[Fecha 
de 
expedición]]+1461</f>
        <v>45792</v>
      </c>
      <c r="J973" s="244" t="str">
        <f ca="1">IF(I973&gt;=TODAY(),"si","no")</f>
        <v>si</v>
      </c>
      <c r="K973" s="8" t="str">
        <f ca="1">IF(ABS(_xlfn.DAYS(TODAY(),I973))&lt;$B$9,"Debe renovar licencia luego de curso de 8 horas","")</f>
        <v/>
      </c>
      <c r="L973" s="8"/>
      <c r="M973" s="8" t="str">
        <f ca="1">IF(AND(J973="no",$B$10="si"),"si","no")</f>
        <v>no</v>
      </c>
      <c r="N973" s="266"/>
      <c r="O973" s="266"/>
      <c r="P973" s="266"/>
      <c r="Q973" s="267" t="str" cm="1">
        <f t="array" aca="1" ref="Q973" ca="1">_xlfn.IFS(J973="no","no",$B$10="si","si")</f>
        <v>si</v>
      </c>
      <c r="R973" s="266"/>
    </row>
    <row r="974" spans="1:18" x14ac:dyDescent="0.3">
      <c r="A974" s="63" t="s">
        <v>3792</v>
      </c>
      <c r="B974" s="224" t="s">
        <v>44</v>
      </c>
      <c r="C974" s="225" t="s">
        <v>3793</v>
      </c>
      <c r="D974" s="38" t="s">
        <v>57</v>
      </c>
      <c r="E974" s="37" t="s">
        <v>3794</v>
      </c>
      <c r="F974" s="38" t="s">
        <v>99</v>
      </c>
      <c r="G974" s="39" t="s">
        <v>3795</v>
      </c>
      <c r="H974" s="40">
        <v>44326</v>
      </c>
      <c r="I974" s="41">
        <f>Table15[[#This Row],[Fecha 
de 
expedición]]+1461</f>
        <v>45787</v>
      </c>
      <c r="J974" s="244" t="str">
        <f ca="1">IF(I974&gt;=TODAY(),"si","no")</f>
        <v>si</v>
      </c>
      <c r="K974" s="8" t="str">
        <f ca="1">IF(ABS(_xlfn.DAYS(TODAY(),I974))&lt;$B$9,"Debe renovar licencia luego de curso de 8 horas","")</f>
        <v/>
      </c>
      <c r="L974" s="8"/>
      <c r="M974" s="8" t="str">
        <f ca="1">IF(AND(J974="no",$B$10="si"),"si","no")</f>
        <v>no</v>
      </c>
      <c r="N974" s="266"/>
      <c r="O974" s="266"/>
      <c r="P974" s="266"/>
      <c r="Q974" s="267" t="str" cm="1">
        <f t="array" aca="1" ref="Q974" ca="1">_xlfn.IFS(J974="no","no",$B$10="si","si")</f>
        <v>si</v>
      </c>
      <c r="R974" s="266"/>
    </row>
    <row r="975" spans="1:18" x14ac:dyDescent="0.3">
      <c r="A975" s="61" t="s">
        <v>3796</v>
      </c>
      <c r="B975" s="224" t="s">
        <v>44</v>
      </c>
      <c r="C975" s="225" t="s">
        <v>3797</v>
      </c>
      <c r="D975" s="38" t="s">
        <v>57</v>
      </c>
      <c r="E975" s="235" t="s">
        <v>3798</v>
      </c>
      <c r="F975" s="38" t="s">
        <v>119</v>
      </c>
      <c r="G975" s="39" t="s">
        <v>3799</v>
      </c>
      <c r="H975" s="81">
        <v>44516</v>
      </c>
      <c r="I975" s="84">
        <f>Table15[[#This Row],[Fecha 
de 
expedición]]+1461</f>
        <v>45977</v>
      </c>
      <c r="J975" s="244" t="str">
        <f ca="1">IF(I975&gt;=TODAY(),"si","no")</f>
        <v>si</v>
      </c>
      <c r="K975" s="8" t="str">
        <f ca="1">IF(ABS(_xlfn.DAYS(TODAY(),I975))&lt;$B$9,"Debe renovar licencia luego de curso de 8 horas","")</f>
        <v/>
      </c>
      <c r="L975" s="8"/>
      <c r="M975" s="8" t="str">
        <f ca="1">IF(AND(J975="no",$B$10="si"),"si","no")</f>
        <v>no</v>
      </c>
      <c r="N975" s="266"/>
      <c r="O975" s="266"/>
      <c r="P975" s="266"/>
      <c r="Q975" s="267" t="str" cm="1">
        <f t="array" aca="1" ref="Q975" ca="1">_xlfn.IFS(J975="no","no",$B$10="si","si")</f>
        <v>si</v>
      </c>
      <c r="R975" s="266"/>
    </row>
    <row r="976" spans="1:18" x14ac:dyDescent="0.3">
      <c r="A976" s="61" t="s">
        <v>3800</v>
      </c>
      <c r="B976" s="224" t="s">
        <v>44</v>
      </c>
      <c r="C976" s="225" t="s">
        <v>3801</v>
      </c>
      <c r="D976" s="38" t="s">
        <v>57</v>
      </c>
      <c r="E976" s="235" t="s">
        <v>3802</v>
      </c>
      <c r="F976" s="38" t="s">
        <v>124</v>
      </c>
      <c r="G976" s="39" t="s">
        <v>3803</v>
      </c>
      <c r="H976" s="81">
        <v>44539</v>
      </c>
      <c r="I976" s="84">
        <f>Table15[[#This Row],[Fecha 
de 
expedición]]+1461</f>
        <v>46000</v>
      </c>
      <c r="J976" s="244" t="str">
        <f ca="1">IF(I976&gt;=TODAY(),"si","no")</f>
        <v>si</v>
      </c>
      <c r="K976" s="8" t="str">
        <f ca="1">IF(ABS(_xlfn.DAYS(TODAY(),I976))&lt;$B$9,"Debe renovar licencia luego de curso de 8 horas","")</f>
        <v/>
      </c>
      <c r="L976" s="8"/>
      <c r="M976" s="8" t="str">
        <f ca="1">IF(AND(J976="no",$B$10="si"),"si","no")</f>
        <v>no</v>
      </c>
      <c r="N976" s="266"/>
      <c r="O976" s="266"/>
      <c r="P976" s="266"/>
      <c r="Q976" s="267" t="str" cm="1">
        <f t="array" aca="1" ref="Q976" ca="1">_xlfn.IFS(J976="no","no",$B$10="si","si")</f>
        <v>si</v>
      </c>
      <c r="R976" s="266"/>
    </row>
    <row r="977" spans="1:18" x14ac:dyDescent="0.3">
      <c r="A977" s="61" t="s">
        <v>3804</v>
      </c>
      <c r="B977" s="224" t="s">
        <v>44</v>
      </c>
      <c r="C977" s="225" t="s">
        <v>3805</v>
      </c>
      <c r="D977" s="38" t="s">
        <v>46</v>
      </c>
      <c r="E977" s="235" t="s">
        <v>3806</v>
      </c>
      <c r="F977" s="38" t="s">
        <v>74</v>
      </c>
      <c r="G977" s="39" t="s">
        <v>3807</v>
      </c>
      <c r="H977" s="81">
        <v>44687</v>
      </c>
      <c r="I977" s="84">
        <f>Table15[[#This Row],[Fecha 
de 
expedición]]+1461</f>
        <v>46148</v>
      </c>
      <c r="J977" s="244" t="str">
        <f ca="1">IF(I977&gt;=TODAY(),"si","no")</f>
        <v>si</v>
      </c>
      <c r="K977" s="8" t="str">
        <f ca="1">IF(ABS(_xlfn.DAYS(TODAY(),I977))&lt;$B$9,"Debe renovar licencia luego de curso de 8 horas","")</f>
        <v/>
      </c>
      <c r="L977" s="8"/>
      <c r="M977" s="8" t="str">
        <f ca="1">IF(AND(J977="no",$B$10="si"),"si","no")</f>
        <v>no</v>
      </c>
      <c r="N977" s="266"/>
      <c r="O977" s="266"/>
      <c r="P977" s="266"/>
      <c r="Q977" s="267" t="str" cm="1">
        <f t="array" aca="1" ref="Q977" ca="1">_xlfn.IFS(J977="no","no",$B$10="si","si")</f>
        <v>si</v>
      </c>
      <c r="R977" s="266"/>
    </row>
    <row r="978" spans="1:18" x14ac:dyDescent="0.3">
      <c r="A978" s="252" t="s">
        <v>9414</v>
      </c>
      <c r="B978" s="224" t="s">
        <v>44</v>
      </c>
      <c r="C978" s="253" t="s">
        <v>9415</v>
      </c>
      <c r="D978" s="254" t="s">
        <v>57</v>
      </c>
      <c r="E978" s="259" t="s">
        <v>9416</v>
      </c>
      <c r="F978" s="38" t="s">
        <v>99</v>
      </c>
      <c r="G978" s="256" t="s">
        <v>9417</v>
      </c>
      <c r="H978" s="257">
        <v>45086</v>
      </c>
      <c r="I978" s="41">
        <f>Table15[[#This Row],[Fecha 
de 
expedición]]+1461</f>
        <v>46547</v>
      </c>
      <c r="J978" s="258" t="str">
        <f ca="1">IF(I978&gt;=TODAY(),"si","no")</f>
        <v>si</v>
      </c>
      <c r="K978" s="8" t="str">
        <f ca="1">IF(ABS(_xlfn.DAYS(TODAY(),I978))&lt;$B$9,"Debe renovar licencia luego de curso de 8 horas","")</f>
        <v/>
      </c>
      <c r="L978" s="8"/>
      <c r="M978" s="8" t="str">
        <f ca="1">IF(AND(J978="no",$B$10="si"),"si","no")</f>
        <v>no</v>
      </c>
      <c r="N978" s="266"/>
      <c r="O978" s="266"/>
      <c r="P978" s="266"/>
      <c r="Q978" s="267"/>
      <c r="R978" s="266"/>
    </row>
    <row r="979" spans="1:18" x14ac:dyDescent="0.3">
      <c r="A979" s="252" t="s">
        <v>8997</v>
      </c>
      <c r="B979" s="226" t="s">
        <v>44</v>
      </c>
      <c r="C979" s="253" t="s">
        <v>8998</v>
      </c>
      <c r="D979" s="254" t="s">
        <v>57</v>
      </c>
      <c r="E979" s="259" t="s">
        <v>8999</v>
      </c>
      <c r="F979" s="38" t="s">
        <v>267</v>
      </c>
      <c r="G979" s="256" t="s">
        <v>9000</v>
      </c>
      <c r="H979" s="257">
        <v>44985</v>
      </c>
      <c r="I979" s="41">
        <f>Table15[[#This Row],[Fecha 
de 
expedición]]+1461</f>
        <v>46446</v>
      </c>
      <c r="J979" s="258" t="str">
        <f ca="1">IF(I979&gt;=TODAY(),"si","no")</f>
        <v>si</v>
      </c>
      <c r="K979" s="8" t="str">
        <f ca="1">IF(ABS(_xlfn.DAYS(TODAY(),I979))&lt;$B$9,"Debe renovar licencia luego de curso de 8 horas","")</f>
        <v/>
      </c>
      <c r="L979" s="8"/>
      <c r="M979" s="8" t="str">
        <f ca="1">IF(AND(J979="no",$B$10="si"),"si","no")</f>
        <v>no</v>
      </c>
      <c r="N979" s="266"/>
      <c r="O979" s="266"/>
      <c r="P979" s="266"/>
      <c r="Q979" s="267"/>
      <c r="R979" s="266"/>
    </row>
    <row r="980" spans="1:18" x14ac:dyDescent="0.3">
      <c r="A980" s="252" t="s">
        <v>9082</v>
      </c>
      <c r="B980" s="226" t="s">
        <v>44</v>
      </c>
      <c r="C980" s="253" t="s">
        <v>9083</v>
      </c>
      <c r="D980" s="254" t="s">
        <v>57</v>
      </c>
      <c r="E980" s="259" t="s">
        <v>9084</v>
      </c>
      <c r="F980" s="38" t="s">
        <v>683</v>
      </c>
      <c r="G980" s="256" t="s">
        <v>9085</v>
      </c>
      <c r="H980" s="257">
        <v>45013</v>
      </c>
      <c r="I980" s="41">
        <f>Table15[[#This Row],[Fecha 
de 
expedición]]+1461</f>
        <v>46474</v>
      </c>
      <c r="J980" s="258" t="str">
        <f ca="1">IF(I980&gt;=TODAY(),"si","no")</f>
        <v>si</v>
      </c>
      <c r="K980" s="8" t="str">
        <f ca="1">IF(ABS(_xlfn.DAYS(TODAY(),I980))&lt;$B$9,"Debe renovar licencia luego de curso de 8 horas","")</f>
        <v/>
      </c>
      <c r="L980" s="8"/>
      <c r="M980" s="8" t="str">
        <f ca="1">IF(AND(J980="no",$B$10="si"),"si","no")</f>
        <v>no</v>
      </c>
      <c r="N980" s="266"/>
      <c r="O980" s="266"/>
      <c r="P980" s="266"/>
      <c r="Q980" s="267"/>
      <c r="R980" s="266"/>
    </row>
    <row r="981" spans="1:18" x14ac:dyDescent="0.3">
      <c r="A981" s="64" t="s">
        <v>3808</v>
      </c>
      <c r="B981" s="224" t="s">
        <v>44</v>
      </c>
      <c r="C981" s="225" t="s">
        <v>3809</v>
      </c>
      <c r="D981" s="38" t="s">
        <v>57</v>
      </c>
      <c r="E981" s="37" t="s">
        <v>3810</v>
      </c>
      <c r="F981" s="38" t="s">
        <v>53</v>
      </c>
      <c r="G981" s="39" t="s">
        <v>3811</v>
      </c>
      <c r="H981" s="40">
        <v>44331</v>
      </c>
      <c r="I981" s="41">
        <f>Table15[[#This Row],[Fecha 
de 
expedición]]+1461</f>
        <v>45792</v>
      </c>
      <c r="J981" s="244" t="str">
        <f ca="1">IF(I981&gt;=TODAY(),"si","no")</f>
        <v>si</v>
      </c>
      <c r="K981" s="8" t="str">
        <f ca="1">IF(ABS(_xlfn.DAYS(TODAY(),I981))&lt;$B$9,"Debe renovar licencia luego de curso de 8 horas","")</f>
        <v/>
      </c>
      <c r="L981" s="8"/>
      <c r="M981" s="8" t="str">
        <f ca="1">IF(AND(J981="no",$B$10="si"),"si","no")</f>
        <v>no</v>
      </c>
      <c r="N981" s="266"/>
      <c r="O981" s="266"/>
      <c r="P981" s="266"/>
      <c r="Q981" s="267" t="str" cm="1">
        <f t="array" aca="1" ref="Q981" ca="1">_xlfn.IFS(J981="no","no",$B$10="si","si")</f>
        <v>si</v>
      </c>
      <c r="R981" s="266"/>
    </row>
    <row r="982" spans="1:18" x14ac:dyDescent="0.3">
      <c r="A982" s="64" t="s">
        <v>3812</v>
      </c>
      <c r="B982" s="224" t="s">
        <v>44</v>
      </c>
      <c r="C982" s="225" t="s">
        <v>3813</v>
      </c>
      <c r="D982" s="38" t="s">
        <v>57</v>
      </c>
      <c r="E982" s="37" t="s">
        <v>3814</v>
      </c>
      <c r="F982" s="38" t="s">
        <v>74</v>
      </c>
      <c r="G982" s="39" t="s">
        <v>3815</v>
      </c>
      <c r="H982" s="40">
        <v>44334</v>
      </c>
      <c r="I982" s="41">
        <f>Table15[[#This Row],[Fecha 
de 
expedición]]+1461</f>
        <v>45795</v>
      </c>
      <c r="J982" s="244" t="str">
        <f ca="1">IF(I982&gt;=TODAY(),"si","no")</f>
        <v>si</v>
      </c>
      <c r="K982" s="8" t="str">
        <f ca="1">IF(ABS(_xlfn.DAYS(TODAY(),I982))&lt;$B$9,"Debe renovar licencia luego de curso de 8 horas","")</f>
        <v/>
      </c>
      <c r="L982" s="8"/>
      <c r="M982" s="8" t="str">
        <f ca="1">IF(AND(J982="no",$B$10="si"),"si","no")</f>
        <v>no</v>
      </c>
      <c r="N982" s="266"/>
      <c r="O982" s="266"/>
      <c r="P982" s="266"/>
      <c r="Q982" s="267" t="str" cm="1">
        <f t="array" aca="1" ref="Q982" ca="1">_xlfn.IFS(J982="no","no",$B$10="si","si")</f>
        <v>si</v>
      </c>
      <c r="R982" s="266"/>
    </row>
    <row r="983" spans="1:18" x14ac:dyDescent="0.3">
      <c r="A983" s="61" t="s">
        <v>3816</v>
      </c>
      <c r="B983" s="224" t="s">
        <v>62</v>
      </c>
      <c r="C983" s="225" t="s">
        <v>3817</v>
      </c>
      <c r="D983" s="38" t="s">
        <v>57</v>
      </c>
      <c r="E983" s="235"/>
      <c r="F983" s="38" t="s">
        <v>425</v>
      </c>
      <c r="G983" s="39" t="s">
        <v>3818</v>
      </c>
      <c r="H983" s="40">
        <v>42493</v>
      </c>
      <c r="I983" s="41">
        <f>Table15[[#This Row],[Fecha 
de 
expedición]]+1461</f>
        <v>43954</v>
      </c>
      <c r="J983" s="244" t="str">
        <f ca="1">IF(I983&gt;=TODAY(),"si","no")</f>
        <v>no</v>
      </c>
      <c r="K983" s="8" t="str">
        <f ca="1">IF(ABS(_xlfn.DAYS(TODAY(),I983))&lt;$B$9,"Debe renovar licencia luego de curso de 8 horas","")</f>
        <v/>
      </c>
      <c r="L983" s="8"/>
      <c r="M983" s="8" t="str">
        <f ca="1">IF(AND(J983="no",$B$10="si"),"si","no")</f>
        <v>si</v>
      </c>
      <c r="N983" s="266"/>
      <c r="O983" s="266"/>
      <c r="P983" s="266"/>
      <c r="Q983" s="267" t="str" cm="1">
        <f t="array" aca="1" ref="Q983" ca="1">_xlfn.IFS(J983="no","no",$B$10="si","si")</f>
        <v>no</v>
      </c>
      <c r="R983" s="266"/>
    </row>
    <row r="984" spans="1:18" x14ac:dyDescent="0.3">
      <c r="A984" s="61" t="s">
        <v>3819</v>
      </c>
      <c r="B984" s="224" t="s">
        <v>44</v>
      </c>
      <c r="C984" s="225" t="s">
        <v>3820</v>
      </c>
      <c r="D984" s="38" t="s">
        <v>57</v>
      </c>
      <c r="E984" s="58" t="s">
        <v>3821</v>
      </c>
      <c r="F984" s="38" t="s">
        <v>2833</v>
      </c>
      <c r="G984" s="39" t="s">
        <v>3822</v>
      </c>
      <c r="H984" s="40">
        <v>44390</v>
      </c>
      <c r="I984" s="41">
        <f>Table15[[#This Row],[Fecha 
de 
expedición]]+1461</f>
        <v>45851</v>
      </c>
      <c r="J984" s="244" t="str">
        <f ca="1">IF(I984&gt;=TODAY(),"si","no")</f>
        <v>si</v>
      </c>
      <c r="K984" s="8" t="str">
        <f ca="1">IF(ABS(_xlfn.DAYS(TODAY(),I984))&lt;$B$9,"Debe renovar licencia luego de curso de 8 horas","")</f>
        <v/>
      </c>
      <c r="L984" s="8"/>
      <c r="M984" s="8" t="str">
        <f ca="1">IF(AND(J984="no",$B$10="si"),"si","no")</f>
        <v>no</v>
      </c>
      <c r="N984" s="266"/>
      <c r="O984" s="266"/>
      <c r="P984" s="266"/>
      <c r="Q984" s="267" t="str" cm="1">
        <f t="array" aca="1" ref="Q984" ca="1">_xlfn.IFS(J984="no","no",$B$10="si","si")</f>
        <v>si</v>
      </c>
      <c r="R984" s="266"/>
    </row>
    <row r="985" spans="1:18" x14ac:dyDescent="0.3">
      <c r="A985" s="61" t="s">
        <v>3823</v>
      </c>
      <c r="B985" s="224" t="s">
        <v>44</v>
      </c>
      <c r="C985" s="225" t="s">
        <v>3824</v>
      </c>
      <c r="D985" s="38" t="s">
        <v>57</v>
      </c>
      <c r="E985" s="235" t="s">
        <v>3825</v>
      </c>
      <c r="F985" s="38" t="s">
        <v>53</v>
      </c>
      <c r="G985" s="39" t="s">
        <v>3826</v>
      </c>
      <c r="H985" s="81">
        <v>44798</v>
      </c>
      <c r="I985" s="84">
        <f>Table15[[#This Row],[Fecha 
de 
expedición]]+1461</f>
        <v>46259</v>
      </c>
      <c r="J985" s="244" t="str">
        <f ca="1">IF(I985&gt;=TODAY(),"si","no")</f>
        <v>si</v>
      </c>
      <c r="K985" s="8" t="str">
        <f ca="1">IF(ABS(_xlfn.DAYS(TODAY(),I985))&lt;$B$9,"Debe renovar licencia luego de curso de 8 horas","")</f>
        <v/>
      </c>
      <c r="L985" s="8"/>
      <c r="M985" s="8" t="str">
        <f ca="1">IF(AND(J985="no",$B$10="si"),"si","no")</f>
        <v>no</v>
      </c>
      <c r="N985" s="266"/>
      <c r="O985" s="266"/>
      <c r="P985" s="266"/>
      <c r="Q985" s="267" t="str" cm="1">
        <f t="array" aca="1" ref="Q985" ca="1">_xlfn.IFS(J985="no","no",$B$10="si","si")</f>
        <v>si</v>
      </c>
      <c r="R985" s="266"/>
    </row>
    <row r="986" spans="1:18" x14ac:dyDescent="0.3">
      <c r="A986" s="64" t="s">
        <v>3827</v>
      </c>
      <c r="B986" s="224" t="s">
        <v>44</v>
      </c>
      <c r="C986" s="225" t="s">
        <v>3828</v>
      </c>
      <c r="D986" s="38" t="s">
        <v>57</v>
      </c>
      <c r="E986" s="37" t="s">
        <v>3829</v>
      </c>
      <c r="F986" s="38" t="s">
        <v>555</v>
      </c>
      <c r="G986" s="39" t="s">
        <v>3830</v>
      </c>
      <c r="H986" s="40">
        <v>44336</v>
      </c>
      <c r="I986" s="41">
        <f>Table15[[#This Row],[Fecha 
de 
expedición]]+1461</f>
        <v>45797</v>
      </c>
      <c r="J986" s="244" t="str">
        <f ca="1">IF(I986&gt;=TODAY(),"si","no")</f>
        <v>si</v>
      </c>
      <c r="K986" s="8" t="str">
        <f ca="1">IF(ABS(_xlfn.DAYS(TODAY(),I986))&lt;$B$9,"Debe renovar licencia luego de curso de 8 horas","")</f>
        <v/>
      </c>
      <c r="L986" s="8"/>
      <c r="M986" s="8" t="str">
        <f ca="1">IF(AND(J986="no",$B$10="si"),"si","no")</f>
        <v>no</v>
      </c>
      <c r="N986" s="266"/>
      <c r="O986" s="266"/>
      <c r="P986" s="266"/>
      <c r="Q986" s="267" t="str" cm="1">
        <f t="array" aca="1" ref="Q986" ca="1">_xlfn.IFS(J986="no","no",$B$10="si","si")</f>
        <v>si</v>
      </c>
      <c r="R986" s="266"/>
    </row>
    <row r="987" spans="1:18" x14ac:dyDescent="0.3">
      <c r="A987" s="61" t="s">
        <v>3831</v>
      </c>
      <c r="B987" s="224" t="s">
        <v>44</v>
      </c>
      <c r="C987" s="225" t="s">
        <v>3832</v>
      </c>
      <c r="D987" s="38" t="s">
        <v>57</v>
      </c>
      <c r="E987" s="58" t="s">
        <v>3833</v>
      </c>
      <c r="F987" s="38" t="s">
        <v>1011</v>
      </c>
      <c r="G987" s="39" t="s">
        <v>3834</v>
      </c>
      <c r="H987" s="40">
        <v>44463</v>
      </c>
      <c r="I987" s="41">
        <f>Table15[[#This Row],[Fecha 
de 
expedición]]+1461</f>
        <v>45924</v>
      </c>
      <c r="J987" s="244" t="str">
        <f ca="1">IF(I987&gt;=TODAY(),"si","no")</f>
        <v>si</v>
      </c>
      <c r="K987" s="8" t="str">
        <f ca="1">IF(ABS(_xlfn.DAYS(TODAY(),I987))&lt;$B$9,"Debe renovar licencia luego de curso de 8 horas","")</f>
        <v/>
      </c>
      <c r="L987" s="8"/>
      <c r="M987" s="8" t="str">
        <f ca="1">IF(AND(J987="no",$B$10="si"),"si","no")</f>
        <v>no</v>
      </c>
      <c r="N987" s="266"/>
      <c r="O987" s="266"/>
      <c r="P987" s="266"/>
      <c r="Q987" s="267" t="str" cm="1">
        <f t="array" aca="1" ref="Q987" ca="1">_xlfn.IFS(J987="no","no",$B$10="si","si")</f>
        <v>si</v>
      </c>
      <c r="R987" s="266"/>
    </row>
    <row r="988" spans="1:18" x14ac:dyDescent="0.3">
      <c r="A988" s="213" t="s">
        <v>3835</v>
      </c>
      <c r="B988" s="226" t="s">
        <v>44</v>
      </c>
      <c r="C988" s="227" t="s">
        <v>3836</v>
      </c>
      <c r="D988" s="214" t="s">
        <v>57</v>
      </c>
      <c r="E988" s="178" t="s">
        <v>3837</v>
      </c>
      <c r="F988" s="45" t="s">
        <v>74</v>
      </c>
      <c r="G988" s="46" t="s">
        <v>3838</v>
      </c>
      <c r="H988" s="211">
        <v>44908</v>
      </c>
      <c r="I988" s="41">
        <f>Table15[[#This Row],[Fecha 
de 
expedición]]+1461</f>
        <v>46369</v>
      </c>
      <c r="J988" s="228" t="str">
        <f ca="1">IF(I988&gt;=TODAY(),"si","no")</f>
        <v>si</v>
      </c>
      <c r="K988" s="8" t="str">
        <f ca="1">IF(ABS(_xlfn.DAYS(TODAY(),I988))&lt;$B$9,"Debe renovar licencia luego de curso de 8 horas","")</f>
        <v/>
      </c>
      <c r="L988" s="8"/>
      <c r="M988" s="8" t="str">
        <f ca="1">IF(AND(J988="no",$B$10="si"),"si","no")</f>
        <v>no</v>
      </c>
      <c r="N988" s="266"/>
      <c r="O988" s="266"/>
      <c r="P988" s="266"/>
      <c r="Q988" s="267" t="str" cm="1">
        <f t="array" aca="1" ref="Q988" ca="1">_xlfn.IFS(J988="no","no",$B$10="si","si")</f>
        <v>si</v>
      </c>
      <c r="R988" s="266"/>
    </row>
    <row r="989" spans="1:18" x14ac:dyDescent="0.3">
      <c r="A989" s="63" t="s">
        <v>3839</v>
      </c>
      <c r="B989" s="224" t="s">
        <v>44</v>
      </c>
      <c r="C989" s="225" t="s">
        <v>3840</v>
      </c>
      <c r="D989" s="38" t="s">
        <v>57</v>
      </c>
      <c r="E989" s="37" t="s">
        <v>3841</v>
      </c>
      <c r="F989" s="38" t="s">
        <v>53</v>
      </c>
      <c r="G989" s="39" t="s">
        <v>3842</v>
      </c>
      <c r="H989" s="40">
        <v>44328</v>
      </c>
      <c r="I989" s="41">
        <f>Table15[[#This Row],[Fecha 
de 
expedición]]+1461</f>
        <v>45789</v>
      </c>
      <c r="J989" s="244" t="str">
        <f ca="1">IF(I989&gt;=TODAY(),"si","no")</f>
        <v>si</v>
      </c>
      <c r="K989" s="8" t="str">
        <f ca="1">IF(ABS(_xlfn.DAYS(TODAY(),I989))&lt;$B$9,"Debe renovar licencia luego de curso de 8 horas","")</f>
        <v/>
      </c>
      <c r="L989" s="8"/>
      <c r="M989" s="8" t="str">
        <f ca="1">IF(AND(J989="no",$B$10="si"),"si","no")</f>
        <v>no</v>
      </c>
      <c r="N989" s="266"/>
      <c r="O989" s="266"/>
      <c r="P989" s="266"/>
      <c r="Q989" s="267" t="str" cm="1">
        <f t="array" aca="1" ref="Q989" ca="1">_xlfn.IFS(J989="no","no",$B$10="si","si")</f>
        <v>si</v>
      </c>
      <c r="R989" s="266"/>
    </row>
    <row r="990" spans="1:18" x14ac:dyDescent="0.3">
      <c r="A990" s="252" t="s">
        <v>9179</v>
      </c>
      <c r="B990" s="226" t="s">
        <v>44</v>
      </c>
      <c r="C990" s="253" t="s">
        <v>9180</v>
      </c>
      <c r="D990" s="254" t="s">
        <v>57</v>
      </c>
      <c r="E990" s="259" t="s">
        <v>9181</v>
      </c>
      <c r="F990" s="38" t="s">
        <v>1349</v>
      </c>
      <c r="G990" s="256" t="s">
        <v>9182</v>
      </c>
      <c r="H990" s="257">
        <v>45020</v>
      </c>
      <c r="I990" s="41">
        <f>Table15[[#This Row],[Fecha 
de 
expedición]]+1461</f>
        <v>46481</v>
      </c>
      <c r="J990" s="258" t="str">
        <f ca="1">IF(I990&gt;=TODAY(),"si","no")</f>
        <v>si</v>
      </c>
      <c r="K990" s="8" t="str">
        <f ca="1">IF(ABS(_xlfn.DAYS(TODAY(),I990))&lt;$B$9,"Debe renovar licencia luego de curso de 8 horas","")</f>
        <v/>
      </c>
      <c r="L990" s="8"/>
      <c r="M990" s="8" t="str">
        <f ca="1">IF(AND(J990="no",$B$10="si"),"si","no")</f>
        <v>no</v>
      </c>
      <c r="N990" s="266"/>
      <c r="O990" s="266"/>
      <c r="P990" s="266"/>
      <c r="Q990" s="267"/>
      <c r="R990" s="266"/>
    </row>
    <row r="991" spans="1:18" x14ac:dyDescent="0.3">
      <c r="A991" s="61" t="s">
        <v>3843</v>
      </c>
      <c r="B991" s="224" t="s">
        <v>44</v>
      </c>
      <c r="C991" s="225" t="s">
        <v>3844</v>
      </c>
      <c r="D991" s="38" t="s">
        <v>57</v>
      </c>
      <c r="E991" s="235" t="s">
        <v>3845</v>
      </c>
      <c r="F991" s="38" t="s">
        <v>606</v>
      </c>
      <c r="G991" s="39" t="s">
        <v>3846</v>
      </c>
      <c r="H991" s="81">
        <v>44713</v>
      </c>
      <c r="I991" s="84">
        <f>Table15[[#This Row],[Fecha 
de 
expedición]]+1461</f>
        <v>46174</v>
      </c>
      <c r="J991" s="244" t="str">
        <f ca="1">IF(I991&gt;=TODAY(),"si","no")</f>
        <v>si</v>
      </c>
      <c r="K991" s="8" t="str">
        <f ca="1">IF(ABS(_xlfn.DAYS(TODAY(),I991))&lt;$B$9,"Debe renovar licencia luego de curso de 8 horas","")</f>
        <v/>
      </c>
      <c r="L991" s="8"/>
      <c r="M991" s="8" t="str">
        <f ca="1">IF(AND(J991="no",$B$10="si"),"si","no")</f>
        <v>no</v>
      </c>
      <c r="N991" s="266"/>
      <c r="O991" s="266"/>
      <c r="P991" s="266"/>
      <c r="Q991" s="267" t="str" cm="1">
        <f t="array" aca="1" ref="Q991" ca="1">_xlfn.IFS(J991="no","no",$B$10="si","si")</f>
        <v>si</v>
      </c>
      <c r="R991" s="266"/>
    </row>
    <row r="992" spans="1:18" x14ac:dyDescent="0.3">
      <c r="A992" s="64" t="s">
        <v>3847</v>
      </c>
      <c r="B992" s="224" t="s">
        <v>44</v>
      </c>
      <c r="C992" s="225" t="s">
        <v>3848</v>
      </c>
      <c r="D992" s="38" t="s">
        <v>46</v>
      </c>
      <c r="E992" s="37" t="s">
        <v>3849</v>
      </c>
      <c r="F992" s="38" t="s">
        <v>443</v>
      </c>
      <c r="G992" s="39" t="s">
        <v>3850</v>
      </c>
      <c r="H992" s="40">
        <v>44267</v>
      </c>
      <c r="I992" s="41">
        <f>Table15[[#This Row],[Fecha 
de 
expedición]]+1461</f>
        <v>45728</v>
      </c>
      <c r="J992" s="244" t="str">
        <f ca="1">IF(I992&gt;=TODAY(),"si","no")</f>
        <v>si</v>
      </c>
      <c r="K992" s="8" t="str">
        <f ca="1">IF(ABS(_xlfn.DAYS(TODAY(),I992))&lt;$B$9,"Debe renovar licencia luego de curso de 8 horas","")</f>
        <v/>
      </c>
      <c r="L992" s="8"/>
      <c r="M992" s="8" t="str">
        <f ca="1">IF(AND(J992="no",$B$10="si"),"si","no")</f>
        <v>no</v>
      </c>
      <c r="N992" s="266"/>
      <c r="O992" s="266"/>
      <c r="P992" s="266"/>
      <c r="Q992" s="267" t="str" cm="1">
        <f t="array" aca="1" ref="Q992" ca="1">_xlfn.IFS(J992="no","no",$B$10="si","si")</f>
        <v>si</v>
      </c>
      <c r="R992" s="266"/>
    </row>
    <row r="993" spans="1:18" x14ac:dyDescent="0.3">
      <c r="A993" s="61" t="s">
        <v>3851</v>
      </c>
      <c r="B993" s="224" t="s">
        <v>44</v>
      </c>
      <c r="C993" s="225" t="s">
        <v>3852</v>
      </c>
      <c r="D993" s="38" t="s">
        <v>57</v>
      </c>
      <c r="E993" s="235" t="s">
        <v>3853</v>
      </c>
      <c r="F993" s="38" t="s">
        <v>555</v>
      </c>
      <c r="G993" s="39" t="s">
        <v>3854</v>
      </c>
      <c r="H993" s="81">
        <v>44697</v>
      </c>
      <c r="I993" s="84">
        <f>Table15[[#This Row],[Fecha 
de 
expedición]]+1461</f>
        <v>46158</v>
      </c>
      <c r="J993" s="244" t="str">
        <f ca="1">IF(I993&gt;=TODAY(),"si","no")</f>
        <v>si</v>
      </c>
      <c r="K993" s="8" t="str">
        <f ca="1">IF(ABS(_xlfn.DAYS(TODAY(),I993))&lt;$B$9,"Debe renovar licencia luego de curso de 8 horas","")</f>
        <v/>
      </c>
      <c r="L993" s="8"/>
      <c r="M993" s="8" t="str">
        <f ca="1">IF(AND(J993="no",$B$10="si"),"si","no")</f>
        <v>no</v>
      </c>
      <c r="N993" s="266"/>
      <c r="O993" s="266"/>
      <c r="P993" s="266"/>
      <c r="Q993" s="267" t="str" cm="1">
        <f t="array" aca="1" ref="Q993" ca="1">_xlfn.IFS(J993="no","no",$B$10="si","si")</f>
        <v>si</v>
      </c>
      <c r="R993" s="266"/>
    </row>
    <row r="994" spans="1:18" x14ac:dyDescent="0.3">
      <c r="A994" s="64" t="s">
        <v>3855</v>
      </c>
      <c r="B994" s="224" t="s">
        <v>44</v>
      </c>
      <c r="C994" s="225" t="s">
        <v>3856</v>
      </c>
      <c r="D994" s="38" t="s">
        <v>57</v>
      </c>
      <c r="E994" s="37" t="s">
        <v>3857</v>
      </c>
      <c r="F994" s="38" t="s">
        <v>168</v>
      </c>
      <c r="G994" s="39" t="s">
        <v>3858</v>
      </c>
      <c r="H994" s="40">
        <v>44336</v>
      </c>
      <c r="I994" s="41">
        <f>Table15[[#This Row],[Fecha 
de 
expedición]]+1461</f>
        <v>45797</v>
      </c>
      <c r="J994" s="244" t="str">
        <f ca="1">IF(I994&gt;=TODAY(),"si","no")</f>
        <v>si</v>
      </c>
      <c r="K994" s="8" t="str">
        <f ca="1">IF(ABS(_xlfn.DAYS(TODAY(),I994))&lt;$B$9,"Debe renovar licencia luego de curso de 8 horas","")</f>
        <v/>
      </c>
      <c r="L994" s="8"/>
      <c r="M994" s="8" t="str">
        <f ca="1">IF(AND(J994="no",$B$10="si"),"si","no")</f>
        <v>no</v>
      </c>
      <c r="N994" s="266"/>
      <c r="O994" s="266"/>
      <c r="P994" s="266"/>
      <c r="Q994" s="267" t="str" cm="1">
        <f t="array" aca="1" ref="Q994" ca="1">_xlfn.IFS(J994="no","no",$B$10="si","si")</f>
        <v>si</v>
      </c>
      <c r="R994" s="266"/>
    </row>
    <row r="995" spans="1:18" x14ac:dyDescent="0.3">
      <c r="A995" s="64" t="s">
        <v>3859</v>
      </c>
      <c r="B995" s="224" t="s">
        <v>44</v>
      </c>
      <c r="C995" s="225" t="s">
        <v>3860</v>
      </c>
      <c r="D995" s="38" t="s">
        <v>57</v>
      </c>
      <c r="E995" s="37" t="s">
        <v>3861</v>
      </c>
      <c r="F995" s="38" t="s">
        <v>109</v>
      </c>
      <c r="G995" s="39" t="s">
        <v>3862</v>
      </c>
      <c r="H995" s="40">
        <v>44335</v>
      </c>
      <c r="I995" s="41">
        <f>Table15[[#This Row],[Fecha 
de 
expedición]]+1461</f>
        <v>45796</v>
      </c>
      <c r="J995" s="244" t="str">
        <f ca="1">IF(I995&gt;=TODAY(),"si","no")</f>
        <v>si</v>
      </c>
      <c r="K995" s="8" t="str">
        <f ca="1">IF(ABS(_xlfn.DAYS(TODAY(),I995))&lt;$B$9,"Debe renovar licencia luego de curso de 8 horas","")</f>
        <v/>
      </c>
      <c r="L995" s="8"/>
      <c r="M995" s="8" t="str">
        <f ca="1">IF(AND(J995="no",$B$10="si"),"si","no")</f>
        <v>no</v>
      </c>
      <c r="N995" s="266"/>
      <c r="O995" s="266"/>
      <c r="P995" s="266"/>
      <c r="Q995" s="267" t="str" cm="1">
        <f t="array" aca="1" ref="Q995" ca="1">_xlfn.IFS(J995="no","no",$B$10="si","si")</f>
        <v>si</v>
      </c>
      <c r="R995" s="266"/>
    </row>
    <row r="996" spans="1:18" x14ac:dyDescent="0.3">
      <c r="A996" s="63" t="s">
        <v>3863</v>
      </c>
      <c r="B996" s="224" t="s">
        <v>44</v>
      </c>
      <c r="C996" s="225" t="s">
        <v>3864</v>
      </c>
      <c r="D996" s="38" t="s">
        <v>57</v>
      </c>
      <c r="E996" s="37" t="s">
        <v>3865</v>
      </c>
      <c r="F996" s="38" t="s">
        <v>299</v>
      </c>
      <c r="G996" s="39" t="s">
        <v>3866</v>
      </c>
      <c r="H996" s="40">
        <v>44328</v>
      </c>
      <c r="I996" s="41">
        <f>Table15[[#This Row],[Fecha 
de 
expedición]]+1461</f>
        <v>45789</v>
      </c>
      <c r="J996" s="244" t="str">
        <f ca="1">IF(I996&gt;=TODAY(),"si","no")</f>
        <v>si</v>
      </c>
      <c r="K996" s="8" t="str">
        <f ca="1">IF(ABS(_xlfn.DAYS(TODAY(),I996))&lt;$B$9,"Debe renovar licencia luego de curso de 8 horas","")</f>
        <v/>
      </c>
      <c r="L996" s="8"/>
      <c r="M996" s="8" t="str">
        <f ca="1">IF(AND(J996="no",$B$10="si"),"si","no")</f>
        <v>no</v>
      </c>
      <c r="N996" s="266"/>
      <c r="O996" s="266"/>
      <c r="P996" s="266"/>
      <c r="Q996" s="267" t="str" cm="1">
        <f t="array" aca="1" ref="Q996" ca="1">_xlfn.IFS(J996="no","no",$B$10="si","si")</f>
        <v>si</v>
      </c>
      <c r="R996" s="266"/>
    </row>
    <row r="997" spans="1:18" x14ac:dyDescent="0.3">
      <c r="A997" s="64" t="s">
        <v>3867</v>
      </c>
      <c r="B997" s="224" t="s">
        <v>44</v>
      </c>
      <c r="C997" s="225" t="s">
        <v>3868</v>
      </c>
      <c r="D997" s="38" t="s">
        <v>57</v>
      </c>
      <c r="E997" s="37" t="s">
        <v>3869</v>
      </c>
      <c r="F997" s="38" t="s">
        <v>453</v>
      </c>
      <c r="G997" s="39" t="s">
        <v>3870</v>
      </c>
      <c r="H997" s="40">
        <v>44336</v>
      </c>
      <c r="I997" s="41">
        <f>Table15[[#This Row],[Fecha 
de 
expedición]]+1461</f>
        <v>45797</v>
      </c>
      <c r="J997" s="244" t="str">
        <f ca="1">IF(I997&gt;=TODAY(),"si","no")</f>
        <v>si</v>
      </c>
      <c r="K997" s="8" t="str">
        <f ca="1">IF(ABS(_xlfn.DAYS(TODAY(),I997))&lt;$B$9,"Debe renovar licencia luego de curso de 8 horas","")</f>
        <v/>
      </c>
      <c r="L997" s="8"/>
      <c r="M997" s="8" t="str">
        <f ca="1">IF(AND(J997="no",$B$10="si"),"si","no")</f>
        <v>no</v>
      </c>
      <c r="N997" s="266"/>
      <c r="O997" s="266"/>
      <c r="P997" s="266"/>
      <c r="Q997" s="267" t="str" cm="1">
        <f t="array" aca="1" ref="Q997" ca="1">_xlfn.IFS(J997="no","no",$B$10="si","si")</f>
        <v>si</v>
      </c>
      <c r="R997" s="266"/>
    </row>
    <row r="998" spans="1:18" x14ac:dyDescent="0.3">
      <c r="A998" s="64" t="s">
        <v>3871</v>
      </c>
      <c r="B998" s="224" t="s">
        <v>44</v>
      </c>
      <c r="C998" s="225" t="s">
        <v>3872</v>
      </c>
      <c r="D998" s="38" t="s">
        <v>57</v>
      </c>
      <c r="E998" s="37" t="s">
        <v>3873</v>
      </c>
      <c r="F998" s="38" t="s">
        <v>425</v>
      </c>
      <c r="G998" s="39" t="s">
        <v>3874</v>
      </c>
      <c r="H998" s="40">
        <v>44336</v>
      </c>
      <c r="I998" s="41">
        <f>Table15[[#This Row],[Fecha 
de 
expedición]]+1461</f>
        <v>45797</v>
      </c>
      <c r="J998" s="244" t="str">
        <f ca="1">IF(I998&gt;=TODAY(),"si","no")</f>
        <v>si</v>
      </c>
      <c r="K998" s="8" t="str">
        <f ca="1">IF(ABS(_xlfn.DAYS(TODAY(),I998))&lt;$B$9,"Debe renovar licencia luego de curso de 8 horas","")</f>
        <v/>
      </c>
      <c r="L998" s="8"/>
      <c r="M998" s="8" t="str">
        <f ca="1">IF(AND(J998="no",$B$10="si"),"si","no")</f>
        <v>no</v>
      </c>
      <c r="N998" s="266"/>
      <c r="O998" s="266"/>
      <c r="P998" s="266"/>
      <c r="Q998" s="267" t="str" cm="1">
        <f t="array" aca="1" ref="Q998" ca="1">_xlfn.IFS(J998="no","no",$B$10="si","si")</f>
        <v>si</v>
      </c>
      <c r="R998" s="266"/>
    </row>
    <row r="999" spans="1:18" x14ac:dyDescent="0.3">
      <c r="A999" s="61" t="s">
        <v>3875</v>
      </c>
      <c r="B999" s="224" t="s">
        <v>44</v>
      </c>
      <c r="C999" s="225" t="s">
        <v>3876</v>
      </c>
      <c r="D999" s="38" t="s">
        <v>57</v>
      </c>
      <c r="E999" s="235" t="s">
        <v>3877</v>
      </c>
      <c r="F999" s="38" t="s">
        <v>194</v>
      </c>
      <c r="G999" s="39" t="s">
        <v>3878</v>
      </c>
      <c r="H999" s="81">
        <v>44573</v>
      </c>
      <c r="I999" s="84">
        <f>Table15[[#This Row],[Fecha 
de 
expedición]]+1461</f>
        <v>46034</v>
      </c>
      <c r="J999" s="244" t="str">
        <f ca="1">IF(I999&gt;=TODAY(),"si","no")</f>
        <v>si</v>
      </c>
      <c r="K999" s="8" t="str">
        <f ca="1">IF(ABS(_xlfn.DAYS(TODAY(),I999))&lt;$B$9,"Debe renovar licencia luego de curso de 8 horas","")</f>
        <v/>
      </c>
      <c r="L999" s="8"/>
      <c r="M999" s="8" t="str">
        <f ca="1">IF(AND(J999="no",$B$10="si"),"si","no")</f>
        <v>no</v>
      </c>
      <c r="N999" s="266"/>
      <c r="O999" s="266"/>
      <c r="P999" s="266"/>
      <c r="Q999" s="267" t="str" cm="1">
        <f t="array" aca="1" ref="Q999" ca="1">_xlfn.IFS(J999="no","no",$B$10="si","si")</f>
        <v>si</v>
      </c>
      <c r="R999" s="266"/>
    </row>
    <row r="1000" spans="1:18" x14ac:dyDescent="0.3">
      <c r="A1000" s="64" t="s">
        <v>3879</v>
      </c>
      <c r="B1000" s="224" t="s">
        <v>44</v>
      </c>
      <c r="C1000" s="225" t="s">
        <v>3880</v>
      </c>
      <c r="D1000" s="38" t="s">
        <v>57</v>
      </c>
      <c r="E1000" s="37" t="s">
        <v>3881</v>
      </c>
      <c r="F1000" s="38" t="s">
        <v>294</v>
      </c>
      <c r="G1000" s="39" t="s">
        <v>3882</v>
      </c>
      <c r="H1000" s="40">
        <v>44334</v>
      </c>
      <c r="I1000" s="41">
        <f>Table15[[#This Row],[Fecha 
de 
expedición]]+1461</f>
        <v>45795</v>
      </c>
      <c r="J1000" s="244" t="str">
        <f ca="1">IF(I1000&gt;=TODAY(),"si","no")</f>
        <v>si</v>
      </c>
      <c r="K1000" s="8" t="str">
        <f ca="1">IF(ABS(_xlfn.DAYS(TODAY(),I1000))&lt;$B$9,"Debe renovar licencia luego de curso de 8 horas","")</f>
        <v/>
      </c>
      <c r="L1000" s="8"/>
      <c r="M1000" s="8" t="str">
        <f ca="1">IF(AND(J1000="no",$B$10="si"),"si","no")</f>
        <v>no</v>
      </c>
      <c r="N1000" s="266"/>
      <c r="O1000" s="266"/>
      <c r="P1000" s="266"/>
      <c r="Q1000" s="267" t="str" cm="1">
        <f t="array" aca="1" ref="Q1000" ca="1">_xlfn.IFS(J1000="no","no",$B$10="si","si")</f>
        <v>si</v>
      </c>
      <c r="R1000" s="266"/>
    </row>
    <row r="1001" spans="1:18" x14ac:dyDescent="0.3">
      <c r="A1001" s="64" t="s">
        <v>3883</v>
      </c>
      <c r="B1001" s="224" t="s">
        <v>44</v>
      </c>
      <c r="C1001" s="225" t="s">
        <v>3884</v>
      </c>
      <c r="D1001" s="38" t="s">
        <v>57</v>
      </c>
      <c r="E1001" s="37" t="s">
        <v>3885</v>
      </c>
      <c r="F1001" s="38" t="s">
        <v>448</v>
      </c>
      <c r="G1001" s="39" t="s">
        <v>3886</v>
      </c>
      <c r="H1001" s="40">
        <v>44336</v>
      </c>
      <c r="I1001" s="41">
        <f>Table15[[#This Row],[Fecha 
de 
expedición]]+1461</f>
        <v>45797</v>
      </c>
      <c r="J1001" s="244" t="str">
        <f ca="1">IF(I1001&gt;=TODAY(),"si","no")</f>
        <v>si</v>
      </c>
      <c r="K1001" s="8" t="str">
        <f ca="1">IF(ABS(_xlfn.DAYS(TODAY(),I1001))&lt;$B$9,"Debe renovar licencia luego de curso de 8 horas","")</f>
        <v/>
      </c>
      <c r="L1001" s="8"/>
      <c r="M1001" s="8" t="str">
        <f ca="1">IF(AND(J1001="no",$B$10="si"),"si","no")</f>
        <v>no</v>
      </c>
      <c r="N1001" s="266"/>
      <c r="O1001" s="266"/>
      <c r="P1001" s="266"/>
      <c r="Q1001" s="267" t="str" cm="1">
        <f t="array" aca="1" ref="Q1001" ca="1">_xlfn.IFS(J1001="no","no",$B$10="si","si")</f>
        <v>si</v>
      </c>
      <c r="R1001" s="266"/>
    </row>
    <row r="1002" spans="1:18" x14ac:dyDescent="0.3">
      <c r="A1002" s="61" t="s">
        <v>3887</v>
      </c>
      <c r="B1002" s="224" t="s">
        <v>44</v>
      </c>
      <c r="C1002" s="225" t="s">
        <v>3888</v>
      </c>
      <c r="D1002" s="38" t="s">
        <v>57</v>
      </c>
      <c r="E1002" s="235" t="s">
        <v>3889</v>
      </c>
      <c r="F1002" s="38" t="s">
        <v>155</v>
      </c>
      <c r="G1002" s="39" t="s">
        <v>3890</v>
      </c>
      <c r="H1002" s="81">
        <v>44748</v>
      </c>
      <c r="I1002" s="84">
        <f>Table15[[#This Row],[Fecha 
de 
expedición]]+1461</f>
        <v>46209</v>
      </c>
      <c r="J1002" s="244" t="str">
        <f ca="1">IF(I1002&gt;=TODAY(),"si","no")</f>
        <v>si</v>
      </c>
      <c r="K1002" s="8" t="str">
        <f ca="1">IF(ABS(_xlfn.DAYS(TODAY(),I1002))&lt;$B$9,"Debe renovar licencia luego de curso de 8 horas","")</f>
        <v/>
      </c>
      <c r="L1002" s="8"/>
      <c r="M1002" s="8" t="str">
        <f ca="1">IF(AND(J1002="no",$B$10="si"),"si","no")</f>
        <v>no</v>
      </c>
      <c r="N1002" s="266"/>
      <c r="O1002" s="266"/>
      <c r="P1002" s="266"/>
      <c r="Q1002" s="267" t="str" cm="1">
        <f t="array" aca="1" ref="Q1002" ca="1">_xlfn.IFS(J1002="no","no",$B$10="si","si")</f>
        <v>si</v>
      </c>
      <c r="R1002" s="266"/>
    </row>
    <row r="1003" spans="1:18" x14ac:dyDescent="0.3">
      <c r="A1003" s="213" t="s">
        <v>3891</v>
      </c>
      <c r="B1003" s="226" t="s">
        <v>44</v>
      </c>
      <c r="C1003" s="227" t="s">
        <v>3892</v>
      </c>
      <c r="D1003" s="214" t="s">
        <v>57</v>
      </c>
      <c r="E1003" s="58" t="s">
        <v>3893</v>
      </c>
      <c r="F1003" s="45" t="s">
        <v>155</v>
      </c>
      <c r="G1003" s="46" t="s">
        <v>3894</v>
      </c>
      <c r="H1003" s="211">
        <v>44874</v>
      </c>
      <c r="I1003" s="41">
        <f>Table15[[#This Row],[Fecha 
de 
expedición]]+1461</f>
        <v>46335</v>
      </c>
      <c r="J1003" s="228" t="str">
        <f ca="1">IF(I1003&gt;=TODAY(),"si","no")</f>
        <v>si</v>
      </c>
      <c r="K1003" s="8" t="str">
        <f ca="1">IF(ABS(_xlfn.DAYS(TODAY(),I1003))&lt;$B$9,"Debe renovar licencia luego de curso de 8 horas","")</f>
        <v/>
      </c>
      <c r="L1003" s="8"/>
      <c r="M1003" s="8" t="str">
        <f ca="1">IF(AND(J1003="no",$B$10="si"),"si","no")</f>
        <v>no</v>
      </c>
      <c r="N1003" s="266"/>
      <c r="O1003" s="266"/>
      <c r="P1003" s="266"/>
      <c r="Q1003" s="267" t="str" cm="1">
        <f t="array" aca="1" ref="Q1003" ca="1">_xlfn.IFS(J1003="no","no",$B$10="si","si")</f>
        <v>si</v>
      </c>
      <c r="R1003" s="266"/>
    </row>
    <row r="1004" spans="1:18" x14ac:dyDescent="0.3">
      <c r="A1004" s="64" t="s">
        <v>3895</v>
      </c>
      <c r="B1004" s="224" t="s">
        <v>44</v>
      </c>
      <c r="C1004" s="225" t="s">
        <v>3896</v>
      </c>
      <c r="D1004" s="38" t="s">
        <v>57</v>
      </c>
      <c r="E1004" s="37" t="s">
        <v>3897</v>
      </c>
      <c r="F1004" s="38" t="s">
        <v>416</v>
      </c>
      <c r="G1004" s="39" t="s">
        <v>3898</v>
      </c>
      <c r="H1004" s="40">
        <v>44336</v>
      </c>
      <c r="I1004" s="41">
        <f>Table15[[#This Row],[Fecha 
de 
expedición]]+1461</f>
        <v>45797</v>
      </c>
      <c r="J1004" s="244" t="str">
        <f ca="1">IF(I1004&gt;=TODAY(),"si","no")</f>
        <v>si</v>
      </c>
      <c r="K1004" s="8" t="str">
        <f ca="1">IF(ABS(_xlfn.DAYS(TODAY(),I1004))&lt;$B$9,"Debe renovar licencia luego de curso de 8 horas","")</f>
        <v/>
      </c>
      <c r="L1004" s="8"/>
      <c r="M1004" s="8" t="str">
        <f ca="1">IF(AND(J1004="no",$B$10="si"),"si","no")</f>
        <v>no</v>
      </c>
      <c r="N1004" s="266"/>
      <c r="O1004" s="266"/>
      <c r="P1004" s="266"/>
      <c r="Q1004" s="267" t="str" cm="1">
        <f t="array" aca="1" ref="Q1004" ca="1">_xlfn.IFS(J1004="no","no",$B$10="si","si")</f>
        <v>si</v>
      </c>
      <c r="R1004" s="266"/>
    </row>
    <row r="1005" spans="1:18" x14ac:dyDescent="0.3">
      <c r="A1005" s="64" t="s">
        <v>3899</v>
      </c>
      <c r="B1005" s="224" t="s">
        <v>44</v>
      </c>
      <c r="C1005" s="225" t="s">
        <v>3900</v>
      </c>
      <c r="D1005" s="38" t="s">
        <v>57</v>
      </c>
      <c r="E1005" s="37" t="s">
        <v>3901</v>
      </c>
      <c r="F1005" s="38" t="s">
        <v>430</v>
      </c>
      <c r="G1005" s="39" t="s">
        <v>3902</v>
      </c>
      <c r="H1005" s="40">
        <v>44278</v>
      </c>
      <c r="I1005" s="41">
        <f>Table15[[#This Row],[Fecha 
de 
expedición]]+1461</f>
        <v>45739</v>
      </c>
      <c r="J1005" s="244" t="str">
        <f ca="1">IF(I1005&gt;=TODAY(),"si","no")</f>
        <v>si</v>
      </c>
      <c r="K1005" s="8" t="str">
        <f ca="1">IF(ABS(_xlfn.DAYS(TODAY(),I1005))&lt;$B$9,"Debe renovar licencia luego de curso de 8 horas","")</f>
        <v/>
      </c>
      <c r="L1005" s="8"/>
      <c r="M1005" s="8" t="str">
        <f ca="1">IF(AND(J1005="no",$B$10="si"),"si","no")</f>
        <v>no</v>
      </c>
      <c r="N1005" s="266"/>
      <c r="O1005" s="266"/>
      <c r="P1005" s="266"/>
      <c r="Q1005" s="267" t="str" cm="1">
        <f t="array" aca="1" ref="Q1005" ca="1">_xlfn.IFS(J1005="no","no",$B$10="si","si")</f>
        <v>si</v>
      </c>
      <c r="R1005" s="266"/>
    </row>
    <row r="1006" spans="1:18" x14ac:dyDescent="0.3">
      <c r="A1006" s="61" t="s">
        <v>3903</v>
      </c>
      <c r="B1006" s="224" t="s">
        <v>44</v>
      </c>
      <c r="C1006" s="225" t="s">
        <v>3904</v>
      </c>
      <c r="D1006" s="38" t="s">
        <v>57</v>
      </c>
      <c r="E1006" s="235" t="s">
        <v>3905</v>
      </c>
      <c r="F1006" s="38" t="s">
        <v>94</v>
      </c>
      <c r="G1006" s="39" t="s">
        <v>3906</v>
      </c>
      <c r="H1006" s="81">
        <v>44518</v>
      </c>
      <c r="I1006" s="84">
        <f>Table15[[#This Row],[Fecha 
de 
expedición]]+1461</f>
        <v>45979</v>
      </c>
      <c r="J1006" s="244" t="str">
        <f ca="1">IF(I1006&gt;=TODAY(),"si","no")</f>
        <v>si</v>
      </c>
      <c r="K1006" s="8" t="str">
        <f ca="1">IF(ABS(_xlfn.DAYS(TODAY(),I1006))&lt;$B$9,"Debe renovar licencia luego de curso de 8 horas","")</f>
        <v/>
      </c>
      <c r="L1006" s="8"/>
      <c r="M1006" s="8" t="str">
        <f ca="1">IF(AND(J1006="no",$B$10="si"),"si","no")</f>
        <v>no</v>
      </c>
      <c r="N1006" s="266"/>
      <c r="O1006" s="266"/>
      <c r="P1006" s="266"/>
      <c r="Q1006" s="267" t="str" cm="1">
        <f t="array" aca="1" ref="Q1006" ca="1">_xlfn.IFS(J1006="no","no",$B$10="si","si")</f>
        <v>si</v>
      </c>
      <c r="R1006" s="266"/>
    </row>
    <row r="1007" spans="1:18" x14ac:dyDescent="0.3">
      <c r="A1007" s="252" t="s">
        <v>9378</v>
      </c>
      <c r="B1007" s="224" t="s">
        <v>44</v>
      </c>
      <c r="C1007" s="253" t="s">
        <v>9379</v>
      </c>
      <c r="D1007" s="254" t="s">
        <v>57</v>
      </c>
      <c r="E1007" s="259" t="s">
        <v>9380</v>
      </c>
      <c r="F1007" s="38" t="s">
        <v>887</v>
      </c>
      <c r="G1007" s="256" t="s">
        <v>9381</v>
      </c>
      <c r="H1007" s="257">
        <v>45079</v>
      </c>
      <c r="I1007" s="41">
        <f>Table15[[#This Row],[Fecha 
de 
expedición]]+1461</f>
        <v>46540</v>
      </c>
      <c r="J1007" s="258" t="str">
        <f ca="1">IF(I1007&gt;=TODAY(),"si","no")</f>
        <v>si</v>
      </c>
      <c r="K1007" s="8" t="str">
        <f ca="1">IF(ABS(_xlfn.DAYS(TODAY(),I1007))&lt;$B$9,"Debe renovar licencia luego de curso de 8 horas","")</f>
        <v/>
      </c>
      <c r="L1007" s="8"/>
      <c r="M1007" s="8" t="str">
        <f ca="1">IF(AND(J1007="no",$B$10="si"),"si","no")</f>
        <v>no</v>
      </c>
      <c r="N1007" s="266"/>
      <c r="O1007" s="266"/>
      <c r="P1007" s="266"/>
      <c r="Q1007" s="267"/>
      <c r="R1007" s="266"/>
    </row>
    <row r="1008" spans="1:18" x14ac:dyDescent="0.3">
      <c r="A1008" s="64" t="s">
        <v>3907</v>
      </c>
      <c r="B1008" s="224" t="s">
        <v>44</v>
      </c>
      <c r="C1008" s="225" t="s">
        <v>3908</v>
      </c>
      <c r="D1008" s="38" t="s">
        <v>57</v>
      </c>
      <c r="E1008" s="37" t="s">
        <v>3909</v>
      </c>
      <c r="F1008" s="38" t="s">
        <v>425</v>
      </c>
      <c r="G1008" s="39" t="s">
        <v>3910</v>
      </c>
      <c r="H1008" s="40">
        <v>44334</v>
      </c>
      <c r="I1008" s="41">
        <f>Table15[[#This Row],[Fecha 
de 
expedición]]+1461</f>
        <v>45795</v>
      </c>
      <c r="J1008" s="244" t="str">
        <f ca="1">IF(I1008&gt;=TODAY(),"si","no")</f>
        <v>si</v>
      </c>
      <c r="K1008" s="8" t="str">
        <f ca="1">IF(ABS(_xlfn.DAYS(TODAY(),I1008))&lt;$B$9,"Debe renovar licencia luego de curso de 8 horas","")</f>
        <v/>
      </c>
      <c r="L1008" s="8"/>
      <c r="M1008" s="8" t="str">
        <f ca="1">IF(AND(J1008="no",$B$10="si"),"si","no")</f>
        <v>no</v>
      </c>
      <c r="N1008" s="266"/>
      <c r="O1008" s="266"/>
      <c r="P1008" s="266"/>
      <c r="Q1008" s="267" t="str" cm="1">
        <f t="array" aca="1" ref="Q1008" ca="1">_xlfn.IFS(J1008="no","no",$B$10="si","si")</f>
        <v>si</v>
      </c>
      <c r="R1008" s="266"/>
    </row>
    <row r="1009" spans="1:18" x14ac:dyDescent="0.3">
      <c r="A1009" s="64" t="s">
        <v>3911</v>
      </c>
      <c r="B1009" s="224" t="s">
        <v>44</v>
      </c>
      <c r="C1009" s="225" t="s">
        <v>3912</v>
      </c>
      <c r="D1009" s="38" t="s">
        <v>57</v>
      </c>
      <c r="E1009" s="37" t="s">
        <v>3913</v>
      </c>
      <c r="F1009" s="38" t="s">
        <v>1035</v>
      </c>
      <c r="G1009" s="39" t="s">
        <v>3914</v>
      </c>
      <c r="H1009" s="40">
        <v>44335</v>
      </c>
      <c r="I1009" s="41">
        <f>Table15[[#This Row],[Fecha 
de 
expedición]]+1461</f>
        <v>45796</v>
      </c>
      <c r="J1009" s="244" t="str">
        <f ca="1">IF(I1009&gt;=TODAY(),"si","no")</f>
        <v>si</v>
      </c>
      <c r="K1009" s="8" t="str">
        <f ca="1">IF(ABS(_xlfn.DAYS(TODAY(),I1009))&lt;$B$9,"Debe renovar licencia luego de curso de 8 horas","")</f>
        <v/>
      </c>
      <c r="L1009" s="8"/>
      <c r="M1009" s="8" t="str">
        <f ca="1">IF(AND(J1009="no",$B$10="si"),"si","no")</f>
        <v>no</v>
      </c>
      <c r="N1009" s="266"/>
      <c r="O1009" s="266"/>
      <c r="P1009" s="266"/>
      <c r="Q1009" s="267" t="str" cm="1">
        <f t="array" aca="1" ref="Q1009" ca="1">_xlfn.IFS(J1009="no","no",$B$10="si","si")</f>
        <v>si</v>
      </c>
      <c r="R1009" s="266"/>
    </row>
    <row r="1010" spans="1:18" x14ac:dyDescent="0.3">
      <c r="A1010" s="252" t="s">
        <v>8908</v>
      </c>
      <c r="B1010" s="226" t="s">
        <v>44</v>
      </c>
      <c r="C1010" s="253" t="s">
        <v>8909</v>
      </c>
      <c r="D1010" s="254" t="s">
        <v>57</v>
      </c>
      <c r="E1010" s="259" t="s">
        <v>8910</v>
      </c>
      <c r="F1010" s="38" t="s">
        <v>53</v>
      </c>
      <c r="G1010" s="256" t="s">
        <v>8911</v>
      </c>
      <c r="H1010" s="257">
        <v>44937</v>
      </c>
      <c r="I1010" s="41">
        <f>Table15[[#This Row],[Fecha 
de 
expedición]]+1461</f>
        <v>46398</v>
      </c>
      <c r="J1010" s="258" t="str">
        <f ca="1">IF(I1010&gt;=TODAY(),"si","no")</f>
        <v>si</v>
      </c>
      <c r="K1010" s="8" t="str">
        <f ca="1">IF(ABS(_xlfn.DAYS(TODAY(),I1010))&lt;$B$9,"Debe renovar licencia luego de curso de 8 horas","")</f>
        <v/>
      </c>
      <c r="L1010" s="8"/>
      <c r="M1010" s="8" t="str">
        <f ca="1">IF(AND(J1010="no",$B$10="si"),"si","no")</f>
        <v>no</v>
      </c>
      <c r="N1010" s="266"/>
      <c r="O1010" s="266"/>
      <c r="P1010" s="266"/>
      <c r="Q1010" s="267"/>
      <c r="R1010" s="266"/>
    </row>
    <row r="1011" spans="1:18" x14ac:dyDescent="0.3">
      <c r="A1011" s="61" t="s">
        <v>3915</v>
      </c>
      <c r="B1011" s="224" t="s">
        <v>44</v>
      </c>
      <c r="C1011" s="225" t="s">
        <v>3916</v>
      </c>
      <c r="D1011" s="38" t="s">
        <v>57</v>
      </c>
      <c r="E1011" s="235" t="s">
        <v>3917</v>
      </c>
      <c r="F1011" s="38" t="s">
        <v>129</v>
      </c>
      <c r="G1011" s="39" t="s">
        <v>3918</v>
      </c>
      <c r="H1011" s="81">
        <v>44648</v>
      </c>
      <c r="I1011" s="84">
        <f>Table15[[#This Row],[Fecha 
de 
expedición]]+1461</f>
        <v>46109</v>
      </c>
      <c r="J1011" s="244" t="str">
        <f ca="1">IF(I1011&gt;=TODAY(),"si","no")</f>
        <v>si</v>
      </c>
      <c r="K1011" s="8" t="str">
        <f ca="1">IF(ABS(_xlfn.DAYS(TODAY(),I1011))&lt;$B$9,"Debe renovar licencia luego de curso de 8 horas","")</f>
        <v/>
      </c>
      <c r="L1011" s="8"/>
      <c r="M1011" s="8" t="str">
        <f ca="1">IF(AND(J1011="no",$B$10="si"),"si","no")</f>
        <v>no</v>
      </c>
      <c r="N1011" s="266"/>
      <c r="O1011" s="266"/>
      <c r="P1011" s="266"/>
      <c r="Q1011" s="267" t="str" cm="1">
        <f t="array" aca="1" ref="Q1011" ca="1">_xlfn.IFS(J1011="no","no",$B$10="si","si")</f>
        <v>si</v>
      </c>
      <c r="R1011" s="266"/>
    </row>
    <row r="1012" spans="1:18" x14ac:dyDescent="0.3">
      <c r="A1012" s="64" t="s">
        <v>3919</v>
      </c>
      <c r="B1012" s="224" t="s">
        <v>44</v>
      </c>
      <c r="C1012" s="225" t="s">
        <v>3920</v>
      </c>
      <c r="D1012" s="38" t="s">
        <v>57</v>
      </c>
      <c r="E1012" s="37" t="s">
        <v>3921</v>
      </c>
      <c r="F1012" s="38" t="s">
        <v>89</v>
      </c>
      <c r="G1012" s="39" t="s">
        <v>3922</v>
      </c>
      <c r="H1012" s="40">
        <v>44336</v>
      </c>
      <c r="I1012" s="41">
        <f>Table15[[#This Row],[Fecha 
de 
expedición]]+1461</f>
        <v>45797</v>
      </c>
      <c r="J1012" s="244" t="str">
        <f ca="1">IF(I1012&gt;=TODAY(),"si","no")</f>
        <v>si</v>
      </c>
      <c r="K1012" s="8" t="str">
        <f ca="1">IF(ABS(_xlfn.DAYS(TODAY(),I1012))&lt;$B$9,"Debe renovar licencia luego de curso de 8 horas","")</f>
        <v/>
      </c>
      <c r="L1012" s="8"/>
      <c r="M1012" s="8" t="str">
        <f ca="1">IF(AND(J1012="no",$B$10="si"),"si","no")</f>
        <v>no</v>
      </c>
      <c r="N1012" s="266"/>
      <c r="O1012" s="266"/>
      <c r="P1012" s="266"/>
      <c r="Q1012" s="267" t="str" cm="1">
        <f t="array" aca="1" ref="Q1012" ca="1">_xlfn.IFS(J1012="no","no",$B$10="si","si")</f>
        <v>si</v>
      </c>
      <c r="R1012" s="266"/>
    </row>
    <row r="1013" spans="1:18" x14ac:dyDescent="0.3">
      <c r="A1013" s="61" t="s">
        <v>3923</v>
      </c>
      <c r="B1013" s="224" t="s">
        <v>44</v>
      </c>
      <c r="C1013" s="225" t="s">
        <v>3924</v>
      </c>
      <c r="D1013" s="38" t="s">
        <v>57</v>
      </c>
      <c r="E1013" s="235" t="s">
        <v>3925</v>
      </c>
      <c r="F1013" s="38" t="s">
        <v>560</v>
      </c>
      <c r="G1013" s="39" t="s">
        <v>3926</v>
      </c>
      <c r="H1013" s="81">
        <v>44596</v>
      </c>
      <c r="I1013" s="84">
        <f>Table15[[#This Row],[Fecha 
de 
expedición]]+1461</f>
        <v>46057</v>
      </c>
      <c r="J1013" s="244" t="str">
        <f ca="1">IF(I1013&gt;=TODAY(),"si","no")</f>
        <v>si</v>
      </c>
      <c r="K1013" s="8" t="str">
        <f ca="1">IF(ABS(_xlfn.DAYS(TODAY(),I1013))&lt;$B$9,"Debe renovar licencia luego de curso de 8 horas","")</f>
        <v/>
      </c>
      <c r="L1013" s="8"/>
      <c r="M1013" s="8" t="str">
        <f ca="1">IF(AND(J1013="no",$B$10="si"),"si","no")</f>
        <v>no</v>
      </c>
      <c r="N1013" s="266"/>
      <c r="O1013" s="266"/>
      <c r="P1013" s="266"/>
      <c r="Q1013" s="267" t="str" cm="1">
        <f t="array" aca="1" ref="Q1013" ca="1">_xlfn.IFS(J1013="no","no",$B$10="si","si")</f>
        <v>si</v>
      </c>
      <c r="R1013" s="266"/>
    </row>
    <row r="1014" spans="1:18" x14ac:dyDescent="0.3">
      <c r="A1014" s="61" t="s">
        <v>3927</v>
      </c>
      <c r="B1014" s="224" t="s">
        <v>44</v>
      </c>
      <c r="C1014" s="225" t="s">
        <v>3928</v>
      </c>
      <c r="D1014" s="38" t="s">
        <v>57</v>
      </c>
      <c r="E1014" s="235" t="s">
        <v>3929</v>
      </c>
      <c r="F1014" s="38" t="s">
        <v>416</v>
      </c>
      <c r="G1014" s="39" t="s">
        <v>3930</v>
      </c>
      <c r="H1014" s="81">
        <v>44518</v>
      </c>
      <c r="I1014" s="84">
        <f>Table15[[#This Row],[Fecha 
de 
expedición]]+1461</f>
        <v>45979</v>
      </c>
      <c r="J1014" s="244" t="str">
        <f ca="1">IF(I1014&gt;=TODAY(),"si","no")</f>
        <v>si</v>
      </c>
      <c r="K1014" s="8" t="str">
        <f ca="1">IF(ABS(_xlfn.DAYS(TODAY(),I1014))&lt;$B$9,"Debe renovar licencia luego de curso de 8 horas","")</f>
        <v/>
      </c>
      <c r="L1014" s="8"/>
      <c r="M1014" s="8" t="str">
        <f ca="1">IF(AND(J1014="no",$B$10="si"),"si","no")</f>
        <v>no</v>
      </c>
      <c r="N1014" s="266"/>
      <c r="O1014" s="266"/>
      <c r="P1014" s="266"/>
      <c r="Q1014" s="267" t="str" cm="1">
        <f t="array" aca="1" ref="Q1014" ca="1">_xlfn.IFS(J1014="no","no",$B$10="si","si")</f>
        <v>si</v>
      </c>
      <c r="R1014" s="266"/>
    </row>
    <row r="1015" spans="1:18" x14ac:dyDescent="0.3">
      <c r="A1015" s="234" t="s">
        <v>3931</v>
      </c>
      <c r="B1015" s="226" t="s">
        <v>44</v>
      </c>
      <c r="C1015" s="227" t="s">
        <v>3932</v>
      </c>
      <c r="D1015" s="214" t="s">
        <v>57</v>
      </c>
      <c r="E1015" s="58" t="s">
        <v>3933</v>
      </c>
      <c r="F1015" s="45" t="s">
        <v>1011</v>
      </c>
      <c r="G1015" s="46" t="s">
        <v>3934</v>
      </c>
      <c r="H1015" s="211">
        <v>44869</v>
      </c>
      <c r="I1015" s="41">
        <f>Table15[[#This Row],[Fecha 
de 
expedición]]+1461</f>
        <v>46330</v>
      </c>
      <c r="J1015" s="228" t="str">
        <f ca="1">IF(I1015&gt;=TODAY(),"si","no")</f>
        <v>si</v>
      </c>
      <c r="K1015" s="8" t="str">
        <f ca="1">IF(ABS(_xlfn.DAYS(TODAY(),I1015))&lt;$B$9,"Debe renovar licencia luego de curso de 8 horas","")</f>
        <v/>
      </c>
      <c r="L1015" s="8"/>
      <c r="M1015" s="8" t="str">
        <f ca="1">IF(AND(J1015="no",$B$10="si"),"si","no")</f>
        <v>no</v>
      </c>
      <c r="N1015" s="266"/>
      <c r="O1015" s="266"/>
      <c r="P1015" s="266"/>
      <c r="Q1015" s="267" t="str" cm="1">
        <f t="array" aca="1" ref="Q1015" ca="1">_xlfn.IFS(J1015="no","no",$B$10="si","si")</f>
        <v>si</v>
      </c>
      <c r="R1015" s="266"/>
    </row>
    <row r="1016" spans="1:18" x14ac:dyDescent="0.3">
      <c r="A1016" s="64" t="s">
        <v>3935</v>
      </c>
      <c r="B1016" s="224" t="s">
        <v>44</v>
      </c>
      <c r="C1016" s="225" t="s">
        <v>3936</v>
      </c>
      <c r="D1016" s="38" t="s">
        <v>46</v>
      </c>
      <c r="E1016" s="37" t="s">
        <v>3937</v>
      </c>
      <c r="F1016" s="38" t="s">
        <v>89</v>
      </c>
      <c r="G1016" s="39" t="s">
        <v>3938</v>
      </c>
      <c r="H1016" s="40">
        <v>44336</v>
      </c>
      <c r="I1016" s="41">
        <f>Table15[[#This Row],[Fecha 
de 
expedición]]+1461</f>
        <v>45797</v>
      </c>
      <c r="J1016" s="244" t="str">
        <f ca="1">IF(I1016&gt;=TODAY(),"si","no")</f>
        <v>si</v>
      </c>
      <c r="K1016" s="8" t="str">
        <f ca="1">IF(ABS(_xlfn.DAYS(TODAY(),I1016))&lt;$B$9,"Debe renovar licencia luego de curso de 8 horas","")</f>
        <v/>
      </c>
      <c r="L1016" s="8"/>
      <c r="M1016" s="8" t="str">
        <f ca="1">IF(AND(J1016="no",$B$10="si"),"si","no")</f>
        <v>no</v>
      </c>
      <c r="N1016" s="266"/>
      <c r="O1016" s="266"/>
      <c r="P1016" s="266"/>
      <c r="Q1016" s="267" t="str" cm="1">
        <f t="array" aca="1" ref="Q1016" ca="1">_xlfn.IFS(J1016="no","no",$B$10="si","si")</f>
        <v>si</v>
      </c>
      <c r="R1016" s="266"/>
    </row>
    <row r="1017" spans="1:18" x14ac:dyDescent="0.3">
      <c r="A1017" s="64" t="s">
        <v>3939</v>
      </c>
      <c r="B1017" s="224" t="s">
        <v>44</v>
      </c>
      <c r="C1017" s="225" t="s">
        <v>3940</v>
      </c>
      <c r="D1017" s="38" t="s">
        <v>46</v>
      </c>
      <c r="E1017" s="37" t="s">
        <v>3941</v>
      </c>
      <c r="F1017" s="38" t="s">
        <v>74</v>
      </c>
      <c r="G1017" s="39" t="s">
        <v>3942</v>
      </c>
      <c r="H1017" s="40">
        <v>44331</v>
      </c>
      <c r="I1017" s="41">
        <f>Table15[[#This Row],[Fecha 
de 
expedición]]+1461</f>
        <v>45792</v>
      </c>
      <c r="J1017" s="244" t="str">
        <f ca="1">IF(I1017&gt;=TODAY(),"si","no")</f>
        <v>si</v>
      </c>
      <c r="K1017" s="8" t="str">
        <f ca="1">IF(ABS(_xlfn.DAYS(TODAY(),I1017))&lt;$B$9,"Debe renovar licencia luego de curso de 8 horas","")</f>
        <v/>
      </c>
      <c r="L1017" s="8"/>
      <c r="M1017" s="8" t="str">
        <f ca="1">IF(AND(J1017="no",$B$10="si"),"si","no")</f>
        <v>no</v>
      </c>
      <c r="N1017" s="266"/>
      <c r="O1017" s="266"/>
      <c r="P1017" s="266"/>
      <c r="Q1017" s="267" t="str" cm="1">
        <f t="array" aca="1" ref="Q1017" ca="1">_xlfn.IFS(J1017="no","no",$B$10="si","si")</f>
        <v>si</v>
      </c>
      <c r="R1017" s="266"/>
    </row>
    <row r="1018" spans="1:18" x14ac:dyDescent="0.3">
      <c r="A1018" s="64" t="s">
        <v>3943</v>
      </c>
      <c r="B1018" s="224" t="s">
        <v>44</v>
      </c>
      <c r="C1018" s="225" t="s">
        <v>3944</v>
      </c>
      <c r="D1018" s="38" t="s">
        <v>57</v>
      </c>
      <c r="E1018" s="37" t="s">
        <v>3945</v>
      </c>
      <c r="F1018" s="38" t="s">
        <v>1257</v>
      </c>
      <c r="G1018" s="39" t="s">
        <v>3946</v>
      </c>
      <c r="H1018" s="40">
        <v>44334</v>
      </c>
      <c r="I1018" s="41">
        <f>Table15[[#This Row],[Fecha 
de 
expedición]]+1461</f>
        <v>45795</v>
      </c>
      <c r="J1018" s="244" t="str">
        <f ca="1">IF(I1018&gt;=TODAY(),"si","no")</f>
        <v>si</v>
      </c>
      <c r="K1018" s="8" t="str">
        <f ca="1">IF(ABS(_xlfn.DAYS(TODAY(),I1018))&lt;$B$9,"Debe renovar licencia luego de curso de 8 horas","")</f>
        <v/>
      </c>
      <c r="L1018" s="8"/>
      <c r="M1018" s="8" t="str">
        <f ca="1">IF(AND(J1018="no",$B$10="si"),"si","no")</f>
        <v>no</v>
      </c>
      <c r="N1018" s="266"/>
      <c r="O1018" s="266"/>
      <c r="P1018" s="266"/>
      <c r="Q1018" s="267" t="str" cm="1">
        <f t="array" aca="1" ref="Q1018" ca="1">_xlfn.IFS(J1018="no","no",$B$10="si","si")</f>
        <v>si</v>
      </c>
      <c r="R1018" s="266"/>
    </row>
    <row r="1019" spans="1:18" x14ac:dyDescent="0.3">
      <c r="A1019" s="64" t="s">
        <v>3947</v>
      </c>
      <c r="B1019" s="224" t="s">
        <v>44</v>
      </c>
      <c r="C1019" s="225" t="s">
        <v>3948</v>
      </c>
      <c r="D1019" s="38" t="s">
        <v>57</v>
      </c>
      <c r="E1019" s="37" t="s">
        <v>3949</v>
      </c>
      <c r="F1019" s="38" t="s">
        <v>1393</v>
      </c>
      <c r="G1019" s="39" t="s">
        <v>3950</v>
      </c>
      <c r="H1019" s="40">
        <v>44333</v>
      </c>
      <c r="I1019" s="41">
        <f>Table15[[#This Row],[Fecha 
de 
expedición]]+1461</f>
        <v>45794</v>
      </c>
      <c r="J1019" s="244" t="str">
        <f ca="1">IF(I1019&gt;=TODAY(),"si","no")</f>
        <v>si</v>
      </c>
      <c r="K1019" s="8" t="str">
        <f ca="1">IF(ABS(_xlfn.DAYS(TODAY(),I1019))&lt;$B$9,"Debe renovar licencia luego de curso de 8 horas","")</f>
        <v/>
      </c>
      <c r="L1019" s="8"/>
      <c r="M1019" s="8" t="str">
        <f ca="1">IF(AND(J1019="no",$B$10="si"),"si","no")</f>
        <v>no</v>
      </c>
      <c r="N1019" s="266"/>
      <c r="O1019" s="266"/>
      <c r="P1019" s="266"/>
      <c r="Q1019" s="267" t="str" cm="1">
        <f t="array" aca="1" ref="Q1019" ca="1">_xlfn.IFS(J1019="no","no",$B$10="si","si")</f>
        <v>si</v>
      </c>
      <c r="R1019" s="266"/>
    </row>
    <row r="1020" spans="1:18" x14ac:dyDescent="0.3">
      <c r="A1020" s="61" t="s">
        <v>3951</v>
      </c>
      <c r="B1020" s="224" t="s">
        <v>44</v>
      </c>
      <c r="C1020" s="225" t="s">
        <v>3952</v>
      </c>
      <c r="D1020" s="38" t="s">
        <v>57</v>
      </c>
      <c r="E1020" s="235" t="s">
        <v>3953</v>
      </c>
      <c r="F1020" s="38" t="s">
        <v>204</v>
      </c>
      <c r="G1020" s="39" t="s">
        <v>3954</v>
      </c>
      <c r="H1020" s="81">
        <v>44566</v>
      </c>
      <c r="I1020" s="84">
        <f>Table15[[#This Row],[Fecha 
de 
expedición]]+1461</f>
        <v>46027</v>
      </c>
      <c r="J1020" s="244" t="str">
        <f ca="1">IF(I1020&gt;=TODAY(),"si","no")</f>
        <v>si</v>
      </c>
      <c r="K1020" s="8" t="str">
        <f ca="1">IF(ABS(_xlfn.DAYS(TODAY(),I1020))&lt;$B$9,"Debe renovar licencia luego de curso de 8 horas","")</f>
        <v/>
      </c>
      <c r="L1020" s="8"/>
      <c r="M1020" s="8" t="str">
        <f ca="1">IF(AND(J1020="no",$B$10="si"),"si","no")</f>
        <v>no</v>
      </c>
      <c r="N1020" s="266"/>
      <c r="O1020" s="266"/>
      <c r="P1020" s="266"/>
      <c r="Q1020" s="267" t="str" cm="1">
        <f t="array" aca="1" ref="Q1020" ca="1">_xlfn.IFS(J1020="no","no",$B$10="si","si")</f>
        <v>si</v>
      </c>
      <c r="R1020" s="266"/>
    </row>
    <row r="1021" spans="1:18" x14ac:dyDescent="0.3">
      <c r="A1021" s="252" t="s">
        <v>9362</v>
      </c>
      <c r="B1021" s="224" t="s">
        <v>44</v>
      </c>
      <c r="C1021" s="253" t="s">
        <v>9363</v>
      </c>
      <c r="D1021" s="254" t="s">
        <v>57</v>
      </c>
      <c r="E1021" s="259" t="s">
        <v>9364</v>
      </c>
      <c r="F1021" s="38" t="s">
        <v>325</v>
      </c>
      <c r="G1021" s="256" t="s">
        <v>9365</v>
      </c>
      <c r="H1021" s="257">
        <v>45078</v>
      </c>
      <c r="I1021" s="41">
        <f>Table15[[#This Row],[Fecha 
de 
expedición]]+1461</f>
        <v>46539</v>
      </c>
      <c r="J1021" s="258" t="str">
        <f ca="1">IF(I1021&gt;=TODAY(),"si","no")</f>
        <v>si</v>
      </c>
      <c r="K1021" s="8" t="str">
        <f ca="1">IF(ABS(_xlfn.DAYS(TODAY(),I1021))&lt;$B$9,"Debe renovar licencia luego de curso de 8 horas","")</f>
        <v/>
      </c>
      <c r="L1021" s="8"/>
      <c r="M1021" s="8" t="str">
        <f ca="1">IF(AND(J1021="no",$B$10="si"),"si","no")</f>
        <v>no</v>
      </c>
      <c r="N1021" s="266"/>
      <c r="O1021" s="266"/>
      <c r="P1021" s="266"/>
      <c r="Q1021" s="267"/>
      <c r="R1021" s="266"/>
    </row>
    <row r="1022" spans="1:18" x14ac:dyDescent="0.3">
      <c r="A1022" s="64" t="s">
        <v>3955</v>
      </c>
      <c r="B1022" s="224" t="s">
        <v>44</v>
      </c>
      <c r="C1022" s="225" t="s">
        <v>3956</v>
      </c>
      <c r="D1022" s="38" t="s">
        <v>57</v>
      </c>
      <c r="E1022" s="37" t="s">
        <v>3957</v>
      </c>
      <c r="F1022" s="38" t="s">
        <v>1940</v>
      </c>
      <c r="G1022" s="39" t="s">
        <v>3958</v>
      </c>
      <c r="H1022" s="40">
        <v>44335</v>
      </c>
      <c r="I1022" s="41">
        <f>Table15[[#This Row],[Fecha 
de 
expedición]]+1461</f>
        <v>45796</v>
      </c>
      <c r="J1022" s="244" t="str">
        <f ca="1">IF(I1022&gt;=TODAY(),"si","no")</f>
        <v>si</v>
      </c>
      <c r="K1022" s="8" t="str">
        <f ca="1">IF(ABS(_xlfn.DAYS(TODAY(),I1022))&lt;$B$9,"Debe renovar licencia luego de curso de 8 horas","")</f>
        <v/>
      </c>
      <c r="L1022" s="8"/>
      <c r="M1022" s="8" t="str">
        <f ca="1">IF(AND(J1022="no",$B$10="si"),"si","no")</f>
        <v>no</v>
      </c>
      <c r="N1022" s="266"/>
      <c r="O1022" s="266"/>
      <c r="P1022" s="266"/>
      <c r="Q1022" s="267" t="str" cm="1">
        <f t="array" aca="1" ref="Q1022" ca="1">_xlfn.IFS(J1022="no","no",$B$10="si","si")</f>
        <v>si</v>
      </c>
      <c r="R1022" s="266"/>
    </row>
    <row r="1023" spans="1:18" x14ac:dyDescent="0.3">
      <c r="A1023" s="61" t="s">
        <v>3959</v>
      </c>
      <c r="B1023" s="224" t="s">
        <v>44</v>
      </c>
      <c r="C1023" s="225" t="s">
        <v>3960</v>
      </c>
      <c r="D1023" s="38" t="s">
        <v>46</v>
      </c>
      <c r="E1023" s="82" t="s">
        <v>3961</v>
      </c>
      <c r="F1023" s="38" t="s">
        <v>119</v>
      </c>
      <c r="G1023" s="39" t="s">
        <v>3962</v>
      </c>
      <c r="H1023" s="81">
        <v>44477</v>
      </c>
      <c r="I1023" s="41">
        <f>Table15[[#This Row],[Fecha 
de 
expedición]]+1461</f>
        <v>45938</v>
      </c>
      <c r="J1023" s="244" t="str">
        <f ca="1">IF(I1023&gt;=TODAY(),"si","no")</f>
        <v>si</v>
      </c>
      <c r="K1023" s="8" t="str">
        <f ca="1">IF(ABS(_xlfn.DAYS(TODAY(),I1023))&lt;$B$9,"Debe renovar licencia luego de curso de 8 horas","")</f>
        <v/>
      </c>
      <c r="L1023" s="8"/>
      <c r="M1023" s="8" t="str">
        <f ca="1">IF(AND(J1023="no",$B$10="si"),"si","no")</f>
        <v>no</v>
      </c>
      <c r="N1023" s="266"/>
      <c r="O1023" s="266"/>
      <c r="P1023" s="266"/>
      <c r="Q1023" s="267" t="str" cm="1">
        <f t="array" aca="1" ref="Q1023" ca="1">_xlfn.IFS(J1023="no","no",$B$10="si","si")</f>
        <v>si</v>
      </c>
      <c r="R1023" s="266"/>
    </row>
    <row r="1024" spans="1:18" x14ac:dyDescent="0.3">
      <c r="A1024" s="64" t="s">
        <v>3963</v>
      </c>
      <c r="B1024" s="224" t="s">
        <v>44</v>
      </c>
      <c r="C1024" s="225" t="s">
        <v>3964</v>
      </c>
      <c r="D1024" s="38" t="s">
        <v>57</v>
      </c>
      <c r="E1024" s="37" t="s">
        <v>3965</v>
      </c>
      <c r="F1024" s="38" t="s">
        <v>3966</v>
      </c>
      <c r="G1024" s="39" t="s">
        <v>3967</v>
      </c>
      <c r="H1024" s="40">
        <v>44336</v>
      </c>
      <c r="I1024" s="41">
        <f>Table15[[#This Row],[Fecha 
de 
expedición]]+1461</f>
        <v>45797</v>
      </c>
      <c r="J1024" s="244" t="str">
        <f ca="1">IF(I1024&gt;=TODAY(),"si","no")</f>
        <v>si</v>
      </c>
      <c r="K1024" s="8" t="str">
        <f ca="1">IF(ABS(_xlfn.DAYS(TODAY(),I1024))&lt;$B$9,"Debe renovar licencia luego de curso de 8 horas","")</f>
        <v/>
      </c>
      <c r="L1024" s="8"/>
      <c r="M1024" s="8" t="str">
        <f ca="1">IF(AND(J1024="no",$B$10="si"),"si","no")</f>
        <v>no</v>
      </c>
      <c r="N1024" s="266"/>
      <c r="O1024" s="266"/>
      <c r="P1024" s="266"/>
      <c r="Q1024" s="267" t="str" cm="1">
        <f t="array" aca="1" ref="Q1024" ca="1">_xlfn.IFS(J1024="no","no",$B$10="si","si")</f>
        <v>si</v>
      </c>
      <c r="R1024" s="266"/>
    </row>
    <row r="1025" spans="1:18" x14ac:dyDescent="0.3">
      <c r="A1025" s="64" t="s">
        <v>3968</v>
      </c>
      <c r="B1025" s="224" t="s">
        <v>44</v>
      </c>
      <c r="C1025" s="225" t="s">
        <v>3969</v>
      </c>
      <c r="D1025" s="38" t="s">
        <v>57</v>
      </c>
      <c r="E1025" s="37" t="s">
        <v>3970</v>
      </c>
      <c r="F1025" s="38" t="s">
        <v>664</v>
      </c>
      <c r="G1025" s="39" t="s">
        <v>3971</v>
      </c>
      <c r="H1025" s="40">
        <v>44279</v>
      </c>
      <c r="I1025" s="41">
        <f>Table15[[#This Row],[Fecha 
de 
expedición]]+1461</f>
        <v>45740</v>
      </c>
      <c r="J1025" s="244" t="str">
        <f ca="1">IF(I1025&gt;=TODAY(),"si","no")</f>
        <v>si</v>
      </c>
      <c r="K1025" s="8" t="str">
        <f ca="1">IF(ABS(_xlfn.DAYS(TODAY(),I1025))&lt;$B$9,"Debe renovar licencia luego de curso de 8 horas","")</f>
        <v/>
      </c>
      <c r="L1025" s="8"/>
      <c r="M1025" s="8" t="str">
        <f ca="1">IF(AND(J1025="no",$B$10="si"),"si","no")</f>
        <v>no</v>
      </c>
      <c r="N1025" s="266"/>
      <c r="O1025" s="266"/>
      <c r="P1025" s="266"/>
      <c r="Q1025" s="267" t="str" cm="1">
        <f t="array" aca="1" ref="Q1025" ca="1">_xlfn.IFS(J1025="no","no",$B$10="si","si")</f>
        <v>si</v>
      </c>
      <c r="R1025" s="266"/>
    </row>
    <row r="1026" spans="1:18" x14ac:dyDescent="0.3">
      <c r="A1026" s="64" t="s">
        <v>3972</v>
      </c>
      <c r="B1026" s="224" t="s">
        <v>44</v>
      </c>
      <c r="C1026" s="225" t="s">
        <v>3973</v>
      </c>
      <c r="D1026" s="38" t="s">
        <v>57</v>
      </c>
      <c r="E1026" s="37" t="s">
        <v>3974</v>
      </c>
      <c r="F1026" s="38" t="s">
        <v>430</v>
      </c>
      <c r="G1026" s="39" t="s">
        <v>3975</v>
      </c>
      <c r="H1026" s="40">
        <v>44336</v>
      </c>
      <c r="I1026" s="41">
        <f>Table15[[#This Row],[Fecha 
de 
expedición]]+1461</f>
        <v>45797</v>
      </c>
      <c r="J1026" s="244" t="str">
        <f ca="1">IF(I1026&gt;=TODAY(),"si","no")</f>
        <v>si</v>
      </c>
      <c r="K1026" s="8" t="str">
        <f ca="1">IF(ABS(_xlfn.DAYS(TODAY(),I1026))&lt;$B$9,"Debe renovar licencia luego de curso de 8 horas","")</f>
        <v/>
      </c>
      <c r="L1026" s="8"/>
      <c r="M1026" s="8" t="str">
        <f ca="1">IF(AND(J1026="no",$B$10="si"),"si","no")</f>
        <v>no</v>
      </c>
      <c r="N1026" s="266"/>
      <c r="O1026" s="266"/>
      <c r="P1026" s="266"/>
      <c r="Q1026" s="267" t="str" cm="1">
        <f t="array" aca="1" ref="Q1026" ca="1">_xlfn.IFS(J1026="no","no",$B$10="si","si")</f>
        <v>si</v>
      </c>
      <c r="R1026" s="266"/>
    </row>
    <row r="1027" spans="1:18" x14ac:dyDescent="0.3">
      <c r="A1027" s="64" t="s">
        <v>3976</v>
      </c>
      <c r="B1027" s="224" t="s">
        <v>44</v>
      </c>
      <c r="C1027" s="225" t="s">
        <v>3977</v>
      </c>
      <c r="D1027" s="38" t="s">
        <v>57</v>
      </c>
      <c r="E1027" s="37" t="s">
        <v>3978</v>
      </c>
      <c r="F1027" s="38" t="s">
        <v>655</v>
      </c>
      <c r="G1027" s="39" t="s">
        <v>3979</v>
      </c>
      <c r="H1027" s="40">
        <v>44333</v>
      </c>
      <c r="I1027" s="41">
        <f>Table15[[#This Row],[Fecha 
de 
expedición]]+1461</f>
        <v>45794</v>
      </c>
      <c r="J1027" s="244" t="str">
        <f ca="1">IF(I1027&gt;=TODAY(),"si","no")</f>
        <v>si</v>
      </c>
      <c r="K1027" s="8" t="str">
        <f ca="1">IF(ABS(_xlfn.DAYS(TODAY(),I1027))&lt;$B$9,"Debe renovar licencia luego de curso de 8 horas","")</f>
        <v/>
      </c>
      <c r="L1027" s="8"/>
      <c r="M1027" s="8" t="str">
        <f ca="1">IF(AND(J1027="no",$B$10="si"),"si","no")</f>
        <v>no</v>
      </c>
      <c r="N1027" s="266"/>
      <c r="O1027" s="266"/>
      <c r="P1027" s="266"/>
      <c r="Q1027" s="267" t="str" cm="1">
        <f t="array" aca="1" ref="Q1027" ca="1">_xlfn.IFS(J1027="no","no",$B$10="si","si")</f>
        <v>si</v>
      </c>
      <c r="R1027" s="266"/>
    </row>
    <row r="1028" spans="1:18" x14ac:dyDescent="0.3">
      <c r="A1028" s="61" t="s">
        <v>3980</v>
      </c>
      <c r="B1028" s="224" t="s">
        <v>44</v>
      </c>
      <c r="C1028" s="225" t="s">
        <v>3981</v>
      </c>
      <c r="D1028" s="38" t="s">
        <v>57</v>
      </c>
      <c r="E1028" s="235" t="s">
        <v>3982</v>
      </c>
      <c r="F1028" s="38" t="s">
        <v>3983</v>
      </c>
      <c r="G1028" s="39" t="s">
        <v>3984</v>
      </c>
      <c r="H1028" s="81">
        <v>44589</v>
      </c>
      <c r="I1028" s="84">
        <f>Table15[[#This Row],[Fecha 
de 
expedición]]+1461</f>
        <v>46050</v>
      </c>
      <c r="J1028" s="244" t="str">
        <f ca="1">IF(I1028&gt;=TODAY(),"si","no")</f>
        <v>si</v>
      </c>
      <c r="K1028" s="8" t="str">
        <f ca="1">IF(ABS(_xlfn.DAYS(TODAY(),I1028))&lt;$B$9,"Debe renovar licencia luego de curso de 8 horas","")</f>
        <v/>
      </c>
      <c r="L1028" s="8"/>
      <c r="M1028" s="8" t="str">
        <f ca="1">IF(AND(J1028="no",$B$10="si"),"si","no")</f>
        <v>no</v>
      </c>
      <c r="N1028" s="266"/>
      <c r="O1028" s="266"/>
      <c r="P1028" s="266"/>
      <c r="Q1028" s="267" t="str" cm="1">
        <f t="array" aca="1" ref="Q1028" ca="1">_xlfn.IFS(J1028="no","no",$B$10="si","si")</f>
        <v>si</v>
      </c>
      <c r="R1028" s="266"/>
    </row>
    <row r="1029" spans="1:18" x14ac:dyDescent="0.3">
      <c r="A1029" s="64" t="s">
        <v>3985</v>
      </c>
      <c r="B1029" s="224" t="s">
        <v>44</v>
      </c>
      <c r="C1029" s="225" t="s">
        <v>3986</v>
      </c>
      <c r="D1029" s="38" t="s">
        <v>57</v>
      </c>
      <c r="E1029" s="37" t="s">
        <v>3987</v>
      </c>
      <c r="F1029" s="38" t="s">
        <v>678</v>
      </c>
      <c r="G1029" s="39" t="s">
        <v>3988</v>
      </c>
      <c r="H1029" s="40">
        <v>44333</v>
      </c>
      <c r="I1029" s="41">
        <f>Table15[[#This Row],[Fecha 
de 
expedición]]+1461</f>
        <v>45794</v>
      </c>
      <c r="J1029" s="244" t="str">
        <f ca="1">IF(I1029&gt;=TODAY(),"si","no")</f>
        <v>si</v>
      </c>
      <c r="K1029" s="8" t="str">
        <f ca="1">IF(ABS(_xlfn.DAYS(TODAY(),I1029))&lt;$B$9,"Debe renovar licencia luego de curso de 8 horas","")</f>
        <v/>
      </c>
      <c r="L1029" s="8"/>
      <c r="M1029" s="8" t="str">
        <f ca="1">IF(AND(J1029="no",$B$10="si"),"si","no")</f>
        <v>no</v>
      </c>
      <c r="N1029" s="266"/>
      <c r="O1029" s="266"/>
      <c r="P1029" s="266"/>
      <c r="Q1029" s="267"/>
      <c r="R1029" s="266"/>
    </row>
    <row r="1030" spans="1:18" x14ac:dyDescent="0.3">
      <c r="A1030" s="61" t="s">
        <v>3989</v>
      </c>
      <c r="B1030" s="224" t="s">
        <v>44</v>
      </c>
      <c r="C1030" s="225" t="s">
        <v>3990</v>
      </c>
      <c r="D1030" s="38" t="s">
        <v>57</v>
      </c>
      <c r="E1030" s="235" t="s">
        <v>3991</v>
      </c>
      <c r="F1030" s="38" t="s">
        <v>285</v>
      </c>
      <c r="G1030" s="39" t="s">
        <v>3992</v>
      </c>
      <c r="H1030" s="81">
        <v>44516</v>
      </c>
      <c r="I1030" s="84">
        <f>Table15[[#This Row],[Fecha 
de 
expedición]]+1461</f>
        <v>45977</v>
      </c>
      <c r="J1030" s="244" t="str">
        <f ca="1">IF(I1030&gt;=TODAY(),"si","no")</f>
        <v>si</v>
      </c>
      <c r="K1030" s="8" t="str">
        <f ca="1">IF(ABS(_xlfn.DAYS(TODAY(),I1030))&lt;$B$9,"Debe renovar licencia luego de curso de 8 horas","")</f>
        <v/>
      </c>
      <c r="L1030" s="8"/>
      <c r="M1030" s="8" t="str">
        <f ca="1">IF(AND(J1030="no",$B$10="si"),"si","no")</f>
        <v>no</v>
      </c>
      <c r="N1030" s="266"/>
      <c r="O1030" s="266"/>
      <c r="P1030" s="266"/>
      <c r="Q1030" s="267" t="str" cm="1">
        <f t="array" aca="1" ref="Q1030" ca="1">_xlfn.IFS(J1030="no","no",$B$10="si","si")</f>
        <v>si</v>
      </c>
      <c r="R1030" s="266"/>
    </row>
    <row r="1031" spans="1:18" x14ac:dyDescent="0.3">
      <c r="A1031" s="64" t="s">
        <v>3993</v>
      </c>
      <c r="B1031" s="224" t="s">
        <v>44</v>
      </c>
      <c r="C1031" s="225" t="s">
        <v>3994</v>
      </c>
      <c r="D1031" s="38" t="s">
        <v>57</v>
      </c>
      <c r="E1031" s="37" t="s">
        <v>3995</v>
      </c>
      <c r="F1031" s="38" t="s">
        <v>1053</v>
      </c>
      <c r="G1031" s="39" t="s">
        <v>3996</v>
      </c>
      <c r="H1031" s="40">
        <v>44333</v>
      </c>
      <c r="I1031" s="41">
        <f>Table15[[#This Row],[Fecha 
de 
expedición]]+1461</f>
        <v>45794</v>
      </c>
      <c r="J1031" s="244" t="str">
        <f ca="1">IF(I1031&gt;=TODAY(),"si","no")</f>
        <v>si</v>
      </c>
      <c r="K1031" s="8" t="str">
        <f ca="1">IF(ABS(_xlfn.DAYS(TODAY(),I1031))&lt;$B$9,"Debe renovar licencia luego de curso de 8 horas","")</f>
        <v/>
      </c>
      <c r="L1031" s="8"/>
      <c r="M1031" s="8" t="str">
        <f ca="1">IF(AND(J1031="no",$B$10="si"),"si","no")</f>
        <v>no</v>
      </c>
      <c r="N1031" s="266"/>
      <c r="O1031" s="266"/>
      <c r="P1031" s="266"/>
      <c r="Q1031" s="267" t="str" cm="1">
        <f t="array" aca="1" ref="Q1031" ca="1">_xlfn.IFS(J1031="no","no",$B$10="si","si")</f>
        <v>si</v>
      </c>
      <c r="R1031" s="266"/>
    </row>
    <row r="1032" spans="1:18" x14ac:dyDescent="0.3">
      <c r="A1032" s="61" t="s">
        <v>3997</v>
      </c>
      <c r="B1032" s="224" t="s">
        <v>44</v>
      </c>
      <c r="C1032" s="225" t="s">
        <v>3998</v>
      </c>
      <c r="D1032" s="38" t="s">
        <v>57</v>
      </c>
      <c r="E1032" s="235" t="s">
        <v>3999</v>
      </c>
      <c r="F1032" s="38" t="s">
        <v>119</v>
      </c>
      <c r="G1032" s="39" t="s">
        <v>4000</v>
      </c>
      <c r="H1032" s="81">
        <v>44573</v>
      </c>
      <c r="I1032" s="84">
        <f>Table15[[#This Row],[Fecha 
de 
expedición]]+1461</f>
        <v>46034</v>
      </c>
      <c r="J1032" s="244" t="str">
        <f ca="1">IF(I1032&gt;=TODAY(),"si","no")</f>
        <v>si</v>
      </c>
      <c r="K1032" s="8" t="str">
        <f ca="1">IF(ABS(_xlfn.DAYS(TODAY(),I1032))&lt;$B$9,"Debe renovar licencia luego de curso de 8 horas","")</f>
        <v/>
      </c>
      <c r="L1032" s="8"/>
      <c r="M1032" s="8" t="str">
        <f ca="1">IF(AND(J1032="no",$B$10="si"),"si","no")</f>
        <v>no</v>
      </c>
      <c r="N1032" s="266"/>
      <c r="O1032" s="266"/>
      <c r="P1032" s="266"/>
      <c r="Q1032" s="267" t="str" cm="1">
        <f t="array" aca="1" ref="Q1032" ca="1">_xlfn.IFS(J1032="no","no",$B$10="si","si")</f>
        <v>si</v>
      </c>
      <c r="R1032" s="266"/>
    </row>
    <row r="1033" spans="1:18" x14ac:dyDescent="0.3">
      <c r="A1033" s="64" t="s">
        <v>4001</v>
      </c>
      <c r="B1033" s="224" t="s">
        <v>44</v>
      </c>
      <c r="C1033" s="225" t="s">
        <v>4002</v>
      </c>
      <c r="D1033" s="38" t="s">
        <v>57</v>
      </c>
      <c r="E1033" s="37" t="s">
        <v>4003</v>
      </c>
      <c r="F1033" s="38" t="s">
        <v>119</v>
      </c>
      <c r="G1033" s="39" t="s">
        <v>4004</v>
      </c>
      <c r="H1033" s="40">
        <v>44279</v>
      </c>
      <c r="I1033" s="41">
        <f>Table15[[#This Row],[Fecha 
de 
expedición]]+1461</f>
        <v>45740</v>
      </c>
      <c r="J1033" s="244" t="str">
        <f ca="1">IF(I1033&gt;=TODAY(),"si","no")</f>
        <v>si</v>
      </c>
      <c r="K1033" s="8" t="str">
        <f ca="1">IF(ABS(_xlfn.DAYS(TODAY(),I1033))&lt;$B$9,"Debe renovar licencia luego de curso de 8 horas","")</f>
        <v/>
      </c>
      <c r="L1033" s="8"/>
      <c r="M1033" s="8" t="str">
        <f ca="1">IF(AND(J1033="no",$B$10="si"),"si","no")</f>
        <v>no</v>
      </c>
      <c r="N1033" s="266"/>
      <c r="O1033" s="266"/>
      <c r="P1033" s="266"/>
      <c r="Q1033" s="267" t="str" cm="1">
        <f t="array" aca="1" ref="Q1033" ca="1">_xlfn.IFS(J1033="no","no",$B$10="si","si")</f>
        <v>si</v>
      </c>
      <c r="R1033" s="266"/>
    </row>
    <row r="1034" spans="1:18" x14ac:dyDescent="0.3">
      <c r="A1034" s="64" t="s">
        <v>4005</v>
      </c>
      <c r="B1034" s="224" t="s">
        <v>44</v>
      </c>
      <c r="C1034" s="225" t="s">
        <v>4006</v>
      </c>
      <c r="D1034" s="38" t="s">
        <v>57</v>
      </c>
      <c r="E1034" s="37" t="s">
        <v>4007</v>
      </c>
      <c r="F1034" s="38" t="s">
        <v>119</v>
      </c>
      <c r="G1034" s="39" t="s">
        <v>4008</v>
      </c>
      <c r="H1034" s="40">
        <v>44279</v>
      </c>
      <c r="I1034" s="41">
        <f>Table15[[#This Row],[Fecha 
de 
expedición]]+1461</f>
        <v>45740</v>
      </c>
      <c r="J1034" s="244" t="str">
        <f ca="1">IF(I1034&gt;=TODAY(),"si","no")</f>
        <v>si</v>
      </c>
      <c r="K1034" s="8" t="str">
        <f ca="1">IF(ABS(_xlfn.DAYS(TODAY(),I1034))&lt;$B$9,"Debe renovar licencia luego de curso de 8 horas","")</f>
        <v/>
      </c>
      <c r="L1034" s="8"/>
      <c r="M1034" s="8" t="str">
        <f ca="1">IF(AND(J1034="no",$B$10="si"),"si","no")</f>
        <v>no</v>
      </c>
      <c r="N1034" s="266"/>
      <c r="O1034" s="266"/>
      <c r="P1034" s="266"/>
      <c r="Q1034" s="267" t="str" cm="1">
        <f t="array" aca="1" ref="Q1034" ca="1">_xlfn.IFS(J1034="no","no",$B$10="si","si")</f>
        <v>si</v>
      </c>
      <c r="R1034" s="266"/>
    </row>
    <row r="1035" spans="1:18" x14ac:dyDescent="0.3">
      <c r="A1035" s="64" t="s">
        <v>4009</v>
      </c>
      <c r="B1035" s="224" t="s">
        <v>44</v>
      </c>
      <c r="C1035" s="225" t="s">
        <v>4010</v>
      </c>
      <c r="D1035" s="38" t="s">
        <v>46</v>
      </c>
      <c r="E1035" s="37" t="s">
        <v>4011</v>
      </c>
      <c r="F1035" s="38" t="s">
        <v>466</v>
      </c>
      <c r="G1035" s="39" t="s">
        <v>4012</v>
      </c>
      <c r="H1035" s="40">
        <v>44267</v>
      </c>
      <c r="I1035" s="41">
        <f>Table15[[#This Row],[Fecha 
de 
expedición]]+1461</f>
        <v>45728</v>
      </c>
      <c r="J1035" s="244" t="str">
        <f ca="1">IF(I1035&gt;=TODAY(),"si","no")</f>
        <v>si</v>
      </c>
      <c r="K1035" s="8" t="str">
        <f ca="1">IF(ABS(_xlfn.DAYS(TODAY(),I1035))&lt;$B$9,"Debe renovar licencia luego de curso de 8 horas","")</f>
        <v/>
      </c>
      <c r="L1035" s="8"/>
      <c r="M1035" s="8" t="str">
        <f ca="1">IF(AND(J1035="no",$B$10="si"),"si","no")</f>
        <v>no</v>
      </c>
      <c r="N1035" s="266"/>
      <c r="O1035" s="266"/>
      <c r="P1035" s="266"/>
      <c r="Q1035" s="267" t="str" cm="1">
        <f t="array" aca="1" ref="Q1035" ca="1">_xlfn.IFS(J1035="no","no",$B$10="si","si")</f>
        <v>si</v>
      </c>
      <c r="R1035" s="266"/>
    </row>
    <row r="1036" spans="1:18" x14ac:dyDescent="0.3">
      <c r="A1036" s="61" t="s">
        <v>4013</v>
      </c>
      <c r="B1036" s="224" t="s">
        <v>44</v>
      </c>
      <c r="C1036" s="225" t="s">
        <v>4014</v>
      </c>
      <c r="D1036" s="38" t="s">
        <v>46</v>
      </c>
      <c r="E1036" s="235" t="s">
        <v>4015</v>
      </c>
      <c r="F1036" s="38" t="s">
        <v>74</v>
      </c>
      <c r="G1036" s="39" t="s">
        <v>4016</v>
      </c>
      <c r="H1036" s="81">
        <v>44783</v>
      </c>
      <c r="I1036" s="84">
        <f>Table15[[#This Row],[Fecha 
de 
expedición]]+1461</f>
        <v>46244</v>
      </c>
      <c r="J1036" s="244" t="str">
        <f ca="1">IF(I1036&gt;=TODAY(),"si","no")</f>
        <v>si</v>
      </c>
      <c r="K1036" s="8" t="str">
        <f ca="1">IF(ABS(_xlfn.DAYS(TODAY(),I1036))&lt;$B$9,"Debe renovar licencia luego de curso de 8 horas","")</f>
        <v/>
      </c>
      <c r="L1036" s="8"/>
      <c r="M1036" s="8" t="str">
        <f ca="1">IF(AND(J1036="no",$B$10="si"),"si","no")</f>
        <v>no</v>
      </c>
      <c r="N1036" s="266"/>
      <c r="O1036" s="266"/>
      <c r="P1036" s="266"/>
      <c r="Q1036" s="267" t="str" cm="1">
        <f t="array" aca="1" ref="Q1036" ca="1">_xlfn.IFS(J1036="no","no",$B$10="si","si")</f>
        <v>si</v>
      </c>
      <c r="R1036" s="266"/>
    </row>
    <row r="1037" spans="1:18" x14ac:dyDescent="0.3">
      <c r="A1037" s="252" t="s">
        <v>9386</v>
      </c>
      <c r="B1037" s="224" t="s">
        <v>44</v>
      </c>
      <c r="C1037" s="253" t="s">
        <v>9387</v>
      </c>
      <c r="D1037" s="254" t="s">
        <v>57</v>
      </c>
      <c r="E1037" s="259" t="s">
        <v>9388</v>
      </c>
      <c r="F1037" s="38" t="s">
        <v>402</v>
      </c>
      <c r="G1037" s="256" t="s">
        <v>9389</v>
      </c>
      <c r="H1037" s="257">
        <v>45079</v>
      </c>
      <c r="I1037" s="41">
        <f>Table15[[#This Row],[Fecha 
de 
expedición]]+1461</f>
        <v>46540</v>
      </c>
      <c r="J1037" s="258" t="str">
        <f ca="1">IF(I1037&gt;=TODAY(),"si","no")</f>
        <v>si</v>
      </c>
      <c r="K1037" s="8" t="str">
        <f ca="1">IF(ABS(_xlfn.DAYS(TODAY(),I1037))&lt;$B$9,"Debe renovar licencia luego de curso de 8 horas","")</f>
        <v/>
      </c>
      <c r="L1037" s="8"/>
      <c r="M1037" s="8" t="str">
        <f ca="1">IF(AND(J1037="no",$B$10="si"),"si","no")</f>
        <v>no</v>
      </c>
      <c r="N1037" s="266"/>
      <c r="O1037" s="266"/>
      <c r="P1037" s="266"/>
      <c r="Q1037" s="267"/>
      <c r="R1037" s="266"/>
    </row>
    <row r="1038" spans="1:18" x14ac:dyDescent="0.3">
      <c r="A1038" s="64" t="s">
        <v>4017</v>
      </c>
      <c r="B1038" s="224" t="s">
        <v>44</v>
      </c>
      <c r="C1038" s="225" t="s">
        <v>4018</v>
      </c>
      <c r="D1038" s="38" t="s">
        <v>57</v>
      </c>
      <c r="E1038" s="37" t="s">
        <v>4019</v>
      </c>
      <c r="F1038" s="38" t="s">
        <v>555</v>
      </c>
      <c r="G1038" s="39" t="s">
        <v>4020</v>
      </c>
      <c r="H1038" s="40">
        <v>44335</v>
      </c>
      <c r="I1038" s="41">
        <f>Table15[[#This Row],[Fecha 
de 
expedición]]+1461</f>
        <v>45796</v>
      </c>
      <c r="J1038" s="244" t="str">
        <f ca="1">IF(I1038&gt;=TODAY(),"si","no")</f>
        <v>si</v>
      </c>
      <c r="K1038" s="8" t="str">
        <f ca="1">IF(ABS(_xlfn.DAYS(TODAY(),I1038))&lt;$B$9,"Debe renovar licencia luego de curso de 8 horas","")</f>
        <v/>
      </c>
      <c r="L1038" s="8"/>
      <c r="M1038" s="8" t="str">
        <f ca="1">IF(AND(J1038="no",$B$10="si"),"si","no")</f>
        <v>no</v>
      </c>
      <c r="N1038" s="266"/>
      <c r="O1038" s="266"/>
      <c r="P1038" s="266"/>
      <c r="Q1038" s="267" t="str" cm="1">
        <f t="array" aca="1" ref="Q1038" ca="1">_xlfn.IFS(J1038="no","no",$B$10="si","si")</f>
        <v>si</v>
      </c>
      <c r="R1038" s="266"/>
    </row>
    <row r="1039" spans="1:18" x14ac:dyDescent="0.3">
      <c r="A1039" s="64" t="s">
        <v>4021</v>
      </c>
      <c r="B1039" s="224" t="s">
        <v>44</v>
      </c>
      <c r="C1039" s="225" t="s">
        <v>4022</v>
      </c>
      <c r="D1039" s="38" t="s">
        <v>57</v>
      </c>
      <c r="E1039" s="37" t="s">
        <v>4023</v>
      </c>
      <c r="F1039" s="38" t="s">
        <v>74</v>
      </c>
      <c r="G1039" s="39" t="s">
        <v>4024</v>
      </c>
      <c r="H1039" s="40">
        <v>44334</v>
      </c>
      <c r="I1039" s="41">
        <f>Table15[[#This Row],[Fecha 
de 
expedición]]+1461</f>
        <v>45795</v>
      </c>
      <c r="J1039" s="244" t="str">
        <f ca="1">IF(I1039&gt;=TODAY(),"si","no")</f>
        <v>si</v>
      </c>
      <c r="K1039" s="8" t="str">
        <f ca="1">IF(ABS(_xlfn.DAYS(TODAY(),I1039))&lt;$B$9,"Debe renovar licencia luego de curso de 8 horas","")</f>
        <v/>
      </c>
      <c r="L1039" s="8"/>
      <c r="M1039" s="8" t="str">
        <f ca="1">IF(AND(J1039="no",$B$10="si"),"si","no")</f>
        <v>no</v>
      </c>
      <c r="N1039" s="266"/>
      <c r="O1039" s="266"/>
      <c r="P1039" s="266"/>
      <c r="Q1039" s="267" t="str" cm="1">
        <f t="array" aca="1" ref="Q1039" ca="1">_xlfn.IFS(J1039="no","no",$B$10="si","si")</f>
        <v>si</v>
      </c>
      <c r="R1039" s="266"/>
    </row>
    <row r="1040" spans="1:18" x14ac:dyDescent="0.3">
      <c r="A1040" s="61" t="s">
        <v>4025</v>
      </c>
      <c r="B1040" s="224" t="s">
        <v>44</v>
      </c>
      <c r="C1040" s="225" t="s">
        <v>4026</v>
      </c>
      <c r="D1040" s="38" t="s">
        <v>57</v>
      </c>
      <c r="E1040" s="235" t="s">
        <v>4027</v>
      </c>
      <c r="F1040" s="38" t="s">
        <v>168</v>
      </c>
      <c r="G1040" s="39" t="s">
        <v>4028</v>
      </c>
      <c r="H1040" s="81">
        <v>44783</v>
      </c>
      <c r="I1040" s="84">
        <f>Table15[[#This Row],[Fecha 
de 
expedición]]+1461</f>
        <v>46244</v>
      </c>
      <c r="J1040" s="244" t="str">
        <f ca="1">IF(I1040&gt;=TODAY(),"si","no")</f>
        <v>si</v>
      </c>
      <c r="K1040" s="8" t="str">
        <f ca="1">IF(ABS(_xlfn.DAYS(TODAY(),I1040))&lt;$B$9,"Debe renovar licencia luego de curso de 8 horas","")</f>
        <v/>
      </c>
      <c r="L1040" s="8"/>
      <c r="M1040" s="8" t="str">
        <f ca="1">IF(AND(J1040="no",$B$10="si"),"si","no")</f>
        <v>no</v>
      </c>
      <c r="N1040" s="266"/>
      <c r="O1040" s="266"/>
      <c r="P1040" s="266"/>
      <c r="Q1040" s="267" t="str" cm="1">
        <f t="array" aca="1" ref="Q1040" ca="1">_xlfn.IFS(J1040="no","no",$B$10="si","si")</f>
        <v>si</v>
      </c>
      <c r="R1040" s="266"/>
    </row>
    <row r="1041" spans="1:18" x14ac:dyDescent="0.3">
      <c r="A1041" s="213" t="s">
        <v>4029</v>
      </c>
      <c r="B1041" s="226" t="s">
        <v>44</v>
      </c>
      <c r="C1041" s="227" t="s">
        <v>4030</v>
      </c>
      <c r="D1041" s="214" t="s">
        <v>57</v>
      </c>
      <c r="E1041" s="58" t="s">
        <v>4031</v>
      </c>
      <c r="F1041" s="45" t="s">
        <v>69</v>
      </c>
      <c r="G1041" s="46" t="s">
        <v>4032</v>
      </c>
      <c r="H1041" s="211">
        <v>44893</v>
      </c>
      <c r="I1041" s="41">
        <f>Table15[[#This Row],[Fecha 
de 
expedición]]+1461</f>
        <v>46354</v>
      </c>
      <c r="J1041" s="228" t="str">
        <f ca="1">IF(I1041&gt;=TODAY(),"si","no")</f>
        <v>si</v>
      </c>
      <c r="K1041" s="8" t="str">
        <f ca="1">IF(ABS(_xlfn.DAYS(TODAY(),I1041))&lt;$B$9,"Debe renovar licencia luego de curso de 8 horas","")</f>
        <v/>
      </c>
      <c r="L1041" s="8"/>
      <c r="M1041" s="8" t="str">
        <f ca="1">IF(AND(J1041="no",$B$10="si"),"si","no")</f>
        <v>no</v>
      </c>
      <c r="N1041" s="266"/>
      <c r="O1041" s="266"/>
      <c r="P1041" s="266"/>
      <c r="Q1041" s="267" t="str" cm="1">
        <f t="array" aca="1" ref="Q1041" ca="1">_xlfn.IFS(J1041="no","no",$B$10="si","si")</f>
        <v>si</v>
      </c>
      <c r="R1041" s="266"/>
    </row>
    <row r="1042" spans="1:18" x14ac:dyDescent="0.3">
      <c r="A1042" s="61" t="s">
        <v>4033</v>
      </c>
      <c r="B1042" s="224" t="s">
        <v>44</v>
      </c>
      <c r="C1042" s="225" t="s">
        <v>4034</v>
      </c>
      <c r="D1042" s="38" t="s">
        <v>46</v>
      </c>
      <c r="E1042" s="235" t="s">
        <v>4035</v>
      </c>
      <c r="F1042" s="38" t="s">
        <v>124</v>
      </c>
      <c r="G1042" s="39" t="s">
        <v>4036</v>
      </c>
      <c r="H1042" s="81">
        <v>44621</v>
      </c>
      <c r="I1042" s="84">
        <f>Table15[[#This Row],[Fecha 
de 
expedición]]+1461</f>
        <v>46082</v>
      </c>
      <c r="J1042" s="244" t="str">
        <f ca="1">IF(I1042&gt;=TODAY(),"si","no")</f>
        <v>si</v>
      </c>
      <c r="K1042" s="8" t="str">
        <f ca="1">IF(ABS(_xlfn.DAYS(TODAY(),I1042))&lt;$B$9,"Debe renovar licencia luego de curso de 8 horas","")</f>
        <v/>
      </c>
      <c r="L1042" s="8"/>
      <c r="M1042" s="8" t="str">
        <f ca="1">IF(AND(J1042="no",$B$10="si"),"si","no")</f>
        <v>no</v>
      </c>
      <c r="N1042" s="266"/>
      <c r="O1042" s="266"/>
      <c r="P1042" s="266"/>
      <c r="Q1042" s="267" t="str" cm="1">
        <f t="array" aca="1" ref="Q1042" ca="1">_xlfn.IFS(J1042="no","no",$B$10="si","si")</f>
        <v>si</v>
      </c>
      <c r="R1042" s="266"/>
    </row>
    <row r="1043" spans="1:18" x14ac:dyDescent="0.3">
      <c r="A1043" s="64" t="s">
        <v>4037</v>
      </c>
      <c r="B1043" s="224" t="s">
        <v>44</v>
      </c>
      <c r="C1043" s="225" t="s">
        <v>4038</v>
      </c>
      <c r="D1043" s="38" t="s">
        <v>57</v>
      </c>
      <c r="E1043" s="37" t="s">
        <v>4039</v>
      </c>
      <c r="F1043" s="38" t="s">
        <v>664</v>
      </c>
      <c r="G1043" s="39" t="s">
        <v>4040</v>
      </c>
      <c r="H1043" s="40">
        <v>44336</v>
      </c>
      <c r="I1043" s="41">
        <f>Table15[[#This Row],[Fecha 
de 
expedición]]+1461</f>
        <v>45797</v>
      </c>
      <c r="J1043" s="244" t="str">
        <f ca="1">IF(I1043&gt;=TODAY(),"si","no")</f>
        <v>si</v>
      </c>
      <c r="K1043" s="8" t="str">
        <f ca="1">IF(ABS(_xlfn.DAYS(TODAY(),I1043))&lt;$B$9,"Debe renovar licencia luego de curso de 8 horas","")</f>
        <v/>
      </c>
      <c r="L1043" s="8"/>
      <c r="M1043" s="8" t="str">
        <f ca="1">IF(AND(J1043="no",$B$10="si"),"si","no")</f>
        <v>no</v>
      </c>
      <c r="N1043" s="266"/>
      <c r="O1043" s="266"/>
      <c r="P1043" s="266"/>
      <c r="Q1043" s="267" t="str" cm="1">
        <f t="array" aca="1" ref="Q1043" ca="1">_xlfn.IFS(J1043="no","no",$B$10="si","si")</f>
        <v>si</v>
      </c>
      <c r="R1043" s="266"/>
    </row>
    <row r="1044" spans="1:18" x14ac:dyDescent="0.3">
      <c r="A1044" s="61" t="s">
        <v>4041</v>
      </c>
      <c r="B1044" s="224" t="s">
        <v>44</v>
      </c>
      <c r="C1044" s="225" t="s">
        <v>4042</v>
      </c>
      <c r="D1044" s="38" t="s">
        <v>46</v>
      </c>
      <c r="E1044" s="235" t="s">
        <v>4043</v>
      </c>
      <c r="F1044" s="38" t="s">
        <v>74</v>
      </c>
      <c r="G1044" s="39" t="s">
        <v>4044</v>
      </c>
      <c r="H1044" s="81">
        <v>44697</v>
      </c>
      <c r="I1044" s="84">
        <f>Table15[[#This Row],[Fecha 
de 
expedición]]+1461</f>
        <v>46158</v>
      </c>
      <c r="J1044" s="244" t="str">
        <f ca="1">IF(I1044&gt;=TODAY(),"si","no")</f>
        <v>si</v>
      </c>
      <c r="K1044" s="8" t="str">
        <f ca="1">IF(ABS(_xlfn.DAYS(TODAY(),I1044))&lt;$B$9,"Debe renovar licencia luego de curso de 8 horas","")</f>
        <v/>
      </c>
      <c r="L1044" s="8"/>
      <c r="M1044" s="8" t="str">
        <f ca="1">IF(AND(J1044="no",$B$10="si"),"si","no")</f>
        <v>no</v>
      </c>
      <c r="N1044" s="266"/>
      <c r="O1044" s="266"/>
      <c r="P1044" s="266"/>
      <c r="Q1044" s="267" t="str" cm="1">
        <f t="array" aca="1" ref="Q1044" ca="1">_xlfn.IFS(J1044="no","no",$B$10="si","si")</f>
        <v>si</v>
      </c>
      <c r="R1044" s="266"/>
    </row>
    <row r="1045" spans="1:18" x14ac:dyDescent="0.3">
      <c r="A1045" s="61" t="s">
        <v>4045</v>
      </c>
      <c r="B1045" s="224" t="s">
        <v>44</v>
      </c>
      <c r="C1045" s="225" t="s">
        <v>4046</v>
      </c>
      <c r="D1045" s="38" t="s">
        <v>57</v>
      </c>
      <c r="E1045" s="235" t="s">
        <v>4047</v>
      </c>
      <c r="F1045" s="38" t="s">
        <v>74</v>
      </c>
      <c r="G1045" s="39" t="s">
        <v>4048</v>
      </c>
      <c r="H1045" s="81">
        <v>44573</v>
      </c>
      <c r="I1045" s="84">
        <f>Table15[[#This Row],[Fecha 
de 
expedición]]+1461</f>
        <v>46034</v>
      </c>
      <c r="J1045" s="244" t="str">
        <f ca="1">IF(I1045&gt;=TODAY(),"si","no")</f>
        <v>si</v>
      </c>
      <c r="K1045" s="8" t="str">
        <f ca="1">IF(ABS(_xlfn.DAYS(TODAY(),I1045))&lt;$B$9,"Debe renovar licencia luego de curso de 8 horas","")</f>
        <v/>
      </c>
      <c r="L1045" s="8"/>
      <c r="M1045" s="8" t="str">
        <f ca="1">IF(AND(J1045="no",$B$10="si"),"si","no")</f>
        <v>no</v>
      </c>
      <c r="N1045" s="266"/>
      <c r="O1045" s="266"/>
      <c r="P1045" s="266"/>
      <c r="Q1045" s="267" t="str" cm="1">
        <f t="array" aca="1" ref="Q1045" ca="1">_xlfn.IFS(J1045="no","no",$B$10="si","si")</f>
        <v>si</v>
      </c>
      <c r="R1045" s="266"/>
    </row>
    <row r="1046" spans="1:18" x14ac:dyDescent="0.3">
      <c r="A1046" s="64" t="s">
        <v>4049</v>
      </c>
      <c r="B1046" s="224" t="s">
        <v>44</v>
      </c>
      <c r="C1046" s="225" t="s">
        <v>4050</v>
      </c>
      <c r="D1046" s="38" t="s">
        <v>46</v>
      </c>
      <c r="E1046" s="37" t="s">
        <v>4051</v>
      </c>
      <c r="F1046" s="38" t="s">
        <v>849</v>
      </c>
      <c r="G1046" s="39" t="s">
        <v>4052</v>
      </c>
      <c r="H1046" s="40">
        <v>44334</v>
      </c>
      <c r="I1046" s="41">
        <f>Table15[[#This Row],[Fecha 
de 
expedición]]+1461</f>
        <v>45795</v>
      </c>
      <c r="J1046" s="244" t="str">
        <f ca="1">IF(I1046&gt;=TODAY(),"si","no")</f>
        <v>si</v>
      </c>
      <c r="K1046" s="8" t="str">
        <f ca="1">IF(ABS(_xlfn.DAYS(TODAY(),I1046))&lt;$B$9,"Debe renovar licencia luego de curso de 8 horas","")</f>
        <v/>
      </c>
      <c r="L1046" s="8"/>
      <c r="M1046" s="8" t="str">
        <f ca="1">IF(AND(J1046="no",$B$10="si"),"si","no")</f>
        <v>no</v>
      </c>
      <c r="N1046" s="266"/>
      <c r="O1046" s="266"/>
      <c r="P1046" s="266"/>
      <c r="Q1046" s="267" t="str" cm="1">
        <f t="array" aca="1" ref="Q1046" ca="1">_xlfn.IFS(J1046="no","no",$B$10="si","si")</f>
        <v>si</v>
      </c>
      <c r="R1046" s="266"/>
    </row>
    <row r="1047" spans="1:18" x14ac:dyDescent="0.3">
      <c r="A1047" s="213" t="s">
        <v>4053</v>
      </c>
      <c r="B1047" s="226" t="s">
        <v>44</v>
      </c>
      <c r="C1047" s="227" t="s">
        <v>4054</v>
      </c>
      <c r="D1047" s="214" t="s">
        <v>57</v>
      </c>
      <c r="E1047" s="178" t="s">
        <v>4055</v>
      </c>
      <c r="F1047" s="45" t="s">
        <v>555</v>
      </c>
      <c r="G1047" s="46" t="s">
        <v>4056</v>
      </c>
      <c r="H1047" s="211">
        <v>44922</v>
      </c>
      <c r="I1047" s="41">
        <f>Table15[[#This Row],[Fecha 
de 
expedición]]+1461</f>
        <v>46383</v>
      </c>
      <c r="J1047" s="228" t="str">
        <f ca="1">IF(I1047&gt;=TODAY(),"si","no")</f>
        <v>si</v>
      </c>
      <c r="K1047" s="8" t="str">
        <f ca="1">IF(ABS(_xlfn.DAYS(TODAY(),I1047))&lt;$B$9,"Debe renovar licencia luego de curso de 8 horas","")</f>
        <v/>
      </c>
      <c r="L1047" s="8"/>
      <c r="M1047" s="8" t="str">
        <f ca="1">IF(AND(J1047="no",$B$10="si"),"si","no")</f>
        <v>no</v>
      </c>
      <c r="N1047" s="266"/>
      <c r="O1047" s="266"/>
      <c r="P1047" s="266"/>
      <c r="Q1047" s="267" t="str" cm="1">
        <f t="array" aca="1" ref="Q1047" ca="1">_xlfn.IFS(J1047="no","no",$B$10="si","si")</f>
        <v>si</v>
      </c>
      <c r="R1047" s="266"/>
    </row>
    <row r="1048" spans="1:18" x14ac:dyDescent="0.3">
      <c r="A1048" s="213" t="s">
        <v>4057</v>
      </c>
      <c r="B1048" s="226" t="s">
        <v>44</v>
      </c>
      <c r="C1048" s="227" t="s">
        <v>4058</v>
      </c>
      <c r="D1048" s="214" t="s">
        <v>57</v>
      </c>
      <c r="E1048" s="58" t="s">
        <v>4059</v>
      </c>
      <c r="F1048" s="45" t="s">
        <v>89</v>
      </c>
      <c r="G1048" s="46" t="s">
        <v>4060</v>
      </c>
      <c r="H1048" s="211">
        <v>44839</v>
      </c>
      <c r="I1048" s="41">
        <f>Table15[[#This Row],[Fecha 
de 
expedición]]+1461</f>
        <v>46300</v>
      </c>
      <c r="J1048" s="228" t="str">
        <f ca="1">IF(I1048&gt;=TODAY(),"si","no")</f>
        <v>si</v>
      </c>
      <c r="K1048" s="8" t="str">
        <f ca="1">IF(ABS(_xlfn.DAYS(TODAY(),I1048))&lt;$B$9,"Debe renovar licencia luego de curso de 8 horas","")</f>
        <v/>
      </c>
      <c r="L1048" s="8"/>
      <c r="M1048" s="8" t="str">
        <f ca="1">IF(AND(J1048="no",$B$10="si"),"si","no")</f>
        <v>no</v>
      </c>
      <c r="N1048" s="266"/>
      <c r="O1048" s="266"/>
      <c r="P1048" s="266"/>
      <c r="Q1048" s="267" t="str" cm="1">
        <f t="array" aca="1" ref="Q1048" ca="1">_xlfn.IFS(J1048="no","no",$B$10="si","si")</f>
        <v>si</v>
      </c>
      <c r="R1048" s="266"/>
    </row>
    <row r="1049" spans="1:18" x14ac:dyDescent="0.3">
      <c r="A1049" s="63" t="s">
        <v>4061</v>
      </c>
      <c r="B1049" s="224" t="s">
        <v>44</v>
      </c>
      <c r="C1049" s="225" t="s">
        <v>4062</v>
      </c>
      <c r="D1049" s="38" t="s">
        <v>57</v>
      </c>
      <c r="E1049" s="37" t="s">
        <v>4063</v>
      </c>
      <c r="F1049" s="38" t="s">
        <v>74</v>
      </c>
      <c r="G1049" s="39" t="s">
        <v>4064</v>
      </c>
      <c r="H1049" s="40">
        <v>44539</v>
      </c>
      <c r="I1049" s="41">
        <f>Table15[[#This Row],[Fecha 
de 
expedición]]+1461</f>
        <v>46000</v>
      </c>
      <c r="J1049" s="244" t="str">
        <f ca="1">IF(I1049&gt;=TODAY(),"si","no")</f>
        <v>si</v>
      </c>
      <c r="K1049" s="8" t="str">
        <f ca="1">IF(ABS(_xlfn.DAYS(TODAY(),I1049))&lt;$B$9,"Debe renovar licencia luego de curso de 8 horas","")</f>
        <v/>
      </c>
      <c r="L1049" s="8"/>
      <c r="M1049" s="8" t="str">
        <f ca="1">IF(AND(J1049="no",$B$10="si"),"si","no")</f>
        <v>no</v>
      </c>
      <c r="N1049" s="266"/>
      <c r="O1049" s="266"/>
      <c r="P1049" s="266"/>
      <c r="Q1049" s="267" t="str" cm="1">
        <f t="array" aca="1" ref="Q1049" ca="1">_xlfn.IFS(J1049="no","no",$B$10="si","si")</f>
        <v>si</v>
      </c>
      <c r="R1049" s="266"/>
    </row>
    <row r="1050" spans="1:18" x14ac:dyDescent="0.3">
      <c r="A1050" s="64" t="s">
        <v>4065</v>
      </c>
      <c r="B1050" s="224" t="s">
        <v>44</v>
      </c>
      <c r="C1050" s="225" t="s">
        <v>4066</v>
      </c>
      <c r="D1050" s="38" t="s">
        <v>57</v>
      </c>
      <c r="E1050" s="37" t="s">
        <v>4067</v>
      </c>
      <c r="F1050" s="38" t="s">
        <v>555</v>
      </c>
      <c r="G1050" s="39" t="s">
        <v>4068</v>
      </c>
      <c r="H1050" s="40">
        <v>44279</v>
      </c>
      <c r="I1050" s="41">
        <f>Table15[[#This Row],[Fecha 
de 
expedición]]+1461</f>
        <v>45740</v>
      </c>
      <c r="J1050" s="244" t="str">
        <f ca="1">IF(I1050&gt;=TODAY(),"si","no")</f>
        <v>si</v>
      </c>
      <c r="K1050" s="8" t="str">
        <f ca="1">IF(ABS(_xlfn.DAYS(TODAY(),I1050))&lt;$B$9,"Debe renovar licencia luego de curso de 8 horas","")</f>
        <v/>
      </c>
      <c r="L1050" s="8"/>
      <c r="M1050" s="8" t="str">
        <f ca="1">IF(AND(J1050="no",$B$10="si"),"si","no")</f>
        <v>no</v>
      </c>
      <c r="N1050" s="266"/>
      <c r="O1050" s="266"/>
      <c r="P1050" s="266"/>
      <c r="Q1050" s="267" t="str" cm="1">
        <f t="array" aca="1" ref="Q1050" ca="1">_xlfn.IFS(J1050="no","no",$B$10="si","si")</f>
        <v>si</v>
      </c>
      <c r="R1050" s="266"/>
    </row>
    <row r="1051" spans="1:18" x14ac:dyDescent="0.3">
      <c r="A1051" s="64" t="s">
        <v>4069</v>
      </c>
      <c r="B1051" s="224" t="s">
        <v>44</v>
      </c>
      <c r="C1051" s="225" t="s">
        <v>4070</v>
      </c>
      <c r="D1051" s="38" t="s">
        <v>57</v>
      </c>
      <c r="E1051" s="37" t="s">
        <v>4071</v>
      </c>
      <c r="F1051" s="38" t="s">
        <v>155</v>
      </c>
      <c r="G1051" s="39" t="s">
        <v>4072</v>
      </c>
      <c r="H1051" s="40">
        <v>44333</v>
      </c>
      <c r="I1051" s="41">
        <f>Table15[[#This Row],[Fecha 
de 
expedición]]+1461</f>
        <v>45794</v>
      </c>
      <c r="J1051" s="244" t="str">
        <f ca="1">IF(I1051&gt;=TODAY(),"si","no")</f>
        <v>si</v>
      </c>
      <c r="K1051" s="8" t="str">
        <f ca="1">IF(ABS(_xlfn.DAYS(TODAY(),I1051))&lt;$B$9,"Debe renovar licencia luego de curso de 8 horas","")</f>
        <v/>
      </c>
      <c r="L1051" s="8"/>
      <c r="M1051" s="8" t="str">
        <f ca="1">IF(AND(J1051="no",$B$10="si"),"si","no")</f>
        <v>no</v>
      </c>
      <c r="N1051" s="266"/>
      <c r="O1051" s="266"/>
      <c r="P1051" s="266"/>
      <c r="Q1051" s="267" t="str" cm="1">
        <f t="array" aca="1" ref="Q1051" ca="1">_xlfn.IFS(J1051="no","no",$B$10="si","si")</f>
        <v>si</v>
      </c>
      <c r="R1051" s="266"/>
    </row>
    <row r="1052" spans="1:18" x14ac:dyDescent="0.3">
      <c r="A1052" s="64" t="s">
        <v>4073</v>
      </c>
      <c r="B1052" s="224" t="s">
        <v>44</v>
      </c>
      <c r="C1052" s="225" t="s">
        <v>4074</v>
      </c>
      <c r="D1052" s="38" t="s">
        <v>57</v>
      </c>
      <c r="E1052" s="58" t="s">
        <v>4075</v>
      </c>
      <c r="F1052" s="38" t="s">
        <v>89</v>
      </c>
      <c r="G1052" s="39" t="s">
        <v>4076</v>
      </c>
      <c r="H1052" s="40">
        <v>44603</v>
      </c>
      <c r="I1052" s="41">
        <f>Table15[[#This Row],[Fecha 
de 
expedición]]+1461</f>
        <v>46064</v>
      </c>
      <c r="J1052" s="244" t="str">
        <f ca="1">IF(I1052&gt;=TODAY(),"si","no")</f>
        <v>si</v>
      </c>
      <c r="K1052" s="8" t="str">
        <f ca="1">IF(ABS(_xlfn.DAYS(TODAY(),I1052))&lt;$B$9,"Debe renovar licencia luego de curso de 8 horas","")</f>
        <v/>
      </c>
      <c r="L1052" s="8"/>
      <c r="M1052" s="8" t="str">
        <f ca="1">IF(AND(J1052="no",$B$10="si"),"si","no")</f>
        <v>no</v>
      </c>
      <c r="N1052" s="266"/>
      <c r="O1052" s="266"/>
      <c r="P1052" s="266"/>
      <c r="Q1052" s="267" t="str" cm="1">
        <f t="array" aca="1" ref="Q1052" ca="1">_xlfn.IFS(J1052="no","no",$B$10="si","si")</f>
        <v>si</v>
      </c>
      <c r="R1052" s="266"/>
    </row>
    <row r="1053" spans="1:18" x14ac:dyDescent="0.3">
      <c r="A1053" s="61" t="s">
        <v>4077</v>
      </c>
      <c r="B1053" s="224" t="s">
        <v>44</v>
      </c>
      <c r="C1053" s="225" t="s">
        <v>4078</v>
      </c>
      <c r="D1053" s="38" t="s">
        <v>57</v>
      </c>
      <c r="E1053" s="37" t="s">
        <v>4079</v>
      </c>
      <c r="F1053" s="38" t="s">
        <v>4080</v>
      </c>
      <c r="G1053" s="39" t="s">
        <v>4081</v>
      </c>
      <c r="H1053" s="40">
        <v>44334</v>
      </c>
      <c r="I1053" s="41">
        <f>Table15[[#This Row],[Fecha 
de 
expedición]]+1461</f>
        <v>45795</v>
      </c>
      <c r="J1053" s="244" t="str">
        <f ca="1">IF(I1053&gt;=TODAY(),"si","no")</f>
        <v>si</v>
      </c>
      <c r="K1053" s="8" t="str">
        <f ca="1">IF(ABS(_xlfn.DAYS(TODAY(),I1053))&lt;$B$9,"Debe renovar licencia luego de curso de 8 horas","")</f>
        <v/>
      </c>
      <c r="L1053" s="8"/>
      <c r="M1053" s="8" t="str">
        <f ca="1">IF(AND(J1053="no",$B$10="si"),"si","no")</f>
        <v>no</v>
      </c>
      <c r="N1053" s="266"/>
      <c r="O1053" s="266"/>
      <c r="P1053" s="266"/>
      <c r="Q1053" s="267" t="str" cm="1">
        <f t="array" aca="1" ref="Q1053" ca="1">_xlfn.IFS(J1053="no","no",$B$10="si","si")</f>
        <v>si</v>
      </c>
      <c r="R1053" s="266"/>
    </row>
    <row r="1054" spans="1:18" x14ac:dyDescent="0.3">
      <c r="A1054" s="61" t="s">
        <v>4082</v>
      </c>
      <c r="B1054" s="224" t="s">
        <v>44</v>
      </c>
      <c r="C1054" s="225" t="s">
        <v>4083</v>
      </c>
      <c r="D1054" s="38" t="s">
        <v>57</v>
      </c>
      <c r="E1054" s="37" t="s">
        <v>4084</v>
      </c>
      <c r="F1054" s="38" t="s">
        <v>74</v>
      </c>
      <c r="G1054" s="39" t="s">
        <v>4085</v>
      </c>
      <c r="H1054" s="40">
        <v>44356</v>
      </c>
      <c r="I1054" s="41">
        <f>Table15[[#This Row],[Fecha 
de 
expedición]]+1461</f>
        <v>45817</v>
      </c>
      <c r="J1054" s="244" t="str">
        <f ca="1">IF(I1054&gt;=TODAY(),"si","no")</f>
        <v>si</v>
      </c>
      <c r="K1054" s="8" t="str">
        <f ca="1">IF(ABS(_xlfn.DAYS(TODAY(),I1054))&lt;$B$9,"Debe renovar licencia luego de curso de 8 horas","")</f>
        <v/>
      </c>
      <c r="L1054" s="8"/>
      <c r="M1054" s="8" t="str">
        <f ca="1">IF(AND(J1054="no",$B$10="si"),"si","no")</f>
        <v>no</v>
      </c>
      <c r="N1054" s="266"/>
      <c r="O1054" s="266"/>
      <c r="P1054" s="266"/>
      <c r="Q1054" s="267" t="str" cm="1">
        <f t="array" aca="1" ref="Q1054" ca="1">_xlfn.IFS(J1054="no","no",$B$10="si","si")</f>
        <v>si</v>
      </c>
      <c r="R1054" s="266"/>
    </row>
    <row r="1055" spans="1:18" x14ac:dyDescent="0.3">
      <c r="A1055" s="64" t="s">
        <v>4086</v>
      </c>
      <c r="B1055" s="224" t="s">
        <v>44</v>
      </c>
      <c r="C1055" s="225" t="s">
        <v>4087</v>
      </c>
      <c r="D1055" s="38" t="s">
        <v>57</v>
      </c>
      <c r="E1055" s="37" t="s">
        <v>4088</v>
      </c>
      <c r="F1055" s="38" t="s">
        <v>53</v>
      </c>
      <c r="G1055" s="39" t="s">
        <v>4089</v>
      </c>
      <c r="H1055" s="40">
        <v>44335</v>
      </c>
      <c r="I1055" s="41">
        <f>Table15[[#This Row],[Fecha 
de 
expedición]]+1461</f>
        <v>45796</v>
      </c>
      <c r="J1055" s="244" t="str">
        <f ca="1">IF(I1055&gt;=TODAY(),"si","no")</f>
        <v>si</v>
      </c>
      <c r="K1055" s="8" t="str">
        <f ca="1">IF(ABS(_xlfn.DAYS(TODAY(),I1055))&lt;$B$9,"Debe renovar licencia luego de curso de 8 horas","")</f>
        <v/>
      </c>
      <c r="L1055" s="8"/>
      <c r="M1055" s="8" t="str">
        <f ca="1">IF(AND(J1055="no",$B$10="si"),"si","no")</f>
        <v>no</v>
      </c>
      <c r="N1055" s="266"/>
      <c r="O1055" s="266"/>
      <c r="P1055" s="266"/>
      <c r="Q1055" s="267" t="str" cm="1">
        <f t="array" aca="1" ref="Q1055" ca="1">_xlfn.IFS(J1055="no","no",$B$10="si","si")</f>
        <v>si</v>
      </c>
      <c r="R1055" s="266"/>
    </row>
    <row r="1056" spans="1:18" x14ac:dyDescent="0.3">
      <c r="A1056" s="61" t="s">
        <v>4090</v>
      </c>
      <c r="B1056" s="224" t="s">
        <v>44</v>
      </c>
      <c r="C1056" s="225" t="s">
        <v>4091</v>
      </c>
      <c r="D1056" s="38" t="s">
        <v>57</v>
      </c>
      <c r="E1056" s="37" t="s">
        <v>4092</v>
      </c>
      <c r="F1056" s="38" t="s">
        <v>53</v>
      </c>
      <c r="G1056" s="39" t="s">
        <v>4093</v>
      </c>
      <c r="H1056" s="40">
        <v>44356</v>
      </c>
      <c r="I1056" s="41">
        <f>Table15[[#This Row],[Fecha 
de 
expedición]]+1461</f>
        <v>45817</v>
      </c>
      <c r="J1056" s="244" t="str">
        <f ca="1">IF(I1056&gt;=TODAY(),"si","no")</f>
        <v>si</v>
      </c>
      <c r="K1056" s="8" t="str">
        <f ca="1">IF(ABS(_xlfn.DAYS(TODAY(),I1056))&lt;$B$9,"Debe renovar licencia luego de curso de 8 horas","")</f>
        <v/>
      </c>
      <c r="L1056" s="8"/>
      <c r="M1056" s="8" t="str">
        <f ca="1">IF(AND(J1056="no",$B$10="si"),"si","no")</f>
        <v>no</v>
      </c>
      <c r="N1056" s="266"/>
      <c r="O1056" s="266"/>
      <c r="P1056" s="266"/>
      <c r="Q1056" s="267" t="str" cm="1">
        <f t="array" aca="1" ref="Q1056" ca="1">_xlfn.IFS(J1056="no","no",$B$10="si","si")</f>
        <v>si</v>
      </c>
      <c r="R1056" s="266"/>
    </row>
    <row r="1057" spans="1:18" x14ac:dyDescent="0.3">
      <c r="A1057" s="61" t="s">
        <v>4094</v>
      </c>
      <c r="B1057" s="224" t="s">
        <v>44</v>
      </c>
      <c r="C1057" s="225" t="s">
        <v>4095</v>
      </c>
      <c r="D1057" s="38" t="s">
        <v>57</v>
      </c>
      <c r="E1057" s="235" t="s">
        <v>4096</v>
      </c>
      <c r="F1057" s="38" t="s">
        <v>411</v>
      </c>
      <c r="G1057" s="39" t="s">
        <v>4097</v>
      </c>
      <c r="H1057" s="81">
        <v>44783</v>
      </c>
      <c r="I1057" s="84">
        <f>Table15[[#This Row],[Fecha 
de 
expedición]]+1461</f>
        <v>46244</v>
      </c>
      <c r="J1057" s="244" t="str">
        <f ca="1">IF(I1057&gt;=TODAY(),"si","no")</f>
        <v>si</v>
      </c>
      <c r="K1057" s="8" t="str">
        <f ca="1">IF(ABS(_xlfn.DAYS(TODAY(),I1057))&lt;$B$9,"Debe renovar licencia luego de curso de 8 horas","")</f>
        <v/>
      </c>
      <c r="L1057" s="8"/>
      <c r="M1057" s="8" t="str">
        <f ca="1">IF(AND(J1057="no",$B$10="si"),"si","no")</f>
        <v>no</v>
      </c>
      <c r="N1057" s="266"/>
      <c r="O1057" s="266"/>
      <c r="P1057" s="266"/>
      <c r="Q1057" s="267" t="str" cm="1">
        <f t="array" aca="1" ref="Q1057" ca="1">_xlfn.IFS(J1057="no","no",$B$10="si","si")</f>
        <v>si</v>
      </c>
      <c r="R1057" s="266"/>
    </row>
    <row r="1058" spans="1:18" x14ac:dyDescent="0.3">
      <c r="A1058" s="64" t="s">
        <v>4098</v>
      </c>
      <c r="B1058" s="224" t="s">
        <v>44</v>
      </c>
      <c r="C1058" s="225" t="s">
        <v>4099</v>
      </c>
      <c r="D1058" s="38" t="s">
        <v>57</v>
      </c>
      <c r="E1058" s="37" t="s">
        <v>4100</v>
      </c>
      <c r="F1058" s="38" t="s">
        <v>678</v>
      </c>
      <c r="G1058" s="39" t="s">
        <v>4101</v>
      </c>
      <c r="H1058" s="40">
        <v>44334</v>
      </c>
      <c r="I1058" s="41">
        <f>Table15[[#This Row],[Fecha 
de 
expedición]]+1461</f>
        <v>45795</v>
      </c>
      <c r="J1058" s="244" t="str">
        <f ca="1">IF(I1058&gt;=TODAY(),"si","no")</f>
        <v>si</v>
      </c>
      <c r="K1058" s="8" t="str">
        <f ca="1">IF(ABS(_xlfn.DAYS(TODAY(),I1058))&lt;$B$9,"Debe renovar licencia luego de curso de 8 horas","")</f>
        <v/>
      </c>
      <c r="L1058" s="8"/>
      <c r="M1058" s="8" t="str">
        <f ca="1">IF(AND(J1058="no",$B$10="si"),"si","no")</f>
        <v>no</v>
      </c>
      <c r="N1058" s="266"/>
      <c r="O1058" s="266"/>
      <c r="P1058" s="266"/>
      <c r="Q1058" s="267" t="str" cm="1">
        <f t="array" aca="1" ref="Q1058" ca="1">_xlfn.IFS(J1058="no","no",$B$10="si","si")</f>
        <v>si</v>
      </c>
      <c r="R1058" s="266"/>
    </row>
    <row r="1059" spans="1:18" x14ac:dyDescent="0.3">
      <c r="A1059" s="61" t="s">
        <v>4102</v>
      </c>
      <c r="B1059" s="224" t="s">
        <v>44</v>
      </c>
      <c r="C1059" s="225" t="s">
        <v>4103</v>
      </c>
      <c r="D1059" s="38" t="s">
        <v>57</v>
      </c>
      <c r="E1059" s="58" t="s">
        <v>4104</v>
      </c>
      <c r="F1059" s="38" t="s">
        <v>74</v>
      </c>
      <c r="G1059" s="39" t="s">
        <v>4105</v>
      </c>
      <c r="H1059" s="40">
        <v>44390</v>
      </c>
      <c r="I1059" s="41">
        <f>Table15[[#This Row],[Fecha 
de 
expedición]]+1461</f>
        <v>45851</v>
      </c>
      <c r="J1059" s="244" t="str">
        <f ca="1">IF(I1059&gt;=TODAY(),"si","no")</f>
        <v>si</v>
      </c>
      <c r="K1059" s="8" t="str">
        <f ca="1">IF(ABS(_xlfn.DAYS(TODAY(),I1059))&lt;$B$9,"Debe renovar licencia luego de curso de 8 horas","")</f>
        <v/>
      </c>
      <c r="L1059" s="8"/>
      <c r="M1059" s="8" t="str">
        <f ca="1">IF(AND(J1059="no",$B$10="si"),"si","no")</f>
        <v>no</v>
      </c>
      <c r="N1059" s="266"/>
      <c r="O1059" s="266"/>
      <c r="P1059" s="266"/>
      <c r="Q1059" s="267" t="str" cm="1">
        <f t="array" aca="1" ref="Q1059" ca="1">_xlfn.IFS(J1059="no","no",$B$10="si","si")</f>
        <v>si</v>
      </c>
      <c r="R1059" s="266"/>
    </row>
    <row r="1060" spans="1:18" x14ac:dyDescent="0.3">
      <c r="A1060" s="64" t="s">
        <v>4106</v>
      </c>
      <c r="B1060" s="224" t="s">
        <v>44</v>
      </c>
      <c r="C1060" s="225" t="s">
        <v>4107</v>
      </c>
      <c r="D1060" s="38" t="s">
        <v>57</v>
      </c>
      <c r="E1060" s="37" t="s">
        <v>4108</v>
      </c>
      <c r="F1060" s="38" t="s">
        <v>835</v>
      </c>
      <c r="G1060" s="39" t="s">
        <v>4109</v>
      </c>
      <c r="H1060" s="40">
        <v>44335</v>
      </c>
      <c r="I1060" s="41">
        <f>Table15[[#This Row],[Fecha 
de 
expedición]]+1461</f>
        <v>45796</v>
      </c>
      <c r="J1060" s="244" t="str">
        <f ca="1">IF(I1060&gt;=TODAY(),"si","no")</f>
        <v>si</v>
      </c>
      <c r="K1060" s="8" t="str">
        <f ca="1">IF(ABS(_xlfn.DAYS(TODAY(),I1060))&lt;$B$9,"Debe renovar licencia luego de curso de 8 horas","")</f>
        <v/>
      </c>
      <c r="L1060" s="8"/>
      <c r="M1060" s="8" t="str">
        <f ca="1">IF(AND(J1060="no",$B$10="si"),"si","no")</f>
        <v>no</v>
      </c>
      <c r="N1060" s="266"/>
      <c r="O1060" s="266"/>
      <c r="P1060" s="266"/>
      <c r="Q1060" s="267" t="str" cm="1">
        <f t="array" aca="1" ref="Q1060" ca="1">_xlfn.IFS(J1060="no","no",$B$10="si","si")</f>
        <v>si</v>
      </c>
      <c r="R1060" s="266"/>
    </row>
    <row r="1061" spans="1:18" x14ac:dyDescent="0.3">
      <c r="A1061" s="61" t="s">
        <v>4110</v>
      </c>
      <c r="B1061" s="224" t="s">
        <v>44</v>
      </c>
      <c r="C1061" s="225" t="s">
        <v>4111</v>
      </c>
      <c r="D1061" s="38" t="s">
        <v>57</v>
      </c>
      <c r="E1061" s="235" t="s">
        <v>4112</v>
      </c>
      <c r="F1061" s="38" t="s">
        <v>704</v>
      </c>
      <c r="G1061" s="39" t="s">
        <v>4113</v>
      </c>
      <c r="H1061" s="81">
        <v>44530</v>
      </c>
      <c r="I1061" s="84">
        <f>Table15[[#This Row],[Fecha 
de 
expedición]]+1461</f>
        <v>45991</v>
      </c>
      <c r="J1061" s="244" t="str">
        <f ca="1">IF(I1061&gt;=TODAY(),"si","no")</f>
        <v>si</v>
      </c>
      <c r="K1061" s="8" t="str">
        <f ca="1">IF(ABS(_xlfn.DAYS(TODAY(),I1061))&lt;$B$9,"Debe renovar licencia luego de curso de 8 horas","")</f>
        <v/>
      </c>
      <c r="L1061" s="8"/>
      <c r="M1061" s="8" t="str">
        <f ca="1">IF(AND(J1061="no",$B$10="si"),"si","no")</f>
        <v>no</v>
      </c>
      <c r="N1061" s="266"/>
      <c r="O1061" s="266"/>
      <c r="P1061" s="266"/>
      <c r="Q1061" s="267" t="str" cm="1">
        <f t="array" aca="1" ref="Q1061" ca="1">_xlfn.IFS(J1061="no","no",$B$10="si","si")</f>
        <v>si</v>
      </c>
      <c r="R1061" s="266"/>
    </row>
    <row r="1062" spans="1:18" x14ac:dyDescent="0.3">
      <c r="A1062" s="64" t="s">
        <v>4114</v>
      </c>
      <c r="B1062" s="224" t="s">
        <v>44</v>
      </c>
      <c r="C1062" s="225" t="s">
        <v>4115</v>
      </c>
      <c r="D1062" s="38" t="s">
        <v>57</v>
      </c>
      <c r="E1062" s="37" t="s">
        <v>4116</v>
      </c>
      <c r="F1062" s="38" t="s">
        <v>606</v>
      </c>
      <c r="G1062" s="39" t="s">
        <v>4117</v>
      </c>
      <c r="H1062" s="40">
        <v>44333</v>
      </c>
      <c r="I1062" s="41">
        <f>Table15[[#This Row],[Fecha 
de 
expedición]]+1461</f>
        <v>45794</v>
      </c>
      <c r="J1062" s="244" t="str">
        <f ca="1">IF(I1062&gt;=TODAY(),"si","no")</f>
        <v>si</v>
      </c>
      <c r="K1062" s="8" t="str">
        <f ca="1">IF(ABS(_xlfn.DAYS(TODAY(),I1062))&lt;$B$9,"Debe renovar licencia luego de curso de 8 horas","")</f>
        <v/>
      </c>
      <c r="L1062" s="8"/>
      <c r="M1062" s="8" t="str">
        <f ca="1">IF(AND(J1062="no",$B$10="si"),"si","no")</f>
        <v>no</v>
      </c>
      <c r="N1062" s="266"/>
      <c r="O1062" s="266"/>
      <c r="P1062" s="266"/>
      <c r="Q1062" s="267" t="str" cm="1">
        <f t="array" aca="1" ref="Q1062" ca="1">_xlfn.IFS(J1062="no","no",$B$10="si","si")</f>
        <v>si</v>
      </c>
      <c r="R1062" s="266"/>
    </row>
    <row r="1063" spans="1:18" x14ac:dyDescent="0.3">
      <c r="A1063" s="61" t="s">
        <v>4118</v>
      </c>
      <c r="B1063" s="224" t="s">
        <v>44</v>
      </c>
      <c r="C1063" s="225" t="s">
        <v>4119</v>
      </c>
      <c r="D1063" s="38" t="s">
        <v>57</v>
      </c>
      <c r="E1063" s="58" t="s">
        <v>4120</v>
      </c>
      <c r="F1063" s="38" t="s">
        <v>1940</v>
      </c>
      <c r="G1063" s="39" t="s">
        <v>4121</v>
      </c>
      <c r="H1063" s="40">
        <v>44455</v>
      </c>
      <c r="I1063" s="41">
        <f>Table15[[#This Row],[Fecha 
de 
expedición]]+1461</f>
        <v>45916</v>
      </c>
      <c r="J1063" s="244" t="str">
        <f ca="1">IF(I1063&gt;=TODAY(),"si","no")</f>
        <v>si</v>
      </c>
      <c r="K1063" s="8" t="str">
        <f ca="1">IF(ABS(_xlfn.DAYS(TODAY(),I1063))&lt;$B$9,"Debe renovar licencia luego de curso de 8 horas","")</f>
        <v/>
      </c>
      <c r="L1063" s="8"/>
      <c r="M1063" s="8" t="str">
        <f ca="1">IF(AND(J1063="no",$B$10="si"),"si","no")</f>
        <v>no</v>
      </c>
      <c r="N1063" s="266"/>
      <c r="O1063" s="266"/>
      <c r="P1063" s="266"/>
      <c r="Q1063" s="267" t="str" cm="1">
        <f t="array" aca="1" ref="Q1063" ca="1">_xlfn.IFS(J1063="no","no",$B$10="si","si")</f>
        <v>si</v>
      </c>
      <c r="R1063" s="266"/>
    </row>
    <row r="1064" spans="1:18" x14ac:dyDescent="0.3">
      <c r="A1064" s="61" t="s">
        <v>4122</v>
      </c>
      <c r="B1064" s="224" t="s">
        <v>44</v>
      </c>
      <c r="C1064" s="225" t="s">
        <v>4123</v>
      </c>
      <c r="D1064" s="38" t="s">
        <v>57</v>
      </c>
      <c r="E1064" s="58" t="s">
        <v>4124</v>
      </c>
      <c r="F1064" s="38" t="s">
        <v>1940</v>
      </c>
      <c r="G1064" s="39" t="s">
        <v>4125</v>
      </c>
      <c r="H1064" s="40">
        <v>44390</v>
      </c>
      <c r="I1064" s="41">
        <f>Table15[[#This Row],[Fecha 
de 
expedición]]+1461</f>
        <v>45851</v>
      </c>
      <c r="J1064" s="244" t="str">
        <f ca="1">IF(I1064&gt;=TODAY(),"si","no")</f>
        <v>si</v>
      </c>
      <c r="K1064" s="8" t="str">
        <f ca="1">IF(ABS(_xlfn.DAYS(TODAY(),I1064))&lt;$B$9,"Debe renovar licencia luego de curso de 8 horas","")</f>
        <v/>
      </c>
      <c r="L1064" s="8"/>
      <c r="M1064" s="8" t="str">
        <f ca="1">IF(AND(J1064="no",$B$10="si"),"si","no")</f>
        <v>no</v>
      </c>
      <c r="N1064" s="266"/>
      <c r="O1064" s="266"/>
      <c r="P1064" s="266"/>
      <c r="Q1064" s="267" t="str" cm="1">
        <f t="array" aca="1" ref="Q1064" ca="1">_xlfn.IFS(J1064="no","no",$B$10="si","si")</f>
        <v>si</v>
      </c>
      <c r="R1064" s="266"/>
    </row>
    <row r="1065" spans="1:18" x14ac:dyDescent="0.3">
      <c r="A1065" s="61" t="s">
        <v>4126</v>
      </c>
      <c r="B1065" s="224" t="s">
        <v>44</v>
      </c>
      <c r="C1065" s="225" t="s">
        <v>4127</v>
      </c>
      <c r="D1065" s="38" t="s">
        <v>57</v>
      </c>
      <c r="E1065" s="58" t="s">
        <v>4128</v>
      </c>
      <c r="F1065" s="38" t="s">
        <v>129</v>
      </c>
      <c r="G1065" s="39" t="s">
        <v>4129</v>
      </c>
      <c r="H1065" s="40">
        <v>44397</v>
      </c>
      <c r="I1065" s="41">
        <f>Table15[[#This Row],[Fecha 
de 
expedición]]+1461</f>
        <v>45858</v>
      </c>
      <c r="J1065" s="244" t="str">
        <f ca="1">IF(I1065&gt;=TODAY(),"si","no")</f>
        <v>si</v>
      </c>
      <c r="K1065" s="8" t="str">
        <f ca="1">IF(ABS(_xlfn.DAYS(TODAY(),I1065))&lt;$B$9,"Debe renovar licencia luego de curso de 8 horas","")</f>
        <v/>
      </c>
      <c r="L1065" s="8"/>
      <c r="M1065" s="8" t="str">
        <f ca="1">IF(AND(J1065="no",$B$10="si"),"si","no")</f>
        <v>no</v>
      </c>
      <c r="N1065" s="266"/>
      <c r="O1065" s="266"/>
      <c r="P1065" s="266"/>
      <c r="Q1065" s="267" t="str" cm="1">
        <f t="array" aca="1" ref="Q1065" ca="1">_xlfn.IFS(J1065="no","no",$B$10="si","si")</f>
        <v>si</v>
      </c>
      <c r="R1065" s="266"/>
    </row>
    <row r="1066" spans="1:18" x14ac:dyDescent="0.3">
      <c r="A1066" s="61" t="s">
        <v>4130</v>
      </c>
      <c r="B1066" s="224" t="s">
        <v>44</v>
      </c>
      <c r="C1066" s="225" t="s">
        <v>4131</v>
      </c>
      <c r="D1066" s="38" t="s">
        <v>57</v>
      </c>
      <c r="E1066" s="235" t="s">
        <v>4132</v>
      </c>
      <c r="F1066" s="38" t="s">
        <v>655</v>
      </c>
      <c r="G1066" s="39" t="s">
        <v>4133</v>
      </c>
      <c r="H1066" s="81">
        <v>44516</v>
      </c>
      <c r="I1066" s="84">
        <f>Table15[[#This Row],[Fecha 
de 
expedición]]+1461</f>
        <v>45977</v>
      </c>
      <c r="J1066" s="244" t="str">
        <f ca="1">IF(I1066&gt;=TODAY(),"si","no")</f>
        <v>si</v>
      </c>
      <c r="K1066" s="8" t="str">
        <f ca="1">IF(ABS(_xlfn.DAYS(TODAY(),I1066))&lt;$B$9,"Debe renovar licencia luego de curso de 8 horas","")</f>
        <v/>
      </c>
      <c r="L1066" s="8"/>
      <c r="M1066" s="8" t="str">
        <f ca="1">IF(AND(J1066="no",$B$10="si"),"si","no")</f>
        <v>no</v>
      </c>
      <c r="N1066" s="266"/>
      <c r="O1066" s="266"/>
      <c r="P1066" s="266"/>
      <c r="Q1066" s="267" t="str" cm="1">
        <f t="array" aca="1" ref="Q1066" ca="1">_xlfn.IFS(J1066="no","no",$B$10="si","si")</f>
        <v>si</v>
      </c>
      <c r="R1066" s="266"/>
    </row>
    <row r="1067" spans="1:18" x14ac:dyDescent="0.3">
      <c r="A1067" s="213" t="s">
        <v>4134</v>
      </c>
      <c r="B1067" s="226" t="s">
        <v>44</v>
      </c>
      <c r="C1067" s="227" t="s">
        <v>4135</v>
      </c>
      <c r="D1067" s="214" t="s">
        <v>57</v>
      </c>
      <c r="E1067" s="178" t="s">
        <v>4136</v>
      </c>
      <c r="F1067" s="45" t="s">
        <v>466</v>
      </c>
      <c r="G1067" s="46" t="s">
        <v>4137</v>
      </c>
      <c r="H1067" s="211">
        <v>44922</v>
      </c>
      <c r="I1067" s="41">
        <f>Table15[[#This Row],[Fecha 
de 
expedición]]+1461</f>
        <v>46383</v>
      </c>
      <c r="J1067" s="228" t="str">
        <f ca="1">IF(I1067&gt;=TODAY(),"si","no")</f>
        <v>si</v>
      </c>
      <c r="K1067" s="8" t="str">
        <f ca="1">IF(ABS(_xlfn.DAYS(TODAY(),I1067))&lt;$B$9,"Debe renovar licencia luego de curso de 8 horas","")</f>
        <v/>
      </c>
      <c r="L1067" s="8"/>
      <c r="M1067" s="8" t="str">
        <f ca="1">IF(AND(J1067="no",$B$10="si"),"si","no")</f>
        <v>no</v>
      </c>
      <c r="N1067" s="266"/>
      <c r="O1067" s="266"/>
      <c r="P1067" s="266"/>
      <c r="Q1067" s="267" t="str" cm="1">
        <f t="array" aca="1" ref="Q1067" ca="1">_xlfn.IFS(J1067="no","no",$B$10="si","si")</f>
        <v>si</v>
      </c>
      <c r="R1067" s="266"/>
    </row>
    <row r="1068" spans="1:18" x14ac:dyDescent="0.3">
      <c r="A1068" s="61" t="s">
        <v>4138</v>
      </c>
      <c r="B1068" s="224" t="s">
        <v>44</v>
      </c>
      <c r="C1068" s="225" t="s">
        <v>4139</v>
      </c>
      <c r="D1068" s="38" t="s">
        <v>57</v>
      </c>
      <c r="E1068" s="58" t="s">
        <v>4140</v>
      </c>
      <c r="F1068" s="38" t="s">
        <v>695</v>
      </c>
      <c r="G1068" s="39" t="s">
        <v>4141</v>
      </c>
      <c r="H1068" s="40">
        <v>44455</v>
      </c>
      <c r="I1068" s="41">
        <f>Table15[[#This Row],[Fecha 
de 
expedición]]+1461</f>
        <v>45916</v>
      </c>
      <c r="J1068" s="244" t="str">
        <f ca="1">IF(I1068&gt;=TODAY(),"si","no")</f>
        <v>si</v>
      </c>
      <c r="K1068" s="8" t="str">
        <f ca="1">IF(ABS(_xlfn.DAYS(TODAY(),I1068))&lt;$B$9,"Debe renovar licencia luego de curso de 8 horas","")</f>
        <v/>
      </c>
      <c r="L1068" s="8"/>
      <c r="M1068" s="8" t="str">
        <f ca="1">IF(AND(J1068="no",$B$10="si"),"si","no")</f>
        <v>no</v>
      </c>
      <c r="N1068" s="266"/>
      <c r="O1068" s="266"/>
      <c r="P1068" s="266"/>
      <c r="Q1068" s="267" t="str" cm="1">
        <f t="array" aca="1" ref="Q1068" ca="1">_xlfn.IFS(J1068="no","no",$B$10="si","si")</f>
        <v>si</v>
      </c>
      <c r="R1068" s="266"/>
    </row>
    <row r="1069" spans="1:18" x14ac:dyDescent="0.3">
      <c r="A1069" s="61" t="s">
        <v>4142</v>
      </c>
      <c r="B1069" s="224" t="s">
        <v>44</v>
      </c>
      <c r="C1069" s="225" t="s">
        <v>4143</v>
      </c>
      <c r="D1069" s="38" t="s">
        <v>57</v>
      </c>
      <c r="E1069" s="235" t="s">
        <v>4144</v>
      </c>
      <c r="F1069" s="38" t="s">
        <v>835</v>
      </c>
      <c r="G1069" s="39" t="s">
        <v>4145</v>
      </c>
      <c r="H1069" s="81">
        <v>44609</v>
      </c>
      <c r="I1069" s="84">
        <f>Table15[[#This Row],[Fecha 
de 
expedición]]+1461</f>
        <v>46070</v>
      </c>
      <c r="J1069" s="244" t="str">
        <f ca="1">IF(I1069&gt;=TODAY(),"si","no")</f>
        <v>si</v>
      </c>
      <c r="K1069" s="8" t="str">
        <f ca="1">IF(ABS(_xlfn.DAYS(TODAY(),I1069))&lt;$B$9,"Debe renovar licencia luego de curso de 8 horas","")</f>
        <v/>
      </c>
      <c r="L1069" s="8"/>
      <c r="M1069" s="8" t="str">
        <f ca="1">IF(AND(J1069="no",$B$10="si"),"si","no")</f>
        <v>no</v>
      </c>
      <c r="N1069" s="266"/>
      <c r="O1069" s="266"/>
      <c r="P1069" s="266"/>
      <c r="Q1069" s="267" t="str" cm="1">
        <f t="array" aca="1" ref="Q1069" ca="1">_xlfn.IFS(J1069="no","no",$B$10="si","si")</f>
        <v>si</v>
      </c>
      <c r="R1069" s="266"/>
    </row>
    <row r="1070" spans="1:18" x14ac:dyDescent="0.3">
      <c r="A1070" s="63" t="s">
        <v>4146</v>
      </c>
      <c r="B1070" s="224" t="s">
        <v>44</v>
      </c>
      <c r="C1070" s="225" t="s">
        <v>4147</v>
      </c>
      <c r="D1070" s="38" t="s">
        <v>46</v>
      </c>
      <c r="E1070" s="37" t="s">
        <v>4148</v>
      </c>
      <c r="F1070" s="38" t="s">
        <v>74</v>
      </c>
      <c r="G1070" s="39" t="s">
        <v>4149</v>
      </c>
      <c r="H1070" s="40">
        <v>44342</v>
      </c>
      <c r="I1070" s="41">
        <f>Table15[[#This Row],[Fecha 
de 
expedición]]+1461</f>
        <v>45803</v>
      </c>
      <c r="J1070" s="244" t="str">
        <f ca="1">IF(I1070&gt;=TODAY(),"si","no")</f>
        <v>si</v>
      </c>
      <c r="K1070" s="8" t="str">
        <f ca="1">IF(ABS(_xlfn.DAYS(TODAY(),I1070))&lt;$B$9,"Debe renovar licencia luego de curso de 8 horas","")</f>
        <v/>
      </c>
      <c r="L1070" s="8"/>
      <c r="M1070" s="8" t="str">
        <f ca="1">IF(AND(J1070="no",$B$10="si"),"si","no")</f>
        <v>no</v>
      </c>
      <c r="N1070" s="266"/>
      <c r="O1070" s="266"/>
      <c r="P1070" s="266"/>
      <c r="Q1070" s="267" t="str" cm="1">
        <f t="array" aca="1" ref="Q1070" ca="1">_xlfn.IFS(J1070="no","no",$B$10="si","si")</f>
        <v>si</v>
      </c>
      <c r="R1070" s="266"/>
    </row>
    <row r="1071" spans="1:18" x14ac:dyDescent="0.3">
      <c r="A1071" s="61" t="s">
        <v>4150</v>
      </c>
      <c r="B1071" s="224" t="s">
        <v>44</v>
      </c>
      <c r="C1071" s="225" t="s">
        <v>4151</v>
      </c>
      <c r="D1071" s="38" t="s">
        <v>57</v>
      </c>
      <c r="E1071" s="235" t="s">
        <v>4152</v>
      </c>
      <c r="F1071" s="38" t="s">
        <v>655</v>
      </c>
      <c r="G1071" s="39" t="s">
        <v>4153</v>
      </c>
      <c r="H1071" s="81">
        <v>44757</v>
      </c>
      <c r="I1071" s="84">
        <f>Table15[[#This Row],[Fecha 
de 
expedición]]+1461</f>
        <v>46218</v>
      </c>
      <c r="J1071" s="244" t="str">
        <f ca="1">IF(I1071&gt;=TODAY(),"si","no")</f>
        <v>si</v>
      </c>
      <c r="K1071" s="8" t="str">
        <f ca="1">IF(ABS(_xlfn.DAYS(TODAY(),I1071))&lt;$B$9,"Debe renovar licencia luego de curso de 8 horas","")</f>
        <v/>
      </c>
      <c r="L1071" s="8"/>
      <c r="M1071" s="8" t="str">
        <f ca="1">IF(AND(J1071="no",$B$10="si"),"si","no")</f>
        <v>no</v>
      </c>
      <c r="N1071" s="266"/>
      <c r="O1071" s="266"/>
      <c r="P1071" s="266"/>
      <c r="Q1071" s="267" t="str" cm="1">
        <f t="array" aca="1" ref="Q1071" ca="1">_xlfn.IFS(J1071="no","no",$B$10="si","si")</f>
        <v>si</v>
      </c>
      <c r="R1071" s="266"/>
    </row>
    <row r="1072" spans="1:18" x14ac:dyDescent="0.3">
      <c r="A1072" s="61" t="s">
        <v>4154</v>
      </c>
      <c r="B1072" s="224" t="s">
        <v>44</v>
      </c>
      <c r="C1072" s="225" t="s">
        <v>4155</v>
      </c>
      <c r="D1072" s="38" t="s">
        <v>57</v>
      </c>
      <c r="E1072" s="37" t="s">
        <v>4156</v>
      </c>
      <c r="F1072" s="38" t="s">
        <v>168</v>
      </c>
      <c r="G1072" s="39" t="s">
        <v>4157</v>
      </c>
      <c r="H1072" s="40">
        <v>44259</v>
      </c>
      <c r="I1072" s="41">
        <f>Table15[[#This Row],[Fecha 
de 
expedición]]+1461</f>
        <v>45720</v>
      </c>
      <c r="J1072" s="244" t="str">
        <f ca="1">IF(I1072&gt;=TODAY(),"si","no")</f>
        <v>si</v>
      </c>
      <c r="K1072" s="8" t="str">
        <f ca="1">IF(ABS(_xlfn.DAYS(TODAY(),I1072))&lt;$B$9,"Debe renovar licencia luego de curso de 8 horas","")</f>
        <v/>
      </c>
      <c r="L1072" s="8"/>
      <c r="M1072" s="8" t="str">
        <f ca="1">IF(AND(J1072="no",$B$10="si"),"si","no")</f>
        <v>no</v>
      </c>
      <c r="N1072" s="266"/>
      <c r="O1072" s="266"/>
      <c r="P1072" s="266"/>
      <c r="Q1072" s="267" t="str" cm="1">
        <f t="array" aca="1" ref="Q1072" ca="1">_xlfn.IFS(J1072="no","no",$B$10="si","si")</f>
        <v>si</v>
      </c>
      <c r="R1072" s="266"/>
    </row>
    <row r="1073" spans="1:18" x14ac:dyDescent="0.3">
      <c r="A1073" s="252" t="s">
        <v>9191</v>
      </c>
      <c r="B1073" s="224" t="s">
        <v>44</v>
      </c>
      <c r="C1073" s="253" t="s">
        <v>9192</v>
      </c>
      <c r="D1073" s="254" t="s">
        <v>46</v>
      </c>
      <c r="E1073" s="259" t="s">
        <v>9193</v>
      </c>
      <c r="F1073" s="38" t="s">
        <v>402</v>
      </c>
      <c r="G1073" s="256" t="s">
        <v>9194</v>
      </c>
      <c r="H1073" s="257">
        <v>45054</v>
      </c>
      <c r="I1073" s="41">
        <f>Table15[[#This Row],[Fecha 
de 
expedición]]+1461</f>
        <v>46515</v>
      </c>
      <c r="J1073" s="258" t="str">
        <f ca="1">IF(I1073&gt;=TODAY(),"si","no")</f>
        <v>si</v>
      </c>
      <c r="K1073" s="8" t="str">
        <f ca="1">IF(ABS(_xlfn.DAYS(TODAY(),I1073))&lt;$B$9,"Debe renovar licencia luego de curso de 8 horas","")</f>
        <v/>
      </c>
      <c r="L1073" s="8"/>
      <c r="M1073" s="8" t="str">
        <f ca="1">IF(AND(J1073="no",$B$10="si"),"si","no")</f>
        <v>no</v>
      </c>
      <c r="N1073" s="266"/>
      <c r="O1073" s="266"/>
      <c r="P1073" s="266"/>
      <c r="Q1073" s="267"/>
      <c r="R1073" s="266"/>
    </row>
    <row r="1074" spans="1:18" x14ac:dyDescent="0.3">
      <c r="A1074" s="61" t="s">
        <v>4158</v>
      </c>
      <c r="B1074" s="224" t="s">
        <v>44</v>
      </c>
      <c r="C1074" s="225" t="s">
        <v>4159</v>
      </c>
      <c r="D1074" s="38" t="s">
        <v>46</v>
      </c>
      <c r="E1074" s="235" t="s">
        <v>4160</v>
      </c>
      <c r="F1074" s="38" t="s">
        <v>285</v>
      </c>
      <c r="G1074" s="39" t="s">
        <v>4161</v>
      </c>
      <c r="H1074" s="81">
        <v>44596</v>
      </c>
      <c r="I1074" s="84">
        <f>Table15[[#This Row],[Fecha 
de 
expedición]]+1461</f>
        <v>46057</v>
      </c>
      <c r="J1074" s="244" t="str">
        <f ca="1">IF(I1074&gt;=TODAY(),"si","no")</f>
        <v>si</v>
      </c>
      <c r="K1074" s="8" t="str">
        <f ca="1">IF(ABS(_xlfn.DAYS(TODAY(),I1074))&lt;$B$9,"Debe renovar licencia luego de curso de 8 horas","")</f>
        <v/>
      </c>
      <c r="L1074" s="8"/>
      <c r="M1074" s="8" t="str">
        <f ca="1">IF(AND(J1074="no",$B$10="si"),"si","no")</f>
        <v>no</v>
      </c>
      <c r="N1074" s="266"/>
      <c r="O1074" s="266"/>
      <c r="P1074" s="266"/>
      <c r="Q1074" s="267" t="str" cm="1">
        <f t="array" aca="1" ref="Q1074" ca="1">_xlfn.IFS(J1074="no","no",$B$10="si","si")</f>
        <v>si</v>
      </c>
      <c r="R1074" s="266"/>
    </row>
    <row r="1075" spans="1:18" x14ac:dyDescent="0.3">
      <c r="A1075" s="61" t="s">
        <v>4162</v>
      </c>
      <c r="B1075" s="224" t="s">
        <v>44</v>
      </c>
      <c r="C1075" s="225" t="s">
        <v>4163</v>
      </c>
      <c r="D1075" s="38" t="s">
        <v>57</v>
      </c>
      <c r="E1075" s="235" t="s">
        <v>4164</v>
      </c>
      <c r="F1075" s="38" t="s">
        <v>3170</v>
      </c>
      <c r="G1075" s="39" t="s">
        <v>4165</v>
      </c>
      <c r="H1075" s="81">
        <v>44783</v>
      </c>
      <c r="I1075" s="84">
        <f>Table15[[#This Row],[Fecha 
de 
expedición]]+1461</f>
        <v>46244</v>
      </c>
      <c r="J1075" s="244" t="str">
        <f ca="1">IF(I1075&gt;=TODAY(),"si","no")</f>
        <v>si</v>
      </c>
      <c r="K1075" s="8" t="str">
        <f ca="1">IF(ABS(_xlfn.DAYS(TODAY(),I1075))&lt;$B$9,"Debe renovar licencia luego de curso de 8 horas","")</f>
        <v/>
      </c>
      <c r="L1075" s="8"/>
      <c r="M1075" s="8" t="str">
        <f ca="1">IF(AND(J1075="no",$B$10="si"),"si","no")</f>
        <v>no</v>
      </c>
      <c r="N1075" s="266"/>
      <c r="O1075" s="266"/>
      <c r="P1075" s="266"/>
      <c r="Q1075" s="267" t="str" cm="1">
        <f t="array" aca="1" ref="Q1075" ca="1">_xlfn.IFS(J1075="no","no",$B$10="si","si")</f>
        <v>si</v>
      </c>
      <c r="R1075" s="266"/>
    </row>
    <row r="1076" spans="1:18" x14ac:dyDescent="0.3">
      <c r="A1076" s="63" t="s">
        <v>4166</v>
      </c>
      <c r="B1076" s="224" t="s">
        <v>44</v>
      </c>
      <c r="C1076" s="225" t="s">
        <v>4167</v>
      </c>
      <c r="D1076" s="38" t="s">
        <v>46</v>
      </c>
      <c r="E1076" s="37" t="s">
        <v>4168</v>
      </c>
      <c r="F1076" s="38" t="s">
        <v>155</v>
      </c>
      <c r="G1076" s="39" t="s">
        <v>4169</v>
      </c>
      <c r="H1076" s="40">
        <v>44342</v>
      </c>
      <c r="I1076" s="41">
        <f>Table15[[#This Row],[Fecha 
de 
expedición]]+1461</f>
        <v>45803</v>
      </c>
      <c r="J1076" s="244" t="str">
        <f ca="1">IF(I1076&gt;=TODAY(),"si","no")</f>
        <v>si</v>
      </c>
      <c r="K1076" s="8" t="str">
        <f ca="1">IF(ABS(_xlfn.DAYS(TODAY(),I1076))&lt;$B$9,"Debe renovar licencia luego de curso de 8 horas","")</f>
        <v/>
      </c>
      <c r="L1076" s="8"/>
      <c r="M1076" s="8" t="str">
        <f ca="1">IF(AND(J1076="no",$B$10="si"),"si","no")</f>
        <v>no</v>
      </c>
      <c r="N1076" s="266"/>
      <c r="O1076" s="266"/>
      <c r="P1076" s="266"/>
      <c r="Q1076" s="267" t="str" cm="1">
        <f t="array" aca="1" ref="Q1076" ca="1">_xlfn.IFS(J1076="no","no",$B$10="si","si")</f>
        <v>si</v>
      </c>
      <c r="R1076" s="266"/>
    </row>
    <row r="1077" spans="1:18" x14ac:dyDescent="0.3">
      <c r="A1077" s="64" t="s">
        <v>4170</v>
      </c>
      <c r="B1077" s="224" t="s">
        <v>44</v>
      </c>
      <c r="C1077" s="225" t="s">
        <v>4171</v>
      </c>
      <c r="D1077" s="38" t="s">
        <v>57</v>
      </c>
      <c r="E1077" s="37" t="s">
        <v>4172</v>
      </c>
      <c r="F1077" s="38" t="s">
        <v>844</v>
      </c>
      <c r="G1077" s="39" t="s">
        <v>4173</v>
      </c>
      <c r="H1077" s="40">
        <v>44336</v>
      </c>
      <c r="I1077" s="41">
        <f>Table15[[#This Row],[Fecha 
de 
expedición]]+1461</f>
        <v>45797</v>
      </c>
      <c r="J1077" s="244" t="str">
        <f ca="1">IF(I1077&gt;=TODAY(),"si","no")</f>
        <v>si</v>
      </c>
      <c r="K1077" s="8" t="str">
        <f ca="1">IF(ABS(_xlfn.DAYS(TODAY(),I1077))&lt;$B$9,"Debe renovar licencia luego de curso de 8 horas","")</f>
        <v/>
      </c>
      <c r="L1077" s="8"/>
      <c r="M1077" s="8" t="str">
        <f ca="1">IF(AND(J1077="no",$B$10="si"),"si","no")</f>
        <v>no</v>
      </c>
      <c r="N1077" s="266"/>
      <c r="O1077" s="266"/>
      <c r="P1077" s="266"/>
      <c r="Q1077" s="267" t="str" cm="1">
        <f t="array" aca="1" ref="Q1077" ca="1">_xlfn.IFS(J1077="no","no",$B$10="si","si")</f>
        <v>si</v>
      </c>
      <c r="R1077" s="266"/>
    </row>
    <row r="1078" spans="1:18" x14ac:dyDescent="0.3">
      <c r="A1078" s="63" t="s">
        <v>4174</v>
      </c>
      <c r="B1078" s="224" t="s">
        <v>44</v>
      </c>
      <c r="C1078" s="225" t="s">
        <v>4175</v>
      </c>
      <c r="D1078" s="38" t="s">
        <v>57</v>
      </c>
      <c r="E1078" s="37" t="s">
        <v>4176</v>
      </c>
      <c r="F1078" s="38" t="s">
        <v>104</v>
      </c>
      <c r="G1078" s="39" t="s">
        <v>4177</v>
      </c>
      <c r="H1078" s="40">
        <v>44328</v>
      </c>
      <c r="I1078" s="41">
        <f>Table15[[#This Row],[Fecha 
de 
expedición]]+1461</f>
        <v>45789</v>
      </c>
      <c r="J1078" s="244" t="str">
        <f ca="1">IF(I1078&gt;=TODAY(),"si","no")</f>
        <v>si</v>
      </c>
      <c r="K1078" s="8" t="str">
        <f ca="1">IF(ABS(_xlfn.DAYS(TODAY(),I1078))&lt;$B$9,"Debe renovar licencia luego de curso de 8 horas","")</f>
        <v/>
      </c>
      <c r="L1078" s="8"/>
      <c r="M1078" s="8" t="str">
        <f ca="1">IF(AND(J1078="no",$B$10="si"),"si","no")</f>
        <v>no</v>
      </c>
      <c r="N1078" s="266"/>
      <c r="O1078" s="266"/>
      <c r="P1078" s="266"/>
      <c r="Q1078" s="267" t="str" cm="1">
        <f t="array" aca="1" ref="Q1078" ca="1">_xlfn.IFS(J1078="no","no",$B$10="si","si")</f>
        <v>si</v>
      </c>
      <c r="R1078" s="266"/>
    </row>
    <row r="1079" spans="1:18" x14ac:dyDescent="0.3">
      <c r="A1079" s="61" t="s">
        <v>4178</v>
      </c>
      <c r="B1079" s="224" t="s">
        <v>44</v>
      </c>
      <c r="C1079" s="225" t="s">
        <v>4179</v>
      </c>
      <c r="D1079" s="38" t="s">
        <v>57</v>
      </c>
      <c r="E1079" s="235" t="s">
        <v>4180</v>
      </c>
      <c r="F1079" s="38" t="s">
        <v>892</v>
      </c>
      <c r="G1079" s="39" t="s">
        <v>4181</v>
      </c>
      <c r="H1079" s="81">
        <v>44596</v>
      </c>
      <c r="I1079" s="84">
        <f>Table15[[#This Row],[Fecha 
de 
expedición]]+1461</f>
        <v>46057</v>
      </c>
      <c r="J1079" s="244" t="str">
        <f ca="1">IF(I1079&gt;=TODAY(),"si","no")</f>
        <v>si</v>
      </c>
      <c r="K1079" s="8" t="str">
        <f ca="1">IF(ABS(_xlfn.DAYS(TODAY(),I1079))&lt;$B$9,"Debe renovar licencia luego de curso de 8 horas","")</f>
        <v/>
      </c>
      <c r="L1079" s="8"/>
      <c r="M1079" s="8" t="str">
        <f ca="1">IF(AND(J1079="no",$B$10="si"),"si","no")</f>
        <v>no</v>
      </c>
      <c r="N1079" s="266"/>
      <c r="O1079" s="266"/>
      <c r="P1079" s="266"/>
      <c r="Q1079" s="267" t="str" cm="1">
        <f t="array" aca="1" ref="Q1079" ca="1">_xlfn.IFS(J1079="no","no",$B$10="si","si")</f>
        <v>si</v>
      </c>
      <c r="R1079" s="266"/>
    </row>
    <row r="1080" spans="1:18" x14ac:dyDescent="0.3">
      <c r="A1080" s="64" t="s">
        <v>4182</v>
      </c>
      <c r="B1080" s="224" t="s">
        <v>44</v>
      </c>
      <c r="C1080" s="225" t="s">
        <v>4183</v>
      </c>
      <c r="D1080" s="38" t="s">
        <v>57</v>
      </c>
      <c r="E1080" s="37" t="s">
        <v>4184</v>
      </c>
      <c r="F1080" s="38" t="s">
        <v>1204</v>
      </c>
      <c r="G1080" s="39" t="s">
        <v>4185</v>
      </c>
      <c r="H1080" s="40">
        <v>44279</v>
      </c>
      <c r="I1080" s="41">
        <f>Table15[[#This Row],[Fecha 
de 
expedición]]+1461</f>
        <v>45740</v>
      </c>
      <c r="J1080" s="244" t="str">
        <f ca="1">IF(I1080&gt;=TODAY(),"si","no")</f>
        <v>si</v>
      </c>
      <c r="K1080" s="8" t="str">
        <f ca="1">IF(ABS(_xlfn.DAYS(TODAY(),I1080))&lt;$B$9,"Debe renovar licencia luego de curso de 8 horas","")</f>
        <v/>
      </c>
      <c r="L1080" s="8"/>
      <c r="M1080" s="8" t="str">
        <f ca="1">IF(AND(J1080="no",$B$10="si"),"si","no")</f>
        <v>no</v>
      </c>
      <c r="N1080" s="266"/>
      <c r="O1080" s="266"/>
      <c r="P1080" s="266"/>
      <c r="Q1080" s="267" t="str" cm="1">
        <f t="array" aca="1" ref="Q1080" ca="1">_xlfn.IFS(J1080="no","no",$B$10="si","si")</f>
        <v>si</v>
      </c>
      <c r="R1080" s="266"/>
    </row>
    <row r="1081" spans="1:18" x14ac:dyDescent="0.3">
      <c r="A1081" s="61" t="s">
        <v>4186</v>
      </c>
      <c r="B1081" s="224" t="s">
        <v>44</v>
      </c>
      <c r="C1081" s="225" t="s">
        <v>4187</v>
      </c>
      <c r="D1081" s="38" t="s">
        <v>57</v>
      </c>
      <c r="E1081" s="58" t="s">
        <v>4188</v>
      </c>
      <c r="F1081" s="38" t="s">
        <v>1393</v>
      </c>
      <c r="G1081" s="39" t="s">
        <v>4189</v>
      </c>
      <c r="H1081" s="40">
        <v>44427</v>
      </c>
      <c r="I1081" s="41">
        <f>Table15[[#This Row],[Fecha 
de 
expedición]]+1461</f>
        <v>45888</v>
      </c>
      <c r="J1081" s="244" t="str">
        <f ca="1">IF(I1081&gt;=TODAY(),"si","no")</f>
        <v>si</v>
      </c>
      <c r="K1081" s="8" t="str">
        <f ca="1">IF(ABS(_xlfn.DAYS(TODAY(),I1081))&lt;$B$9,"Debe renovar licencia luego de curso de 8 horas","")</f>
        <v/>
      </c>
      <c r="L1081" s="8"/>
      <c r="M1081" s="8" t="str">
        <f ca="1">IF(AND(J1081="no",$B$10="si"),"si","no")</f>
        <v>no</v>
      </c>
      <c r="N1081" s="266"/>
      <c r="O1081" s="266"/>
      <c r="P1081" s="266"/>
      <c r="Q1081" s="267" t="str" cm="1">
        <f t="array" aca="1" ref="Q1081" ca="1">_xlfn.IFS(J1081="no","no",$B$10="si","si")</f>
        <v>si</v>
      </c>
      <c r="R1081" s="266"/>
    </row>
    <row r="1082" spans="1:18" x14ac:dyDescent="0.3">
      <c r="A1082" s="61" t="s">
        <v>4190</v>
      </c>
      <c r="B1082" s="224" t="s">
        <v>44</v>
      </c>
      <c r="C1082" s="225" t="s">
        <v>4191</v>
      </c>
      <c r="D1082" s="38" t="s">
        <v>57</v>
      </c>
      <c r="E1082" s="37" t="s">
        <v>4192</v>
      </c>
      <c r="F1082" s="38" t="s">
        <v>655</v>
      </c>
      <c r="G1082" s="39" t="s">
        <v>4193</v>
      </c>
      <c r="H1082" s="40">
        <v>44259</v>
      </c>
      <c r="I1082" s="41">
        <f>Table15[[#This Row],[Fecha 
de 
expedición]]+1461</f>
        <v>45720</v>
      </c>
      <c r="J1082" s="244" t="str">
        <f ca="1">IF(I1082&gt;=TODAY(),"si","no")</f>
        <v>si</v>
      </c>
      <c r="K1082" s="8" t="str">
        <f ca="1">IF(ABS(_xlfn.DAYS(TODAY(),I1082))&lt;$B$9,"Debe renovar licencia luego de curso de 8 horas","")</f>
        <v/>
      </c>
      <c r="L1082" s="8"/>
      <c r="M1082" s="8" t="str">
        <f ca="1">IF(AND(J1082="no",$B$10="si"),"si","no")</f>
        <v>no</v>
      </c>
      <c r="N1082" s="266"/>
      <c r="O1082" s="266"/>
      <c r="P1082" s="266"/>
      <c r="Q1082" s="267" t="str" cm="1">
        <f t="array" aca="1" ref="Q1082" ca="1">_xlfn.IFS(J1082="no","no",$B$10="si","si")</f>
        <v>si</v>
      </c>
      <c r="R1082" s="266"/>
    </row>
    <row r="1083" spans="1:18" x14ac:dyDescent="0.3">
      <c r="A1083" s="64" t="s">
        <v>4194</v>
      </c>
      <c r="B1083" s="224" t="s">
        <v>44</v>
      </c>
      <c r="C1083" s="225" t="s">
        <v>4195</v>
      </c>
      <c r="D1083" s="38" t="s">
        <v>57</v>
      </c>
      <c r="E1083" s="37" t="s">
        <v>4196</v>
      </c>
      <c r="F1083" s="38" t="s">
        <v>1647</v>
      </c>
      <c r="G1083" s="39" t="s">
        <v>4197</v>
      </c>
      <c r="H1083" s="40">
        <v>44280</v>
      </c>
      <c r="I1083" s="41">
        <f>Table15[[#This Row],[Fecha 
de 
expedición]]+1461</f>
        <v>45741</v>
      </c>
      <c r="J1083" s="244" t="str">
        <f ca="1">IF(I1083&gt;=TODAY(),"si","no")</f>
        <v>si</v>
      </c>
      <c r="K1083" s="8" t="str">
        <f ca="1">IF(ABS(_xlfn.DAYS(TODAY(),I1083))&lt;$B$9,"Debe renovar licencia luego de curso de 8 horas","")</f>
        <v/>
      </c>
      <c r="L1083" s="8"/>
      <c r="M1083" s="8" t="str">
        <f ca="1">IF(AND(J1083="no",$B$10="si"),"si","no")</f>
        <v>no</v>
      </c>
      <c r="N1083" s="266"/>
      <c r="O1083" s="266"/>
      <c r="P1083" s="266"/>
      <c r="Q1083" s="267" t="str" cm="1">
        <f t="array" aca="1" ref="Q1083" ca="1">_xlfn.IFS(J1083="no","no",$B$10="si","si")</f>
        <v>si</v>
      </c>
      <c r="R1083" s="266"/>
    </row>
    <row r="1084" spans="1:18" x14ac:dyDescent="0.3">
      <c r="A1084" s="61" t="s">
        <v>4198</v>
      </c>
      <c r="B1084" s="224" t="s">
        <v>44</v>
      </c>
      <c r="C1084" s="225" t="s">
        <v>4199</v>
      </c>
      <c r="D1084" s="38" t="s">
        <v>57</v>
      </c>
      <c r="E1084" s="58" t="s">
        <v>4200</v>
      </c>
      <c r="F1084" s="38" t="s">
        <v>453</v>
      </c>
      <c r="G1084" s="39" t="s">
        <v>4201</v>
      </c>
      <c r="H1084" s="40">
        <v>44399</v>
      </c>
      <c r="I1084" s="41">
        <f>Table15[[#This Row],[Fecha 
de 
expedición]]+1461</f>
        <v>45860</v>
      </c>
      <c r="J1084" s="244" t="str">
        <f ca="1">IF(I1084&gt;=TODAY(),"si","no")</f>
        <v>si</v>
      </c>
      <c r="K1084" s="8" t="str">
        <f ca="1">IF(ABS(_xlfn.DAYS(TODAY(),I1084))&lt;$B$9,"Debe renovar licencia luego de curso de 8 horas","")</f>
        <v/>
      </c>
      <c r="L1084" s="8"/>
      <c r="M1084" s="8" t="str">
        <f ca="1">IF(AND(J1084="no",$B$10="si"),"si","no")</f>
        <v>no</v>
      </c>
      <c r="N1084" s="266"/>
      <c r="O1084" s="266"/>
      <c r="P1084" s="266"/>
      <c r="Q1084" s="267" t="str" cm="1">
        <f t="array" aca="1" ref="Q1084" ca="1">_xlfn.IFS(J1084="no","no",$B$10="si","si")</f>
        <v>si</v>
      </c>
      <c r="R1084" s="266"/>
    </row>
    <row r="1085" spans="1:18" x14ac:dyDescent="0.3">
      <c r="A1085" s="61" t="s">
        <v>4202</v>
      </c>
      <c r="B1085" s="224" t="s">
        <v>44</v>
      </c>
      <c r="C1085" s="225" t="s">
        <v>4203</v>
      </c>
      <c r="D1085" s="38" t="s">
        <v>57</v>
      </c>
      <c r="E1085" s="235" t="s">
        <v>4204</v>
      </c>
      <c r="F1085" s="38" t="s">
        <v>99</v>
      </c>
      <c r="G1085" s="39" t="s">
        <v>4205</v>
      </c>
      <c r="H1085" s="81">
        <v>44529</v>
      </c>
      <c r="I1085" s="84">
        <f>Table15[[#This Row],[Fecha 
de 
expedición]]+1461</f>
        <v>45990</v>
      </c>
      <c r="J1085" s="244" t="str">
        <f ca="1">IF(I1085&gt;=TODAY(),"si","no")</f>
        <v>si</v>
      </c>
      <c r="K1085" s="8" t="str">
        <f ca="1">IF(ABS(_xlfn.DAYS(TODAY(),I1085))&lt;$B$9,"Debe renovar licencia luego de curso de 8 horas","")</f>
        <v/>
      </c>
      <c r="L1085" s="8"/>
      <c r="M1085" s="8" t="str">
        <f ca="1">IF(AND(J1085="no",$B$10="si"),"si","no")</f>
        <v>no</v>
      </c>
      <c r="N1085" s="266"/>
      <c r="O1085" s="266"/>
      <c r="P1085" s="266"/>
      <c r="Q1085" s="267" t="str" cm="1">
        <f t="array" aca="1" ref="Q1085" ca="1">_xlfn.IFS(J1085="no","no",$B$10="si","si")</f>
        <v>si</v>
      </c>
      <c r="R1085" s="266"/>
    </row>
    <row r="1086" spans="1:18" x14ac:dyDescent="0.3">
      <c r="A1086" s="64" t="s">
        <v>4206</v>
      </c>
      <c r="B1086" s="224" t="s">
        <v>44</v>
      </c>
      <c r="C1086" s="225" t="s">
        <v>4207</v>
      </c>
      <c r="D1086" s="38" t="s">
        <v>57</v>
      </c>
      <c r="E1086" s="58" t="s">
        <v>4208</v>
      </c>
      <c r="F1086" s="38" t="s">
        <v>490</v>
      </c>
      <c r="G1086" s="39" t="s">
        <v>4209</v>
      </c>
      <c r="H1086" s="40">
        <v>44550</v>
      </c>
      <c r="I1086" s="41">
        <f>Table15[[#This Row],[Fecha 
de 
expedición]]+1461</f>
        <v>46011</v>
      </c>
      <c r="J1086" s="244" t="str">
        <f ca="1">IF(I1086&gt;=TODAY(),"si","no")</f>
        <v>si</v>
      </c>
      <c r="K1086" s="8" t="str">
        <f ca="1">IF(ABS(_xlfn.DAYS(TODAY(),I1086))&lt;$B$9,"Debe renovar licencia luego de curso de 8 horas","")</f>
        <v/>
      </c>
      <c r="L1086" s="8"/>
      <c r="M1086" s="8" t="str">
        <f ca="1">IF(AND(J1086="no",$B$10="si"),"si","no")</f>
        <v>no</v>
      </c>
      <c r="N1086" s="266"/>
      <c r="O1086" s="266"/>
      <c r="P1086" s="266"/>
      <c r="Q1086" s="267" t="str" cm="1">
        <f t="array" aca="1" ref="Q1086" ca="1">_xlfn.IFS(J1086="no","no",$B$10="si","si")</f>
        <v>si</v>
      </c>
      <c r="R1086" s="266"/>
    </row>
    <row r="1087" spans="1:18" x14ac:dyDescent="0.3">
      <c r="A1087" s="64" t="s">
        <v>4210</v>
      </c>
      <c r="B1087" s="224" t="s">
        <v>44</v>
      </c>
      <c r="C1087" s="225" t="s">
        <v>4211</v>
      </c>
      <c r="D1087" s="38" t="s">
        <v>57</v>
      </c>
      <c r="E1087" s="58" t="s">
        <v>4212</v>
      </c>
      <c r="F1087" s="38" t="s">
        <v>683</v>
      </c>
      <c r="G1087" s="39" t="s">
        <v>4213</v>
      </c>
      <c r="H1087" s="40">
        <v>44363</v>
      </c>
      <c r="I1087" s="41">
        <f>Table15[[#This Row],[Fecha 
de 
expedición]]+1461</f>
        <v>45824</v>
      </c>
      <c r="J1087" s="244" t="str">
        <f ca="1">IF(I1087&gt;=TODAY(),"si","no")</f>
        <v>si</v>
      </c>
      <c r="K1087" s="8" t="str">
        <f ca="1">IF(ABS(_xlfn.DAYS(TODAY(),I1087))&lt;$B$9,"Debe renovar licencia luego de curso de 8 horas","")</f>
        <v/>
      </c>
      <c r="L1087" s="8"/>
      <c r="M1087" s="8" t="str">
        <f ca="1">IF(AND(J1087="no",$B$10="si"),"si","no")</f>
        <v>no</v>
      </c>
      <c r="N1087" s="266"/>
      <c r="O1087" s="266"/>
      <c r="P1087" s="266"/>
      <c r="Q1087" s="267" t="str" cm="1">
        <f t="array" aca="1" ref="Q1087" ca="1">_xlfn.IFS(J1087="no","no",$B$10="si","si")</f>
        <v>si</v>
      </c>
      <c r="R1087" s="266"/>
    </row>
    <row r="1088" spans="1:18" x14ac:dyDescent="0.3">
      <c r="A1088" s="64" t="s">
        <v>4214</v>
      </c>
      <c r="B1088" s="224" t="s">
        <v>44</v>
      </c>
      <c r="C1088" s="225" t="s">
        <v>4215</v>
      </c>
      <c r="D1088" s="38" t="s">
        <v>57</v>
      </c>
      <c r="E1088" s="37" t="s">
        <v>4216</v>
      </c>
      <c r="F1088" s="38" t="s">
        <v>69</v>
      </c>
      <c r="G1088" s="39" t="s">
        <v>4217</v>
      </c>
      <c r="H1088" s="40">
        <v>44335</v>
      </c>
      <c r="I1088" s="41">
        <f>Table15[[#This Row],[Fecha 
de 
expedición]]+1461</f>
        <v>45796</v>
      </c>
      <c r="J1088" s="244" t="str">
        <f ca="1">IF(I1088&gt;=TODAY(),"si","no")</f>
        <v>si</v>
      </c>
      <c r="K1088" s="8" t="str">
        <f ca="1">IF(ABS(_xlfn.DAYS(TODAY(),I1088))&lt;$B$9,"Debe renovar licencia luego de curso de 8 horas","")</f>
        <v/>
      </c>
      <c r="L1088" s="8"/>
      <c r="M1088" s="8" t="str">
        <f ca="1">IF(AND(J1088="no",$B$10="si"),"si","no")</f>
        <v>no</v>
      </c>
      <c r="N1088" s="266"/>
      <c r="O1088" s="266"/>
      <c r="P1088" s="266"/>
      <c r="Q1088" s="267" t="str" cm="1">
        <f t="array" aca="1" ref="Q1088" ca="1">_xlfn.IFS(J1088="no","no",$B$10="si","si")</f>
        <v>si</v>
      </c>
      <c r="R1088" s="266"/>
    </row>
    <row r="1089" spans="1:18" x14ac:dyDescent="0.3">
      <c r="A1089" s="64" t="s">
        <v>4218</v>
      </c>
      <c r="B1089" s="224" t="s">
        <v>62</v>
      </c>
      <c r="C1089" s="225" t="s">
        <v>4219</v>
      </c>
      <c r="D1089" s="38" t="s">
        <v>57</v>
      </c>
      <c r="E1089" s="58" t="s">
        <v>4220</v>
      </c>
      <c r="F1089" s="38" t="s">
        <v>892</v>
      </c>
      <c r="G1089" s="39" t="s">
        <v>4221</v>
      </c>
      <c r="H1089" s="40">
        <v>42885</v>
      </c>
      <c r="I1089" s="41">
        <f>Table15[[#This Row],[Fecha 
de 
expedición]]+1461</f>
        <v>44346</v>
      </c>
      <c r="J1089" s="244" t="str">
        <f ca="1">IF(I1089&gt;=TODAY(),"si","no")</f>
        <v>no</v>
      </c>
      <c r="K1089" s="8" t="str">
        <f ca="1">IF(ABS(_xlfn.DAYS(TODAY(),I1089))&lt;$B$9,"Debe renovar licencia luego de curso de 8 horas","")</f>
        <v/>
      </c>
      <c r="L1089" s="8"/>
      <c r="M1089" s="8" t="str">
        <f ca="1">IF(AND(J1089="no",$B$10="si"),"si","no")</f>
        <v>si</v>
      </c>
      <c r="N1089" s="266"/>
      <c r="O1089" s="266"/>
      <c r="P1089" s="266"/>
      <c r="Q1089" s="267" t="str" cm="1">
        <f t="array" aca="1" ref="Q1089" ca="1">_xlfn.IFS(J1089="no","no",$B$10="si","si")</f>
        <v>no</v>
      </c>
      <c r="R1089" s="266"/>
    </row>
    <row r="1090" spans="1:18" x14ac:dyDescent="0.3">
      <c r="A1090" s="64" t="s">
        <v>4222</v>
      </c>
      <c r="B1090" s="224" t="s">
        <v>44</v>
      </c>
      <c r="C1090" s="225" t="s">
        <v>4223</v>
      </c>
      <c r="D1090" s="38" t="s">
        <v>57</v>
      </c>
      <c r="E1090" s="37" t="s">
        <v>4224</v>
      </c>
      <c r="F1090" s="38" t="s">
        <v>155</v>
      </c>
      <c r="G1090" s="39" t="s">
        <v>4225</v>
      </c>
      <c r="H1090" s="40">
        <v>44279</v>
      </c>
      <c r="I1090" s="41">
        <f>Table15[[#This Row],[Fecha 
de 
expedición]]+1461</f>
        <v>45740</v>
      </c>
      <c r="J1090" s="244" t="str">
        <f ca="1">IF(I1090&gt;=TODAY(),"si","no")</f>
        <v>si</v>
      </c>
      <c r="K1090" s="8" t="str">
        <f ca="1">IF(ABS(_xlfn.DAYS(TODAY(),I1090))&lt;$B$9,"Debe renovar licencia luego de curso de 8 horas","")</f>
        <v/>
      </c>
      <c r="L1090" s="8"/>
      <c r="M1090" s="8" t="str">
        <f ca="1">IF(AND(J1090="no",$B$10="si"),"si","no")</f>
        <v>no</v>
      </c>
      <c r="N1090" s="266"/>
      <c r="O1090" s="266"/>
      <c r="P1090" s="266"/>
      <c r="Q1090" s="267" t="str" cm="1">
        <f t="array" aca="1" ref="Q1090" ca="1">_xlfn.IFS(J1090="no","no",$B$10="si","si")</f>
        <v>si</v>
      </c>
      <c r="R1090" s="266"/>
    </row>
    <row r="1091" spans="1:18" x14ac:dyDescent="0.3">
      <c r="A1091" s="64" t="s">
        <v>4226</v>
      </c>
      <c r="B1091" s="224" t="s">
        <v>44</v>
      </c>
      <c r="C1091" s="225" t="s">
        <v>4227</v>
      </c>
      <c r="D1091" s="38" t="s">
        <v>57</v>
      </c>
      <c r="E1091" s="58" t="s">
        <v>4228</v>
      </c>
      <c r="F1091" s="38" t="s">
        <v>835</v>
      </c>
      <c r="G1091" s="39" t="s">
        <v>4229</v>
      </c>
      <c r="H1091" s="40">
        <v>44629</v>
      </c>
      <c r="I1091" s="41">
        <f>Table15[[#This Row],[Fecha 
de 
expedición]]+1461</f>
        <v>46090</v>
      </c>
      <c r="J1091" s="244" t="str">
        <f ca="1">IF(I1091&gt;=TODAY(),"si","no")</f>
        <v>si</v>
      </c>
      <c r="K1091" s="8" t="str">
        <f ca="1">IF(ABS(_xlfn.DAYS(TODAY(),I1091))&lt;$B$9,"Debe renovar licencia luego de curso de 8 horas","")</f>
        <v/>
      </c>
      <c r="L1091" s="8"/>
      <c r="M1091" s="8" t="str">
        <f ca="1">IF(AND(J1091="no",$B$10="si"),"si","no")</f>
        <v>no</v>
      </c>
      <c r="N1091" s="266"/>
      <c r="O1091" s="266"/>
      <c r="P1091" s="266"/>
      <c r="Q1091" s="267" t="str" cm="1">
        <f t="array" aca="1" ref="Q1091" ca="1">_xlfn.IFS(J1091="no","no",$B$10="si","si")</f>
        <v>si</v>
      </c>
      <c r="R1091" s="266"/>
    </row>
    <row r="1092" spans="1:18" x14ac:dyDescent="0.3">
      <c r="A1092" s="64" t="s">
        <v>4230</v>
      </c>
      <c r="B1092" s="224" t="s">
        <v>62</v>
      </c>
      <c r="C1092" s="225" t="s">
        <v>4231</v>
      </c>
      <c r="D1092" s="38" t="s">
        <v>57</v>
      </c>
      <c r="E1092" s="37" t="s">
        <v>4232</v>
      </c>
      <c r="F1092" s="38" t="s">
        <v>124</v>
      </c>
      <c r="G1092" s="39" t="s">
        <v>4233</v>
      </c>
      <c r="H1092" s="40">
        <v>44342</v>
      </c>
      <c r="I1092" s="41">
        <f>Table15[[#This Row],[Fecha 
de 
expedición]]+1461</f>
        <v>45803</v>
      </c>
      <c r="J1092" s="244" t="str">
        <f ca="1">IF(I1092&gt;=TODAY(),"si","no")</f>
        <v>si</v>
      </c>
      <c r="K1092" s="8" t="str">
        <f ca="1">IF(ABS(_xlfn.DAYS(TODAY(),I1092))&lt;$B$9,"Debe renovar licencia luego de curso de 8 horas","")</f>
        <v/>
      </c>
      <c r="L1092" s="8"/>
      <c r="M1092" s="8" t="str">
        <f ca="1">IF(AND(J1092="no",$B$10="si"),"si","no")</f>
        <v>no</v>
      </c>
      <c r="N1092" s="266"/>
      <c r="O1092" s="266"/>
      <c r="P1092" s="266"/>
      <c r="Q1092" s="267" t="str" cm="1">
        <f t="array" aca="1" ref="Q1092" ca="1">_xlfn.IFS(J1092="no","no",$B$10="si","si")</f>
        <v>si</v>
      </c>
      <c r="R1092" s="266"/>
    </row>
    <row r="1093" spans="1:18" x14ac:dyDescent="0.3">
      <c r="A1093" s="64" t="s">
        <v>4234</v>
      </c>
      <c r="B1093" s="224" t="s">
        <v>62</v>
      </c>
      <c r="C1093" s="225" t="s">
        <v>4235</v>
      </c>
      <c r="D1093" s="38" t="s">
        <v>46</v>
      </c>
      <c r="E1093" s="37" t="s">
        <v>4236</v>
      </c>
      <c r="F1093" s="38" t="s">
        <v>835</v>
      </c>
      <c r="G1093" s="39" t="s">
        <v>4237</v>
      </c>
      <c r="H1093" s="40">
        <v>42907</v>
      </c>
      <c r="I1093" s="41">
        <f>Table15[[#This Row],[Fecha 
de 
expedición]]+1461</f>
        <v>44368</v>
      </c>
      <c r="J1093" s="244" t="str">
        <f ca="1">IF(I1093&gt;=TODAY(),"si","no")</f>
        <v>no</v>
      </c>
      <c r="K1093" s="8" t="str">
        <f ca="1">IF(ABS(_xlfn.DAYS(TODAY(),I1093))&lt;$B$9,"Debe renovar licencia luego de curso de 8 horas","")</f>
        <v/>
      </c>
      <c r="L1093" s="8"/>
      <c r="M1093" s="8" t="str">
        <f ca="1">IF(AND(J1093="no",$B$10="si"),"si","no")</f>
        <v>si</v>
      </c>
      <c r="N1093" s="266"/>
      <c r="O1093" s="266"/>
      <c r="P1093" s="266"/>
      <c r="Q1093" s="267" t="str" cm="1">
        <f t="array" aca="1" ref="Q1093" ca="1">_xlfn.IFS(J1093="no","no",$B$10="si","si")</f>
        <v>no</v>
      </c>
      <c r="R1093" s="266"/>
    </row>
    <row r="1094" spans="1:18" x14ac:dyDescent="0.3">
      <c r="A1094" s="64" t="s">
        <v>4238</v>
      </c>
      <c r="B1094" s="224" t="s">
        <v>44</v>
      </c>
      <c r="C1094" s="225" t="s">
        <v>4239</v>
      </c>
      <c r="D1094" s="38" t="s">
        <v>57</v>
      </c>
      <c r="E1094" s="37" t="s">
        <v>4240</v>
      </c>
      <c r="F1094" s="38" t="s">
        <v>844</v>
      </c>
      <c r="G1094" s="39" t="s">
        <v>4241</v>
      </c>
      <c r="H1094" s="40">
        <v>44375</v>
      </c>
      <c r="I1094" s="41">
        <f>Table15[[#This Row],[Fecha 
de 
expedición]]+1461</f>
        <v>45836</v>
      </c>
      <c r="J1094" s="244" t="str">
        <f ca="1">IF(I1094&gt;=TODAY(),"si","no")</f>
        <v>si</v>
      </c>
      <c r="K1094" s="8" t="str">
        <f ca="1">IF(ABS(_xlfn.DAYS(TODAY(),I1094))&lt;$B$9,"Debe renovar licencia luego de curso de 8 horas","")</f>
        <v/>
      </c>
      <c r="L1094" s="8"/>
      <c r="M1094" s="8" t="str">
        <f ca="1">IF(AND(J1094="no",$B$10="si"),"si","no")</f>
        <v>no</v>
      </c>
      <c r="N1094" s="266"/>
      <c r="O1094" s="266"/>
      <c r="P1094" s="266"/>
      <c r="Q1094" s="267" t="str" cm="1">
        <f t="array" aca="1" ref="Q1094" ca="1">_xlfn.IFS(J1094="no","no",$B$10="si","si")</f>
        <v>si</v>
      </c>
      <c r="R1094" s="266"/>
    </row>
    <row r="1095" spans="1:18" x14ac:dyDescent="0.3">
      <c r="A1095" s="64" t="s">
        <v>4242</v>
      </c>
      <c r="B1095" s="224" t="s">
        <v>44</v>
      </c>
      <c r="C1095" s="225" t="s">
        <v>4243</v>
      </c>
      <c r="D1095" s="38" t="s">
        <v>46</v>
      </c>
      <c r="E1095" s="37" t="s">
        <v>4244</v>
      </c>
      <c r="F1095" s="38" t="s">
        <v>74</v>
      </c>
      <c r="G1095" s="39" t="s">
        <v>4245</v>
      </c>
      <c r="H1095" s="40">
        <v>44363</v>
      </c>
      <c r="I1095" s="41">
        <f>Table15[[#This Row],[Fecha 
de 
expedición]]+1461</f>
        <v>45824</v>
      </c>
      <c r="J1095" s="244" t="str">
        <f ca="1">IF(I1095&gt;=TODAY(),"si","no")</f>
        <v>si</v>
      </c>
      <c r="K1095" s="8" t="str">
        <f ca="1">IF(ABS(_xlfn.DAYS(TODAY(),I1095))&lt;$B$9,"Debe renovar licencia luego de curso de 8 horas","")</f>
        <v/>
      </c>
      <c r="L1095" s="8"/>
      <c r="M1095" s="8" t="str">
        <f ca="1">IF(AND(J1095="no",$B$10="si"),"si","no")</f>
        <v>no</v>
      </c>
      <c r="N1095" s="266"/>
      <c r="O1095" s="266"/>
      <c r="P1095" s="266"/>
      <c r="Q1095" s="267" t="str" cm="1">
        <f t="array" aca="1" ref="Q1095" ca="1">_xlfn.IFS(J1095="no","no",$B$10="si","si")</f>
        <v>si</v>
      </c>
      <c r="R1095" s="266"/>
    </row>
    <row r="1096" spans="1:18" x14ac:dyDescent="0.3">
      <c r="A1096" s="64" t="s">
        <v>4246</v>
      </c>
      <c r="B1096" s="224" t="s">
        <v>62</v>
      </c>
      <c r="C1096" s="225" t="s">
        <v>4247</v>
      </c>
      <c r="D1096" s="38" t="s">
        <v>46</v>
      </c>
      <c r="E1096" s="37" t="s">
        <v>4248</v>
      </c>
      <c r="F1096" s="38" t="s">
        <v>124</v>
      </c>
      <c r="G1096" s="39" t="s">
        <v>4249</v>
      </c>
      <c r="H1096" s="40">
        <v>42941</v>
      </c>
      <c r="I1096" s="41">
        <f>Table15[[#This Row],[Fecha 
de 
expedición]]+1461</f>
        <v>44402</v>
      </c>
      <c r="J1096" s="244" t="str">
        <f ca="1">IF(I1096&gt;=TODAY(),"si","no")</f>
        <v>no</v>
      </c>
      <c r="K1096" s="8" t="str">
        <f ca="1">IF(ABS(_xlfn.DAYS(TODAY(),I1096))&lt;$B$9,"Debe renovar licencia luego de curso de 8 horas","")</f>
        <v/>
      </c>
      <c r="L1096" s="8"/>
      <c r="M1096" s="8" t="str">
        <f ca="1">IF(AND(J1096="no",$B$10="si"),"si","no")</f>
        <v>si</v>
      </c>
      <c r="N1096" s="266"/>
      <c r="O1096" s="266"/>
      <c r="P1096" s="266"/>
      <c r="Q1096" s="267" t="str" cm="1">
        <f t="array" aca="1" ref="Q1096" ca="1">_xlfn.IFS(J1096="no","no",$B$10="si","si")</f>
        <v>no</v>
      </c>
      <c r="R1096" s="266"/>
    </row>
    <row r="1097" spans="1:18" x14ac:dyDescent="0.3">
      <c r="A1097" s="64" t="s">
        <v>4250</v>
      </c>
      <c r="B1097" s="224" t="s">
        <v>44</v>
      </c>
      <c r="C1097" s="225" t="s">
        <v>4251</v>
      </c>
      <c r="D1097" s="38" t="s">
        <v>57</v>
      </c>
      <c r="E1097" s="37" t="s">
        <v>4252</v>
      </c>
      <c r="F1097" s="38" t="s">
        <v>129</v>
      </c>
      <c r="G1097" s="39" t="s">
        <v>4253</v>
      </c>
      <c r="H1097" s="40">
        <v>44764</v>
      </c>
      <c r="I1097" s="41">
        <f>Table15[[#This Row],[Fecha 
de 
expedición]]+1461</f>
        <v>46225</v>
      </c>
      <c r="J1097" s="244" t="str">
        <f ca="1">IF(I1097&gt;=TODAY(),"si","no")</f>
        <v>si</v>
      </c>
      <c r="K1097" s="8" t="str">
        <f ca="1">IF(ABS(_xlfn.DAYS(TODAY(),I1097))&lt;$B$9,"Debe renovar licencia luego de curso de 8 horas","")</f>
        <v/>
      </c>
      <c r="L1097" s="8"/>
      <c r="M1097" s="8" t="str">
        <f ca="1">IF(AND(J1097="no",$B$10="si"),"si","no")</f>
        <v>no</v>
      </c>
      <c r="N1097" s="266"/>
      <c r="O1097" s="266"/>
      <c r="P1097" s="266"/>
      <c r="Q1097" s="267" t="str" cm="1">
        <f t="array" aca="1" ref="Q1097" ca="1">_xlfn.IFS(J1097="no","no",$B$10="si","si")</f>
        <v>si</v>
      </c>
      <c r="R1097" s="266"/>
    </row>
    <row r="1098" spans="1:18" x14ac:dyDescent="0.3">
      <c r="A1098" s="64" t="s">
        <v>4254</v>
      </c>
      <c r="B1098" s="224" t="s">
        <v>62</v>
      </c>
      <c r="C1098" s="225" t="s">
        <v>4255</v>
      </c>
      <c r="D1098" s="38" t="s">
        <v>57</v>
      </c>
      <c r="E1098" s="37"/>
      <c r="F1098" s="38" t="s">
        <v>430</v>
      </c>
      <c r="G1098" s="39" t="s">
        <v>4256</v>
      </c>
      <c r="H1098" s="40">
        <v>42941</v>
      </c>
      <c r="I1098" s="41">
        <f>Table15[[#This Row],[Fecha 
de 
expedición]]+1461</f>
        <v>44402</v>
      </c>
      <c r="J1098" s="244" t="str">
        <f ca="1">IF(I1098&gt;=TODAY(),"si","no")</f>
        <v>no</v>
      </c>
      <c r="K1098" s="8" t="str">
        <f ca="1">IF(ABS(_xlfn.DAYS(TODAY(),I1098))&lt;$B$9,"Debe renovar licencia luego de curso de 8 horas","")</f>
        <v/>
      </c>
      <c r="L1098" s="8"/>
      <c r="M1098" s="8" t="str">
        <f ca="1">IF(AND(J1098="no",$B$10="si"),"si","no")</f>
        <v>si</v>
      </c>
      <c r="N1098" s="266"/>
      <c r="O1098" s="266"/>
      <c r="P1098" s="266"/>
      <c r="Q1098" s="267" t="str" cm="1">
        <f t="array" aca="1" ref="Q1098" ca="1">_xlfn.IFS(J1098="no","no",$B$10="si","si")</f>
        <v>no</v>
      </c>
      <c r="R1098" s="266"/>
    </row>
    <row r="1099" spans="1:18" x14ac:dyDescent="0.3">
      <c r="A1099" s="64" t="s">
        <v>4257</v>
      </c>
      <c r="B1099" s="224" t="s">
        <v>44</v>
      </c>
      <c r="C1099" s="225" t="s">
        <v>4258</v>
      </c>
      <c r="D1099" s="38" t="s">
        <v>57</v>
      </c>
      <c r="E1099" s="37" t="s">
        <v>4259</v>
      </c>
      <c r="F1099" s="38" t="s">
        <v>683</v>
      </c>
      <c r="G1099" s="39" t="s">
        <v>4260</v>
      </c>
      <c r="H1099" s="40">
        <v>44356</v>
      </c>
      <c r="I1099" s="41">
        <f>Table15[[#This Row],[Fecha 
de 
expedición]]+1461</f>
        <v>45817</v>
      </c>
      <c r="J1099" s="244" t="str">
        <f ca="1">IF(I1099&gt;=TODAY(),"si","no")</f>
        <v>si</v>
      </c>
      <c r="K1099" s="8" t="str">
        <f ca="1">IF(ABS(_xlfn.DAYS(TODAY(),I1099))&lt;$B$9,"Debe renovar licencia luego de curso de 8 horas","")</f>
        <v/>
      </c>
      <c r="L1099" s="8"/>
      <c r="M1099" s="8" t="str">
        <f ca="1">IF(AND(J1099="no",$B$10="si"),"si","no")</f>
        <v>no</v>
      </c>
      <c r="N1099" s="266"/>
      <c r="O1099" s="266"/>
      <c r="P1099" s="266"/>
      <c r="Q1099" s="267" t="str" cm="1">
        <f t="array" aca="1" ref="Q1099" ca="1">_xlfn.IFS(J1099="no","no",$B$10="si","si")</f>
        <v>si</v>
      </c>
      <c r="R1099" s="266"/>
    </row>
    <row r="1100" spans="1:18" x14ac:dyDescent="0.3">
      <c r="A1100" s="64" t="s">
        <v>4261</v>
      </c>
      <c r="B1100" s="224" t="s">
        <v>44</v>
      </c>
      <c r="C1100" s="225" t="s">
        <v>4262</v>
      </c>
      <c r="D1100" s="38" t="s">
        <v>57</v>
      </c>
      <c r="E1100" s="37" t="s">
        <v>4263</v>
      </c>
      <c r="F1100" s="38" t="s">
        <v>402</v>
      </c>
      <c r="G1100" s="39" t="s">
        <v>4264</v>
      </c>
      <c r="H1100" s="40">
        <v>44356</v>
      </c>
      <c r="I1100" s="41">
        <f>Table15[[#This Row],[Fecha 
de 
expedición]]+1461</f>
        <v>45817</v>
      </c>
      <c r="J1100" s="244" t="str">
        <f ca="1">IF(I1100&gt;=TODAY(),"si","no")</f>
        <v>si</v>
      </c>
      <c r="K1100" s="8" t="str">
        <f ca="1">IF(ABS(_xlfn.DAYS(TODAY(),I1100))&lt;$B$9,"Debe renovar licencia luego de curso de 8 horas","")</f>
        <v/>
      </c>
      <c r="L1100" s="8"/>
      <c r="M1100" s="8" t="str">
        <f ca="1">IF(AND(J1100="no",$B$10="si"),"si","no")</f>
        <v>no</v>
      </c>
      <c r="N1100" s="266"/>
      <c r="O1100" s="266"/>
      <c r="P1100" s="266"/>
      <c r="Q1100" s="267" t="str" cm="1">
        <f t="array" aca="1" ref="Q1100" ca="1">_xlfn.IFS(J1100="no","no",$B$10="si","si")</f>
        <v>si</v>
      </c>
      <c r="R1100" s="266"/>
    </row>
    <row r="1101" spans="1:18" x14ac:dyDescent="0.3">
      <c r="A1101" s="64" t="s">
        <v>4265</v>
      </c>
      <c r="B1101" s="224" t="s">
        <v>62</v>
      </c>
      <c r="C1101" s="225" t="s">
        <v>4266</v>
      </c>
      <c r="D1101" s="38" t="s">
        <v>57</v>
      </c>
      <c r="E1101" s="37" t="s">
        <v>4267</v>
      </c>
      <c r="F1101" s="38" t="s">
        <v>237</v>
      </c>
      <c r="G1101" s="39" t="s">
        <v>4268</v>
      </c>
      <c r="H1101" s="40">
        <v>44477</v>
      </c>
      <c r="I1101" s="41">
        <f>Table15[[#This Row],[Fecha 
de 
expedición]]+1461</f>
        <v>45938</v>
      </c>
      <c r="J1101" s="244" t="str">
        <f ca="1">IF(I1101&gt;=TODAY(),"si","no")</f>
        <v>si</v>
      </c>
      <c r="K1101" s="8" t="str">
        <f ca="1">IF(ABS(_xlfn.DAYS(TODAY(),I1101))&lt;$B$9,"Debe renovar licencia luego de curso de 8 horas","")</f>
        <v/>
      </c>
      <c r="L1101" s="8"/>
      <c r="M1101" s="8" t="str">
        <f ca="1">IF(AND(J1101="no",$B$10="si"),"si","no")</f>
        <v>no</v>
      </c>
      <c r="N1101" s="266"/>
      <c r="O1101" s="266"/>
      <c r="P1101" s="266"/>
      <c r="Q1101" s="267" t="str" cm="1">
        <f t="array" aca="1" ref="Q1101" ca="1">_xlfn.IFS(J1101="no","no",$B$10="si","si")</f>
        <v>si</v>
      </c>
      <c r="R1101" s="266"/>
    </row>
    <row r="1102" spans="1:18" x14ac:dyDescent="0.3">
      <c r="A1102" s="64" t="s">
        <v>4269</v>
      </c>
      <c r="B1102" s="224" t="s">
        <v>44</v>
      </c>
      <c r="C1102" s="225" t="s">
        <v>4270</v>
      </c>
      <c r="D1102" s="38" t="s">
        <v>57</v>
      </c>
      <c r="E1102" s="37" t="s">
        <v>4271</v>
      </c>
      <c r="F1102" s="38" t="s">
        <v>1393</v>
      </c>
      <c r="G1102" s="39" t="s">
        <v>4272</v>
      </c>
      <c r="H1102" s="40">
        <v>44516</v>
      </c>
      <c r="I1102" s="41">
        <f>Table15[[#This Row],[Fecha 
de 
expedición]]+1461</f>
        <v>45977</v>
      </c>
      <c r="J1102" s="244" t="str">
        <f ca="1">IF(I1102&gt;=TODAY(),"si","no")</f>
        <v>si</v>
      </c>
      <c r="K1102" s="8" t="str">
        <f ca="1">IF(ABS(_xlfn.DAYS(TODAY(),I1102))&lt;$B$9,"Debe renovar licencia luego de curso de 8 horas","")</f>
        <v/>
      </c>
      <c r="L1102" s="8"/>
      <c r="M1102" s="8" t="str">
        <f ca="1">IF(AND(J1102="no",$B$10="si"),"si","no")</f>
        <v>no</v>
      </c>
      <c r="N1102" s="266"/>
      <c r="O1102" s="266"/>
      <c r="P1102" s="266"/>
      <c r="Q1102" s="267" t="str" cm="1">
        <f t="array" aca="1" ref="Q1102" ca="1">_xlfn.IFS(J1102="no","no",$B$10="si","si")</f>
        <v>si</v>
      </c>
      <c r="R1102" s="266"/>
    </row>
    <row r="1103" spans="1:18" x14ac:dyDescent="0.3">
      <c r="A1103" s="64" t="s">
        <v>4273</v>
      </c>
      <c r="B1103" s="224" t="s">
        <v>44</v>
      </c>
      <c r="C1103" s="225" t="s">
        <v>4274</v>
      </c>
      <c r="D1103" s="38" t="s">
        <v>57</v>
      </c>
      <c r="E1103" s="37" t="s">
        <v>4275</v>
      </c>
      <c r="F1103" s="38" t="s">
        <v>237</v>
      </c>
      <c r="G1103" s="39" t="s">
        <v>4276</v>
      </c>
      <c r="H1103" s="40">
        <v>44497</v>
      </c>
      <c r="I1103" s="41">
        <f>Table15[[#This Row],[Fecha 
de 
expedición]]+1461</f>
        <v>45958</v>
      </c>
      <c r="J1103" s="244" t="str">
        <f ca="1">IF(I1103&gt;=TODAY(),"si","no")</f>
        <v>si</v>
      </c>
      <c r="K1103" s="8" t="str">
        <f ca="1">IF(ABS(_xlfn.DAYS(TODAY(),I1103))&lt;$B$9,"Debe renovar licencia luego de curso de 8 horas","")</f>
        <v/>
      </c>
      <c r="L1103" s="8"/>
      <c r="M1103" s="8" t="str">
        <f ca="1">IF(AND(J1103="no",$B$10="si"),"si","no")</f>
        <v>no</v>
      </c>
      <c r="N1103" s="266"/>
      <c r="O1103" s="266"/>
      <c r="P1103" s="266"/>
      <c r="Q1103" s="267" t="str" cm="1">
        <f t="array" aca="1" ref="Q1103" ca="1">_xlfn.IFS(J1103="no","no",$B$10="si","si")</f>
        <v>si</v>
      </c>
      <c r="R1103" s="266"/>
    </row>
    <row r="1104" spans="1:18" x14ac:dyDescent="0.3">
      <c r="A1104" s="64" t="s">
        <v>4277</v>
      </c>
      <c r="B1104" s="224" t="s">
        <v>62</v>
      </c>
      <c r="C1104" s="225" t="s">
        <v>4278</v>
      </c>
      <c r="D1104" s="38" t="s">
        <v>57</v>
      </c>
      <c r="E1104" s="37" t="s">
        <v>4279</v>
      </c>
      <c r="F1104" s="38" t="s">
        <v>237</v>
      </c>
      <c r="G1104" s="39" t="s">
        <v>4280</v>
      </c>
      <c r="H1104" s="40">
        <v>43049</v>
      </c>
      <c r="I1104" s="41">
        <f>Table15[[#This Row],[Fecha 
de 
expedición]]+1461</f>
        <v>44510</v>
      </c>
      <c r="J1104" s="244" t="str">
        <f ca="1">IF(I1104&gt;=TODAY(),"si","no")</f>
        <v>no</v>
      </c>
      <c r="K1104" s="8" t="str">
        <f ca="1">IF(ABS(_xlfn.DAYS(TODAY(),I1104))&lt;$B$9,"Debe renovar licencia luego de curso de 8 horas","")</f>
        <v/>
      </c>
      <c r="L1104" s="8"/>
      <c r="M1104" s="8" t="str">
        <f ca="1">IF(AND(J1104="no",$B$10="si"),"si","no")</f>
        <v>si</v>
      </c>
      <c r="N1104" s="266"/>
      <c r="O1104" s="266"/>
      <c r="P1104" s="266"/>
      <c r="Q1104" s="267" t="str" cm="1">
        <f t="array" aca="1" ref="Q1104" ca="1">_xlfn.IFS(J1104="no","no",$B$10="si","si")</f>
        <v>no</v>
      </c>
      <c r="R1104" s="266"/>
    </row>
    <row r="1105" spans="1:18" x14ac:dyDescent="0.3">
      <c r="A1105" s="64" t="s">
        <v>4281</v>
      </c>
      <c r="B1105" s="224" t="s">
        <v>62</v>
      </c>
      <c r="C1105" s="225" t="s">
        <v>4282</v>
      </c>
      <c r="D1105" s="38" t="s">
        <v>46</v>
      </c>
      <c r="E1105" s="37" t="s">
        <v>4283</v>
      </c>
      <c r="F1105" s="38" t="s">
        <v>89</v>
      </c>
      <c r="G1105" s="39" t="s">
        <v>4284</v>
      </c>
      <c r="H1105" s="40">
        <v>43049</v>
      </c>
      <c r="I1105" s="41">
        <f>Table15[[#This Row],[Fecha 
de 
expedición]]+1461</f>
        <v>44510</v>
      </c>
      <c r="J1105" s="244" t="str">
        <f ca="1">IF(I1105&gt;=TODAY(),"si","no")</f>
        <v>no</v>
      </c>
      <c r="K1105" s="8" t="str">
        <f ca="1">IF(ABS(_xlfn.DAYS(TODAY(),I1105))&lt;$B$9,"Debe renovar licencia luego de curso de 8 horas","")</f>
        <v/>
      </c>
      <c r="L1105" s="8"/>
      <c r="M1105" s="8" t="str">
        <f ca="1">IF(AND(J1105="no",$B$10="si"),"si","no")</f>
        <v>si</v>
      </c>
      <c r="N1105" s="266"/>
      <c r="O1105" s="266"/>
      <c r="P1105" s="266"/>
      <c r="Q1105" s="267" t="str" cm="1">
        <f t="array" aca="1" ref="Q1105" ca="1">_xlfn.IFS(J1105="no","no",$B$10="si","si")</f>
        <v>no</v>
      </c>
      <c r="R1105" s="266"/>
    </row>
    <row r="1106" spans="1:18" x14ac:dyDescent="0.3">
      <c r="A1106" s="64" t="s">
        <v>4285</v>
      </c>
      <c r="B1106" s="224" t="s">
        <v>62</v>
      </c>
      <c r="C1106" s="225" t="s">
        <v>4286</v>
      </c>
      <c r="D1106" s="38" t="s">
        <v>46</v>
      </c>
      <c r="E1106" s="37" t="s">
        <v>4287</v>
      </c>
      <c r="F1106" s="38" t="s">
        <v>194</v>
      </c>
      <c r="G1106" s="39" t="s">
        <v>4288</v>
      </c>
      <c r="H1106" s="40">
        <v>43049</v>
      </c>
      <c r="I1106" s="41">
        <f>Table15[[#This Row],[Fecha 
de 
expedición]]+1461</f>
        <v>44510</v>
      </c>
      <c r="J1106" s="244" t="str">
        <f ca="1">IF(I1106&gt;=TODAY(),"si","no")</f>
        <v>no</v>
      </c>
      <c r="K1106" s="8" t="str">
        <f ca="1">IF(ABS(_xlfn.DAYS(TODAY(),I1106))&lt;$B$9,"Debe renovar licencia luego de curso de 8 horas","")</f>
        <v/>
      </c>
      <c r="L1106" s="8"/>
      <c r="M1106" s="8" t="str">
        <f ca="1">IF(AND(J1106="no",$B$10="si"),"si","no")</f>
        <v>si</v>
      </c>
      <c r="N1106" s="266"/>
      <c r="O1106" s="266"/>
      <c r="P1106" s="266"/>
      <c r="Q1106" s="267" t="str" cm="1">
        <f t="array" aca="1" ref="Q1106" ca="1">_xlfn.IFS(J1106="no","no",$B$10="si","si")</f>
        <v>no</v>
      </c>
      <c r="R1106" s="266"/>
    </row>
    <row r="1107" spans="1:18" x14ac:dyDescent="0.3">
      <c r="A1107" s="64" t="s">
        <v>4289</v>
      </c>
      <c r="B1107" s="224" t="s">
        <v>44</v>
      </c>
      <c r="C1107" s="225" t="s">
        <v>4290</v>
      </c>
      <c r="D1107" s="38" t="s">
        <v>57</v>
      </c>
      <c r="E1107" s="37" t="s">
        <v>4291</v>
      </c>
      <c r="F1107" s="38" t="s">
        <v>155</v>
      </c>
      <c r="G1107" s="39" t="s">
        <v>4292</v>
      </c>
      <c r="H1107" s="40">
        <v>44516</v>
      </c>
      <c r="I1107" s="41">
        <f>Table15[[#This Row],[Fecha 
de 
expedición]]+1461</f>
        <v>45977</v>
      </c>
      <c r="J1107" s="244" t="str">
        <f ca="1">IF(I1107&gt;=TODAY(),"si","no")</f>
        <v>si</v>
      </c>
      <c r="K1107" s="8" t="str">
        <f ca="1">IF(ABS(_xlfn.DAYS(TODAY(),I1107))&lt;$B$9,"Debe renovar licencia luego de curso de 8 horas","")</f>
        <v/>
      </c>
      <c r="L1107" s="8"/>
      <c r="M1107" s="8" t="str">
        <f ca="1">IF(AND(J1107="no",$B$10="si"),"si","no")</f>
        <v>no</v>
      </c>
      <c r="N1107" s="266"/>
      <c r="O1107" s="266"/>
      <c r="P1107" s="266"/>
      <c r="Q1107" s="267" t="str" cm="1">
        <f t="array" aca="1" ref="Q1107" ca="1">_xlfn.IFS(J1107="no","no",$B$10="si","si")</f>
        <v>si</v>
      </c>
      <c r="R1107" s="266"/>
    </row>
    <row r="1108" spans="1:18" x14ac:dyDescent="0.3">
      <c r="A1108" s="64" t="s">
        <v>4293</v>
      </c>
      <c r="B1108" s="224" t="s">
        <v>62</v>
      </c>
      <c r="C1108" s="225" t="s">
        <v>4294</v>
      </c>
      <c r="D1108" s="38" t="s">
        <v>46</v>
      </c>
      <c r="E1108" s="37" t="s">
        <v>4295</v>
      </c>
      <c r="F1108" s="38" t="s">
        <v>155</v>
      </c>
      <c r="G1108" s="39" t="s">
        <v>4296</v>
      </c>
      <c r="H1108" s="40">
        <v>43070</v>
      </c>
      <c r="I1108" s="41">
        <f>Table15[[#This Row],[Fecha 
de 
expedición]]+1461</f>
        <v>44531</v>
      </c>
      <c r="J1108" s="244" t="str">
        <f ca="1">IF(I1108&gt;=TODAY(),"si","no")</f>
        <v>no</v>
      </c>
      <c r="K1108" s="8" t="str">
        <f ca="1">IF(ABS(_xlfn.DAYS(TODAY(),I1108))&lt;$B$9,"Debe renovar licencia luego de curso de 8 horas","")</f>
        <v/>
      </c>
      <c r="L1108" s="8"/>
      <c r="M1108" s="8" t="str">
        <f ca="1">IF(AND(J1108="no",$B$10="si"),"si","no")</f>
        <v>si</v>
      </c>
      <c r="N1108" s="266"/>
      <c r="O1108" s="266"/>
      <c r="P1108" s="266"/>
      <c r="Q1108" s="267" t="str" cm="1">
        <f t="array" aca="1" ref="Q1108" ca="1">_xlfn.IFS(J1108="no","no",$B$10="si","si")</f>
        <v>no</v>
      </c>
      <c r="R1108" s="266"/>
    </row>
    <row r="1109" spans="1:18" x14ac:dyDescent="0.3">
      <c r="A1109" s="64" t="s">
        <v>4297</v>
      </c>
      <c r="B1109" s="224" t="s">
        <v>44</v>
      </c>
      <c r="C1109" s="225" t="s">
        <v>4298</v>
      </c>
      <c r="D1109" s="38" t="s">
        <v>57</v>
      </c>
      <c r="E1109" s="58" t="s">
        <v>4299</v>
      </c>
      <c r="F1109" s="38" t="s">
        <v>555</v>
      </c>
      <c r="G1109" s="39" t="s">
        <v>4300</v>
      </c>
      <c r="H1109" s="40">
        <v>44804</v>
      </c>
      <c r="I1109" s="41">
        <f>Table15[[#This Row],[Fecha 
de 
expedición]]+1461</f>
        <v>46265</v>
      </c>
      <c r="J1109" s="244" t="str">
        <f ca="1">IF(I1109&gt;=TODAY(),"si","no")</f>
        <v>si</v>
      </c>
      <c r="K1109" s="8" t="str">
        <f ca="1">IF(ABS(_xlfn.DAYS(TODAY(),I1109))&lt;$B$9,"Debe renovar licencia luego de curso de 8 horas","")</f>
        <v/>
      </c>
      <c r="L1109" s="8"/>
      <c r="M1109" s="8" t="str">
        <f ca="1">IF(AND(J1109="no",$B$10="si"),"si","no")</f>
        <v>no</v>
      </c>
      <c r="N1109" s="266"/>
      <c r="O1109" s="266"/>
      <c r="P1109" s="266"/>
      <c r="Q1109" s="267" t="str" cm="1">
        <f t="array" aca="1" ref="Q1109" ca="1">_xlfn.IFS(J1109="no","no",$B$10="si","si")</f>
        <v>si</v>
      </c>
      <c r="R1109" s="266"/>
    </row>
    <row r="1110" spans="1:18" x14ac:dyDescent="0.3">
      <c r="A1110" s="64" t="s">
        <v>4301</v>
      </c>
      <c r="B1110" s="224" t="s">
        <v>44</v>
      </c>
      <c r="C1110" s="225" t="s">
        <v>4302</v>
      </c>
      <c r="D1110" s="38" t="s">
        <v>57</v>
      </c>
      <c r="E1110" s="37" t="s">
        <v>4303</v>
      </c>
      <c r="F1110" s="38" t="s">
        <v>887</v>
      </c>
      <c r="G1110" s="39" t="s">
        <v>4304</v>
      </c>
      <c r="H1110" s="40">
        <v>44516</v>
      </c>
      <c r="I1110" s="41">
        <f>Table15[[#This Row],[Fecha 
de 
expedición]]+1461</f>
        <v>45977</v>
      </c>
      <c r="J1110" s="244" t="str">
        <f ca="1">IF(I1110&gt;=TODAY(),"si","no")</f>
        <v>si</v>
      </c>
      <c r="K1110" s="8" t="str">
        <f ca="1">IF(ABS(_xlfn.DAYS(TODAY(),I1110))&lt;$B$9,"Debe renovar licencia luego de curso de 8 horas","")</f>
        <v/>
      </c>
      <c r="L1110" s="8"/>
      <c r="M1110" s="8" t="str">
        <f ca="1">IF(AND(J1110="no",$B$10="si"),"si","no")</f>
        <v>no</v>
      </c>
      <c r="N1110" s="266"/>
      <c r="O1110" s="266"/>
      <c r="P1110" s="266"/>
      <c r="Q1110" s="267" t="str" cm="1">
        <f t="array" aca="1" ref="Q1110" ca="1">_xlfn.IFS(J1110="no","no",$B$10="si","si")</f>
        <v>si</v>
      </c>
      <c r="R1110" s="266"/>
    </row>
    <row r="1111" spans="1:18" x14ac:dyDescent="0.3">
      <c r="A1111" s="64" t="s">
        <v>4305</v>
      </c>
      <c r="B1111" s="224" t="s">
        <v>44</v>
      </c>
      <c r="C1111" s="225" t="s">
        <v>4306</v>
      </c>
      <c r="D1111" s="38" t="s">
        <v>57</v>
      </c>
      <c r="E1111" s="37" t="s">
        <v>4307</v>
      </c>
      <c r="F1111" s="38" t="s">
        <v>655</v>
      </c>
      <c r="G1111" s="39" t="s">
        <v>4308</v>
      </c>
      <c r="H1111" s="40">
        <v>44539</v>
      </c>
      <c r="I1111" s="41">
        <f>Table15[[#This Row],[Fecha 
de 
expedición]]+1461</f>
        <v>46000</v>
      </c>
      <c r="J1111" s="244" t="str">
        <f ca="1">IF(I1111&gt;=TODAY(),"si","no")</f>
        <v>si</v>
      </c>
      <c r="K1111" s="8" t="str">
        <f ca="1">IF(ABS(_xlfn.DAYS(TODAY(),I1111))&lt;$B$9,"Debe renovar licencia luego de curso de 8 horas","")</f>
        <v/>
      </c>
      <c r="L1111" s="8"/>
      <c r="M1111" s="8" t="str">
        <f ca="1">IF(AND(J1111="no",$B$10="si"),"si","no")</f>
        <v>no</v>
      </c>
      <c r="N1111" s="266"/>
      <c r="O1111" s="266"/>
      <c r="P1111" s="266"/>
      <c r="Q1111" s="267" t="str" cm="1">
        <f t="array" aca="1" ref="Q1111" ca="1">_xlfn.IFS(J1111="no","no",$B$10="si","si")</f>
        <v>si</v>
      </c>
      <c r="R1111" s="266"/>
    </row>
    <row r="1112" spans="1:18" x14ac:dyDescent="0.3">
      <c r="A1112" s="64" t="s">
        <v>4309</v>
      </c>
      <c r="B1112" s="224" t="s">
        <v>44</v>
      </c>
      <c r="C1112" s="225" t="s">
        <v>4310</v>
      </c>
      <c r="D1112" s="38" t="s">
        <v>57</v>
      </c>
      <c r="E1112" s="37" t="s">
        <v>4311</v>
      </c>
      <c r="F1112" s="38" t="s">
        <v>1053</v>
      </c>
      <c r="G1112" s="39" t="s">
        <v>4312</v>
      </c>
      <c r="H1112" s="40">
        <v>44516</v>
      </c>
      <c r="I1112" s="41">
        <f>Table15[[#This Row],[Fecha 
de 
expedición]]+1461</f>
        <v>45977</v>
      </c>
      <c r="J1112" s="244" t="str">
        <f ca="1">IF(I1112&gt;=TODAY(),"si","no")</f>
        <v>si</v>
      </c>
      <c r="K1112" s="8" t="str">
        <f ca="1">IF(ABS(_xlfn.DAYS(TODAY(),I1112))&lt;$B$9,"Debe renovar licencia luego de curso de 8 horas","")</f>
        <v/>
      </c>
      <c r="L1112" s="8"/>
      <c r="M1112" s="8" t="str">
        <f ca="1">IF(AND(J1112="no",$B$10="si"),"si","no")</f>
        <v>no</v>
      </c>
      <c r="N1112" s="266"/>
      <c r="O1112" s="266"/>
      <c r="P1112" s="266"/>
      <c r="Q1112" s="267" t="str" cm="1">
        <f t="array" aca="1" ref="Q1112" ca="1">_xlfn.IFS(J1112="no","no",$B$10="si","si")</f>
        <v>si</v>
      </c>
      <c r="R1112" s="266"/>
    </row>
    <row r="1113" spans="1:18" x14ac:dyDescent="0.3">
      <c r="A1113" s="64" t="s">
        <v>4313</v>
      </c>
      <c r="B1113" s="224" t="s">
        <v>44</v>
      </c>
      <c r="C1113" s="225" t="s">
        <v>4314</v>
      </c>
      <c r="D1113" s="38" t="s">
        <v>57</v>
      </c>
      <c r="E1113" s="37" t="s">
        <v>4315</v>
      </c>
      <c r="F1113" s="38" t="s">
        <v>114</v>
      </c>
      <c r="G1113" s="39" t="s">
        <v>4316</v>
      </c>
      <c r="H1113" s="40">
        <v>44280</v>
      </c>
      <c r="I1113" s="41">
        <f>Table15[[#This Row],[Fecha 
de 
expedición]]+1461</f>
        <v>45741</v>
      </c>
      <c r="J1113" s="244" t="str">
        <f ca="1">IF(I1113&gt;=TODAY(),"si","no")</f>
        <v>si</v>
      </c>
      <c r="K1113" s="8" t="str">
        <f ca="1">IF(ABS(_xlfn.DAYS(TODAY(),I1113))&lt;$B$9,"Debe renovar licencia luego de curso de 8 horas","")</f>
        <v/>
      </c>
      <c r="L1113" s="8"/>
      <c r="M1113" s="8" t="str">
        <f ca="1">IF(AND(J1113="no",$B$10="si"),"si","no")</f>
        <v>no</v>
      </c>
      <c r="N1113" s="266"/>
      <c r="O1113" s="266"/>
      <c r="P1113" s="266"/>
      <c r="Q1113" s="267" t="str" cm="1">
        <f t="array" aca="1" ref="Q1113" ca="1">_xlfn.IFS(J1113="no","no",$B$10="si","si")</f>
        <v>si</v>
      </c>
      <c r="R1113" s="266"/>
    </row>
    <row r="1114" spans="1:18" x14ac:dyDescent="0.3">
      <c r="A1114" s="64" t="s">
        <v>4317</v>
      </c>
      <c r="B1114" s="224" t="s">
        <v>62</v>
      </c>
      <c r="C1114" s="225" t="s">
        <v>4318</v>
      </c>
      <c r="D1114" s="38" t="s">
        <v>57</v>
      </c>
      <c r="E1114" s="37" t="s">
        <v>4319</v>
      </c>
      <c r="F1114" s="38" t="s">
        <v>168</v>
      </c>
      <c r="G1114" s="39" t="s">
        <v>4320</v>
      </c>
      <c r="H1114" s="40">
        <v>43110</v>
      </c>
      <c r="I1114" s="41">
        <f>Table15[[#This Row],[Fecha 
de 
expedición]]+1461</f>
        <v>44571</v>
      </c>
      <c r="J1114" s="244" t="str">
        <f ca="1">IF(I1114&gt;=TODAY(),"si","no")</f>
        <v>no</v>
      </c>
      <c r="K1114" s="8" t="str">
        <f ca="1">IF(ABS(_xlfn.DAYS(TODAY(),I1114))&lt;$B$9,"Debe renovar licencia luego de curso de 8 horas","")</f>
        <v/>
      </c>
      <c r="L1114" s="8"/>
      <c r="M1114" s="8" t="str">
        <f ca="1">IF(AND(J1114="no",$B$10="si"),"si","no")</f>
        <v>si</v>
      </c>
      <c r="N1114" s="266"/>
      <c r="O1114" s="266"/>
      <c r="P1114" s="266"/>
      <c r="Q1114" s="267" t="str" cm="1">
        <f t="array" aca="1" ref="Q1114" ca="1">_xlfn.IFS(J1114="no","no",$B$10="si","si")</f>
        <v>no</v>
      </c>
      <c r="R1114" s="266"/>
    </row>
    <row r="1115" spans="1:18" x14ac:dyDescent="0.3">
      <c r="A1115" s="64" t="s">
        <v>4321</v>
      </c>
      <c r="B1115" s="224" t="s">
        <v>44</v>
      </c>
      <c r="C1115" s="225" t="s">
        <v>4322</v>
      </c>
      <c r="D1115" s="38" t="s">
        <v>57</v>
      </c>
      <c r="E1115" s="37" t="s">
        <v>4323</v>
      </c>
      <c r="F1115" s="38" t="s">
        <v>1349</v>
      </c>
      <c r="G1115" s="39" t="s">
        <v>4324</v>
      </c>
      <c r="H1115" s="40">
        <v>44866</v>
      </c>
      <c r="I1115" s="41">
        <f>Table15[[#This Row],[Fecha 
de 
expedición]]+1461</f>
        <v>46327</v>
      </c>
      <c r="J1115" s="244" t="str">
        <f ca="1">IF(I1115&gt;=TODAY(),"si","no")</f>
        <v>si</v>
      </c>
      <c r="K1115" s="8" t="str">
        <f ca="1">IF(ABS(_xlfn.DAYS(TODAY(),I1115))&lt;$B$9,"Debe renovar licencia luego de curso de 8 horas","")</f>
        <v/>
      </c>
      <c r="L1115" s="8"/>
      <c r="M1115" s="8" t="str">
        <f ca="1">IF(AND(J1115="no",$B$10="si"),"si","no")</f>
        <v>no</v>
      </c>
      <c r="N1115" s="266"/>
      <c r="O1115" s="266"/>
      <c r="P1115" s="266"/>
      <c r="Q1115" s="267" t="str" cm="1">
        <f t="array" aca="1" ref="Q1115" ca="1">_xlfn.IFS(J1115="no","no",$B$10="si","si")</f>
        <v>si</v>
      </c>
      <c r="R1115" s="266"/>
    </row>
    <row r="1116" spans="1:18" x14ac:dyDescent="0.3">
      <c r="A1116" s="64" t="s">
        <v>4325</v>
      </c>
      <c r="B1116" s="224" t="s">
        <v>44</v>
      </c>
      <c r="C1116" s="225" t="s">
        <v>4326</v>
      </c>
      <c r="D1116" s="38" t="s">
        <v>57</v>
      </c>
      <c r="E1116" s="37" t="s">
        <v>4327</v>
      </c>
      <c r="F1116" s="38" t="s">
        <v>1393</v>
      </c>
      <c r="G1116" s="39" t="s">
        <v>4328</v>
      </c>
      <c r="H1116" s="40">
        <v>44539</v>
      </c>
      <c r="I1116" s="41">
        <f>Table15[[#This Row],[Fecha 
de 
expedición]]+1461</f>
        <v>46000</v>
      </c>
      <c r="J1116" s="244" t="str">
        <f ca="1">IF(I1116&gt;=TODAY(),"si","no")</f>
        <v>si</v>
      </c>
      <c r="K1116" s="8" t="str">
        <f ca="1">IF(ABS(_xlfn.DAYS(TODAY(),I1116))&lt;$B$9,"Debe renovar licencia luego de curso de 8 horas","")</f>
        <v/>
      </c>
      <c r="L1116" s="8"/>
      <c r="M1116" s="8" t="str">
        <f ca="1">IF(AND(J1116="no",$B$10="si"),"si","no")</f>
        <v>no</v>
      </c>
      <c r="N1116" s="266"/>
      <c r="O1116" s="266"/>
      <c r="P1116" s="266"/>
      <c r="Q1116" s="267" t="str" cm="1">
        <f t="array" aca="1" ref="Q1116" ca="1">_xlfn.IFS(J1116="no","no",$B$10="si","si")</f>
        <v>si</v>
      </c>
      <c r="R1116" s="266"/>
    </row>
    <row r="1117" spans="1:18" x14ac:dyDescent="0.3">
      <c r="A1117" s="64" t="s">
        <v>4329</v>
      </c>
      <c r="B1117" s="224" t="s">
        <v>44</v>
      </c>
      <c r="C1117" s="225" t="s">
        <v>4330</v>
      </c>
      <c r="D1117" s="38" t="s">
        <v>57</v>
      </c>
      <c r="E1117" s="37" t="s">
        <v>4331</v>
      </c>
      <c r="F1117" s="38" t="s">
        <v>109</v>
      </c>
      <c r="G1117" s="39" t="s">
        <v>4332</v>
      </c>
      <c r="H1117" s="40">
        <v>44573</v>
      </c>
      <c r="I1117" s="41">
        <f>Table15[[#This Row],[Fecha 
de 
expedición]]+1461</f>
        <v>46034</v>
      </c>
      <c r="J1117" s="244" t="str">
        <f ca="1">IF(I1117&gt;=TODAY(),"si","no")</f>
        <v>si</v>
      </c>
      <c r="K1117" s="8" t="str">
        <f ca="1">IF(ABS(_xlfn.DAYS(TODAY(),I1117))&lt;$B$9,"Debe renovar licencia luego de curso de 8 horas","")</f>
        <v/>
      </c>
      <c r="L1117" s="8"/>
      <c r="M1117" s="8" t="str">
        <f ca="1">IF(AND(J1117="no",$B$10="si"),"si","no")</f>
        <v>no</v>
      </c>
      <c r="N1117" s="266"/>
      <c r="O1117" s="266"/>
      <c r="P1117" s="266"/>
      <c r="Q1117" s="267" t="str" cm="1">
        <f t="array" aca="1" ref="Q1117" ca="1">_xlfn.IFS(J1117="no","no",$B$10="si","si")</f>
        <v>si</v>
      </c>
      <c r="R1117" s="266"/>
    </row>
    <row r="1118" spans="1:18" x14ac:dyDescent="0.3">
      <c r="A1118" s="61" t="s">
        <v>4333</v>
      </c>
      <c r="B1118" s="224" t="s">
        <v>44</v>
      </c>
      <c r="C1118" s="225" t="s">
        <v>4334</v>
      </c>
      <c r="D1118" s="38" t="s">
        <v>57</v>
      </c>
      <c r="E1118" s="235" t="s">
        <v>4335</v>
      </c>
      <c r="F1118" s="38" t="s">
        <v>443</v>
      </c>
      <c r="G1118" s="39" t="s">
        <v>4336</v>
      </c>
      <c r="H1118" s="81">
        <v>44566</v>
      </c>
      <c r="I1118" s="84">
        <f>Table15[[#This Row],[Fecha 
de 
expedición]]+1461</f>
        <v>46027</v>
      </c>
      <c r="J1118" s="244" t="str">
        <f ca="1">IF(I1118&gt;=TODAY(),"si","no")</f>
        <v>si</v>
      </c>
      <c r="K1118" s="8" t="str">
        <f ca="1">IF(ABS(_xlfn.DAYS(TODAY(),I1118))&lt;$B$9,"Debe renovar licencia luego de curso de 8 horas","")</f>
        <v/>
      </c>
      <c r="L1118" s="8"/>
      <c r="M1118" s="8" t="str">
        <f ca="1">IF(AND(J1118="no",$B$10="si"),"si","no")</f>
        <v>no</v>
      </c>
      <c r="N1118" s="266"/>
      <c r="O1118" s="266"/>
      <c r="P1118" s="266"/>
      <c r="Q1118" s="267" t="str" cm="1">
        <f t="array" aca="1" ref="Q1118" ca="1">_xlfn.IFS(J1118="no","no",$B$10="si","si")</f>
        <v>si</v>
      </c>
      <c r="R1118" s="266"/>
    </row>
    <row r="1119" spans="1:18" x14ac:dyDescent="0.3">
      <c r="A1119" s="64" t="s">
        <v>4337</v>
      </c>
      <c r="B1119" s="224" t="s">
        <v>44</v>
      </c>
      <c r="C1119" s="225" t="s">
        <v>4338</v>
      </c>
      <c r="D1119" s="38" t="s">
        <v>57</v>
      </c>
      <c r="E1119" s="37" t="s">
        <v>4339</v>
      </c>
      <c r="F1119" s="38" t="s">
        <v>443</v>
      </c>
      <c r="G1119" s="39" t="s">
        <v>4340</v>
      </c>
      <c r="H1119" s="40">
        <v>44573</v>
      </c>
      <c r="I1119" s="41">
        <f>Table15[[#This Row],[Fecha 
de 
expedición]]+1461</f>
        <v>46034</v>
      </c>
      <c r="J1119" s="244" t="str">
        <f ca="1">IF(I1119&gt;=TODAY(),"si","no")</f>
        <v>si</v>
      </c>
      <c r="K1119" s="8" t="str">
        <f ca="1">IF(ABS(_xlfn.DAYS(TODAY(),I1119))&lt;$B$9,"Debe renovar licencia luego de curso de 8 horas","")</f>
        <v/>
      </c>
      <c r="L1119" s="8"/>
      <c r="M1119" s="8" t="str">
        <f ca="1">IF(AND(J1119="no",$B$10="si"),"si","no")</f>
        <v>no</v>
      </c>
      <c r="N1119" s="266"/>
      <c r="O1119" s="266"/>
      <c r="P1119" s="266"/>
      <c r="Q1119" s="267" t="str" cm="1">
        <f t="array" aca="1" ref="Q1119" ca="1">_xlfn.IFS(J1119="no","no",$B$10="si","si")</f>
        <v>si</v>
      </c>
      <c r="R1119" s="266"/>
    </row>
    <row r="1120" spans="1:18" x14ac:dyDescent="0.3">
      <c r="A1120" s="64" t="s">
        <v>4341</v>
      </c>
      <c r="B1120" s="224" t="s">
        <v>44</v>
      </c>
      <c r="C1120" s="225" t="s">
        <v>4342</v>
      </c>
      <c r="D1120" s="38" t="s">
        <v>57</v>
      </c>
      <c r="E1120" s="37" t="s">
        <v>4343</v>
      </c>
      <c r="F1120" s="38" t="s">
        <v>683</v>
      </c>
      <c r="G1120" s="39" t="s">
        <v>4344</v>
      </c>
      <c r="H1120" s="40">
        <v>44783</v>
      </c>
      <c r="I1120" s="41">
        <f>Table15[[#This Row],[Fecha 
de 
expedición]]+1461</f>
        <v>46244</v>
      </c>
      <c r="J1120" s="244" t="str">
        <f ca="1">IF(I1120&gt;=TODAY(),"si","no")</f>
        <v>si</v>
      </c>
      <c r="K1120" s="8" t="str">
        <f ca="1">IF(ABS(_xlfn.DAYS(TODAY(),I1120))&lt;$B$9,"Debe renovar licencia luego de curso de 8 horas","")</f>
        <v/>
      </c>
      <c r="L1120" s="8"/>
      <c r="M1120" s="8" t="str">
        <f ca="1">IF(AND(J1120="no",$B$10="si"),"si","no")</f>
        <v>no</v>
      </c>
      <c r="N1120" s="266"/>
      <c r="O1120" s="266"/>
      <c r="P1120" s="266"/>
      <c r="Q1120" s="267" t="str" cm="1">
        <f t="array" aca="1" ref="Q1120" ca="1">_xlfn.IFS(J1120="no","no",$B$10="si","si")</f>
        <v>si</v>
      </c>
      <c r="R1120" s="266"/>
    </row>
    <row r="1121" spans="1:18" x14ac:dyDescent="0.3">
      <c r="A1121" s="64" t="s">
        <v>4345</v>
      </c>
      <c r="B1121" s="224" t="s">
        <v>44</v>
      </c>
      <c r="C1121" s="225" t="s">
        <v>4346</v>
      </c>
      <c r="D1121" s="38" t="s">
        <v>57</v>
      </c>
      <c r="E1121" s="37" t="s">
        <v>4347</v>
      </c>
      <c r="F1121" s="38" t="s">
        <v>4348</v>
      </c>
      <c r="G1121" s="39" t="s">
        <v>4349</v>
      </c>
      <c r="H1121" s="40">
        <v>44621</v>
      </c>
      <c r="I1121" s="41">
        <f>Table15[[#This Row],[Fecha 
de 
expedición]]+1461</f>
        <v>46082</v>
      </c>
      <c r="J1121" s="244" t="str">
        <f ca="1">IF(I1121&gt;=TODAY(),"si","no")</f>
        <v>si</v>
      </c>
      <c r="K1121" s="8" t="str">
        <f ca="1">IF(ABS(_xlfn.DAYS(TODAY(),I1121))&lt;$B$9,"Debe renovar licencia luego de curso de 8 horas","")</f>
        <v/>
      </c>
      <c r="L1121" s="8"/>
      <c r="M1121" s="8" t="str">
        <f ca="1">IF(AND(J1121="no",$B$10="si"),"si","no")</f>
        <v>no</v>
      </c>
      <c r="N1121" s="266"/>
      <c r="O1121" s="266"/>
      <c r="P1121" s="266"/>
      <c r="Q1121" s="267" t="str" cm="1">
        <f t="array" aca="1" ref="Q1121" ca="1">_xlfn.IFS(J1121="no","no",$B$10="si","si")</f>
        <v>si</v>
      </c>
      <c r="R1121" s="266"/>
    </row>
    <row r="1122" spans="1:18" x14ac:dyDescent="0.3">
      <c r="A1122" s="64" t="s">
        <v>4350</v>
      </c>
      <c r="B1122" s="224" t="s">
        <v>44</v>
      </c>
      <c r="C1122" s="225" t="s">
        <v>4351</v>
      </c>
      <c r="D1122" s="38" t="s">
        <v>57</v>
      </c>
      <c r="E1122" s="37" t="s">
        <v>4352</v>
      </c>
      <c r="F1122" s="38" t="s">
        <v>74</v>
      </c>
      <c r="G1122" s="39" t="s">
        <v>4353</v>
      </c>
      <c r="H1122" s="40">
        <v>44636</v>
      </c>
      <c r="I1122" s="41">
        <f>Table15[[#This Row],[Fecha 
de 
expedición]]+1461</f>
        <v>46097</v>
      </c>
      <c r="J1122" s="244" t="str">
        <f ca="1">IF(I1122&gt;=TODAY(),"si","no")</f>
        <v>si</v>
      </c>
      <c r="K1122" s="8" t="str">
        <f ca="1">IF(ABS(_xlfn.DAYS(TODAY(),I1122))&lt;$B$9,"Debe renovar licencia luego de curso de 8 horas","")</f>
        <v/>
      </c>
      <c r="L1122" s="8"/>
      <c r="M1122" s="8" t="str">
        <f ca="1">IF(AND(J1122="no",$B$10="si"),"si","no")</f>
        <v>no</v>
      </c>
      <c r="N1122" s="266"/>
      <c r="O1122" s="266"/>
      <c r="P1122" s="266"/>
      <c r="Q1122" s="267" t="str" cm="1">
        <f t="array" aca="1" ref="Q1122" ca="1">_xlfn.IFS(J1122="no","no",$B$10="si","si")</f>
        <v>si</v>
      </c>
      <c r="R1122" s="266"/>
    </row>
    <row r="1123" spans="1:18" x14ac:dyDescent="0.3">
      <c r="A1123" s="64" t="s">
        <v>4354</v>
      </c>
      <c r="B1123" s="224" t="s">
        <v>44</v>
      </c>
      <c r="C1123" s="225" t="s">
        <v>4355</v>
      </c>
      <c r="D1123" s="38" t="s">
        <v>46</v>
      </c>
      <c r="E1123" s="37" t="s">
        <v>4356</v>
      </c>
      <c r="F1123" s="38" t="s">
        <v>168</v>
      </c>
      <c r="G1123" s="39" t="s">
        <v>4357</v>
      </c>
      <c r="H1123" s="40">
        <v>44636</v>
      </c>
      <c r="I1123" s="41">
        <f>Table15[[#This Row],[Fecha 
de 
expedición]]+1461</f>
        <v>46097</v>
      </c>
      <c r="J1123" s="244" t="str">
        <f ca="1">IF(I1123&gt;=TODAY(),"si","no")</f>
        <v>si</v>
      </c>
      <c r="K1123" s="8" t="str">
        <f ca="1">IF(ABS(_xlfn.DAYS(TODAY(),I1123))&lt;$B$9,"Debe renovar licencia luego de curso de 8 horas","")</f>
        <v/>
      </c>
      <c r="L1123" s="8"/>
      <c r="M1123" s="8" t="str">
        <f ca="1">IF(AND(J1123="no",$B$10="si"),"si","no")</f>
        <v>no</v>
      </c>
      <c r="N1123" s="266"/>
      <c r="O1123" s="266"/>
      <c r="P1123" s="266"/>
      <c r="Q1123" s="267" t="str" cm="1">
        <f t="array" aca="1" ref="Q1123" ca="1">_xlfn.IFS(J1123="no","no",$B$10="si","si")</f>
        <v>si</v>
      </c>
      <c r="R1123" s="266"/>
    </row>
    <row r="1124" spans="1:18" x14ac:dyDescent="0.3">
      <c r="A1124" s="64" t="s">
        <v>4358</v>
      </c>
      <c r="B1124" s="224" t="s">
        <v>44</v>
      </c>
      <c r="C1124" s="225" t="s">
        <v>4359</v>
      </c>
      <c r="D1124" s="38" t="s">
        <v>46</v>
      </c>
      <c r="E1124" s="37" t="s">
        <v>4360</v>
      </c>
      <c r="F1124" s="51" t="s">
        <v>89</v>
      </c>
      <c r="G1124" s="53" t="s">
        <v>4361</v>
      </c>
      <c r="H1124" s="40">
        <v>45078</v>
      </c>
      <c r="I1124" s="41">
        <f>Table15[[#This Row],[Fecha 
de 
expedición]]+1461</f>
        <v>46539</v>
      </c>
      <c r="J1124" s="244" t="str">
        <f ca="1">IF(I1124&gt;=TODAY(),"si","no")</f>
        <v>si</v>
      </c>
      <c r="K1124" s="8" t="str">
        <f ca="1">IF(ABS(_xlfn.DAYS(TODAY(),I1124))&lt;$B$9,"Debe renovar licencia luego de curso de 8 horas","")</f>
        <v/>
      </c>
      <c r="L1124" s="8"/>
      <c r="M1124" s="8" t="str">
        <f ca="1">IF(AND(J1124="no",$B$10="si"),"si","no")</f>
        <v>no</v>
      </c>
      <c r="N1124" s="266"/>
      <c r="O1124" s="266"/>
      <c r="P1124" s="266"/>
      <c r="Q1124" s="267" t="str" cm="1">
        <f t="array" aca="1" ref="Q1124" ca="1">_xlfn.IFS(J1124="no","no",$B$10="si","si")</f>
        <v>si</v>
      </c>
      <c r="R1124" s="266"/>
    </row>
    <row r="1125" spans="1:18" x14ac:dyDescent="0.3">
      <c r="A1125" s="64" t="s">
        <v>4362</v>
      </c>
      <c r="B1125" s="224" t="s">
        <v>44</v>
      </c>
      <c r="C1125" s="225" t="s">
        <v>4363</v>
      </c>
      <c r="D1125" s="38" t="s">
        <v>57</v>
      </c>
      <c r="E1125" s="37" t="s">
        <v>4364</v>
      </c>
      <c r="F1125" s="51" t="s">
        <v>2175</v>
      </c>
      <c r="G1125" s="53" t="s">
        <v>4365</v>
      </c>
      <c r="H1125" s="40">
        <v>44764</v>
      </c>
      <c r="I1125" s="41">
        <f>Table15[[#This Row],[Fecha 
de 
expedición]]+1461</f>
        <v>46225</v>
      </c>
      <c r="J1125" s="244" t="str">
        <f ca="1">IF(I1125&gt;=TODAY(),"si","no")</f>
        <v>si</v>
      </c>
      <c r="K1125" s="8" t="str">
        <f ca="1">IF(ABS(_xlfn.DAYS(TODAY(),I1125))&lt;$B$9,"Debe renovar licencia luego de curso de 8 horas","")</f>
        <v/>
      </c>
      <c r="L1125" s="8"/>
      <c r="M1125" s="8" t="str">
        <f ca="1">IF(AND(J1125="no",$B$10="si"),"si","no")</f>
        <v>no</v>
      </c>
      <c r="N1125" s="266"/>
      <c r="O1125" s="266"/>
      <c r="P1125" s="266"/>
      <c r="Q1125" s="267" t="str" cm="1">
        <f t="array" aca="1" ref="Q1125" ca="1">_xlfn.IFS(J1125="no","no",$B$10="si","si")</f>
        <v>si</v>
      </c>
      <c r="R1125" s="266"/>
    </row>
    <row r="1126" spans="1:18" x14ac:dyDescent="0.3">
      <c r="A1126" s="64" t="s">
        <v>4366</v>
      </c>
      <c r="B1126" s="224" t="s">
        <v>44</v>
      </c>
      <c r="C1126" s="225" t="s">
        <v>4367</v>
      </c>
      <c r="D1126" s="38" t="s">
        <v>57</v>
      </c>
      <c r="E1126" s="37" t="s">
        <v>4368</v>
      </c>
      <c r="F1126" s="51" t="s">
        <v>155</v>
      </c>
      <c r="G1126" s="53" t="s">
        <v>4369</v>
      </c>
      <c r="H1126" s="40">
        <v>45076</v>
      </c>
      <c r="I1126" s="41">
        <f>Table15[[#This Row],[Fecha 
de 
expedición]]+1461</f>
        <v>46537</v>
      </c>
      <c r="J1126" s="244" t="str">
        <f ca="1">IF(I1126&gt;=TODAY(),"si","no")</f>
        <v>si</v>
      </c>
      <c r="K1126" s="8" t="str">
        <f ca="1">IF(ABS(_xlfn.DAYS(TODAY(),I1126))&lt;$B$9,"Debe renovar licencia luego de curso de 8 horas","")</f>
        <v/>
      </c>
      <c r="L1126" s="8"/>
      <c r="M1126" s="8" t="str">
        <f ca="1">IF(AND(J1126="no",$B$10="si"),"si","no")</f>
        <v>no</v>
      </c>
      <c r="N1126" s="266"/>
      <c r="O1126" s="266"/>
      <c r="P1126" s="266"/>
      <c r="Q1126" s="267" t="str" cm="1">
        <f t="array" aca="1" ref="Q1126" ca="1">_xlfn.IFS(J1126="no","no",$B$10="si","si")</f>
        <v>si</v>
      </c>
      <c r="R1126" s="266"/>
    </row>
    <row r="1127" spans="1:18" x14ac:dyDescent="0.3">
      <c r="A1127" s="64" t="s">
        <v>4370</v>
      </c>
      <c r="B1127" s="224" t="s">
        <v>62</v>
      </c>
      <c r="C1127" s="225" t="s">
        <v>4371</v>
      </c>
      <c r="D1127" s="38" t="s">
        <v>57</v>
      </c>
      <c r="E1127" s="37" t="s">
        <v>4372</v>
      </c>
      <c r="F1127" s="51" t="s">
        <v>74</v>
      </c>
      <c r="G1127" s="53" t="s">
        <v>4373</v>
      </c>
      <c r="H1127" s="40">
        <v>43202</v>
      </c>
      <c r="I1127" s="41">
        <f>Table15[[#This Row],[Fecha 
de 
expedición]]+1461</f>
        <v>44663</v>
      </c>
      <c r="J1127" s="244" t="str">
        <f ca="1">IF(I1127&gt;=TODAY(),"si","no")</f>
        <v>no</v>
      </c>
      <c r="K1127" s="8" t="str">
        <f ca="1">IF(ABS(_xlfn.DAYS(TODAY(),I1127))&lt;$B$9,"Debe renovar licencia luego de curso de 8 horas","")</f>
        <v/>
      </c>
      <c r="L1127" s="8"/>
      <c r="M1127" s="8" t="str">
        <f ca="1">IF(AND(J1127="no",$B$10="si"),"si","no")</f>
        <v>si</v>
      </c>
      <c r="N1127" s="266"/>
      <c r="O1127" s="266"/>
      <c r="P1127" s="266"/>
      <c r="Q1127" s="267" t="str" cm="1">
        <f t="array" aca="1" ref="Q1127" ca="1">_xlfn.IFS(J1127="no","no",$B$10="si","si")</f>
        <v>no</v>
      </c>
      <c r="R1127" s="266"/>
    </row>
    <row r="1128" spans="1:18" x14ac:dyDescent="0.3">
      <c r="A1128" s="64" t="s">
        <v>4374</v>
      </c>
      <c r="B1128" s="224" t="s">
        <v>44</v>
      </c>
      <c r="C1128" s="225" t="s">
        <v>4375</v>
      </c>
      <c r="D1128" s="38" t="s">
        <v>57</v>
      </c>
      <c r="E1128" s="37" t="s">
        <v>4376</v>
      </c>
      <c r="F1128" s="51" t="s">
        <v>155</v>
      </c>
      <c r="G1128" s="53" t="s">
        <v>4377</v>
      </c>
      <c r="H1128" s="40">
        <v>44687</v>
      </c>
      <c r="I1128" s="41">
        <f>Table15[[#This Row],[Fecha 
de 
expedición]]+1461</f>
        <v>46148</v>
      </c>
      <c r="J1128" s="244" t="str">
        <f ca="1">IF(I1128&gt;=TODAY(),"si","no")</f>
        <v>si</v>
      </c>
      <c r="K1128" s="8" t="str">
        <f ca="1">IF(ABS(_xlfn.DAYS(TODAY(),I1128))&lt;$B$9,"Debe renovar licencia luego de curso de 8 horas","")</f>
        <v/>
      </c>
      <c r="L1128" s="8"/>
      <c r="M1128" s="8" t="str">
        <f ca="1">IF(AND(J1128="no",$B$10="si"),"si","no")</f>
        <v>no</v>
      </c>
      <c r="N1128" s="266"/>
      <c r="O1128" s="266"/>
      <c r="P1128" s="266"/>
      <c r="Q1128" s="267" t="str" cm="1">
        <f t="array" aca="1" ref="Q1128" ca="1">_xlfn.IFS(J1128="no","no",$B$10="si","si")</f>
        <v>si</v>
      </c>
      <c r="R1128" s="266"/>
    </row>
    <row r="1129" spans="1:18" x14ac:dyDescent="0.3">
      <c r="A1129" s="64" t="s">
        <v>4378</v>
      </c>
      <c r="B1129" s="224" t="s">
        <v>44</v>
      </c>
      <c r="C1129" s="225" t="s">
        <v>4379</v>
      </c>
      <c r="D1129" s="38" t="s">
        <v>57</v>
      </c>
      <c r="E1129" s="37" t="s">
        <v>4380</v>
      </c>
      <c r="F1129" s="51" t="s">
        <v>129</v>
      </c>
      <c r="G1129" s="53" t="s">
        <v>4381</v>
      </c>
      <c r="H1129" s="40">
        <v>44649</v>
      </c>
      <c r="I1129" s="41">
        <f>Table15[[#This Row],[Fecha 
de 
expedición]]+1461</f>
        <v>46110</v>
      </c>
      <c r="J1129" s="244" t="str">
        <f ca="1">IF(I1129&gt;=TODAY(),"si","no")</f>
        <v>si</v>
      </c>
      <c r="K1129" s="8" t="str">
        <f ca="1">IF(ABS(_xlfn.DAYS(TODAY(),I1129))&lt;$B$9,"Debe renovar licencia luego de curso de 8 horas","")</f>
        <v/>
      </c>
      <c r="L1129" s="8"/>
      <c r="M1129" s="8" t="str">
        <f ca="1">IF(AND(J1129="no",$B$10="si"),"si","no")</f>
        <v>no</v>
      </c>
      <c r="N1129" s="266"/>
      <c r="O1129" s="266"/>
      <c r="P1129" s="266"/>
      <c r="Q1129" s="267" t="str" cm="1">
        <f t="array" aca="1" ref="Q1129" ca="1">_xlfn.IFS(J1129="no","no",$B$10="si","si")</f>
        <v>si</v>
      </c>
      <c r="R1129" s="266"/>
    </row>
    <row r="1130" spans="1:18" x14ac:dyDescent="0.3">
      <c r="A1130" s="64" t="s">
        <v>4382</v>
      </c>
      <c r="B1130" s="224" t="s">
        <v>44</v>
      </c>
      <c r="C1130" s="225" t="s">
        <v>4383</v>
      </c>
      <c r="D1130" s="38" t="s">
        <v>57</v>
      </c>
      <c r="E1130" s="37" t="s">
        <v>4384</v>
      </c>
      <c r="F1130" s="51" t="s">
        <v>1940</v>
      </c>
      <c r="G1130" s="53" t="s">
        <v>4385</v>
      </c>
      <c r="H1130" s="40">
        <v>44648</v>
      </c>
      <c r="I1130" s="41">
        <f>Table15[[#This Row],[Fecha 
de 
expedición]]+1461</f>
        <v>46109</v>
      </c>
      <c r="J1130" s="244" t="str">
        <f ca="1">IF(I1130&gt;=TODAY(),"si","no")</f>
        <v>si</v>
      </c>
      <c r="K1130" s="8" t="str">
        <f ca="1">IF(ABS(_xlfn.DAYS(TODAY(),I1130))&lt;$B$9,"Debe renovar licencia luego de curso de 8 horas","")</f>
        <v/>
      </c>
      <c r="L1130" s="8"/>
      <c r="M1130" s="8" t="str">
        <f ca="1">IF(AND(J1130="no",$B$10="si"),"si","no")</f>
        <v>no</v>
      </c>
      <c r="N1130" s="266"/>
      <c r="O1130" s="266"/>
      <c r="P1130" s="266"/>
      <c r="Q1130" s="267" t="str" cm="1">
        <f t="array" aca="1" ref="Q1130" ca="1">_xlfn.IFS(J1130="no","no",$B$10="si","si")</f>
        <v>si</v>
      </c>
      <c r="R1130" s="266"/>
    </row>
    <row r="1131" spans="1:18" x14ac:dyDescent="0.3">
      <c r="A1131" s="64" t="s">
        <v>4386</v>
      </c>
      <c r="B1131" s="224" t="s">
        <v>44</v>
      </c>
      <c r="C1131" s="225" t="s">
        <v>4387</v>
      </c>
      <c r="D1131" s="38" t="s">
        <v>57</v>
      </c>
      <c r="E1131" s="37" t="s">
        <v>4388</v>
      </c>
      <c r="F1131" s="51" t="s">
        <v>267</v>
      </c>
      <c r="G1131" s="53" t="s">
        <v>4389</v>
      </c>
      <c r="H1131" s="40">
        <v>44648</v>
      </c>
      <c r="I1131" s="41">
        <f>Table15[[#This Row],[Fecha 
de 
expedición]]+1461</f>
        <v>46109</v>
      </c>
      <c r="J1131" s="244" t="str">
        <f ca="1">IF(I1131&gt;=TODAY(),"si","no")</f>
        <v>si</v>
      </c>
      <c r="K1131" s="8" t="str">
        <f ca="1">IF(ABS(_xlfn.DAYS(TODAY(),I1131))&lt;$B$9,"Debe renovar licencia luego de curso de 8 horas","")</f>
        <v/>
      </c>
      <c r="L1131" s="8"/>
      <c r="M1131" s="8" t="str">
        <f ca="1">IF(AND(J1131="no",$B$10="si"),"si","no")</f>
        <v>no</v>
      </c>
      <c r="N1131" s="266"/>
      <c r="O1131" s="266"/>
      <c r="P1131" s="266"/>
      <c r="Q1131" s="267" t="str" cm="1">
        <f t="array" aca="1" ref="Q1131" ca="1">_xlfn.IFS(J1131="no","no",$B$10="si","si")</f>
        <v>si</v>
      </c>
      <c r="R1131" s="266"/>
    </row>
    <row r="1132" spans="1:18" x14ac:dyDescent="0.3">
      <c r="A1132" s="64" t="s">
        <v>4390</v>
      </c>
      <c r="B1132" s="224" t="s">
        <v>62</v>
      </c>
      <c r="C1132" s="225" t="s">
        <v>4391</v>
      </c>
      <c r="D1132" s="38" t="s">
        <v>46</v>
      </c>
      <c r="E1132" s="37" t="s">
        <v>4392</v>
      </c>
      <c r="F1132" s="51" t="s">
        <v>89</v>
      </c>
      <c r="G1132" s="53" t="s">
        <v>4393</v>
      </c>
      <c r="H1132" s="40">
        <v>43202</v>
      </c>
      <c r="I1132" s="41">
        <f>Table15[[#This Row],[Fecha 
de 
expedición]]+1461</f>
        <v>44663</v>
      </c>
      <c r="J1132" s="244" t="str">
        <f ca="1">IF(I1132&gt;=TODAY(),"si","no")</f>
        <v>no</v>
      </c>
      <c r="K1132" s="8" t="str">
        <f ca="1">IF(ABS(_xlfn.DAYS(TODAY(),I1132))&lt;$B$9,"Debe renovar licencia luego de curso de 8 horas","")</f>
        <v/>
      </c>
      <c r="L1132" s="8"/>
      <c r="M1132" s="8" t="str">
        <f ca="1">IF(AND(J1132="no",$B$10="si"),"si","no")</f>
        <v>si</v>
      </c>
      <c r="N1132" s="266"/>
      <c r="O1132" s="266"/>
      <c r="P1132" s="266"/>
      <c r="Q1132" s="267" t="str" cm="1">
        <f t="array" aca="1" ref="Q1132" ca="1">_xlfn.IFS(J1132="no","no",$B$10="si","si")</f>
        <v>no</v>
      </c>
      <c r="R1132" s="266"/>
    </row>
    <row r="1133" spans="1:18" x14ac:dyDescent="0.3">
      <c r="A1133" s="64" t="s">
        <v>4394</v>
      </c>
      <c r="B1133" s="224" t="s">
        <v>44</v>
      </c>
      <c r="C1133" s="225" t="s">
        <v>4395</v>
      </c>
      <c r="D1133" s="38" t="s">
        <v>57</v>
      </c>
      <c r="E1133" s="83" t="s">
        <v>4396</v>
      </c>
      <c r="F1133" s="51" t="s">
        <v>844</v>
      </c>
      <c r="G1133" s="53" t="s">
        <v>4397</v>
      </c>
      <c r="H1133" s="40">
        <v>44922</v>
      </c>
      <c r="I1133" s="41">
        <f>Table15[[#This Row],[Fecha 
de 
expedición]]+1461</f>
        <v>46383</v>
      </c>
      <c r="J1133" s="244" t="str">
        <f ca="1">IF(I1133&gt;=TODAY(),"si","no")</f>
        <v>si</v>
      </c>
      <c r="K1133" s="8" t="str">
        <f ca="1">IF(ABS(_xlfn.DAYS(TODAY(),I1133))&lt;$B$9,"Debe renovar licencia luego de curso de 8 horas","")</f>
        <v/>
      </c>
      <c r="L1133" s="8"/>
      <c r="M1133" s="8" t="str">
        <f ca="1">IF(AND(J1133="no",$B$10="si"),"si","no")</f>
        <v>no</v>
      </c>
      <c r="N1133" s="266"/>
      <c r="O1133" s="266"/>
      <c r="P1133" s="266"/>
      <c r="Q1133" s="267" t="str" cm="1">
        <f t="array" aca="1" ref="Q1133" ca="1">_xlfn.IFS(J1133="no","no",$B$10="si","si")</f>
        <v>si</v>
      </c>
      <c r="R1133" s="266"/>
    </row>
    <row r="1134" spans="1:18" x14ac:dyDescent="0.3">
      <c r="A1134" s="64" t="s">
        <v>4398</v>
      </c>
      <c r="B1134" s="224" t="s">
        <v>62</v>
      </c>
      <c r="C1134" s="225" t="s">
        <v>4399</v>
      </c>
      <c r="D1134" s="38" t="s">
        <v>46</v>
      </c>
      <c r="E1134" s="37" t="s">
        <v>4400</v>
      </c>
      <c r="F1134" s="51" t="s">
        <v>555</v>
      </c>
      <c r="G1134" s="53" t="s">
        <v>4401</v>
      </c>
      <c r="H1134" s="40">
        <v>43206</v>
      </c>
      <c r="I1134" s="41">
        <f>Table15[[#This Row],[Fecha 
de 
expedición]]+1461</f>
        <v>44667</v>
      </c>
      <c r="J1134" s="244" t="str">
        <f ca="1">IF(I1134&gt;=TODAY(),"si","no")</f>
        <v>no</v>
      </c>
      <c r="K1134" s="8" t="str">
        <f ca="1">IF(ABS(_xlfn.DAYS(TODAY(),I1134))&lt;$B$9,"Debe renovar licencia luego de curso de 8 horas","")</f>
        <v/>
      </c>
      <c r="L1134" s="8"/>
      <c r="M1134" s="8" t="str">
        <f ca="1">IF(AND(J1134="no",$B$10="si"),"si","no")</f>
        <v>si</v>
      </c>
      <c r="N1134" s="266"/>
      <c r="O1134" s="266"/>
      <c r="P1134" s="266"/>
      <c r="Q1134" s="267" t="str" cm="1">
        <f t="array" aca="1" ref="Q1134" ca="1">_xlfn.IFS(J1134="no","no",$B$10="si","si")</f>
        <v>no</v>
      </c>
      <c r="R1134" s="266"/>
    </row>
    <row r="1135" spans="1:18" x14ac:dyDescent="0.3">
      <c r="A1135" s="64" t="s">
        <v>4402</v>
      </c>
      <c r="B1135" s="224" t="s">
        <v>62</v>
      </c>
      <c r="C1135" s="225" t="s">
        <v>4403</v>
      </c>
      <c r="D1135" s="38" t="s">
        <v>46</v>
      </c>
      <c r="E1135" s="37" t="s">
        <v>4404</v>
      </c>
      <c r="F1135" s="51" t="s">
        <v>124</v>
      </c>
      <c r="G1135" s="53" t="s">
        <v>4405</v>
      </c>
      <c r="H1135" s="40">
        <v>43206</v>
      </c>
      <c r="I1135" s="41">
        <f>Table15[[#This Row],[Fecha 
de 
expedición]]+1461</f>
        <v>44667</v>
      </c>
      <c r="J1135" s="244" t="str">
        <f ca="1">IF(I1135&gt;=TODAY(),"si","no")</f>
        <v>no</v>
      </c>
      <c r="K1135" s="8" t="str">
        <f ca="1">IF(ABS(_xlfn.DAYS(TODAY(),I1135))&lt;$B$9,"Debe renovar licencia luego de curso de 8 horas","")</f>
        <v/>
      </c>
      <c r="L1135" s="8"/>
      <c r="M1135" s="8" t="str">
        <f ca="1">IF(AND(J1135="no",$B$10="si"),"si","no")</f>
        <v>si</v>
      </c>
      <c r="N1135" s="266"/>
      <c r="O1135" s="266"/>
      <c r="P1135" s="266"/>
      <c r="Q1135" s="267" t="str" cm="1">
        <f t="array" aca="1" ref="Q1135" ca="1">_xlfn.IFS(J1135="no","no",$B$10="si","si")</f>
        <v>no</v>
      </c>
      <c r="R1135" s="266"/>
    </row>
    <row r="1136" spans="1:18" x14ac:dyDescent="0.3">
      <c r="A1136" s="64" t="s">
        <v>4406</v>
      </c>
      <c r="B1136" s="224" t="s">
        <v>62</v>
      </c>
      <c r="C1136" s="225" t="s">
        <v>4407</v>
      </c>
      <c r="D1136" s="38" t="s">
        <v>57</v>
      </c>
      <c r="E1136" s="37" t="s">
        <v>4408</v>
      </c>
      <c r="F1136" s="51" t="s">
        <v>704</v>
      </c>
      <c r="G1136" s="53" t="s">
        <v>4409</v>
      </c>
      <c r="H1136" s="40">
        <v>43213</v>
      </c>
      <c r="I1136" s="41">
        <f>Table15[[#This Row],[Fecha 
de 
expedición]]+1461</f>
        <v>44674</v>
      </c>
      <c r="J1136" s="244" t="str">
        <f ca="1">IF(I1136&gt;=TODAY(),"si","no")</f>
        <v>no</v>
      </c>
      <c r="K1136" s="8" t="str">
        <f ca="1">IF(ABS(_xlfn.DAYS(TODAY(),I1136))&lt;$B$9,"Debe renovar licencia luego de curso de 8 horas","")</f>
        <v/>
      </c>
      <c r="L1136" s="8"/>
      <c r="M1136" s="8" t="str">
        <f ca="1">IF(AND(J1136="no",$B$10="si"),"si","no")</f>
        <v>si</v>
      </c>
      <c r="N1136" s="266"/>
      <c r="O1136" s="266"/>
      <c r="P1136" s="266"/>
      <c r="Q1136" s="267" t="str" cm="1">
        <f t="array" aca="1" ref="Q1136" ca="1">_xlfn.IFS(J1136="no","no",$B$10="si","si")</f>
        <v>no</v>
      </c>
      <c r="R1136" s="266"/>
    </row>
    <row r="1137" spans="1:18" x14ac:dyDescent="0.3">
      <c r="A1137" s="64" t="s">
        <v>4410</v>
      </c>
      <c r="B1137" s="224" t="s">
        <v>44</v>
      </c>
      <c r="C1137" s="225" t="s">
        <v>4411</v>
      </c>
      <c r="D1137" s="38" t="s">
        <v>57</v>
      </c>
      <c r="E1137" s="37" t="s">
        <v>4412</v>
      </c>
      <c r="F1137" s="51" t="s">
        <v>4413</v>
      </c>
      <c r="G1137" s="53" t="s">
        <v>4414</v>
      </c>
      <c r="H1137" s="40">
        <v>44687</v>
      </c>
      <c r="I1137" s="41">
        <f>Table15[[#This Row],[Fecha 
de 
expedición]]+1461</f>
        <v>46148</v>
      </c>
      <c r="J1137" s="244" t="str">
        <f ca="1">IF(I1137&gt;=TODAY(),"si","no")</f>
        <v>si</v>
      </c>
      <c r="K1137" s="8" t="str">
        <f ca="1">IF(ABS(_xlfn.DAYS(TODAY(),I1137))&lt;$B$9,"Debe renovar licencia luego de curso de 8 horas","")</f>
        <v/>
      </c>
      <c r="L1137" s="8"/>
      <c r="M1137" s="8" t="str">
        <f ca="1">IF(AND(J1137="no",$B$10="si"),"si","no")</f>
        <v>no</v>
      </c>
      <c r="N1137" s="266"/>
      <c r="O1137" s="266"/>
      <c r="P1137" s="266"/>
      <c r="Q1137" s="267" t="str" cm="1">
        <f t="array" aca="1" ref="Q1137" ca="1">_xlfn.IFS(J1137="no","no",$B$10="si","si")</f>
        <v>si</v>
      </c>
      <c r="R1137" s="266"/>
    </row>
    <row r="1138" spans="1:18" x14ac:dyDescent="0.3">
      <c r="A1138" s="64" t="s">
        <v>4415</v>
      </c>
      <c r="B1138" s="224" t="s">
        <v>62</v>
      </c>
      <c r="C1138" s="225" t="s">
        <v>4416</v>
      </c>
      <c r="D1138" s="38" t="s">
        <v>57</v>
      </c>
      <c r="E1138" s="37" t="s">
        <v>4417</v>
      </c>
      <c r="F1138" s="51" t="s">
        <v>155</v>
      </c>
      <c r="G1138" s="53" t="s">
        <v>4418</v>
      </c>
      <c r="H1138" s="40">
        <v>43213</v>
      </c>
      <c r="I1138" s="41">
        <f>Table15[[#This Row],[Fecha 
de 
expedición]]+1461</f>
        <v>44674</v>
      </c>
      <c r="J1138" s="244" t="str">
        <f ca="1">IF(I1138&gt;=TODAY(),"si","no")</f>
        <v>no</v>
      </c>
      <c r="K1138" s="8" t="str">
        <f ca="1">IF(ABS(_xlfn.DAYS(TODAY(),I1138))&lt;$B$9,"Debe renovar licencia luego de curso de 8 horas","")</f>
        <v/>
      </c>
      <c r="L1138" s="8"/>
      <c r="M1138" s="8" t="str">
        <f ca="1">IF(AND(J1138="no",$B$10="si"),"si","no")</f>
        <v>si</v>
      </c>
      <c r="N1138" s="266"/>
      <c r="O1138" s="266"/>
      <c r="P1138" s="266"/>
      <c r="Q1138" s="267" t="str" cm="1">
        <f t="array" aca="1" ref="Q1138" ca="1">_xlfn.IFS(J1138="no","no",$B$10="si","si")</f>
        <v>no</v>
      </c>
      <c r="R1138" s="266"/>
    </row>
    <row r="1139" spans="1:18" x14ac:dyDescent="0.3">
      <c r="A1139" s="64" t="s">
        <v>4419</v>
      </c>
      <c r="B1139" s="224" t="s">
        <v>44</v>
      </c>
      <c r="C1139" s="225" t="s">
        <v>4420</v>
      </c>
      <c r="D1139" s="38" t="s">
        <v>57</v>
      </c>
      <c r="E1139" s="37" t="s">
        <v>4421</v>
      </c>
      <c r="F1139" s="51" t="s">
        <v>3170</v>
      </c>
      <c r="G1139" s="53" t="s">
        <v>4422</v>
      </c>
      <c r="H1139" s="40">
        <v>44727</v>
      </c>
      <c r="I1139" s="41">
        <f>Table15[[#This Row],[Fecha 
de 
expedición]]+1461</f>
        <v>46188</v>
      </c>
      <c r="J1139" s="244" t="str">
        <f ca="1">IF(I1139&gt;=TODAY(),"si","no")</f>
        <v>si</v>
      </c>
      <c r="K1139" s="8" t="str">
        <f ca="1">IF(ABS(_xlfn.DAYS(TODAY(),I1139))&lt;$B$9,"Debe renovar licencia luego de curso de 8 horas","")</f>
        <v/>
      </c>
      <c r="L1139" s="8"/>
      <c r="M1139" s="8" t="str">
        <f ca="1">IF(AND(J1139="no",$B$10="si"),"si","no")</f>
        <v>no</v>
      </c>
      <c r="N1139" s="266"/>
      <c r="O1139" s="266"/>
      <c r="P1139" s="266"/>
      <c r="Q1139" s="267" t="str" cm="1">
        <f t="array" aca="1" ref="Q1139" ca="1">_xlfn.IFS(J1139="no","no",$B$10="si","si")</f>
        <v>si</v>
      </c>
      <c r="R1139" s="266"/>
    </row>
    <row r="1140" spans="1:18" x14ac:dyDescent="0.3">
      <c r="A1140" s="64" t="s">
        <v>4423</v>
      </c>
      <c r="B1140" s="224" t="s">
        <v>44</v>
      </c>
      <c r="C1140" s="225" t="s">
        <v>4424</v>
      </c>
      <c r="D1140" s="38" t="s">
        <v>46</v>
      </c>
      <c r="E1140" s="37" t="s">
        <v>4425</v>
      </c>
      <c r="F1140" s="51" t="s">
        <v>74</v>
      </c>
      <c r="G1140" s="53" t="s">
        <v>4426</v>
      </c>
      <c r="H1140" s="40">
        <v>44687</v>
      </c>
      <c r="I1140" s="41">
        <f>Table15[[#This Row],[Fecha 
de 
expedición]]+1461</f>
        <v>46148</v>
      </c>
      <c r="J1140" s="244" t="str">
        <f ca="1">IF(I1140&gt;=TODAY(),"si","no")</f>
        <v>si</v>
      </c>
      <c r="K1140" s="8" t="str">
        <f ca="1">IF(ABS(_xlfn.DAYS(TODAY(),I1140))&lt;$B$9,"Debe renovar licencia luego de curso de 8 horas","")</f>
        <v/>
      </c>
      <c r="L1140" s="8"/>
      <c r="M1140" s="8" t="str">
        <f ca="1">IF(AND(J1140="no",$B$10="si"),"si","no")</f>
        <v>no</v>
      </c>
      <c r="N1140" s="266"/>
      <c r="O1140" s="266"/>
      <c r="P1140" s="266"/>
      <c r="Q1140" s="267" t="str" cm="1">
        <f t="array" aca="1" ref="Q1140" ca="1">_xlfn.IFS(J1140="no","no",$B$10="si","si")</f>
        <v>si</v>
      </c>
      <c r="R1140" s="266"/>
    </row>
    <row r="1141" spans="1:18" x14ac:dyDescent="0.3">
      <c r="A1141" s="64" t="s">
        <v>4427</v>
      </c>
      <c r="B1141" s="224" t="s">
        <v>62</v>
      </c>
      <c r="C1141" s="225" t="s">
        <v>4428</v>
      </c>
      <c r="D1141" s="38" t="s">
        <v>57</v>
      </c>
      <c r="E1141" s="37" t="s">
        <v>4429</v>
      </c>
      <c r="F1141" s="51" t="s">
        <v>168</v>
      </c>
      <c r="G1141" s="53" t="s">
        <v>4430</v>
      </c>
      <c r="H1141" s="40">
        <v>43213</v>
      </c>
      <c r="I1141" s="41">
        <f>Table15[[#This Row],[Fecha 
de 
expedición]]+1461</f>
        <v>44674</v>
      </c>
      <c r="J1141" s="244" t="str">
        <f ca="1">IF(I1141&gt;=TODAY(),"si","no")</f>
        <v>no</v>
      </c>
      <c r="K1141" s="8" t="str">
        <f ca="1">IF(ABS(_xlfn.DAYS(TODAY(),I1141))&lt;$B$9,"Debe renovar licencia luego de curso de 8 horas","")</f>
        <v/>
      </c>
      <c r="L1141" s="8"/>
      <c r="M1141" s="8" t="str">
        <f ca="1">IF(AND(J1141="no",$B$10="si"),"si","no")</f>
        <v>si</v>
      </c>
      <c r="N1141" s="266"/>
      <c r="O1141" s="266"/>
      <c r="P1141" s="266"/>
      <c r="Q1141" s="267" t="str" cm="1">
        <f t="array" aca="1" ref="Q1141" ca="1">_xlfn.IFS(J1141="no","no",$B$10="si","si")</f>
        <v>no</v>
      </c>
      <c r="R1141" s="266"/>
    </row>
    <row r="1142" spans="1:18" x14ac:dyDescent="0.3">
      <c r="A1142" s="64" t="s">
        <v>4431</v>
      </c>
      <c r="B1142" s="224" t="s">
        <v>44</v>
      </c>
      <c r="C1142" s="225" t="s">
        <v>4432</v>
      </c>
      <c r="D1142" s="38" t="s">
        <v>57</v>
      </c>
      <c r="E1142" s="37" t="s">
        <v>4433</v>
      </c>
      <c r="F1142" s="51" t="s">
        <v>924</v>
      </c>
      <c r="G1142" s="53" t="s">
        <v>4434</v>
      </c>
      <c r="H1142" s="40">
        <v>44866</v>
      </c>
      <c r="I1142" s="41">
        <f>Table15[[#This Row],[Fecha 
de 
expedición]]+1461</f>
        <v>46327</v>
      </c>
      <c r="J1142" s="244" t="str">
        <f ca="1">IF(I1142&gt;=TODAY(),"si","no")</f>
        <v>si</v>
      </c>
      <c r="K1142" s="8" t="str">
        <f ca="1">IF(ABS(_xlfn.DAYS(TODAY(),I1142))&lt;$B$9,"Debe renovar licencia luego de curso de 8 horas","")</f>
        <v/>
      </c>
      <c r="L1142" s="8"/>
      <c r="M1142" s="8" t="str">
        <f ca="1">IF(AND(J1142="no",$B$10="si"),"si","no")</f>
        <v>no</v>
      </c>
      <c r="N1142" s="266"/>
      <c r="O1142" s="266"/>
      <c r="P1142" s="266"/>
      <c r="Q1142" s="267" t="str" cm="1">
        <f t="array" aca="1" ref="Q1142" ca="1">_xlfn.IFS(J1142="no","no",$B$10="si","si")</f>
        <v>si</v>
      </c>
      <c r="R1142" s="266"/>
    </row>
    <row r="1143" spans="1:18" x14ac:dyDescent="0.3">
      <c r="A1143" s="64" t="s">
        <v>4435</v>
      </c>
      <c r="B1143" s="224" t="s">
        <v>44</v>
      </c>
      <c r="C1143" s="225" t="s">
        <v>4436</v>
      </c>
      <c r="D1143" s="38" t="s">
        <v>57</v>
      </c>
      <c r="E1143" s="37" t="s">
        <v>4437</v>
      </c>
      <c r="F1143" s="51" t="s">
        <v>94</v>
      </c>
      <c r="G1143" s="53" t="s">
        <v>4438</v>
      </c>
      <c r="H1143" s="40">
        <v>44951</v>
      </c>
      <c r="I1143" s="41">
        <f>Table15[[#This Row],[Fecha 
de 
expedición]]+1461</f>
        <v>46412</v>
      </c>
      <c r="J1143" s="244" t="str">
        <f ca="1">IF(I1143&gt;=TODAY(),"si","no")</f>
        <v>si</v>
      </c>
      <c r="K1143" s="8" t="str">
        <f ca="1">IF(ABS(_xlfn.DAYS(TODAY(),I1143))&lt;$B$9,"Debe renovar licencia luego de curso de 8 horas","")</f>
        <v/>
      </c>
      <c r="L1143" s="8"/>
      <c r="M1143" s="8" t="str">
        <f ca="1">IF(AND(J1143="no",$B$10="si"),"si","no")</f>
        <v>no</v>
      </c>
      <c r="N1143" s="266"/>
      <c r="O1143" s="266"/>
      <c r="P1143" s="266"/>
      <c r="Q1143" s="267" t="str" cm="1">
        <f t="array" aca="1" ref="Q1143" ca="1">_xlfn.IFS(J1143="no","no",$B$10="si","si")</f>
        <v>si</v>
      </c>
      <c r="R1143" s="266"/>
    </row>
    <row r="1144" spans="1:18" x14ac:dyDescent="0.3">
      <c r="A1144" s="64" t="s">
        <v>4439</v>
      </c>
      <c r="B1144" s="224" t="s">
        <v>44</v>
      </c>
      <c r="C1144" s="225" t="s">
        <v>4440</v>
      </c>
      <c r="D1144" s="38" t="s">
        <v>57</v>
      </c>
      <c r="E1144" s="37" t="s">
        <v>4441</v>
      </c>
      <c r="F1144" s="51" t="s">
        <v>1291</v>
      </c>
      <c r="G1144" s="53" t="s">
        <v>4442</v>
      </c>
      <c r="H1144" s="40">
        <v>44757</v>
      </c>
      <c r="I1144" s="41">
        <f>Table15[[#This Row],[Fecha 
de 
expedición]]+1461</f>
        <v>46218</v>
      </c>
      <c r="J1144" s="244" t="str">
        <f ca="1">IF(I1144&gt;=TODAY(),"si","no")</f>
        <v>si</v>
      </c>
      <c r="K1144" s="8" t="str">
        <f ca="1">IF(ABS(_xlfn.DAYS(TODAY(),I1144))&lt;$B$9,"Debe renovar licencia luego de curso de 8 horas","")</f>
        <v/>
      </c>
      <c r="L1144" s="8"/>
      <c r="M1144" s="8" t="str">
        <f ca="1">IF(AND(J1144="no",$B$10="si"),"si","no")</f>
        <v>no</v>
      </c>
      <c r="N1144" s="266"/>
      <c r="O1144" s="266"/>
      <c r="P1144" s="266"/>
      <c r="Q1144" s="267" t="str" cm="1">
        <f t="array" aca="1" ref="Q1144" ca="1">_xlfn.IFS(J1144="no","no",$B$10="si","si")</f>
        <v>si</v>
      </c>
      <c r="R1144" s="266"/>
    </row>
    <row r="1145" spans="1:18" x14ac:dyDescent="0.3">
      <c r="A1145" s="64" t="s">
        <v>4443</v>
      </c>
      <c r="B1145" s="224" t="s">
        <v>44</v>
      </c>
      <c r="C1145" s="225" t="s">
        <v>4444</v>
      </c>
      <c r="D1145" s="38" t="s">
        <v>57</v>
      </c>
      <c r="E1145" s="37" t="s">
        <v>4445</v>
      </c>
      <c r="F1145" s="51" t="s">
        <v>555</v>
      </c>
      <c r="G1145" s="53" t="s">
        <v>4446</v>
      </c>
      <c r="H1145" s="40">
        <v>44726</v>
      </c>
      <c r="I1145" s="41">
        <f>Table15[[#This Row],[Fecha 
de 
expedición]]+1461</f>
        <v>46187</v>
      </c>
      <c r="J1145" s="244" t="str">
        <f ca="1">IF(I1145&gt;=TODAY(),"si","no")</f>
        <v>si</v>
      </c>
      <c r="K1145" s="8" t="str">
        <f ca="1">IF(ABS(_xlfn.DAYS(TODAY(),I1145))&lt;$B$9,"Debe renovar licencia luego de curso de 8 horas","")</f>
        <v/>
      </c>
      <c r="L1145" s="8"/>
      <c r="M1145" s="8" t="str">
        <f ca="1">IF(AND(J1145="no",$B$10="si"),"si","no")</f>
        <v>no</v>
      </c>
      <c r="N1145" s="266"/>
      <c r="O1145" s="266"/>
      <c r="P1145" s="266"/>
      <c r="Q1145" s="267" t="str" cm="1">
        <f t="array" aca="1" ref="Q1145" ca="1">_xlfn.IFS(J1145="no","no",$B$10="si","si")</f>
        <v>si</v>
      </c>
      <c r="R1145" s="266"/>
    </row>
    <row r="1146" spans="1:18" x14ac:dyDescent="0.3">
      <c r="A1146" s="64" t="s">
        <v>4447</v>
      </c>
      <c r="B1146" s="224" t="s">
        <v>62</v>
      </c>
      <c r="C1146" s="225" t="s">
        <v>4448</v>
      </c>
      <c r="D1146" s="38" t="s">
        <v>57</v>
      </c>
      <c r="E1146" s="37" t="s">
        <v>4449</v>
      </c>
      <c r="F1146" s="51" t="s">
        <v>53</v>
      </c>
      <c r="G1146" s="53" t="s">
        <v>4450</v>
      </c>
      <c r="H1146" s="40">
        <v>43217</v>
      </c>
      <c r="I1146" s="41">
        <f>Table15[[#This Row],[Fecha 
de 
expedición]]+1461</f>
        <v>44678</v>
      </c>
      <c r="J1146" s="244" t="str">
        <f ca="1">IF(I1146&gt;=TODAY(),"si","no")</f>
        <v>no</v>
      </c>
      <c r="K1146" s="8" t="str">
        <f ca="1">IF(ABS(_xlfn.DAYS(TODAY(),I1146))&lt;$B$9,"Debe renovar licencia luego de curso de 8 horas","")</f>
        <v/>
      </c>
      <c r="L1146" s="8"/>
      <c r="M1146" s="8" t="str">
        <f ca="1">IF(AND(J1146="no",$B$10="si"),"si","no")</f>
        <v>si</v>
      </c>
      <c r="N1146" s="266"/>
      <c r="O1146" s="266"/>
      <c r="P1146" s="266"/>
      <c r="Q1146" s="267" t="str" cm="1">
        <f t="array" aca="1" ref="Q1146" ca="1">_xlfn.IFS(J1146="no","no",$B$10="si","si")</f>
        <v>no</v>
      </c>
      <c r="R1146" s="266"/>
    </row>
    <row r="1147" spans="1:18" x14ac:dyDescent="0.3">
      <c r="A1147" s="64" t="s">
        <v>4451</v>
      </c>
      <c r="B1147" s="224" t="s">
        <v>44</v>
      </c>
      <c r="C1147" s="225" t="s">
        <v>4452</v>
      </c>
      <c r="D1147" s="38" t="s">
        <v>57</v>
      </c>
      <c r="E1147" s="37" t="s">
        <v>4453</v>
      </c>
      <c r="F1147" s="51" t="s">
        <v>53</v>
      </c>
      <c r="G1147" s="53" t="s">
        <v>4454</v>
      </c>
      <c r="H1147" s="40">
        <v>44726</v>
      </c>
      <c r="I1147" s="41">
        <f>Table15[[#This Row],[Fecha 
de 
expedición]]+1461</f>
        <v>46187</v>
      </c>
      <c r="J1147" s="244" t="str">
        <f ca="1">IF(I1147&gt;=TODAY(),"si","no")</f>
        <v>si</v>
      </c>
      <c r="K1147" s="8" t="str">
        <f ca="1">IF(ABS(_xlfn.DAYS(TODAY(),I1147))&lt;$B$9,"Debe renovar licencia luego de curso de 8 horas","")</f>
        <v/>
      </c>
      <c r="L1147" s="8"/>
      <c r="M1147" s="8" t="str">
        <f ca="1">IF(AND(J1147="no",$B$10="si"),"si","no")</f>
        <v>no</v>
      </c>
      <c r="N1147" s="266"/>
      <c r="O1147" s="266"/>
      <c r="P1147" s="266"/>
      <c r="Q1147" s="267" t="str" cm="1">
        <f t="array" aca="1" ref="Q1147" ca="1">_xlfn.IFS(J1147="no","no",$B$10="si","si")</f>
        <v>si</v>
      </c>
      <c r="R1147" s="266"/>
    </row>
    <row r="1148" spans="1:18" x14ac:dyDescent="0.3">
      <c r="A1148" s="64" t="s">
        <v>4455</v>
      </c>
      <c r="B1148" s="224" t="s">
        <v>62</v>
      </c>
      <c r="C1148" s="225" t="s">
        <v>4456</v>
      </c>
      <c r="D1148" s="38" t="s">
        <v>57</v>
      </c>
      <c r="E1148" s="37" t="s">
        <v>4457</v>
      </c>
      <c r="F1148" s="51" t="s">
        <v>124</v>
      </c>
      <c r="G1148" s="53" t="s">
        <v>4458</v>
      </c>
      <c r="H1148" s="40">
        <v>43217</v>
      </c>
      <c r="I1148" s="41">
        <f>Table15[[#This Row],[Fecha 
de 
expedición]]+1461</f>
        <v>44678</v>
      </c>
      <c r="J1148" s="244" t="str">
        <f ca="1">IF(I1148&gt;=TODAY(),"si","no")</f>
        <v>no</v>
      </c>
      <c r="K1148" s="8" t="str">
        <f ca="1">IF(ABS(_xlfn.DAYS(TODAY(),I1148))&lt;$B$9,"Debe renovar licencia luego de curso de 8 horas","")</f>
        <v/>
      </c>
      <c r="L1148" s="8"/>
      <c r="M1148" s="8" t="str">
        <f ca="1">IF(AND(J1148="no",$B$10="si"),"si","no")</f>
        <v>si</v>
      </c>
      <c r="N1148" s="266"/>
      <c r="O1148" s="266"/>
      <c r="P1148" s="266"/>
      <c r="Q1148" s="267" t="str" cm="1">
        <f t="array" aca="1" ref="Q1148" ca="1">_xlfn.IFS(J1148="no","no",$B$10="si","si")</f>
        <v>no</v>
      </c>
      <c r="R1148" s="266"/>
    </row>
    <row r="1149" spans="1:18" x14ac:dyDescent="0.3">
      <c r="A1149" s="64" t="s">
        <v>4459</v>
      </c>
      <c r="B1149" s="224" t="s">
        <v>44</v>
      </c>
      <c r="C1149" s="225" t="s">
        <v>4460</v>
      </c>
      <c r="D1149" s="38" t="s">
        <v>57</v>
      </c>
      <c r="E1149" s="37" t="s">
        <v>4461</v>
      </c>
      <c r="F1149" s="51" t="s">
        <v>606</v>
      </c>
      <c r="G1149" s="53" t="s">
        <v>4462</v>
      </c>
      <c r="H1149" s="40">
        <v>44798</v>
      </c>
      <c r="I1149" s="41">
        <f>Table15[[#This Row],[Fecha 
de 
expedición]]+1461</f>
        <v>46259</v>
      </c>
      <c r="J1149" s="244" t="str">
        <f ca="1">IF(I1149&gt;=TODAY(),"si","no")</f>
        <v>si</v>
      </c>
      <c r="K1149" s="8" t="str">
        <f ca="1">IF(ABS(_xlfn.DAYS(TODAY(),I1149))&lt;$B$9,"Debe renovar licencia luego de curso de 8 horas","")</f>
        <v/>
      </c>
      <c r="L1149" s="8"/>
      <c r="M1149" s="8" t="str">
        <f ca="1">IF(AND(J1149="no",$B$10="si"),"si","no")</f>
        <v>no</v>
      </c>
      <c r="N1149" s="266"/>
      <c r="O1149" s="266"/>
      <c r="P1149" s="266"/>
      <c r="Q1149" s="267" t="str" cm="1">
        <f t="array" aca="1" ref="Q1149" ca="1">_xlfn.IFS(J1149="no","no",$B$10="si","si")</f>
        <v>si</v>
      </c>
      <c r="R1149" s="266"/>
    </row>
    <row r="1150" spans="1:18" x14ac:dyDescent="0.3">
      <c r="A1150" s="64" t="s">
        <v>4463</v>
      </c>
      <c r="B1150" s="224" t="s">
        <v>44</v>
      </c>
      <c r="C1150" s="225" t="s">
        <v>4464</v>
      </c>
      <c r="D1150" s="38" t="s">
        <v>57</v>
      </c>
      <c r="E1150" s="37" t="s">
        <v>4465</v>
      </c>
      <c r="F1150" s="51" t="s">
        <v>74</v>
      </c>
      <c r="G1150" s="53" t="s">
        <v>4466</v>
      </c>
      <c r="H1150" s="40">
        <v>44669</v>
      </c>
      <c r="I1150" s="41">
        <f>Table15[[#This Row],[Fecha 
de 
expedición]]+1461</f>
        <v>46130</v>
      </c>
      <c r="J1150" s="244" t="str">
        <f ca="1">IF(I1150&gt;=TODAY(),"si","no")</f>
        <v>si</v>
      </c>
      <c r="K1150" s="8" t="str">
        <f ca="1">IF(ABS(_xlfn.DAYS(TODAY(),I1150))&lt;$B$9,"Debe renovar licencia luego de curso de 8 horas","")</f>
        <v/>
      </c>
      <c r="L1150" s="8"/>
      <c r="M1150" s="8" t="str">
        <f ca="1">IF(AND(J1150="no",$B$10="si"),"si","no")</f>
        <v>no</v>
      </c>
      <c r="N1150" s="266"/>
      <c r="O1150" s="266"/>
      <c r="P1150" s="266"/>
      <c r="Q1150" s="267" t="str" cm="1">
        <f t="array" aca="1" ref="Q1150" ca="1">_xlfn.IFS(J1150="no","no",$B$10="si","si")</f>
        <v>si</v>
      </c>
      <c r="R1150" s="266"/>
    </row>
    <row r="1151" spans="1:18" x14ac:dyDescent="0.3">
      <c r="A1151" s="64" t="s">
        <v>4467</v>
      </c>
      <c r="B1151" s="224" t="s">
        <v>44</v>
      </c>
      <c r="C1151" s="225" t="s">
        <v>4468</v>
      </c>
      <c r="D1151" s="38" t="s">
        <v>57</v>
      </c>
      <c r="E1151" s="37" t="s">
        <v>4469</v>
      </c>
      <c r="F1151" s="51" t="s">
        <v>53</v>
      </c>
      <c r="G1151" s="53" t="s">
        <v>4470</v>
      </c>
      <c r="H1151" s="40">
        <v>44798</v>
      </c>
      <c r="I1151" s="41">
        <f>Table15[[#This Row],[Fecha 
de 
expedición]]+1461</f>
        <v>46259</v>
      </c>
      <c r="J1151" s="244" t="str">
        <f ca="1">IF(I1151&gt;=TODAY(),"si","no")</f>
        <v>si</v>
      </c>
      <c r="K1151" s="8" t="str">
        <f ca="1">IF(ABS(_xlfn.DAYS(TODAY(),I1151))&lt;$B$9,"Debe renovar licencia luego de curso de 8 horas","")</f>
        <v/>
      </c>
      <c r="L1151" s="8"/>
      <c r="M1151" s="8" t="str">
        <f ca="1">IF(AND(J1151="no",$B$10="si"),"si","no")</f>
        <v>no</v>
      </c>
      <c r="N1151" s="266"/>
      <c r="O1151" s="266"/>
      <c r="P1151" s="266"/>
      <c r="Q1151" s="267" t="str" cm="1">
        <f t="array" aca="1" ref="Q1151" ca="1">_xlfn.IFS(J1151="no","no",$B$10="si","si")</f>
        <v>si</v>
      </c>
      <c r="R1151" s="266"/>
    </row>
    <row r="1152" spans="1:18" x14ac:dyDescent="0.3">
      <c r="A1152" s="64" t="s">
        <v>4471</v>
      </c>
      <c r="B1152" s="224" t="s">
        <v>44</v>
      </c>
      <c r="C1152" s="225" t="s">
        <v>4472</v>
      </c>
      <c r="D1152" s="38" t="s">
        <v>57</v>
      </c>
      <c r="E1152" s="37" t="s">
        <v>4473</v>
      </c>
      <c r="F1152" s="51" t="s">
        <v>74</v>
      </c>
      <c r="G1152" s="53" t="s">
        <v>4474</v>
      </c>
      <c r="H1152" s="40">
        <v>44888</v>
      </c>
      <c r="I1152" s="41">
        <f>Table15[[#This Row],[Fecha 
de 
expedición]]+1461</f>
        <v>46349</v>
      </c>
      <c r="J1152" s="244" t="str">
        <f ca="1">IF(I1152&gt;=TODAY(),"si","no")</f>
        <v>si</v>
      </c>
      <c r="K1152" s="8" t="str">
        <f ca="1">IF(ABS(_xlfn.DAYS(TODAY(),I1152))&lt;$B$9,"Debe renovar licencia luego de curso de 8 horas","")</f>
        <v/>
      </c>
      <c r="L1152" s="8"/>
      <c r="M1152" s="8" t="str">
        <f ca="1">IF(AND(J1152="no",$B$10="si"),"si","no")</f>
        <v>no</v>
      </c>
      <c r="N1152" s="266"/>
      <c r="O1152" s="266"/>
      <c r="P1152" s="266"/>
      <c r="Q1152" s="267" t="str" cm="1">
        <f t="array" aca="1" ref="Q1152" ca="1">_xlfn.IFS(J1152="no","no",$B$10="si","si")</f>
        <v>si</v>
      </c>
      <c r="R1152" s="266"/>
    </row>
    <row r="1153" spans="1:18" x14ac:dyDescent="0.3">
      <c r="A1153" s="64" t="s">
        <v>4475</v>
      </c>
      <c r="B1153" s="224" t="s">
        <v>44</v>
      </c>
      <c r="C1153" s="225" t="s">
        <v>4476</v>
      </c>
      <c r="D1153" s="38" t="s">
        <v>57</v>
      </c>
      <c r="E1153" s="37" t="s">
        <v>4477</v>
      </c>
      <c r="F1153" s="51" t="s">
        <v>74</v>
      </c>
      <c r="G1153" s="53" t="s">
        <v>4478</v>
      </c>
      <c r="H1153" s="40">
        <v>44649</v>
      </c>
      <c r="I1153" s="41">
        <f>Table15[[#This Row],[Fecha 
de 
expedición]]+1461</f>
        <v>46110</v>
      </c>
      <c r="J1153" s="244" t="str">
        <f ca="1">IF(I1153&gt;=TODAY(),"si","no")</f>
        <v>si</v>
      </c>
      <c r="K1153" s="8" t="str">
        <f ca="1">IF(ABS(_xlfn.DAYS(TODAY(),I1153))&lt;$B$9,"Debe renovar licencia luego de curso de 8 horas","")</f>
        <v/>
      </c>
      <c r="L1153" s="8"/>
      <c r="M1153" s="8" t="str">
        <f ca="1">IF(AND(J1153="no",$B$10="si"),"si","no")</f>
        <v>no</v>
      </c>
      <c r="N1153" s="266"/>
      <c r="O1153" s="266"/>
      <c r="P1153" s="266"/>
      <c r="Q1153" s="267" t="str" cm="1">
        <f t="array" aca="1" ref="Q1153" ca="1">_xlfn.IFS(J1153="no","no",$B$10="si","si")</f>
        <v>si</v>
      </c>
      <c r="R1153" s="266"/>
    </row>
    <row r="1154" spans="1:18" x14ac:dyDescent="0.3">
      <c r="A1154" s="64" t="s">
        <v>4479</v>
      </c>
      <c r="B1154" s="224" t="s">
        <v>44</v>
      </c>
      <c r="C1154" s="225" t="s">
        <v>4480</v>
      </c>
      <c r="D1154" s="38" t="s">
        <v>57</v>
      </c>
      <c r="E1154" s="37" t="s">
        <v>4481</v>
      </c>
      <c r="F1154" s="51" t="s">
        <v>74</v>
      </c>
      <c r="G1154" s="53" t="s">
        <v>4482</v>
      </c>
      <c r="H1154" s="40">
        <v>44726</v>
      </c>
      <c r="I1154" s="41">
        <f>Table15[[#This Row],[Fecha 
de 
expedición]]+1461</f>
        <v>46187</v>
      </c>
      <c r="J1154" s="244" t="str">
        <f ca="1">IF(I1154&gt;=TODAY(),"si","no")</f>
        <v>si</v>
      </c>
      <c r="K1154" s="8" t="str">
        <f ca="1">IF(ABS(_xlfn.DAYS(TODAY(),I1154))&lt;$B$9,"Debe renovar licencia luego de curso de 8 horas","")</f>
        <v/>
      </c>
      <c r="L1154" s="8"/>
      <c r="M1154" s="8" t="str">
        <f ca="1">IF(AND(J1154="no",$B$10="si"),"si","no")</f>
        <v>no</v>
      </c>
      <c r="N1154" s="266"/>
      <c r="O1154" s="266"/>
      <c r="P1154" s="266"/>
      <c r="Q1154" s="267" t="str" cm="1">
        <f t="array" aca="1" ref="Q1154" ca="1">_xlfn.IFS(J1154="no","no",$B$10="si","si")</f>
        <v>si</v>
      </c>
      <c r="R1154" s="266"/>
    </row>
    <row r="1155" spans="1:18" x14ac:dyDescent="0.3">
      <c r="A1155" s="64" t="s">
        <v>4483</v>
      </c>
      <c r="B1155" s="224" t="s">
        <v>44</v>
      </c>
      <c r="C1155" s="225" t="s">
        <v>4484</v>
      </c>
      <c r="D1155" s="38" t="s">
        <v>57</v>
      </c>
      <c r="E1155" s="37" t="s">
        <v>4485</v>
      </c>
      <c r="F1155" s="51" t="s">
        <v>267</v>
      </c>
      <c r="G1155" s="53" t="s">
        <v>4486</v>
      </c>
      <c r="H1155" s="81">
        <v>44589</v>
      </c>
      <c r="I1155" s="41">
        <f>Table15[[#This Row],[Fecha 
de 
expedición]]+1461</f>
        <v>46050</v>
      </c>
      <c r="J1155" s="244" t="str">
        <f ca="1">IF(I1155&gt;=TODAY(),"si","no")</f>
        <v>si</v>
      </c>
      <c r="K1155" s="8" t="str">
        <f ca="1">IF(ABS(_xlfn.DAYS(TODAY(),I1155))&lt;$B$9,"Debe renovar licencia luego de curso de 8 horas","")</f>
        <v/>
      </c>
      <c r="L1155" s="8"/>
      <c r="M1155" s="8" t="str">
        <f ca="1">IF(AND(J1155="no",$B$10="si"),"si","no")</f>
        <v>no</v>
      </c>
      <c r="N1155" s="266"/>
      <c r="O1155" s="266"/>
      <c r="P1155" s="266"/>
      <c r="Q1155" s="267" t="str" cm="1">
        <f t="array" aca="1" ref="Q1155" ca="1">_xlfn.IFS(J1155="no","no",$B$10="si","si")</f>
        <v>si</v>
      </c>
      <c r="R1155" s="266"/>
    </row>
    <row r="1156" spans="1:18" x14ac:dyDescent="0.3">
      <c r="A1156" s="64" t="s">
        <v>4487</v>
      </c>
      <c r="B1156" s="224" t="s">
        <v>44</v>
      </c>
      <c r="C1156" s="225" t="s">
        <v>4488</v>
      </c>
      <c r="D1156" s="38" t="s">
        <v>57</v>
      </c>
      <c r="E1156" s="37" t="s">
        <v>4489</v>
      </c>
      <c r="F1156" s="51" t="s">
        <v>194</v>
      </c>
      <c r="G1156" s="53" t="s">
        <v>4490</v>
      </c>
      <c r="H1156" s="40">
        <v>44687</v>
      </c>
      <c r="I1156" s="41">
        <f>Table15[[#This Row],[Fecha 
de 
expedición]]+1461</f>
        <v>46148</v>
      </c>
      <c r="J1156" s="244" t="str">
        <f ca="1">IF(I1156&gt;=TODAY(),"si","no")</f>
        <v>si</v>
      </c>
      <c r="K1156" s="8" t="str">
        <f ca="1">IF(ABS(_xlfn.DAYS(TODAY(),I1156))&lt;$B$9,"Debe renovar licencia luego de curso de 8 horas","")</f>
        <v/>
      </c>
      <c r="L1156" s="8"/>
      <c r="M1156" s="8" t="str">
        <f ca="1">IF(AND(J1156="no",$B$10="si"),"si","no")</f>
        <v>no</v>
      </c>
      <c r="N1156" s="266"/>
      <c r="O1156" s="266"/>
      <c r="P1156" s="266"/>
      <c r="Q1156" s="267" t="str" cm="1">
        <f t="array" aca="1" ref="Q1156" ca="1">_xlfn.IFS(J1156="no","no",$B$10="si","si")</f>
        <v>si</v>
      </c>
      <c r="R1156" s="266"/>
    </row>
    <row r="1157" spans="1:18" x14ac:dyDescent="0.3">
      <c r="A1157" s="63" t="s">
        <v>4491</v>
      </c>
      <c r="B1157" s="224" t="s">
        <v>62</v>
      </c>
      <c r="C1157" s="225" t="s">
        <v>4492</v>
      </c>
      <c r="D1157" s="38" t="s">
        <v>57</v>
      </c>
      <c r="E1157" s="37" t="s">
        <v>4493</v>
      </c>
      <c r="F1157" s="38" t="s">
        <v>325</v>
      </c>
      <c r="G1157" s="39" t="s">
        <v>4494</v>
      </c>
      <c r="H1157" s="40">
        <v>43235</v>
      </c>
      <c r="I1157" s="41">
        <f>Table15[[#This Row],[Fecha 
de 
expedición]]+1461</f>
        <v>44696</v>
      </c>
      <c r="J1157" s="244" t="str">
        <f ca="1">IF(I1157&gt;=TODAY(),"si","no")</f>
        <v>no</v>
      </c>
      <c r="K1157" s="8" t="str">
        <f ca="1">IF(ABS(_xlfn.DAYS(TODAY(),I1157))&lt;$B$9,"Debe renovar licencia luego de curso de 8 horas","")</f>
        <v/>
      </c>
      <c r="L1157" s="8"/>
      <c r="M1157" s="8" t="str">
        <f ca="1">IF(AND(J1157="no",$B$10="si"),"si","no")</f>
        <v>si</v>
      </c>
      <c r="N1157" s="266"/>
      <c r="O1157" s="266"/>
      <c r="P1157" s="266"/>
      <c r="Q1157" s="267" t="str" cm="1">
        <f t="array" aca="1" ref="Q1157" ca="1">_xlfn.IFS(J1157="no","no",$B$10="si","si")</f>
        <v>no</v>
      </c>
      <c r="R1157" s="266"/>
    </row>
    <row r="1158" spans="1:18" x14ac:dyDescent="0.3">
      <c r="A1158" s="61" t="s">
        <v>4495</v>
      </c>
      <c r="B1158" s="224" t="s">
        <v>44</v>
      </c>
      <c r="C1158" s="225" t="s">
        <v>4496</v>
      </c>
      <c r="D1158" s="38" t="s">
        <v>57</v>
      </c>
      <c r="E1158" s="235" t="s">
        <v>4497</v>
      </c>
      <c r="F1158" s="38" t="s">
        <v>285</v>
      </c>
      <c r="G1158" s="39" t="s">
        <v>4498</v>
      </c>
      <c r="H1158" s="81">
        <v>44743</v>
      </c>
      <c r="I1158" s="84">
        <f>Table15[[#This Row],[Fecha 
de 
expedición]]+1461</f>
        <v>46204</v>
      </c>
      <c r="J1158" s="244" t="str">
        <f ca="1">IF(I1158&gt;=TODAY(),"si","no")</f>
        <v>si</v>
      </c>
      <c r="K1158" s="8" t="str">
        <f ca="1">IF(ABS(_xlfn.DAYS(TODAY(),I1158))&lt;$B$9,"Debe renovar licencia luego de curso de 8 horas","")</f>
        <v/>
      </c>
      <c r="L1158" s="8"/>
      <c r="M1158" s="8" t="str">
        <f ca="1">IF(AND(J1158="no",$B$10="si"),"si","no")</f>
        <v>no</v>
      </c>
      <c r="N1158" s="266"/>
      <c r="O1158" s="266"/>
      <c r="P1158" s="266"/>
      <c r="Q1158" s="267" t="str" cm="1">
        <f t="array" aca="1" ref="Q1158" ca="1">_xlfn.IFS(J1158="no","no",$B$10="si","si")</f>
        <v>si</v>
      </c>
      <c r="R1158" s="266"/>
    </row>
    <row r="1159" spans="1:18" x14ac:dyDescent="0.3">
      <c r="A1159" s="63" t="s">
        <v>4499</v>
      </c>
      <c r="B1159" s="224" t="s">
        <v>62</v>
      </c>
      <c r="C1159" s="225" t="s">
        <v>4500</v>
      </c>
      <c r="D1159" s="38" t="s">
        <v>57</v>
      </c>
      <c r="E1159" s="37" t="s">
        <v>4501</v>
      </c>
      <c r="F1159" s="38" t="s">
        <v>74</v>
      </c>
      <c r="G1159" s="39" t="s">
        <v>4502</v>
      </c>
      <c r="H1159" s="40">
        <v>43235</v>
      </c>
      <c r="I1159" s="41">
        <f>Table15[[#This Row],[Fecha 
de 
expedición]]+1461</f>
        <v>44696</v>
      </c>
      <c r="J1159" s="244" t="str">
        <f ca="1">IF(I1159&gt;=TODAY(),"si","no")</f>
        <v>no</v>
      </c>
      <c r="K1159" s="8" t="str">
        <f ca="1">IF(ABS(_xlfn.DAYS(TODAY(),I1159))&lt;$B$9,"Debe renovar licencia luego de curso de 8 horas","")</f>
        <v/>
      </c>
      <c r="L1159" s="8"/>
      <c r="M1159" s="8" t="str">
        <f ca="1">IF(AND(J1159="no",$B$10="si"),"si","no")</f>
        <v>si</v>
      </c>
      <c r="N1159" s="266"/>
      <c r="O1159" s="266"/>
      <c r="P1159" s="266"/>
      <c r="Q1159" s="267" t="str" cm="1">
        <f t="array" aca="1" ref="Q1159" ca="1">_xlfn.IFS(J1159="no","no",$B$10="si","si")</f>
        <v>no</v>
      </c>
      <c r="R1159" s="266"/>
    </row>
    <row r="1160" spans="1:18" x14ac:dyDescent="0.3">
      <c r="A1160" s="63" t="s">
        <v>4503</v>
      </c>
      <c r="B1160" s="224" t="s">
        <v>44</v>
      </c>
      <c r="C1160" s="225" t="s">
        <v>4504</v>
      </c>
      <c r="D1160" s="38" t="s">
        <v>46</v>
      </c>
      <c r="E1160" s="37" t="s">
        <v>4505</v>
      </c>
      <c r="F1160" s="38" t="s">
        <v>4506</v>
      </c>
      <c r="G1160" s="39" t="s">
        <v>4507</v>
      </c>
      <c r="H1160" s="40">
        <v>44719</v>
      </c>
      <c r="I1160" s="41">
        <f>Table15[[#This Row],[Fecha 
de 
expedición]]+1461</f>
        <v>46180</v>
      </c>
      <c r="J1160" s="244" t="str">
        <f ca="1">IF(I1160&gt;=TODAY(),"si","no")</f>
        <v>si</v>
      </c>
      <c r="K1160" s="8" t="str">
        <f ca="1">IF(ABS(_xlfn.DAYS(TODAY(),I1160))&lt;$B$9,"Debe renovar licencia luego de curso de 8 horas","")</f>
        <v/>
      </c>
      <c r="L1160" s="8"/>
      <c r="M1160" s="8" t="str">
        <f ca="1">IF(AND(J1160="no",$B$10="si"),"si","no")</f>
        <v>no</v>
      </c>
      <c r="N1160" s="266"/>
      <c r="O1160" s="266"/>
      <c r="P1160" s="266"/>
      <c r="Q1160" s="267" t="str" cm="1">
        <f t="array" aca="1" ref="Q1160" ca="1">_xlfn.IFS(J1160="no","no",$B$10="si","si")</f>
        <v>si</v>
      </c>
      <c r="R1160" s="266"/>
    </row>
    <row r="1161" spans="1:18" x14ac:dyDescent="0.3">
      <c r="A1161" s="63" t="s">
        <v>4508</v>
      </c>
      <c r="B1161" s="224" t="s">
        <v>44</v>
      </c>
      <c r="C1161" s="225" t="s">
        <v>4509</v>
      </c>
      <c r="D1161" s="38" t="s">
        <v>57</v>
      </c>
      <c r="E1161" s="37" t="s">
        <v>4510</v>
      </c>
      <c r="F1161" s="38" t="s">
        <v>204</v>
      </c>
      <c r="G1161" s="39" t="s">
        <v>4511</v>
      </c>
      <c r="H1161" s="40">
        <v>44687</v>
      </c>
      <c r="I1161" s="41">
        <f>Table15[[#This Row],[Fecha 
de 
expedición]]+1461</f>
        <v>46148</v>
      </c>
      <c r="J1161" s="244" t="str">
        <f ca="1">IF(I1161&gt;=TODAY(),"si","no")</f>
        <v>si</v>
      </c>
      <c r="K1161" s="8" t="str">
        <f ca="1">IF(ABS(_xlfn.DAYS(TODAY(),I1161))&lt;$B$9,"Debe renovar licencia luego de curso de 8 horas","")</f>
        <v/>
      </c>
      <c r="L1161" s="8"/>
      <c r="M1161" s="8" t="str">
        <f ca="1">IF(AND(J1161="no",$B$10="si"),"si","no")</f>
        <v>no</v>
      </c>
      <c r="N1161" s="266"/>
      <c r="O1161" s="266"/>
      <c r="P1161" s="266"/>
      <c r="Q1161" s="267" t="str" cm="1">
        <f t="array" aca="1" ref="Q1161" ca="1">_xlfn.IFS(J1161="no","no",$B$10="si","si")</f>
        <v>si</v>
      </c>
      <c r="R1161" s="266"/>
    </row>
    <row r="1162" spans="1:18" x14ac:dyDescent="0.3">
      <c r="A1162" s="63" t="s">
        <v>4512</v>
      </c>
      <c r="B1162" s="224" t="s">
        <v>44</v>
      </c>
      <c r="C1162" s="225" t="s">
        <v>4513</v>
      </c>
      <c r="D1162" s="38" t="s">
        <v>57</v>
      </c>
      <c r="E1162" s="37" t="s">
        <v>4514</v>
      </c>
      <c r="F1162" s="38" t="s">
        <v>709</v>
      </c>
      <c r="G1162" s="39" t="s">
        <v>4515</v>
      </c>
      <c r="H1162" s="40">
        <v>44743</v>
      </c>
      <c r="I1162" s="41">
        <f>Table15[[#This Row],[Fecha 
de 
expedición]]+1461</f>
        <v>46204</v>
      </c>
      <c r="J1162" s="244" t="str">
        <f ca="1">IF(I1162&gt;=TODAY(),"si","no")</f>
        <v>si</v>
      </c>
      <c r="K1162" s="8" t="str">
        <f ca="1">IF(ABS(_xlfn.DAYS(TODAY(),I1162))&lt;$B$9,"Debe renovar licencia luego de curso de 8 horas","")</f>
        <v/>
      </c>
      <c r="L1162" s="8"/>
      <c r="M1162" s="8" t="str">
        <f ca="1">IF(AND(J1162="no",$B$10="si"),"si","no")</f>
        <v>no</v>
      </c>
      <c r="N1162" s="266"/>
      <c r="O1162" s="266"/>
      <c r="P1162" s="266"/>
      <c r="Q1162" s="267" t="str" cm="1">
        <f t="array" aca="1" ref="Q1162" ca="1">_xlfn.IFS(J1162="no","no",$B$10="si","si")</f>
        <v>si</v>
      </c>
      <c r="R1162" s="266"/>
    </row>
    <row r="1163" spans="1:18" x14ac:dyDescent="0.3">
      <c r="A1163" s="63" t="s">
        <v>4516</v>
      </c>
      <c r="B1163" s="224" t="s">
        <v>44</v>
      </c>
      <c r="C1163" s="225" t="s">
        <v>4517</v>
      </c>
      <c r="D1163" s="38" t="s">
        <v>57</v>
      </c>
      <c r="E1163" s="37" t="s">
        <v>4518</v>
      </c>
      <c r="F1163" s="38" t="s">
        <v>844</v>
      </c>
      <c r="G1163" s="39" t="s">
        <v>4519</v>
      </c>
      <c r="H1163" s="40">
        <v>44687</v>
      </c>
      <c r="I1163" s="41">
        <f>Table15[[#This Row],[Fecha 
de 
expedición]]+1461</f>
        <v>46148</v>
      </c>
      <c r="J1163" s="244" t="str">
        <f ca="1">IF(I1163&gt;=TODAY(),"si","no")</f>
        <v>si</v>
      </c>
      <c r="K1163" s="8" t="str">
        <f ca="1">IF(ABS(_xlfn.DAYS(TODAY(),I1163))&lt;$B$9,"Debe renovar licencia luego de curso de 8 horas","")</f>
        <v/>
      </c>
      <c r="L1163" s="8"/>
      <c r="M1163" s="8" t="str">
        <f ca="1">IF(AND(J1163="no",$B$10="si"),"si","no")</f>
        <v>no</v>
      </c>
      <c r="N1163" s="266"/>
      <c r="O1163" s="266"/>
      <c r="P1163" s="266"/>
      <c r="Q1163" s="267" t="str" cm="1">
        <f t="array" aca="1" ref="Q1163" ca="1">_xlfn.IFS(J1163="no","no",$B$10="si","si")</f>
        <v>si</v>
      </c>
      <c r="R1163" s="266"/>
    </row>
    <row r="1164" spans="1:18" x14ac:dyDescent="0.3">
      <c r="A1164" s="63" t="s">
        <v>4520</v>
      </c>
      <c r="B1164" s="224" t="s">
        <v>44</v>
      </c>
      <c r="C1164" s="225" t="s">
        <v>4521</v>
      </c>
      <c r="D1164" s="38" t="s">
        <v>57</v>
      </c>
      <c r="E1164" s="37" t="s">
        <v>4522</v>
      </c>
      <c r="F1164" s="38" t="s">
        <v>204</v>
      </c>
      <c r="G1164" s="39" t="s">
        <v>4523</v>
      </c>
      <c r="H1164" s="40">
        <v>44839</v>
      </c>
      <c r="I1164" s="41">
        <f>Table15[[#This Row],[Fecha 
de 
expedición]]+1461</f>
        <v>46300</v>
      </c>
      <c r="J1164" s="244" t="str">
        <f ca="1">IF(I1164&gt;=TODAY(),"si","no")</f>
        <v>si</v>
      </c>
      <c r="K1164" s="8" t="str">
        <f ca="1">IF(ABS(_xlfn.DAYS(TODAY(),I1164))&lt;$B$9,"Debe renovar licencia luego de curso de 8 horas","")</f>
        <v/>
      </c>
      <c r="L1164" s="8"/>
      <c r="M1164" s="8" t="str">
        <f ca="1">IF(AND(J1164="no",$B$10="si"),"si","no")</f>
        <v>no</v>
      </c>
      <c r="N1164" s="266"/>
      <c r="O1164" s="266"/>
      <c r="P1164" s="266"/>
      <c r="Q1164" s="267" t="str" cm="1">
        <f t="array" aca="1" ref="Q1164" ca="1">_xlfn.IFS(J1164="no","no",$B$10="si","si")</f>
        <v>si</v>
      </c>
      <c r="R1164" s="266"/>
    </row>
    <row r="1165" spans="1:18" x14ac:dyDescent="0.3">
      <c r="A1165" s="63" t="s">
        <v>4524</v>
      </c>
      <c r="B1165" s="224" t="s">
        <v>44</v>
      </c>
      <c r="C1165" s="225" t="s">
        <v>4525</v>
      </c>
      <c r="D1165" s="38" t="s">
        <v>57</v>
      </c>
      <c r="E1165" s="37" t="s">
        <v>4526</v>
      </c>
      <c r="F1165" s="38" t="s">
        <v>168</v>
      </c>
      <c r="G1165" s="39" t="s">
        <v>4527</v>
      </c>
      <c r="H1165" s="40">
        <v>44853</v>
      </c>
      <c r="I1165" s="41">
        <f>Table15[[#This Row],[Fecha 
de 
expedición]]+1461</f>
        <v>46314</v>
      </c>
      <c r="J1165" s="244" t="str">
        <f ca="1">IF(I1165&gt;=TODAY(),"si","no")</f>
        <v>si</v>
      </c>
      <c r="K1165" s="8" t="str">
        <f ca="1">IF(ABS(_xlfn.DAYS(TODAY(),I1165))&lt;$B$9,"Debe renovar licencia luego de curso de 8 horas","")</f>
        <v/>
      </c>
      <c r="L1165" s="8"/>
      <c r="M1165" s="8" t="str">
        <f ca="1">IF(AND(J1165="no",$B$10="si"),"si","no")</f>
        <v>no</v>
      </c>
      <c r="N1165" s="266"/>
      <c r="O1165" s="266"/>
      <c r="P1165" s="266"/>
      <c r="Q1165" s="267" t="str" cm="1">
        <f t="array" aca="1" ref="Q1165" ca="1">_xlfn.IFS(J1165="no","no",$B$10="si","si")</f>
        <v>si</v>
      </c>
      <c r="R1165" s="266"/>
    </row>
    <row r="1166" spans="1:18" x14ac:dyDescent="0.3">
      <c r="A1166" s="63" t="s">
        <v>4528</v>
      </c>
      <c r="B1166" s="224" t="s">
        <v>62</v>
      </c>
      <c r="C1166" s="225" t="s">
        <v>4529</v>
      </c>
      <c r="D1166" s="38" t="s">
        <v>57</v>
      </c>
      <c r="E1166" s="37" t="s">
        <v>4530</v>
      </c>
      <c r="F1166" s="38" t="s">
        <v>555</v>
      </c>
      <c r="G1166" s="39" t="s">
        <v>4531</v>
      </c>
      <c r="H1166" s="40">
        <v>43235</v>
      </c>
      <c r="I1166" s="41">
        <f>Table15[[#This Row],[Fecha 
de 
expedición]]+1461</f>
        <v>44696</v>
      </c>
      <c r="J1166" s="244" t="str">
        <f ca="1">IF(I1166&gt;=TODAY(),"si","no")</f>
        <v>no</v>
      </c>
      <c r="K1166" s="8" t="str">
        <f ca="1">IF(ABS(_xlfn.DAYS(TODAY(),I1166))&lt;$B$9,"Debe renovar licencia luego de curso de 8 horas","")</f>
        <v/>
      </c>
      <c r="L1166" s="8"/>
      <c r="M1166" s="8" t="str">
        <f ca="1">IF(AND(J1166="no",$B$10="si"),"si","no")</f>
        <v>si</v>
      </c>
      <c r="N1166" s="266"/>
      <c r="O1166" s="266"/>
      <c r="P1166" s="266"/>
      <c r="Q1166" s="267" t="str" cm="1">
        <f t="array" aca="1" ref="Q1166" ca="1">_xlfn.IFS(J1166="no","no",$B$10="si","si")</f>
        <v>no</v>
      </c>
      <c r="R1166" s="266"/>
    </row>
    <row r="1167" spans="1:18" x14ac:dyDescent="0.3">
      <c r="A1167" s="63" t="s">
        <v>4532</v>
      </c>
      <c r="B1167" s="224" t="s">
        <v>44</v>
      </c>
      <c r="C1167" s="225" t="s">
        <v>4533</v>
      </c>
      <c r="D1167" s="38" t="s">
        <v>57</v>
      </c>
      <c r="E1167" s="37" t="s">
        <v>4534</v>
      </c>
      <c r="F1167" s="38" t="s">
        <v>74</v>
      </c>
      <c r="G1167" s="39" t="s">
        <v>4535</v>
      </c>
      <c r="H1167" s="40">
        <v>45076</v>
      </c>
      <c r="I1167" s="41">
        <f>Table15[[#This Row],[Fecha 
de 
expedición]]+1461</f>
        <v>46537</v>
      </c>
      <c r="J1167" s="244" t="str">
        <f ca="1">IF(I1167&gt;=TODAY(),"si","no")</f>
        <v>si</v>
      </c>
      <c r="K1167" s="8" t="str">
        <f ca="1">IF(ABS(_xlfn.DAYS(TODAY(),I1167))&lt;$B$9,"Debe renovar licencia luego de curso de 8 horas","")</f>
        <v/>
      </c>
      <c r="L1167" s="8"/>
      <c r="M1167" s="8" t="str">
        <f ca="1">IF(AND(J1167="no",$B$10="si"),"si","no")</f>
        <v>no</v>
      </c>
      <c r="N1167" s="266"/>
      <c r="O1167" s="266"/>
      <c r="P1167" s="266"/>
      <c r="Q1167" s="267" t="str" cm="1">
        <f t="array" aca="1" ref="Q1167" ca="1">_xlfn.IFS(J1167="no","no",$B$10="si","si")</f>
        <v>si</v>
      </c>
      <c r="R1167" s="266"/>
    </row>
    <row r="1168" spans="1:18" x14ac:dyDescent="0.3">
      <c r="A1168" s="63" t="s">
        <v>4536</v>
      </c>
      <c r="B1168" s="224" t="s">
        <v>44</v>
      </c>
      <c r="C1168" s="225" t="s">
        <v>4537</v>
      </c>
      <c r="D1168" s="38" t="s">
        <v>46</v>
      </c>
      <c r="E1168" s="37" t="s">
        <v>4538</v>
      </c>
      <c r="F1168" s="38" t="s">
        <v>1204</v>
      </c>
      <c r="G1168" s="39" t="s">
        <v>4539</v>
      </c>
      <c r="H1168" s="40">
        <v>44687</v>
      </c>
      <c r="I1168" s="41">
        <f>Table15[[#This Row],[Fecha 
de 
expedición]]+1461</f>
        <v>46148</v>
      </c>
      <c r="J1168" s="244" t="str">
        <f ca="1">IF(I1168&gt;=TODAY(),"si","no")</f>
        <v>si</v>
      </c>
      <c r="K1168" s="8" t="str">
        <f ca="1">IF(ABS(_xlfn.DAYS(TODAY(),I1168))&lt;$B$9,"Debe renovar licencia luego de curso de 8 horas","")</f>
        <v/>
      </c>
      <c r="L1168" s="8"/>
      <c r="M1168" s="8" t="str">
        <f ca="1">IF(AND(J1168="no",$B$10="si"),"si","no")</f>
        <v>no</v>
      </c>
      <c r="N1168" s="266"/>
      <c r="O1168" s="266"/>
      <c r="P1168" s="266"/>
      <c r="Q1168" s="267" t="str" cm="1">
        <f t="array" aca="1" ref="Q1168" ca="1">_xlfn.IFS(J1168="no","no",$B$10="si","si")</f>
        <v>si</v>
      </c>
      <c r="R1168" s="266"/>
    </row>
    <row r="1169" spans="1:18" x14ac:dyDescent="0.3">
      <c r="A1169" s="63" t="s">
        <v>4540</v>
      </c>
      <c r="B1169" s="224" t="s">
        <v>44</v>
      </c>
      <c r="C1169" s="225" t="s">
        <v>4541</v>
      </c>
      <c r="D1169" s="38" t="s">
        <v>46</v>
      </c>
      <c r="E1169" s="37" t="s">
        <v>4542</v>
      </c>
      <c r="F1169" s="38" t="s">
        <v>53</v>
      </c>
      <c r="G1169" s="39" t="s">
        <v>4543</v>
      </c>
      <c r="H1169" s="40">
        <v>44701</v>
      </c>
      <c r="I1169" s="41">
        <f>Table15[[#This Row],[Fecha 
de 
expedición]]+1461</f>
        <v>46162</v>
      </c>
      <c r="J1169" s="244" t="str">
        <f ca="1">IF(I1169&gt;=TODAY(),"si","no")</f>
        <v>si</v>
      </c>
      <c r="K1169" s="8" t="str">
        <f ca="1">IF(ABS(_xlfn.DAYS(TODAY(),I1169))&lt;$B$9,"Debe renovar licencia luego de curso de 8 horas","")</f>
        <v/>
      </c>
      <c r="L1169" s="8"/>
      <c r="M1169" s="8" t="str">
        <f ca="1">IF(AND(J1169="no",$B$10="si"),"si","no")</f>
        <v>no</v>
      </c>
      <c r="N1169" s="266"/>
      <c r="O1169" s="266"/>
      <c r="P1169" s="266"/>
      <c r="Q1169" s="267" t="str" cm="1">
        <f t="array" aca="1" ref="Q1169" ca="1">_xlfn.IFS(J1169="no","no",$B$10="si","si")</f>
        <v>si</v>
      </c>
      <c r="R1169" s="266"/>
    </row>
    <row r="1170" spans="1:18" x14ac:dyDescent="0.3">
      <c r="A1170" s="63" t="s">
        <v>4544</v>
      </c>
      <c r="B1170" s="224" t="s">
        <v>44</v>
      </c>
      <c r="C1170" s="225" t="s">
        <v>4545</v>
      </c>
      <c r="D1170" s="38" t="s">
        <v>57</v>
      </c>
      <c r="E1170" s="37" t="s">
        <v>4546</v>
      </c>
      <c r="F1170" s="38" t="s">
        <v>325</v>
      </c>
      <c r="G1170" s="39" t="s">
        <v>4547</v>
      </c>
      <c r="H1170" s="40">
        <v>44669</v>
      </c>
      <c r="I1170" s="41">
        <f>Table15[[#This Row],[Fecha 
de 
expedición]]+1461</f>
        <v>46130</v>
      </c>
      <c r="J1170" s="244" t="str">
        <f ca="1">IF(I1170&gt;=TODAY(),"si","no")</f>
        <v>si</v>
      </c>
      <c r="K1170" s="8" t="str">
        <f ca="1">IF(ABS(_xlfn.DAYS(TODAY(),I1170))&lt;$B$9,"Debe renovar licencia luego de curso de 8 horas","")</f>
        <v/>
      </c>
      <c r="L1170" s="8"/>
      <c r="M1170" s="8" t="str">
        <f ca="1">IF(AND(J1170="no",$B$10="si"),"si","no")</f>
        <v>no</v>
      </c>
      <c r="N1170" s="266"/>
      <c r="O1170" s="266"/>
      <c r="P1170" s="266"/>
      <c r="Q1170" s="267" t="str" cm="1">
        <f t="array" aca="1" ref="Q1170" ca="1">_xlfn.IFS(J1170="no","no",$B$10="si","si")</f>
        <v>si</v>
      </c>
      <c r="R1170" s="266"/>
    </row>
    <row r="1171" spans="1:18" x14ac:dyDescent="0.3">
      <c r="A1171" s="63" t="s">
        <v>4548</v>
      </c>
      <c r="B1171" s="224" t="s">
        <v>44</v>
      </c>
      <c r="C1171" s="225" t="s">
        <v>4549</v>
      </c>
      <c r="D1171" s="38" t="s">
        <v>57</v>
      </c>
      <c r="E1171" s="37" t="s">
        <v>4550</v>
      </c>
      <c r="F1171" s="38" t="s">
        <v>194</v>
      </c>
      <c r="G1171" s="39" t="s">
        <v>4551</v>
      </c>
      <c r="H1171" s="40">
        <v>44719</v>
      </c>
      <c r="I1171" s="41">
        <f>Table15[[#This Row],[Fecha 
de 
expedición]]+1461</f>
        <v>46180</v>
      </c>
      <c r="J1171" s="244" t="str">
        <f ca="1">IF(I1171&gt;=TODAY(),"si","no")</f>
        <v>si</v>
      </c>
      <c r="K1171" s="8" t="str">
        <f ca="1">IF(ABS(_xlfn.DAYS(TODAY(),I1171))&lt;$B$9,"Debe renovar licencia luego de curso de 8 horas","")</f>
        <v/>
      </c>
      <c r="L1171" s="8"/>
      <c r="M1171" s="8" t="str">
        <f ca="1">IF(AND(J1171="no",$B$10="si"),"si","no")</f>
        <v>no</v>
      </c>
      <c r="N1171" s="266"/>
      <c r="O1171" s="266"/>
      <c r="P1171" s="266"/>
      <c r="Q1171" s="267" t="str" cm="1">
        <f t="array" aca="1" ref="Q1171" ca="1">_xlfn.IFS(J1171="no","no",$B$10="si","si")</f>
        <v>si</v>
      </c>
      <c r="R1171" s="266"/>
    </row>
    <row r="1172" spans="1:18" x14ac:dyDescent="0.3">
      <c r="A1172" s="63" t="s">
        <v>4552</v>
      </c>
      <c r="B1172" s="224" t="s">
        <v>44</v>
      </c>
      <c r="C1172" s="225" t="s">
        <v>4553</v>
      </c>
      <c r="D1172" s="38" t="s">
        <v>57</v>
      </c>
      <c r="E1172" s="37" t="s">
        <v>4554</v>
      </c>
      <c r="F1172" s="38" t="s">
        <v>74</v>
      </c>
      <c r="G1172" s="39" t="s">
        <v>4555</v>
      </c>
      <c r="H1172" s="40">
        <v>44910</v>
      </c>
      <c r="I1172" s="41">
        <f>Table15[[#This Row],[Fecha 
de 
expedición]]+1461</f>
        <v>46371</v>
      </c>
      <c r="J1172" s="244" t="str">
        <f ca="1">IF(I1172&gt;=TODAY(),"si","no")</f>
        <v>si</v>
      </c>
      <c r="K1172" s="8" t="str">
        <f ca="1">IF(ABS(_xlfn.DAYS(TODAY(),I1172))&lt;$B$9,"Debe renovar licencia luego de curso de 8 horas","")</f>
        <v/>
      </c>
      <c r="L1172" s="8"/>
      <c r="M1172" s="8" t="str">
        <f ca="1">IF(AND(J1172="no",$B$10="si"),"si","no")</f>
        <v>no</v>
      </c>
      <c r="N1172" s="266"/>
      <c r="O1172" s="266"/>
      <c r="P1172" s="266"/>
      <c r="Q1172" s="267" t="str" cm="1">
        <f t="array" aca="1" ref="Q1172" ca="1">_xlfn.IFS(J1172="no","no",$B$10="si","si")</f>
        <v>si</v>
      </c>
      <c r="R1172" s="266"/>
    </row>
    <row r="1173" spans="1:18" x14ac:dyDescent="0.3">
      <c r="A1173" s="63" t="s">
        <v>4556</v>
      </c>
      <c r="B1173" s="224" t="s">
        <v>44</v>
      </c>
      <c r="C1173" s="225" t="s">
        <v>4557</v>
      </c>
      <c r="D1173" s="38" t="s">
        <v>57</v>
      </c>
      <c r="E1173" s="83" t="s">
        <v>4558</v>
      </c>
      <c r="F1173" s="38" t="s">
        <v>89</v>
      </c>
      <c r="G1173" s="39" t="s">
        <v>4559</v>
      </c>
      <c r="H1173" s="40">
        <v>44908</v>
      </c>
      <c r="I1173" s="41">
        <f>Table15[[#This Row],[Fecha 
de 
expedición]]+1461</f>
        <v>46369</v>
      </c>
      <c r="J1173" s="244" t="str">
        <f ca="1">IF(I1173&gt;=TODAY(),"si","no")</f>
        <v>si</v>
      </c>
      <c r="K1173" s="8" t="str">
        <f ca="1">IF(ABS(_xlfn.DAYS(TODAY(),I1173))&lt;$B$9,"Debe renovar licencia luego de curso de 8 horas","")</f>
        <v/>
      </c>
      <c r="L1173" s="8"/>
      <c r="M1173" s="8" t="str">
        <f ca="1">IF(AND(J1173="no",$B$10="si"),"si","no")</f>
        <v>no</v>
      </c>
      <c r="N1173" s="266"/>
      <c r="O1173" s="266"/>
      <c r="P1173" s="266"/>
      <c r="Q1173" s="267" t="str" cm="1">
        <f t="array" aca="1" ref="Q1173" ca="1">_xlfn.IFS(J1173="no","no",$B$10="si","si")</f>
        <v>si</v>
      </c>
      <c r="R1173" s="266"/>
    </row>
    <row r="1174" spans="1:18" x14ac:dyDescent="0.3">
      <c r="A1174" s="63" t="s">
        <v>4560</v>
      </c>
      <c r="B1174" s="224" t="s">
        <v>44</v>
      </c>
      <c r="C1174" s="225" t="s">
        <v>4561</v>
      </c>
      <c r="D1174" s="38" t="s">
        <v>57</v>
      </c>
      <c r="E1174" s="37" t="s">
        <v>4562</v>
      </c>
      <c r="F1174" s="38" t="s">
        <v>416</v>
      </c>
      <c r="G1174" s="39" t="s">
        <v>4563</v>
      </c>
      <c r="H1174" s="40">
        <v>44833</v>
      </c>
      <c r="I1174" s="41">
        <f>Table15[[#This Row],[Fecha 
de 
expedición]]+1461</f>
        <v>46294</v>
      </c>
      <c r="J1174" s="244" t="str">
        <f ca="1">IF(I1174&gt;=TODAY(),"si","no")</f>
        <v>si</v>
      </c>
      <c r="K1174" s="8" t="str">
        <f ca="1">IF(ABS(_xlfn.DAYS(TODAY(),I1174))&lt;$B$9,"Debe renovar licencia luego de curso de 8 horas","")</f>
        <v/>
      </c>
      <c r="L1174" s="8"/>
      <c r="M1174" s="8" t="str">
        <f ca="1">IF(AND(J1174="no",$B$10="si"),"si","no")</f>
        <v>no</v>
      </c>
      <c r="N1174" s="266"/>
      <c r="O1174" s="266"/>
      <c r="P1174" s="266"/>
      <c r="Q1174" s="267" t="str" cm="1">
        <f t="array" aca="1" ref="Q1174" ca="1">_xlfn.IFS(J1174="no","no",$B$10="si","si")</f>
        <v>si</v>
      </c>
      <c r="R1174" s="266"/>
    </row>
    <row r="1175" spans="1:18" x14ac:dyDescent="0.3">
      <c r="A1175" s="63" t="s">
        <v>4564</v>
      </c>
      <c r="B1175" s="224" t="s">
        <v>44</v>
      </c>
      <c r="C1175" s="225" t="s">
        <v>4565</v>
      </c>
      <c r="D1175" s="38" t="s">
        <v>57</v>
      </c>
      <c r="E1175" s="50" t="s">
        <v>4566</v>
      </c>
      <c r="F1175" s="38" t="s">
        <v>89</v>
      </c>
      <c r="G1175" s="39" t="s">
        <v>4567</v>
      </c>
      <c r="H1175" s="40">
        <v>44669</v>
      </c>
      <c r="I1175" s="41">
        <f>Table15[[#This Row],[Fecha 
de 
expedición]]+1461</f>
        <v>46130</v>
      </c>
      <c r="J1175" s="244" t="str">
        <f ca="1">IF(I1175&gt;=TODAY(),"si","no")</f>
        <v>si</v>
      </c>
      <c r="K1175" s="8" t="str">
        <f ca="1">IF(ABS(_xlfn.DAYS(TODAY(),I1175))&lt;$B$9,"Debe renovar licencia luego de curso de 8 horas","")</f>
        <v/>
      </c>
      <c r="L1175" s="8"/>
      <c r="M1175" s="8" t="str">
        <f ca="1">IF(AND(J1175="no",$B$10="si"),"si","no")</f>
        <v>no</v>
      </c>
      <c r="N1175" s="266"/>
      <c r="O1175" s="266"/>
      <c r="P1175" s="266"/>
      <c r="Q1175" s="267" t="str" cm="1">
        <f t="array" aca="1" ref="Q1175" ca="1">_xlfn.IFS(J1175="no","no",$B$10="si","si")</f>
        <v>si</v>
      </c>
      <c r="R1175" s="266"/>
    </row>
    <row r="1176" spans="1:18" x14ac:dyDescent="0.3">
      <c r="A1176" s="63" t="s">
        <v>4568</v>
      </c>
      <c r="B1176" s="224" t="s">
        <v>62</v>
      </c>
      <c r="C1176" s="225" t="s">
        <v>4569</v>
      </c>
      <c r="D1176" s="38" t="s">
        <v>57</v>
      </c>
      <c r="E1176" s="37" t="s">
        <v>4570</v>
      </c>
      <c r="F1176" s="38" t="s">
        <v>74</v>
      </c>
      <c r="G1176" s="39" t="s">
        <v>4571</v>
      </c>
      <c r="H1176" s="40">
        <v>43243</v>
      </c>
      <c r="I1176" s="41">
        <f>Table15[[#This Row],[Fecha 
de 
expedición]]+1461</f>
        <v>44704</v>
      </c>
      <c r="J1176" s="244" t="str">
        <f ca="1">IF(I1176&gt;=TODAY(),"si","no")</f>
        <v>no</v>
      </c>
      <c r="K1176" s="8" t="str">
        <f ca="1">IF(ABS(_xlfn.DAYS(TODAY(),I1176))&lt;$B$9,"Debe renovar licencia luego de curso de 8 horas","")</f>
        <v/>
      </c>
      <c r="L1176" s="8"/>
      <c r="M1176" s="8" t="str">
        <f ca="1">IF(AND(J1176="no",$B$10="si"),"si","no")</f>
        <v>si</v>
      </c>
      <c r="N1176" s="266"/>
      <c r="O1176" s="266"/>
      <c r="P1176" s="266"/>
      <c r="Q1176" s="267" t="str" cm="1">
        <f t="array" aca="1" ref="Q1176" ca="1">_xlfn.IFS(J1176="no","no",$B$10="si","si")</f>
        <v>no</v>
      </c>
      <c r="R1176" s="266"/>
    </row>
    <row r="1177" spans="1:18" x14ac:dyDescent="0.3">
      <c r="A1177" s="63" t="s">
        <v>4572</v>
      </c>
      <c r="B1177" s="224" t="s">
        <v>44</v>
      </c>
      <c r="C1177" s="225" t="s">
        <v>4573</v>
      </c>
      <c r="D1177" s="38" t="s">
        <v>57</v>
      </c>
      <c r="E1177" s="37" t="s">
        <v>4574</v>
      </c>
      <c r="F1177" s="38" t="s">
        <v>664</v>
      </c>
      <c r="G1177" s="39" t="s">
        <v>4575</v>
      </c>
      <c r="H1177" s="40">
        <v>44753</v>
      </c>
      <c r="I1177" s="41">
        <f>Table15[[#This Row],[Fecha 
de 
expedición]]+1461</f>
        <v>46214</v>
      </c>
      <c r="J1177" s="244" t="str">
        <f ca="1">IF(I1177&gt;=TODAY(),"si","no")</f>
        <v>si</v>
      </c>
      <c r="K1177" s="8" t="str">
        <f ca="1">IF(ABS(_xlfn.DAYS(TODAY(),I1177))&lt;$B$9,"Debe renovar licencia luego de curso de 8 horas","")</f>
        <v/>
      </c>
      <c r="L1177" s="8"/>
      <c r="M1177" s="8" t="str">
        <f ca="1">IF(AND(J1177="no",$B$10="si"),"si","no")</f>
        <v>no</v>
      </c>
      <c r="N1177" s="266"/>
      <c r="O1177" s="266"/>
      <c r="P1177" s="266"/>
      <c r="Q1177" s="267" t="str" cm="1">
        <f t="array" aca="1" ref="Q1177" ca="1">_xlfn.IFS(J1177="no","no",$B$10="si","si")</f>
        <v>si</v>
      </c>
      <c r="R1177" s="266"/>
    </row>
    <row r="1178" spans="1:18" x14ac:dyDescent="0.3">
      <c r="A1178" s="63" t="s">
        <v>4576</v>
      </c>
      <c r="B1178" s="224" t="s">
        <v>44</v>
      </c>
      <c r="C1178" s="225" t="s">
        <v>4577</v>
      </c>
      <c r="D1178" s="38" t="s">
        <v>57</v>
      </c>
      <c r="E1178" s="82" t="s">
        <v>4578</v>
      </c>
      <c r="F1178" s="38" t="s">
        <v>69</v>
      </c>
      <c r="G1178" s="39" t="s">
        <v>4579</v>
      </c>
      <c r="H1178" s="40">
        <v>44874</v>
      </c>
      <c r="I1178" s="41">
        <f>Table15[[#This Row],[Fecha 
de 
expedición]]+1461</f>
        <v>46335</v>
      </c>
      <c r="J1178" s="244" t="str">
        <f ca="1">IF(I1178&gt;=TODAY(),"si","no")</f>
        <v>si</v>
      </c>
      <c r="K1178" s="8" t="str">
        <f ca="1">IF(ABS(_xlfn.DAYS(TODAY(),I1178))&lt;$B$9,"Debe renovar licencia luego de curso de 8 horas","")</f>
        <v/>
      </c>
      <c r="L1178" s="8"/>
      <c r="M1178" s="8" t="str">
        <f ca="1">IF(AND(J1178="no",$B$10="si"),"si","no")</f>
        <v>no</v>
      </c>
      <c r="N1178" s="266"/>
      <c r="O1178" s="266"/>
      <c r="P1178" s="266"/>
      <c r="Q1178" s="267" t="str" cm="1">
        <f t="array" aca="1" ref="Q1178" ca="1">_xlfn.IFS(J1178="no","no",$B$10="si","si")</f>
        <v>si</v>
      </c>
      <c r="R1178" s="266"/>
    </row>
    <row r="1179" spans="1:18" x14ac:dyDescent="0.3">
      <c r="A1179" s="63" t="s">
        <v>4580</v>
      </c>
      <c r="B1179" s="224" t="s">
        <v>44</v>
      </c>
      <c r="C1179" s="225" t="s">
        <v>4581</v>
      </c>
      <c r="D1179" s="38" t="s">
        <v>57</v>
      </c>
      <c r="E1179" s="37" t="s">
        <v>4582</v>
      </c>
      <c r="F1179" s="38" t="s">
        <v>194</v>
      </c>
      <c r="G1179" s="39" t="s">
        <v>4583</v>
      </c>
      <c r="H1179" s="40">
        <v>44687</v>
      </c>
      <c r="I1179" s="41">
        <f>Table15[[#This Row],[Fecha 
de 
expedición]]+1461</f>
        <v>46148</v>
      </c>
      <c r="J1179" s="244" t="str">
        <f ca="1">IF(I1179&gt;=TODAY(),"si","no")</f>
        <v>si</v>
      </c>
      <c r="K1179" s="8" t="str">
        <f ca="1">IF(ABS(_xlfn.DAYS(TODAY(),I1179))&lt;$B$9,"Debe renovar licencia luego de curso de 8 horas","")</f>
        <v/>
      </c>
      <c r="L1179" s="8"/>
      <c r="M1179" s="8" t="str">
        <f ca="1">IF(AND(J1179="no",$B$10="si"),"si","no")</f>
        <v>no</v>
      </c>
      <c r="N1179" s="266"/>
      <c r="O1179" s="266"/>
      <c r="P1179" s="266"/>
      <c r="Q1179" s="267" t="str" cm="1">
        <f t="array" aca="1" ref="Q1179" ca="1">_xlfn.IFS(J1179="no","no",$B$10="si","si")</f>
        <v>si</v>
      </c>
      <c r="R1179" s="266"/>
    </row>
    <row r="1180" spans="1:18" x14ac:dyDescent="0.3">
      <c r="A1180" s="63" t="s">
        <v>4584</v>
      </c>
      <c r="B1180" s="224" t="s">
        <v>62</v>
      </c>
      <c r="C1180" s="225" t="s">
        <v>4585</v>
      </c>
      <c r="D1180" s="38" t="s">
        <v>57</v>
      </c>
      <c r="E1180" s="37" t="s">
        <v>4586</v>
      </c>
      <c r="F1180" s="38" t="s">
        <v>53</v>
      </c>
      <c r="G1180" s="39" t="s">
        <v>4587</v>
      </c>
      <c r="H1180" s="40">
        <v>43243</v>
      </c>
      <c r="I1180" s="41">
        <f>Table15[[#This Row],[Fecha 
de 
expedición]]+1461</f>
        <v>44704</v>
      </c>
      <c r="J1180" s="244" t="str">
        <f ca="1">IF(I1180&gt;=TODAY(),"si","no")</f>
        <v>no</v>
      </c>
      <c r="K1180" s="8" t="str">
        <f ca="1">IF(ABS(_xlfn.DAYS(TODAY(),I1180))&lt;$B$9,"Debe renovar licencia luego de curso de 8 horas","")</f>
        <v/>
      </c>
      <c r="L1180" s="8"/>
      <c r="M1180" s="8" t="str">
        <f ca="1">IF(AND(J1180="no",$B$10="si"),"si","no")</f>
        <v>si</v>
      </c>
      <c r="N1180" s="266"/>
      <c r="O1180" s="266"/>
      <c r="P1180" s="266"/>
      <c r="Q1180" s="267" t="str" cm="1">
        <f t="array" aca="1" ref="Q1180" ca="1">_xlfn.IFS(J1180="no","no",$B$10="si","si")</f>
        <v>no</v>
      </c>
      <c r="R1180" s="266"/>
    </row>
    <row r="1181" spans="1:18" x14ac:dyDescent="0.3">
      <c r="A1181" s="63" t="s">
        <v>4588</v>
      </c>
      <c r="B1181" s="224" t="s">
        <v>44</v>
      </c>
      <c r="C1181" s="225" t="s">
        <v>4589</v>
      </c>
      <c r="D1181" s="38" t="s">
        <v>57</v>
      </c>
      <c r="E1181" s="37" t="s">
        <v>4590</v>
      </c>
      <c r="F1181" s="38" t="s">
        <v>709</v>
      </c>
      <c r="G1181" s="39" t="s">
        <v>4591</v>
      </c>
      <c r="H1181" s="40">
        <v>44922</v>
      </c>
      <c r="I1181" s="41">
        <f>Table15[[#This Row],[Fecha 
de 
expedición]]+1461</f>
        <v>46383</v>
      </c>
      <c r="J1181" s="244" t="str">
        <f ca="1">IF(I1181&gt;=TODAY(),"si","no")</f>
        <v>si</v>
      </c>
      <c r="K1181" s="8" t="str">
        <f ca="1">IF(ABS(_xlfn.DAYS(TODAY(),I1181))&lt;$B$9,"Debe renovar licencia luego de curso de 8 horas","")</f>
        <v/>
      </c>
      <c r="L1181" s="8"/>
      <c r="M1181" s="8" t="str">
        <f ca="1">IF(AND(J1181="no",$B$10="si"),"si","no")</f>
        <v>no</v>
      </c>
      <c r="N1181" s="266"/>
      <c r="O1181" s="266"/>
      <c r="P1181" s="266"/>
      <c r="Q1181" s="267" t="str" cm="1">
        <f t="array" aca="1" ref="Q1181" ca="1">_xlfn.IFS(J1181="no","no",$B$10="si","si")</f>
        <v>si</v>
      </c>
      <c r="R1181" s="266"/>
    </row>
    <row r="1182" spans="1:18" x14ac:dyDescent="0.3">
      <c r="A1182" s="63" t="s">
        <v>4592</v>
      </c>
      <c r="B1182" s="224" t="s">
        <v>44</v>
      </c>
      <c r="C1182" s="225" t="s">
        <v>4593</v>
      </c>
      <c r="D1182" s="38" t="s">
        <v>57</v>
      </c>
      <c r="E1182" s="37" t="s">
        <v>4594</v>
      </c>
      <c r="F1182" s="38" t="s">
        <v>508</v>
      </c>
      <c r="G1182" s="39" t="s">
        <v>4595</v>
      </c>
      <c r="H1182" s="40">
        <v>44951</v>
      </c>
      <c r="I1182" s="41">
        <f>Table15[[#This Row],[Fecha 
de 
expedición]]+1461</f>
        <v>46412</v>
      </c>
      <c r="J1182" s="244" t="str">
        <f ca="1">IF(I1182&gt;=TODAY(),"si","no")</f>
        <v>si</v>
      </c>
      <c r="K1182" s="8" t="str">
        <f ca="1">IF(ABS(_xlfn.DAYS(TODAY(),I1182))&lt;$B$9,"Debe renovar licencia luego de curso de 8 horas","")</f>
        <v/>
      </c>
      <c r="L1182" s="8"/>
      <c r="M1182" s="8" t="str">
        <f ca="1">IF(AND(J1182="no",$B$10="si"),"si","no")</f>
        <v>no</v>
      </c>
      <c r="N1182" s="266"/>
      <c r="O1182" s="266"/>
      <c r="P1182" s="266"/>
      <c r="Q1182" s="267" t="str" cm="1">
        <f t="array" aca="1" ref="Q1182" ca="1">_xlfn.IFS(J1182="no","no",$B$10="si","si")</f>
        <v>si</v>
      </c>
      <c r="R1182" s="266"/>
    </row>
    <row r="1183" spans="1:18" x14ac:dyDescent="0.3">
      <c r="A1183" s="63" t="s">
        <v>4596</v>
      </c>
      <c r="B1183" s="224" t="s">
        <v>44</v>
      </c>
      <c r="C1183" s="225" t="s">
        <v>4597</v>
      </c>
      <c r="D1183" s="38" t="s">
        <v>57</v>
      </c>
      <c r="E1183" s="37" t="s">
        <v>4598</v>
      </c>
      <c r="F1183" s="38" t="s">
        <v>704</v>
      </c>
      <c r="G1183" s="39" t="s">
        <v>4599</v>
      </c>
      <c r="H1183" s="40">
        <v>44866</v>
      </c>
      <c r="I1183" s="41">
        <f>Table15[[#This Row],[Fecha 
de 
expedición]]+1461</f>
        <v>46327</v>
      </c>
      <c r="J1183" s="244" t="str">
        <f ca="1">IF(I1183&gt;=TODAY(),"si","no")</f>
        <v>si</v>
      </c>
      <c r="K1183" s="8" t="str">
        <f ca="1">IF(ABS(_xlfn.DAYS(TODAY(),I1183))&lt;$B$9,"Debe renovar licencia luego de curso de 8 horas","")</f>
        <v/>
      </c>
      <c r="L1183" s="8"/>
      <c r="M1183" s="8" t="str">
        <f ca="1">IF(AND(J1183="no",$B$10="si"),"si","no")</f>
        <v>no</v>
      </c>
      <c r="N1183" s="266"/>
      <c r="O1183" s="266"/>
      <c r="P1183" s="266"/>
      <c r="Q1183" s="267" t="str" cm="1">
        <f t="array" aca="1" ref="Q1183" ca="1">_xlfn.IFS(J1183="no","no",$B$10="si","si")</f>
        <v>si</v>
      </c>
      <c r="R1183" s="266"/>
    </row>
    <row r="1184" spans="1:18" x14ac:dyDescent="0.3">
      <c r="A1184" s="63" t="s">
        <v>4600</v>
      </c>
      <c r="B1184" s="224" t="s">
        <v>62</v>
      </c>
      <c r="C1184" s="225" t="s">
        <v>4601</v>
      </c>
      <c r="D1184" s="38" t="s">
        <v>57</v>
      </c>
      <c r="E1184" s="37" t="s">
        <v>4602</v>
      </c>
      <c r="F1184" s="38" t="s">
        <v>109</v>
      </c>
      <c r="G1184" s="39" t="s">
        <v>4603</v>
      </c>
      <c r="H1184" s="40">
        <v>43256</v>
      </c>
      <c r="I1184" s="41">
        <f>Table15[[#This Row],[Fecha 
de 
expedición]]+1461</f>
        <v>44717</v>
      </c>
      <c r="J1184" s="244" t="str">
        <f ca="1">IF(I1184&gt;=TODAY(),"si","no")</f>
        <v>no</v>
      </c>
      <c r="K1184" s="8" t="str">
        <f ca="1">IF(ABS(_xlfn.DAYS(TODAY(),I1184))&lt;$B$9,"Debe renovar licencia luego de curso de 8 horas","")</f>
        <v/>
      </c>
      <c r="L1184" s="8"/>
      <c r="M1184" s="8" t="str">
        <f ca="1">IF(AND(J1184="no",$B$10="si"),"si","no")</f>
        <v>si</v>
      </c>
      <c r="N1184" s="266"/>
      <c r="O1184" s="266"/>
      <c r="P1184" s="266"/>
      <c r="Q1184" s="267" t="str" cm="1">
        <f t="array" aca="1" ref="Q1184" ca="1">_xlfn.IFS(J1184="no","no",$B$10="si","si")</f>
        <v>no</v>
      </c>
      <c r="R1184" s="266"/>
    </row>
    <row r="1185" spans="1:18" x14ac:dyDescent="0.3">
      <c r="A1185" s="63" t="s">
        <v>4604</v>
      </c>
      <c r="B1185" s="224" t="s">
        <v>44</v>
      </c>
      <c r="C1185" s="225" t="s">
        <v>4605</v>
      </c>
      <c r="D1185" s="38" t="s">
        <v>57</v>
      </c>
      <c r="E1185" s="37" t="s">
        <v>4606</v>
      </c>
      <c r="F1185" s="38" t="s">
        <v>74</v>
      </c>
      <c r="G1185" s="39" t="s">
        <v>4607</v>
      </c>
      <c r="H1185" s="40">
        <v>45054</v>
      </c>
      <c r="I1185" s="41">
        <f>Table15[[#This Row],[Fecha 
de 
expedición]]+1461</f>
        <v>46515</v>
      </c>
      <c r="J1185" s="244" t="str">
        <f ca="1">IF(I1185&gt;=TODAY(),"si","no")</f>
        <v>si</v>
      </c>
      <c r="K1185" s="8" t="str">
        <f ca="1">IF(ABS(_xlfn.DAYS(TODAY(),I1185))&lt;$B$9,"Debe renovar licencia luego de curso de 8 horas","")</f>
        <v/>
      </c>
      <c r="L1185" s="8"/>
      <c r="M1185" s="8" t="str">
        <f ca="1">IF(AND(J1185="no",$B$10="si"),"si","no")</f>
        <v>no</v>
      </c>
      <c r="N1185" s="266"/>
      <c r="O1185" s="266"/>
      <c r="P1185" s="266"/>
      <c r="Q1185" s="267" t="str" cm="1">
        <f t="array" aca="1" ref="Q1185" ca="1">_xlfn.IFS(J1185="no","no",$B$10="si","si")</f>
        <v>si</v>
      </c>
      <c r="R1185" s="266"/>
    </row>
    <row r="1186" spans="1:18" x14ac:dyDescent="0.3">
      <c r="A1186" s="63" t="s">
        <v>4608</v>
      </c>
      <c r="B1186" s="224" t="s">
        <v>62</v>
      </c>
      <c r="C1186" s="225" t="s">
        <v>4609</v>
      </c>
      <c r="D1186" s="38" t="s">
        <v>57</v>
      </c>
      <c r="E1186" s="37" t="s">
        <v>4610</v>
      </c>
      <c r="F1186" s="38" t="s">
        <v>664</v>
      </c>
      <c r="G1186" s="39" t="s">
        <v>4611</v>
      </c>
      <c r="H1186" s="40">
        <v>44865</v>
      </c>
      <c r="I1186" s="41">
        <f>Table15[[#This Row],[Fecha 
de 
expedición]]+1461</f>
        <v>46326</v>
      </c>
      <c r="J1186" s="244" t="str">
        <f ca="1">IF(I1186&gt;=TODAY(),"si","no")</f>
        <v>si</v>
      </c>
      <c r="K1186" s="8" t="str">
        <f ca="1">IF(ABS(_xlfn.DAYS(TODAY(),I1186))&lt;$B$9,"Debe renovar licencia luego de curso de 8 horas","")</f>
        <v/>
      </c>
      <c r="L1186" s="8"/>
      <c r="M1186" s="8" t="str">
        <f ca="1">IF(AND(J1186="no",$B$10="si"),"si","no")</f>
        <v>no</v>
      </c>
      <c r="N1186" s="266"/>
      <c r="O1186" s="266"/>
      <c r="P1186" s="266"/>
      <c r="Q1186" s="267" t="str" cm="1">
        <f t="array" aca="1" ref="Q1186" ca="1">_xlfn.IFS(J1186="no","no",$B$10="si","si")</f>
        <v>si</v>
      </c>
      <c r="R1186" s="266"/>
    </row>
    <row r="1187" spans="1:18" x14ac:dyDescent="0.3">
      <c r="A1187" s="63" t="s">
        <v>4612</v>
      </c>
      <c r="B1187" s="224" t="s">
        <v>44</v>
      </c>
      <c r="C1187" s="225" t="s">
        <v>4613</v>
      </c>
      <c r="D1187" s="38" t="s">
        <v>57</v>
      </c>
      <c r="E1187" s="37" t="s">
        <v>4614</v>
      </c>
      <c r="F1187" s="38" t="s">
        <v>74</v>
      </c>
      <c r="G1187" s="39" t="s">
        <v>4615</v>
      </c>
      <c r="H1187" s="40">
        <v>44728</v>
      </c>
      <c r="I1187" s="41">
        <f>Table15[[#This Row],[Fecha 
de 
expedición]]+1461</f>
        <v>46189</v>
      </c>
      <c r="J1187" s="244" t="str">
        <f ca="1">IF(I1187&gt;=TODAY(),"si","no")</f>
        <v>si</v>
      </c>
      <c r="K1187" s="8" t="str">
        <f ca="1">IF(ABS(_xlfn.DAYS(TODAY(),I1187))&lt;$B$9,"Debe renovar licencia luego de curso de 8 horas","")</f>
        <v/>
      </c>
      <c r="L1187" s="8"/>
      <c r="M1187" s="8" t="str">
        <f ca="1">IF(AND(J1187="no",$B$10="si"),"si","no")</f>
        <v>no</v>
      </c>
      <c r="N1187" s="266"/>
      <c r="O1187" s="266"/>
      <c r="P1187" s="266"/>
      <c r="Q1187" s="267" t="str" cm="1">
        <f t="array" aca="1" ref="Q1187" ca="1">_xlfn.IFS(J1187="no","no",$B$10="si","si")</f>
        <v>si</v>
      </c>
      <c r="R1187" s="266"/>
    </row>
    <row r="1188" spans="1:18" x14ac:dyDescent="0.3">
      <c r="A1188" s="63" t="s">
        <v>4616</v>
      </c>
      <c r="B1188" s="224" t="s">
        <v>44</v>
      </c>
      <c r="C1188" s="225" t="s">
        <v>4617</v>
      </c>
      <c r="D1188" s="38" t="s">
        <v>57</v>
      </c>
      <c r="E1188" s="37" t="s">
        <v>4618</v>
      </c>
      <c r="F1188" s="38" t="s">
        <v>560</v>
      </c>
      <c r="G1188" s="39" t="s">
        <v>4619</v>
      </c>
      <c r="H1188" s="40">
        <v>44923</v>
      </c>
      <c r="I1188" s="41">
        <f>Table15[[#This Row],[Fecha 
de 
expedición]]+1461</f>
        <v>46384</v>
      </c>
      <c r="J1188" s="244" t="str">
        <f ca="1">IF(I1188&gt;=TODAY(),"si","no")</f>
        <v>si</v>
      </c>
      <c r="K1188" s="8" t="str">
        <f ca="1">IF(ABS(_xlfn.DAYS(TODAY(),I1188))&lt;$B$9,"Debe renovar licencia luego de curso de 8 horas","")</f>
        <v/>
      </c>
      <c r="L1188" s="8"/>
      <c r="M1188" s="8" t="str">
        <f ca="1">IF(AND(J1188="no",$B$10="si"),"si","no")</f>
        <v>no</v>
      </c>
      <c r="N1188" s="266"/>
      <c r="O1188" s="266"/>
      <c r="P1188" s="266"/>
      <c r="Q1188" s="267" t="str" cm="1">
        <f t="array" aca="1" ref="Q1188" ca="1">_xlfn.IFS(J1188="no","no",$B$10="si","si")</f>
        <v>si</v>
      </c>
      <c r="R1188" s="266"/>
    </row>
    <row r="1189" spans="1:18" x14ac:dyDescent="0.3">
      <c r="A1189" s="63" t="s">
        <v>4620</v>
      </c>
      <c r="B1189" s="224" t="s">
        <v>44</v>
      </c>
      <c r="C1189" s="225" t="s">
        <v>4621</v>
      </c>
      <c r="D1189" s="38" t="s">
        <v>57</v>
      </c>
      <c r="E1189" s="37" t="s">
        <v>4622</v>
      </c>
      <c r="F1189" s="38" t="s">
        <v>84</v>
      </c>
      <c r="G1189" s="39" t="s">
        <v>4623</v>
      </c>
      <c r="H1189" s="40">
        <v>44838</v>
      </c>
      <c r="I1189" s="41">
        <f>Table15[[#This Row],[Fecha 
de 
expedición]]+1461</f>
        <v>46299</v>
      </c>
      <c r="J1189" s="244" t="str">
        <f ca="1">IF(I1189&gt;=TODAY(),"si","no")</f>
        <v>si</v>
      </c>
      <c r="K1189" s="8" t="str">
        <f ca="1">IF(ABS(_xlfn.DAYS(TODAY(),I1189))&lt;$B$9,"Debe renovar licencia luego de curso de 8 horas","")</f>
        <v/>
      </c>
      <c r="L1189" s="8"/>
      <c r="M1189" s="8" t="str">
        <f ca="1">IF(AND(J1189="no",$B$10="si"),"si","no")</f>
        <v>no</v>
      </c>
      <c r="N1189" s="266"/>
      <c r="O1189" s="266"/>
      <c r="P1189" s="266"/>
      <c r="Q1189" s="267" t="str" cm="1">
        <f t="array" aca="1" ref="Q1189" ca="1">_xlfn.IFS(J1189="no","no",$B$10="si","si")</f>
        <v>si</v>
      </c>
      <c r="R1189" s="266"/>
    </row>
    <row r="1190" spans="1:18" x14ac:dyDescent="0.3">
      <c r="A1190" s="63" t="s">
        <v>4624</v>
      </c>
      <c r="B1190" s="224" t="s">
        <v>44</v>
      </c>
      <c r="C1190" s="225" t="s">
        <v>4625</v>
      </c>
      <c r="D1190" s="38" t="s">
        <v>57</v>
      </c>
      <c r="E1190" s="37" t="s">
        <v>4626</v>
      </c>
      <c r="F1190" s="38" t="s">
        <v>453</v>
      </c>
      <c r="G1190" s="39" t="s">
        <v>4627</v>
      </c>
      <c r="H1190" s="40">
        <v>44887</v>
      </c>
      <c r="I1190" s="41">
        <f>Table15[[#This Row],[Fecha 
de 
expedición]]+1461</f>
        <v>46348</v>
      </c>
      <c r="J1190" s="244" t="str">
        <f ca="1">IF(I1190&gt;=TODAY(),"si","no")</f>
        <v>si</v>
      </c>
      <c r="K1190" s="8" t="str">
        <f ca="1">IF(ABS(_xlfn.DAYS(TODAY(),I1190))&lt;$B$9,"Debe renovar licencia luego de curso de 8 horas","")</f>
        <v/>
      </c>
      <c r="L1190" s="8"/>
      <c r="M1190" s="8" t="str">
        <f ca="1">IF(AND(J1190="no",$B$10="si"),"si","no")</f>
        <v>no</v>
      </c>
      <c r="N1190" s="266"/>
      <c r="O1190" s="266"/>
      <c r="P1190" s="266"/>
      <c r="Q1190" s="267" t="str" cm="1">
        <f t="array" aca="1" ref="Q1190" ca="1">_xlfn.IFS(J1190="no","no",$B$10="si","si")</f>
        <v>si</v>
      </c>
      <c r="R1190" s="266"/>
    </row>
    <row r="1191" spans="1:18" x14ac:dyDescent="0.3">
      <c r="A1191" s="63" t="s">
        <v>4628</v>
      </c>
      <c r="B1191" s="224" t="s">
        <v>44</v>
      </c>
      <c r="C1191" s="225" t="s">
        <v>4629</v>
      </c>
      <c r="D1191" s="38" t="s">
        <v>57</v>
      </c>
      <c r="E1191" s="37" t="s">
        <v>4630</v>
      </c>
      <c r="F1191" s="38" t="s">
        <v>1824</v>
      </c>
      <c r="G1191" s="39" t="s">
        <v>4631</v>
      </c>
      <c r="H1191" s="40">
        <v>43256</v>
      </c>
      <c r="I1191" s="41">
        <f>Table15[[#This Row],[Fecha 
de 
expedición]]+1461</f>
        <v>44717</v>
      </c>
      <c r="J1191" s="244" t="str">
        <f ca="1">IF(I1191&gt;=TODAY(),"si","no")</f>
        <v>no</v>
      </c>
      <c r="K1191" s="8" t="str">
        <f ca="1">IF(ABS(_xlfn.DAYS(TODAY(),I1191))&lt;$B$9,"Debe renovar licencia luego de curso de 8 horas","")</f>
        <v/>
      </c>
      <c r="L1191" s="8"/>
      <c r="M1191" s="8" t="str">
        <f ca="1">IF(AND(J1191="no",$B$10="si"),"si","no")</f>
        <v>si</v>
      </c>
      <c r="N1191" s="266"/>
      <c r="O1191" s="266"/>
      <c r="P1191" s="266"/>
      <c r="Q1191" s="267" t="str" cm="1">
        <f t="array" aca="1" ref="Q1191" ca="1">_xlfn.IFS(J1191="no","no",$B$10="si","si")</f>
        <v>no</v>
      </c>
      <c r="R1191" s="266"/>
    </row>
    <row r="1192" spans="1:18" x14ac:dyDescent="0.3">
      <c r="A1192" s="63" t="s">
        <v>4632</v>
      </c>
      <c r="B1192" s="224" t="s">
        <v>62</v>
      </c>
      <c r="C1192" s="225" t="s">
        <v>4633</v>
      </c>
      <c r="D1192" s="38" t="s">
        <v>57</v>
      </c>
      <c r="E1192" s="58" t="s">
        <v>4634</v>
      </c>
      <c r="F1192" s="38" t="s">
        <v>402</v>
      </c>
      <c r="G1192" s="39" t="s">
        <v>4635</v>
      </c>
      <c r="H1192" s="40">
        <v>43265</v>
      </c>
      <c r="I1192" s="41">
        <f>Table15[[#This Row],[Fecha 
de 
expedición]]+1461</f>
        <v>44726</v>
      </c>
      <c r="J1192" s="244" t="str">
        <f ca="1">IF(I1192&gt;=TODAY(),"si","no")</f>
        <v>no</v>
      </c>
      <c r="K1192" s="8" t="str">
        <f ca="1">IF(ABS(_xlfn.DAYS(TODAY(),I1192))&lt;$B$9,"Debe renovar licencia luego de curso de 8 horas","")</f>
        <v/>
      </c>
      <c r="L1192" s="8"/>
      <c r="M1192" s="8" t="str">
        <f ca="1">IF(AND(J1192="no",$B$10="si"),"si","no")</f>
        <v>si</v>
      </c>
      <c r="N1192" s="266"/>
      <c r="O1192" s="266"/>
      <c r="P1192" s="266"/>
      <c r="Q1192" s="267" t="str" cm="1">
        <f t="array" aca="1" ref="Q1192" ca="1">_xlfn.IFS(J1192="no","no",$B$10="si","si")</f>
        <v>no</v>
      </c>
      <c r="R1192" s="266"/>
    </row>
    <row r="1193" spans="1:18" x14ac:dyDescent="0.3">
      <c r="A1193" s="63" t="s">
        <v>4636</v>
      </c>
      <c r="B1193" s="224" t="s">
        <v>44</v>
      </c>
      <c r="C1193" s="225" t="s">
        <v>4637</v>
      </c>
      <c r="D1193" s="38" t="s">
        <v>57</v>
      </c>
      <c r="E1193" s="37" t="s">
        <v>4638</v>
      </c>
      <c r="F1193" s="38" t="s">
        <v>119</v>
      </c>
      <c r="G1193" s="39" t="s">
        <v>4639</v>
      </c>
      <c r="H1193" s="40">
        <v>44713</v>
      </c>
      <c r="I1193" s="41">
        <f>Table15[[#This Row],[Fecha 
de 
expedición]]+1461</f>
        <v>46174</v>
      </c>
      <c r="J1193" s="244" t="str">
        <f ca="1">IF(I1193&gt;=TODAY(),"si","no")</f>
        <v>si</v>
      </c>
      <c r="K1193" s="8" t="str">
        <f ca="1">IF(ABS(_xlfn.DAYS(TODAY(),I1193))&lt;$B$9,"Debe renovar licencia luego de curso de 8 horas","")</f>
        <v/>
      </c>
      <c r="L1193" s="8"/>
      <c r="M1193" s="8" t="str">
        <f ca="1">IF(AND(J1193="no",$B$10="si"),"si","no")</f>
        <v>no</v>
      </c>
      <c r="N1193" s="266"/>
      <c r="O1193" s="266"/>
      <c r="P1193" s="266"/>
      <c r="Q1193" s="267" t="str" cm="1">
        <f t="array" aca="1" ref="Q1193" ca="1">_xlfn.IFS(J1193="no","no",$B$10="si","si")</f>
        <v>si</v>
      </c>
      <c r="R1193" s="266"/>
    </row>
    <row r="1194" spans="1:18" x14ac:dyDescent="0.3">
      <c r="A1194" s="63" t="s">
        <v>4640</v>
      </c>
      <c r="B1194" s="224" t="s">
        <v>44</v>
      </c>
      <c r="C1194" s="225" t="s">
        <v>4641</v>
      </c>
      <c r="D1194" s="38" t="s">
        <v>57</v>
      </c>
      <c r="E1194" s="83" t="s">
        <v>4642</v>
      </c>
      <c r="F1194" s="38" t="s">
        <v>1048</v>
      </c>
      <c r="G1194" s="39" t="s">
        <v>4643</v>
      </c>
      <c r="H1194" s="40">
        <v>45082</v>
      </c>
      <c r="I1194" s="41">
        <f>Table15[[#This Row],[Fecha 
de 
expedición]]+1461</f>
        <v>46543</v>
      </c>
      <c r="J1194" s="244" t="str">
        <f ca="1">IF(I1194&gt;=TODAY(),"si","no")</f>
        <v>si</v>
      </c>
      <c r="K1194" s="8" t="str">
        <f ca="1">IF(ABS(_xlfn.DAYS(TODAY(),I1194))&lt;$B$9,"Debe renovar licencia luego de curso de 8 horas","")</f>
        <v/>
      </c>
      <c r="L1194" s="8"/>
      <c r="M1194" s="8" t="str">
        <f ca="1">IF(AND(J1194="no",$B$10="si"),"si","no")</f>
        <v>no</v>
      </c>
      <c r="N1194" s="266"/>
      <c r="O1194" s="266"/>
      <c r="P1194" s="266"/>
      <c r="Q1194" s="267" t="str" cm="1">
        <f t="array" aca="1" ref="Q1194" ca="1">_xlfn.IFS(J1194="no","no",$B$10="si","si")</f>
        <v>si</v>
      </c>
      <c r="R1194" s="266"/>
    </row>
    <row r="1195" spans="1:18" x14ac:dyDescent="0.3">
      <c r="A1195" s="63" t="s">
        <v>4644</v>
      </c>
      <c r="B1195" s="224" t="s">
        <v>44</v>
      </c>
      <c r="C1195" s="225" t="s">
        <v>4645</v>
      </c>
      <c r="D1195" s="38" t="s">
        <v>57</v>
      </c>
      <c r="E1195" s="37" t="s">
        <v>4646</v>
      </c>
      <c r="F1195" s="38" t="s">
        <v>2175</v>
      </c>
      <c r="G1195" s="39" t="s">
        <v>4647</v>
      </c>
      <c r="H1195" s="40">
        <v>44743</v>
      </c>
      <c r="I1195" s="41">
        <f>Table15[[#This Row],[Fecha 
de 
expedición]]+1461</f>
        <v>46204</v>
      </c>
      <c r="J1195" s="244" t="str">
        <f ca="1">IF(I1195&gt;=TODAY(),"si","no")</f>
        <v>si</v>
      </c>
      <c r="K1195" s="8" t="str">
        <f ca="1">IF(ABS(_xlfn.DAYS(TODAY(),I1195))&lt;$B$9,"Debe renovar licencia luego de curso de 8 horas","")</f>
        <v/>
      </c>
      <c r="L1195" s="8"/>
      <c r="M1195" s="8" t="str">
        <f ca="1">IF(AND(J1195="no",$B$10="si"),"si","no")</f>
        <v>no</v>
      </c>
      <c r="N1195" s="266"/>
      <c r="O1195" s="266"/>
      <c r="P1195" s="266"/>
      <c r="Q1195" s="267" t="str" cm="1">
        <f t="array" aca="1" ref="Q1195" ca="1">_xlfn.IFS(J1195="no","no",$B$10="si","si")</f>
        <v>si</v>
      </c>
      <c r="R1195" s="266"/>
    </row>
    <row r="1196" spans="1:18" x14ac:dyDescent="0.3">
      <c r="A1196" s="63" t="s">
        <v>4648</v>
      </c>
      <c r="B1196" s="224" t="s">
        <v>44</v>
      </c>
      <c r="C1196" s="225" t="s">
        <v>4649</v>
      </c>
      <c r="D1196" s="38" t="s">
        <v>57</v>
      </c>
      <c r="E1196" s="37" t="s">
        <v>4650</v>
      </c>
      <c r="F1196" s="38" t="s">
        <v>168</v>
      </c>
      <c r="G1196" s="39" t="s">
        <v>4651</v>
      </c>
      <c r="H1196" s="40">
        <v>44687</v>
      </c>
      <c r="I1196" s="41">
        <f>Table15[[#This Row],[Fecha 
de 
expedición]]+1461</f>
        <v>46148</v>
      </c>
      <c r="J1196" s="244" t="str">
        <f ca="1">IF(I1196&gt;=TODAY(),"si","no")</f>
        <v>si</v>
      </c>
      <c r="K1196" s="8" t="str">
        <f ca="1">IF(ABS(_xlfn.DAYS(TODAY(),I1196))&lt;$B$9,"Debe renovar licencia luego de curso de 8 horas","")</f>
        <v/>
      </c>
      <c r="L1196" s="8"/>
      <c r="M1196" s="8" t="str">
        <f ca="1">IF(AND(J1196="no",$B$10="si"),"si","no")</f>
        <v>no</v>
      </c>
      <c r="N1196" s="266"/>
      <c r="O1196" s="266"/>
      <c r="P1196" s="266"/>
      <c r="Q1196" s="267" t="str" cm="1">
        <f t="array" aca="1" ref="Q1196" ca="1">_xlfn.IFS(J1196="no","no",$B$10="si","si")</f>
        <v>si</v>
      </c>
      <c r="R1196" s="266"/>
    </row>
    <row r="1197" spans="1:18" x14ac:dyDescent="0.3">
      <c r="A1197" s="63" t="s">
        <v>4652</v>
      </c>
      <c r="B1197" s="224" t="s">
        <v>44</v>
      </c>
      <c r="C1197" s="225" t="s">
        <v>4653</v>
      </c>
      <c r="D1197" s="38" t="s">
        <v>57</v>
      </c>
      <c r="E1197" s="37" t="s">
        <v>4654</v>
      </c>
      <c r="F1197" s="38" t="s">
        <v>430</v>
      </c>
      <c r="G1197" s="39" t="s">
        <v>4655</v>
      </c>
      <c r="H1197" s="40">
        <v>44804</v>
      </c>
      <c r="I1197" s="41">
        <f>Table15[[#This Row],[Fecha 
de 
expedición]]+1461</f>
        <v>46265</v>
      </c>
      <c r="J1197" s="244" t="str">
        <f ca="1">IF(I1197&gt;=TODAY(),"si","no")</f>
        <v>si</v>
      </c>
      <c r="K1197" s="8" t="str">
        <f ca="1">IF(ABS(_xlfn.DAYS(TODAY(),I1197))&lt;$B$9,"Debe renovar licencia luego de curso de 8 horas","")</f>
        <v/>
      </c>
      <c r="L1197" s="8"/>
      <c r="M1197" s="8" t="str">
        <f ca="1">IF(AND(J1197="no",$B$10="si"),"si","no")</f>
        <v>no</v>
      </c>
      <c r="N1197" s="266"/>
      <c r="O1197" s="266"/>
      <c r="P1197" s="266"/>
      <c r="Q1197" s="267" t="str" cm="1">
        <f t="array" aca="1" ref="Q1197" ca="1">_xlfn.IFS(J1197="no","no",$B$10="si","si")</f>
        <v>si</v>
      </c>
      <c r="R1197" s="266"/>
    </row>
    <row r="1198" spans="1:18" x14ac:dyDescent="0.3">
      <c r="A1198" s="63" t="s">
        <v>4656</v>
      </c>
      <c r="B1198" s="224" t="s">
        <v>44</v>
      </c>
      <c r="C1198" s="225" t="s">
        <v>4657</v>
      </c>
      <c r="D1198" s="38" t="s">
        <v>57</v>
      </c>
      <c r="E1198" s="37" t="s">
        <v>4658</v>
      </c>
      <c r="F1198" s="38" t="s">
        <v>499</v>
      </c>
      <c r="G1198" s="39" t="s">
        <v>4659</v>
      </c>
      <c r="H1198" s="40">
        <v>44748</v>
      </c>
      <c r="I1198" s="41">
        <f>Table15[[#This Row],[Fecha 
de 
expedición]]+1461</f>
        <v>46209</v>
      </c>
      <c r="J1198" s="244" t="str">
        <f ca="1">IF(I1198&gt;=TODAY(),"si","no")</f>
        <v>si</v>
      </c>
      <c r="K1198" s="8" t="str">
        <f ca="1">IF(ABS(_xlfn.DAYS(TODAY(),I1198))&lt;$B$9,"Debe renovar licencia luego de curso de 8 horas","")</f>
        <v/>
      </c>
      <c r="L1198" s="8"/>
      <c r="M1198" s="8" t="str">
        <f ca="1">IF(AND(J1198="no",$B$10="si"),"si","no")</f>
        <v>no</v>
      </c>
      <c r="N1198" s="266"/>
      <c r="O1198" s="266"/>
      <c r="P1198" s="266"/>
      <c r="Q1198" s="267" t="str" cm="1">
        <f t="array" aca="1" ref="Q1198" ca="1">_xlfn.IFS(J1198="no","no",$B$10="si","si")</f>
        <v>si</v>
      </c>
      <c r="R1198" s="266"/>
    </row>
    <row r="1199" spans="1:18" x14ac:dyDescent="0.3">
      <c r="A1199" s="63" t="s">
        <v>4660</v>
      </c>
      <c r="B1199" s="224" t="s">
        <v>44</v>
      </c>
      <c r="C1199" s="225" t="s">
        <v>4661</v>
      </c>
      <c r="D1199" s="38" t="s">
        <v>57</v>
      </c>
      <c r="E1199" s="82" t="s">
        <v>4662</v>
      </c>
      <c r="F1199" s="38" t="s">
        <v>155</v>
      </c>
      <c r="G1199" s="39" t="s">
        <v>4663</v>
      </c>
      <c r="H1199" s="40">
        <v>44838</v>
      </c>
      <c r="I1199" s="41">
        <f>Table15[[#This Row],[Fecha 
de 
expedición]]+1461</f>
        <v>46299</v>
      </c>
      <c r="J1199" s="244" t="str">
        <f ca="1">IF(I1199&gt;=TODAY(),"si","no")</f>
        <v>si</v>
      </c>
      <c r="K1199" s="8" t="str">
        <f ca="1">IF(ABS(_xlfn.DAYS(TODAY(),I1199))&lt;$B$9,"Debe renovar licencia luego de curso de 8 horas","")</f>
        <v/>
      </c>
      <c r="L1199" s="8"/>
      <c r="M1199" s="8" t="str">
        <f ca="1">IF(AND(J1199="no",$B$10="si"),"si","no")</f>
        <v>no</v>
      </c>
      <c r="N1199" s="266"/>
      <c r="O1199" s="266"/>
      <c r="P1199" s="266"/>
      <c r="Q1199" s="267" t="str" cm="1">
        <f t="array" aca="1" ref="Q1199" ca="1">_xlfn.IFS(J1199="no","no",$B$10="si","si")</f>
        <v>si</v>
      </c>
      <c r="R1199" s="266"/>
    </row>
    <row r="1200" spans="1:18" x14ac:dyDescent="0.3">
      <c r="A1200" s="63" t="s">
        <v>4664</v>
      </c>
      <c r="B1200" s="224" t="s">
        <v>62</v>
      </c>
      <c r="C1200" s="225" t="s">
        <v>4665</v>
      </c>
      <c r="D1200" s="38" t="s">
        <v>46</v>
      </c>
      <c r="E1200" s="37" t="s">
        <v>4666</v>
      </c>
      <c r="F1200" s="38" t="s">
        <v>129</v>
      </c>
      <c r="G1200" s="39" t="s">
        <v>4667</v>
      </c>
      <c r="H1200" s="40">
        <v>43286</v>
      </c>
      <c r="I1200" s="41">
        <f>Table15[[#This Row],[Fecha 
de 
expedición]]+1461</f>
        <v>44747</v>
      </c>
      <c r="J1200" s="244" t="str">
        <f ca="1">IF(I1200&gt;=TODAY(),"si","no")</f>
        <v>no</v>
      </c>
      <c r="K1200" s="8" t="str">
        <f ca="1">IF(ABS(_xlfn.DAYS(TODAY(),I1200))&lt;$B$9,"Debe renovar licencia luego de curso de 8 horas","")</f>
        <v/>
      </c>
      <c r="L1200" s="8"/>
      <c r="M1200" s="8" t="str">
        <f ca="1">IF(AND(J1200="no",$B$10="si"),"si","no")</f>
        <v>si</v>
      </c>
      <c r="N1200" s="266"/>
      <c r="O1200" s="266"/>
      <c r="P1200" s="266"/>
      <c r="Q1200" s="267" t="str" cm="1">
        <f t="array" aca="1" ref="Q1200" ca="1">_xlfn.IFS(J1200="no","no",$B$10="si","si")</f>
        <v>no</v>
      </c>
      <c r="R1200" s="266"/>
    </row>
    <row r="1201" spans="1:18" x14ac:dyDescent="0.3">
      <c r="A1201" s="63" t="s">
        <v>4668</v>
      </c>
      <c r="B1201" s="224" t="s">
        <v>44</v>
      </c>
      <c r="C1201" s="225" t="s">
        <v>4669</v>
      </c>
      <c r="D1201" s="38" t="s">
        <v>46</v>
      </c>
      <c r="E1201" s="37" t="s">
        <v>4670</v>
      </c>
      <c r="F1201" s="38" t="s">
        <v>704</v>
      </c>
      <c r="G1201" s="39" t="s">
        <v>4671</v>
      </c>
      <c r="H1201" s="40">
        <v>44743</v>
      </c>
      <c r="I1201" s="41">
        <f>Table15[[#This Row],[Fecha 
de 
expedición]]+1461</f>
        <v>46204</v>
      </c>
      <c r="J1201" s="244" t="str">
        <f ca="1">IF(I1201&gt;=TODAY(),"si","no")</f>
        <v>si</v>
      </c>
      <c r="K1201" s="8" t="str">
        <f ca="1">IF(ABS(_xlfn.DAYS(TODAY(),I1201))&lt;$B$9,"Debe renovar licencia luego de curso de 8 horas","")</f>
        <v/>
      </c>
      <c r="L1201" s="8"/>
      <c r="M1201" s="8" t="str">
        <f ca="1">IF(AND(J1201="no",$B$10="si"),"si","no")</f>
        <v>no</v>
      </c>
      <c r="N1201" s="266"/>
      <c r="O1201" s="266"/>
      <c r="P1201" s="266"/>
      <c r="Q1201" s="267" t="str" cm="1">
        <f t="array" aca="1" ref="Q1201" ca="1">_xlfn.IFS(J1201="no","no",$B$10="si","si")</f>
        <v>si</v>
      </c>
      <c r="R1201" s="266"/>
    </row>
    <row r="1202" spans="1:18" x14ac:dyDescent="0.3">
      <c r="A1202" s="63" t="s">
        <v>4672</v>
      </c>
      <c r="B1202" s="224" t="s">
        <v>62</v>
      </c>
      <c r="C1202" s="225" t="s">
        <v>4673</v>
      </c>
      <c r="D1202" s="38" t="s">
        <v>46</v>
      </c>
      <c r="E1202" s="37" t="s">
        <v>4674</v>
      </c>
      <c r="F1202" s="38" t="s">
        <v>1048</v>
      </c>
      <c r="G1202" s="39" t="s">
        <v>4675</v>
      </c>
      <c r="H1202" s="40">
        <v>43286</v>
      </c>
      <c r="I1202" s="41">
        <f>Table15[[#This Row],[Fecha 
de 
expedición]]+1461</f>
        <v>44747</v>
      </c>
      <c r="J1202" s="244" t="str">
        <f ca="1">IF(I1202&gt;=TODAY(),"si","no")</f>
        <v>no</v>
      </c>
      <c r="K1202" s="8" t="str">
        <f ca="1">IF(ABS(_xlfn.DAYS(TODAY(),I1202))&lt;$B$9,"Debe renovar licencia luego de curso de 8 horas","")</f>
        <v/>
      </c>
      <c r="L1202" s="8"/>
      <c r="M1202" s="8" t="str">
        <f ca="1">IF(AND(J1202="no",$B$10="si"),"si","no")</f>
        <v>si</v>
      </c>
      <c r="N1202" s="266"/>
      <c r="O1202" s="266"/>
      <c r="P1202" s="266"/>
      <c r="Q1202" s="267" t="str" cm="1">
        <f t="array" aca="1" ref="Q1202" ca="1">_xlfn.IFS(J1202="no","no",$B$10="si","si")</f>
        <v>no</v>
      </c>
      <c r="R1202" s="266"/>
    </row>
    <row r="1203" spans="1:18" x14ac:dyDescent="0.3">
      <c r="A1203" s="63" t="s">
        <v>4676</v>
      </c>
      <c r="B1203" s="224" t="s">
        <v>44</v>
      </c>
      <c r="C1203" s="225" t="s">
        <v>4677</v>
      </c>
      <c r="D1203" s="38" t="s">
        <v>57</v>
      </c>
      <c r="E1203" s="37" t="s">
        <v>4678</v>
      </c>
      <c r="F1203" s="38" t="s">
        <v>48</v>
      </c>
      <c r="G1203" s="39" t="s">
        <v>4679</v>
      </c>
      <c r="H1203" s="40">
        <v>44798</v>
      </c>
      <c r="I1203" s="41">
        <f>Table15[[#This Row],[Fecha 
de 
expedición]]+1461</f>
        <v>46259</v>
      </c>
      <c r="J1203" s="244" t="str">
        <f ca="1">IF(I1203&gt;=TODAY(),"si","no")</f>
        <v>si</v>
      </c>
      <c r="K1203" s="8" t="str">
        <f ca="1">IF(ABS(_xlfn.DAYS(TODAY(),I1203))&lt;$B$9,"Debe renovar licencia luego de curso de 8 horas","")</f>
        <v/>
      </c>
      <c r="L1203" s="8"/>
      <c r="M1203" s="8" t="str">
        <f ca="1">IF(AND(J1203="no",$B$10="si"),"si","no")</f>
        <v>no</v>
      </c>
      <c r="N1203" s="266"/>
      <c r="O1203" s="266"/>
      <c r="P1203" s="266"/>
      <c r="Q1203" s="267" t="str" cm="1">
        <f t="array" aca="1" ref="Q1203" ca="1">_xlfn.IFS(J1203="no","no",$B$10="si","si")</f>
        <v>si</v>
      </c>
      <c r="R1203" s="266"/>
    </row>
    <row r="1204" spans="1:18" x14ac:dyDescent="0.3">
      <c r="A1204" s="63" t="s">
        <v>4680</v>
      </c>
      <c r="B1204" s="224" t="s">
        <v>44</v>
      </c>
      <c r="C1204" s="225" t="s">
        <v>4681</v>
      </c>
      <c r="D1204" s="38" t="s">
        <v>57</v>
      </c>
      <c r="E1204" s="37" t="s">
        <v>4682</v>
      </c>
      <c r="F1204" s="38" t="s">
        <v>155</v>
      </c>
      <c r="G1204" s="39" t="s">
        <v>4683</v>
      </c>
      <c r="H1204" s="40">
        <v>44727</v>
      </c>
      <c r="I1204" s="41">
        <f>Table15[[#This Row],[Fecha 
de 
expedición]]+1461</f>
        <v>46188</v>
      </c>
      <c r="J1204" s="244" t="str">
        <f ca="1">IF(I1204&gt;=TODAY(),"si","no")</f>
        <v>si</v>
      </c>
      <c r="K1204" s="8" t="str">
        <f ca="1">IF(ABS(_xlfn.DAYS(TODAY(),I1204))&lt;$B$9,"Debe renovar licencia luego de curso de 8 horas","")</f>
        <v/>
      </c>
      <c r="L1204" s="8"/>
      <c r="M1204" s="8" t="str">
        <f ca="1">IF(AND(J1204="no",$B$10="si"),"si","no")</f>
        <v>no</v>
      </c>
      <c r="N1204" s="266"/>
      <c r="O1204" s="266"/>
      <c r="P1204" s="266"/>
      <c r="Q1204" s="267" t="str" cm="1">
        <f t="array" aca="1" ref="Q1204" ca="1">_xlfn.IFS(J1204="no","no",$B$10="si","si")</f>
        <v>si</v>
      </c>
      <c r="R1204" s="266"/>
    </row>
    <row r="1205" spans="1:18" x14ac:dyDescent="0.3">
      <c r="A1205" s="63" t="s">
        <v>4684</v>
      </c>
      <c r="B1205" s="224" t="s">
        <v>62</v>
      </c>
      <c r="C1205" s="225" t="s">
        <v>4685</v>
      </c>
      <c r="D1205" s="38" t="s">
        <v>46</v>
      </c>
      <c r="E1205" s="37" t="s">
        <v>4686</v>
      </c>
      <c r="F1205" s="38" t="s">
        <v>74</v>
      </c>
      <c r="G1205" s="39" t="s">
        <v>4687</v>
      </c>
      <c r="H1205" s="40">
        <v>43286</v>
      </c>
      <c r="I1205" s="41">
        <f>Table15[[#This Row],[Fecha 
de 
expedición]]+1461</f>
        <v>44747</v>
      </c>
      <c r="J1205" s="244" t="str">
        <f ca="1">IF(I1205&gt;=TODAY(),"si","no")</f>
        <v>no</v>
      </c>
      <c r="K1205" s="8" t="str">
        <f ca="1">IF(ABS(_xlfn.DAYS(TODAY(),I1205))&lt;$B$9,"Debe renovar licencia luego de curso de 8 horas","")</f>
        <v/>
      </c>
      <c r="L1205" s="8"/>
      <c r="M1205" s="8" t="str">
        <f ca="1">IF(AND(J1205="no",$B$10="si"),"si","no")</f>
        <v>si</v>
      </c>
      <c r="N1205" s="266"/>
      <c r="O1205" s="266"/>
      <c r="P1205" s="266"/>
      <c r="Q1205" s="267" t="str" cm="1">
        <f t="array" aca="1" ref="Q1205" ca="1">_xlfn.IFS(J1205="no","no",$B$10="si","si")</f>
        <v>no</v>
      </c>
      <c r="R1205" s="266"/>
    </row>
    <row r="1206" spans="1:18" x14ac:dyDescent="0.3">
      <c r="A1206" s="63" t="s">
        <v>4688</v>
      </c>
      <c r="B1206" s="224" t="s">
        <v>62</v>
      </c>
      <c r="C1206" s="225" t="s">
        <v>4689</v>
      </c>
      <c r="D1206" s="38" t="s">
        <v>57</v>
      </c>
      <c r="E1206" s="37" t="s">
        <v>4690</v>
      </c>
      <c r="F1206" s="38" t="s">
        <v>185</v>
      </c>
      <c r="G1206" s="39" t="s">
        <v>4691</v>
      </c>
      <c r="H1206" s="40">
        <v>43306</v>
      </c>
      <c r="I1206" s="41">
        <f>Table15[[#This Row],[Fecha 
de 
expedición]]+1461</f>
        <v>44767</v>
      </c>
      <c r="J1206" s="244" t="str">
        <f ca="1">IF(I1206&gt;=TODAY(),"si","no")</f>
        <v>no</v>
      </c>
      <c r="K1206" s="8" t="str">
        <f ca="1">IF(ABS(_xlfn.DAYS(TODAY(),I1206))&lt;$B$9,"Debe renovar licencia luego de curso de 8 horas","")</f>
        <v/>
      </c>
      <c r="L1206" s="8"/>
      <c r="M1206" s="8" t="str">
        <f ca="1">IF(AND(J1206="no",$B$10="si"),"si","no")</f>
        <v>si</v>
      </c>
      <c r="N1206" s="266"/>
      <c r="O1206" s="266"/>
      <c r="P1206" s="266"/>
      <c r="Q1206" s="267" t="str" cm="1">
        <f t="array" aca="1" ref="Q1206" ca="1">_xlfn.IFS(J1206="no","no",$B$10="si","si")</f>
        <v>no</v>
      </c>
      <c r="R1206" s="266"/>
    </row>
    <row r="1207" spans="1:18" x14ac:dyDescent="0.3">
      <c r="A1207" s="63" t="s">
        <v>4692</v>
      </c>
      <c r="B1207" s="224" t="s">
        <v>44</v>
      </c>
      <c r="C1207" s="225" t="s">
        <v>4693</v>
      </c>
      <c r="D1207" s="38" t="s">
        <v>57</v>
      </c>
      <c r="E1207" s="37" t="s">
        <v>4694</v>
      </c>
      <c r="F1207" s="38" t="s">
        <v>1048</v>
      </c>
      <c r="G1207" s="39" t="s">
        <v>4695</v>
      </c>
      <c r="H1207" s="40">
        <v>44764</v>
      </c>
      <c r="I1207" s="41">
        <f>Table15[[#This Row],[Fecha 
de 
expedición]]+1461</f>
        <v>46225</v>
      </c>
      <c r="J1207" s="244" t="str">
        <f ca="1">IF(I1207&gt;=TODAY(),"si","no")</f>
        <v>si</v>
      </c>
      <c r="K1207" s="8" t="str">
        <f ca="1">IF(ABS(_xlfn.DAYS(TODAY(),I1207))&lt;$B$9,"Debe renovar licencia luego de curso de 8 horas","")</f>
        <v/>
      </c>
      <c r="L1207" s="8"/>
      <c r="M1207" s="8" t="str">
        <f ca="1">IF(AND(J1207="no",$B$10="si"),"si","no")</f>
        <v>no</v>
      </c>
      <c r="N1207" s="266"/>
      <c r="O1207" s="266"/>
      <c r="P1207" s="266"/>
      <c r="Q1207" s="267" t="str" cm="1">
        <f t="array" aca="1" ref="Q1207" ca="1">_xlfn.IFS(J1207="no","no",$B$10="si","si")</f>
        <v>si</v>
      </c>
      <c r="R1207" s="266"/>
    </row>
    <row r="1208" spans="1:18" x14ac:dyDescent="0.3">
      <c r="A1208" s="63" t="s">
        <v>4696</v>
      </c>
      <c r="B1208" s="224" t="s">
        <v>44</v>
      </c>
      <c r="C1208" s="225" t="s">
        <v>4697</v>
      </c>
      <c r="D1208" s="38" t="s">
        <v>57</v>
      </c>
      <c r="E1208" s="37" t="s">
        <v>4698</v>
      </c>
      <c r="F1208" s="38" t="s">
        <v>664</v>
      </c>
      <c r="G1208" s="39" t="s">
        <v>4699</v>
      </c>
      <c r="H1208" s="40">
        <v>44764</v>
      </c>
      <c r="I1208" s="41">
        <f>Table15[[#This Row],[Fecha 
de 
expedición]]+1461</f>
        <v>46225</v>
      </c>
      <c r="J1208" s="244" t="str">
        <f ca="1">IF(I1208&gt;=TODAY(),"si","no")</f>
        <v>si</v>
      </c>
      <c r="K1208" s="8" t="str">
        <f ca="1">IF(ABS(_xlfn.DAYS(TODAY(),I1208))&lt;$B$9,"Debe renovar licencia luego de curso de 8 horas","")</f>
        <v/>
      </c>
      <c r="L1208" s="8"/>
      <c r="M1208" s="8" t="str">
        <f ca="1">IF(AND(J1208="no",$B$10="si"),"si","no")</f>
        <v>no</v>
      </c>
      <c r="N1208" s="266"/>
      <c r="O1208" s="266"/>
      <c r="P1208" s="266"/>
      <c r="Q1208" s="267" t="str" cm="1">
        <f t="array" aca="1" ref="Q1208" ca="1">_xlfn.IFS(J1208="no","no",$B$10="si","si")</f>
        <v>si</v>
      </c>
      <c r="R1208" s="266"/>
    </row>
    <row r="1209" spans="1:18" x14ac:dyDescent="0.3">
      <c r="A1209" s="63" t="s">
        <v>4700</v>
      </c>
      <c r="B1209" s="224" t="s">
        <v>62</v>
      </c>
      <c r="C1209" s="225" t="s">
        <v>4701</v>
      </c>
      <c r="D1209" s="38" t="s">
        <v>57</v>
      </c>
      <c r="E1209" s="37" t="s">
        <v>4702</v>
      </c>
      <c r="F1209" s="38" t="s">
        <v>425</v>
      </c>
      <c r="G1209" s="39" t="s">
        <v>4703</v>
      </c>
      <c r="H1209" s="40">
        <v>43306</v>
      </c>
      <c r="I1209" s="41">
        <f>Table15[[#This Row],[Fecha 
de 
expedición]]+1461</f>
        <v>44767</v>
      </c>
      <c r="J1209" s="244" t="str">
        <f ca="1">IF(I1209&gt;=TODAY(),"si","no")</f>
        <v>no</v>
      </c>
      <c r="K1209" s="8" t="str">
        <f ca="1">IF(ABS(_xlfn.DAYS(TODAY(),I1209))&lt;$B$9,"Debe renovar licencia luego de curso de 8 horas","")</f>
        <v/>
      </c>
      <c r="L1209" s="8"/>
      <c r="M1209" s="8" t="str">
        <f ca="1">IF(AND(J1209="no",$B$10="si"),"si","no")</f>
        <v>si</v>
      </c>
      <c r="N1209" s="266"/>
      <c r="O1209" s="266"/>
      <c r="P1209" s="266"/>
      <c r="Q1209" s="267" t="str" cm="1">
        <f t="array" aca="1" ref="Q1209" ca="1">_xlfn.IFS(J1209="no","no",$B$10="si","si")</f>
        <v>no</v>
      </c>
      <c r="R1209" s="266"/>
    </row>
    <row r="1210" spans="1:18" x14ac:dyDescent="0.3">
      <c r="A1210" s="63" t="s">
        <v>4704</v>
      </c>
      <c r="B1210" s="224" t="s">
        <v>62</v>
      </c>
      <c r="C1210" s="225" t="s">
        <v>4705</v>
      </c>
      <c r="D1210" s="38" t="s">
        <v>57</v>
      </c>
      <c r="E1210" s="37" t="s">
        <v>4706</v>
      </c>
      <c r="F1210" s="38" t="s">
        <v>844</v>
      </c>
      <c r="G1210" s="39" t="s">
        <v>4707</v>
      </c>
      <c r="H1210" s="40">
        <v>43306</v>
      </c>
      <c r="I1210" s="41">
        <f>Table15[[#This Row],[Fecha 
de 
expedición]]+1461</f>
        <v>44767</v>
      </c>
      <c r="J1210" s="244" t="str">
        <f ca="1">IF(I1210&gt;=TODAY(),"si","no")</f>
        <v>no</v>
      </c>
      <c r="K1210" s="8" t="str">
        <f ca="1">IF(ABS(_xlfn.DAYS(TODAY(),I1210))&lt;$B$9,"Debe renovar licencia luego de curso de 8 horas","")</f>
        <v/>
      </c>
      <c r="L1210" s="8"/>
      <c r="M1210" s="8" t="str">
        <f ca="1">IF(AND(J1210="no",$B$10="si"),"si","no")</f>
        <v>si</v>
      </c>
      <c r="N1210" s="266"/>
      <c r="O1210" s="266"/>
      <c r="P1210" s="266"/>
      <c r="Q1210" s="267" t="str" cm="1">
        <f t="array" aca="1" ref="Q1210" ca="1">_xlfn.IFS(J1210="no","no",$B$10="si","si")</f>
        <v>no</v>
      </c>
      <c r="R1210" s="266"/>
    </row>
    <row r="1211" spans="1:18" x14ac:dyDescent="0.3">
      <c r="A1211" s="63" t="s">
        <v>4708</v>
      </c>
      <c r="B1211" s="224" t="s">
        <v>62</v>
      </c>
      <c r="C1211" s="225" t="s">
        <v>4709</v>
      </c>
      <c r="D1211" s="38" t="s">
        <v>57</v>
      </c>
      <c r="E1211" s="37" t="s">
        <v>4710</v>
      </c>
      <c r="F1211" s="38" t="s">
        <v>285</v>
      </c>
      <c r="G1211" s="39" t="s">
        <v>4711</v>
      </c>
      <c r="H1211" s="40">
        <v>43306</v>
      </c>
      <c r="I1211" s="41">
        <f>Table15[[#This Row],[Fecha 
de 
expedición]]+1461</f>
        <v>44767</v>
      </c>
      <c r="J1211" s="244" t="str">
        <f ca="1">IF(I1211&gt;=TODAY(),"si","no")</f>
        <v>no</v>
      </c>
      <c r="K1211" s="8" t="str">
        <f ca="1">IF(ABS(_xlfn.DAYS(TODAY(),I1211))&lt;$B$9,"Debe renovar licencia luego de curso de 8 horas","")</f>
        <v/>
      </c>
      <c r="L1211" s="8"/>
      <c r="M1211" s="8" t="str">
        <f ca="1">IF(AND(J1211="no",$B$10="si"),"si","no")</f>
        <v>si</v>
      </c>
      <c r="N1211" s="266"/>
      <c r="O1211" s="266"/>
      <c r="P1211" s="266"/>
      <c r="Q1211" s="267" t="str" cm="1">
        <f t="array" aca="1" ref="Q1211" ca="1">_xlfn.IFS(J1211="no","no",$B$10="si","si")</f>
        <v>no</v>
      </c>
      <c r="R1211" s="266"/>
    </row>
    <row r="1212" spans="1:18" x14ac:dyDescent="0.3">
      <c r="A1212" s="63" t="s">
        <v>4712</v>
      </c>
      <c r="B1212" s="224" t="s">
        <v>44</v>
      </c>
      <c r="C1212" s="225" t="s">
        <v>4713</v>
      </c>
      <c r="D1212" s="38" t="s">
        <v>46</v>
      </c>
      <c r="E1212" s="37" t="s">
        <v>4714</v>
      </c>
      <c r="F1212" s="38" t="s">
        <v>924</v>
      </c>
      <c r="G1212" s="39" t="s">
        <v>4715</v>
      </c>
      <c r="H1212" s="40">
        <v>44764</v>
      </c>
      <c r="I1212" s="41">
        <f>Table15[[#This Row],[Fecha 
de 
expedición]]+1461</f>
        <v>46225</v>
      </c>
      <c r="J1212" s="244" t="str">
        <f ca="1">IF(I1212&gt;=TODAY(),"si","no")</f>
        <v>si</v>
      </c>
      <c r="K1212" s="8" t="str">
        <f ca="1">IF(ABS(_xlfn.DAYS(TODAY(),I1212))&lt;$B$9,"Debe renovar licencia luego de curso de 8 horas","")</f>
        <v/>
      </c>
      <c r="L1212" s="8"/>
      <c r="M1212" s="8" t="str">
        <f ca="1">IF(AND(J1212="no",$B$10="si"),"si","no")</f>
        <v>no</v>
      </c>
      <c r="N1212" s="266"/>
      <c r="O1212" s="266"/>
      <c r="P1212" s="266"/>
      <c r="Q1212" s="267" t="str" cm="1">
        <f t="array" aca="1" ref="Q1212" ca="1">_xlfn.IFS(J1212="no","no",$B$10="si","si")</f>
        <v>si</v>
      </c>
      <c r="R1212" s="266"/>
    </row>
    <row r="1213" spans="1:18" x14ac:dyDescent="0.3">
      <c r="A1213" s="63" t="s">
        <v>1371</v>
      </c>
      <c r="B1213" s="224" t="s">
        <v>62</v>
      </c>
      <c r="C1213" s="225" t="s">
        <v>4716</v>
      </c>
      <c r="D1213" s="38" t="s">
        <v>57</v>
      </c>
      <c r="E1213" s="37" t="s">
        <v>1373</v>
      </c>
      <c r="F1213" s="38" t="s">
        <v>262</v>
      </c>
      <c r="G1213" s="39" t="s">
        <v>4717</v>
      </c>
      <c r="H1213" s="40">
        <v>43306</v>
      </c>
      <c r="I1213" s="41">
        <f>Table15[[#This Row],[Fecha 
de 
expedición]]+1461</f>
        <v>44767</v>
      </c>
      <c r="J1213" s="244" t="str">
        <f ca="1">IF(I1213&gt;=TODAY(),"si","no")</f>
        <v>no</v>
      </c>
      <c r="K1213" s="8" t="str">
        <f ca="1">IF(ABS(_xlfn.DAYS(TODAY(),I1213))&lt;$B$9,"Debe renovar licencia luego de curso de 8 horas","")</f>
        <v/>
      </c>
      <c r="L1213" s="8"/>
      <c r="M1213" s="8" t="str">
        <f ca="1">IF(AND(J1213="no",$B$10="si"),"si","no")</f>
        <v>si</v>
      </c>
      <c r="N1213" s="266"/>
      <c r="O1213" s="266"/>
      <c r="P1213" s="266"/>
      <c r="Q1213" s="267" t="str" cm="1">
        <f t="array" aca="1" ref="Q1213" ca="1">_xlfn.IFS(J1213="no","no",$B$10="si","si")</f>
        <v>no</v>
      </c>
      <c r="R1213" s="266"/>
    </row>
    <row r="1214" spans="1:18" x14ac:dyDescent="0.3">
      <c r="A1214" s="63" t="s">
        <v>4718</v>
      </c>
      <c r="B1214" s="224" t="s">
        <v>62</v>
      </c>
      <c r="C1214" s="225" t="s">
        <v>4719</v>
      </c>
      <c r="D1214" s="38" t="s">
        <v>57</v>
      </c>
      <c r="E1214" s="37" t="s">
        <v>4720</v>
      </c>
      <c r="F1214" s="38" t="s">
        <v>589</v>
      </c>
      <c r="G1214" s="39" t="s">
        <v>4721</v>
      </c>
      <c r="H1214" s="40">
        <v>43325</v>
      </c>
      <c r="I1214" s="41">
        <f>Table15[[#This Row],[Fecha 
de 
expedición]]+1461</f>
        <v>44786</v>
      </c>
      <c r="J1214" s="244" t="str">
        <f ca="1">IF(I1214&gt;=TODAY(),"si","no")</f>
        <v>no</v>
      </c>
      <c r="K1214" s="8" t="str">
        <f ca="1">IF(ABS(_xlfn.DAYS(TODAY(),I1214))&lt;$B$9,"Debe renovar licencia luego de curso de 8 horas","")</f>
        <v/>
      </c>
      <c r="L1214" s="8"/>
      <c r="M1214" s="8" t="str">
        <f ca="1">IF(AND(J1214="no",$B$10="si"),"si","no")</f>
        <v>si</v>
      </c>
      <c r="N1214" s="266"/>
      <c r="O1214" s="266"/>
      <c r="P1214" s="266"/>
      <c r="Q1214" s="267" t="str" cm="1">
        <f t="array" aca="1" ref="Q1214" ca="1">_xlfn.IFS(J1214="no","no",$B$10="si","si")</f>
        <v>no</v>
      </c>
      <c r="R1214" s="266"/>
    </row>
    <row r="1215" spans="1:18" x14ac:dyDescent="0.3">
      <c r="A1215" s="63" t="s">
        <v>4722</v>
      </c>
      <c r="B1215" s="224" t="s">
        <v>44</v>
      </c>
      <c r="C1215" s="225" t="s">
        <v>4723</v>
      </c>
      <c r="D1215" s="38" t="s">
        <v>57</v>
      </c>
      <c r="E1215" s="37" t="s">
        <v>4724</v>
      </c>
      <c r="F1215" s="38" t="s">
        <v>1824</v>
      </c>
      <c r="G1215" s="39" t="s">
        <v>4725</v>
      </c>
      <c r="H1215" s="40">
        <v>44743</v>
      </c>
      <c r="I1215" s="41">
        <f>Table15[[#This Row],[Fecha 
de 
expedición]]+1461</f>
        <v>46204</v>
      </c>
      <c r="J1215" s="244" t="str">
        <f ca="1">IF(I1215&gt;=TODAY(),"si","no")</f>
        <v>si</v>
      </c>
      <c r="K1215" s="8" t="str">
        <f ca="1">IF(ABS(_xlfn.DAYS(TODAY(),I1215))&lt;$B$9,"Debe renovar licencia luego de curso de 8 horas","")</f>
        <v/>
      </c>
      <c r="L1215" s="8"/>
      <c r="M1215" s="8" t="str">
        <f ca="1">IF(AND(J1215="no",$B$10="si"),"si","no")</f>
        <v>no</v>
      </c>
      <c r="N1215" s="266"/>
      <c r="O1215" s="266"/>
      <c r="P1215" s="266"/>
      <c r="Q1215" s="267" t="str" cm="1">
        <f t="array" aca="1" ref="Q1215" ca="1">_xlfn.IFS(J1215="no","no",$B$10="si","si")</f>
        <v>si</v>
      </c>
      <c r="R1215" s="266"/>
    </row>
    <row r="1216" spans="1:18" x14ac:dyDescent="0.3">
      <c r="A1216" s="63" t="s">
        <v>4726</v>
      </c>
      <c r="B1216" s="224" t="s">
        <v>44</v>
      </c>
      <c r="C1216" s="225" t="s">
        <v>4727</v>
      </c>
      <c r="D1216" s="38" t="s">
        <v>57</v>
      </c>
      <c r="E1216" s="37" t="s">
        <v>4728</v>
      </c>
      <c r="F1216" s="38" t="s">
        <v>892</v>
      </c>
      <c r="G1216" s="39" t="s">
        <v>4729</v>
      </c>
      <c r="H1216" s="40">
        <v>44894</v>
      </c>
      <c r="I1216" s="41">
        <f>Table15[[#This Row],[Fecha 
de 
expedición]]+1461</f>
        <v>46355</v>
      </c>
      <c r="J1216" s="244" t="str">
        <f ca="1">IF(I1216&gt;=TODAY(),"si","no")</f>
        <v>si</v>
      </c>
      <c r="K1216" s="8" t="str">
        <f ca="1">IF(ABS(_xlfn.DAYS(TODAY(),I1216))&lt;$B$9,"Debe renovar licencia luego de curso de 8 horas","")</f>
        <v/>
      </c>
      <c r="L1216" s="8"/>
      <c r="M1216" s="8" t="str">
        <f ca="1">IF(AND(J1216="no",$B$10="si"),"si","no")</f>
        <v>no</v>
      </c>
      <c r="N1216" s="266"/>
      <c r="O1216" s="266"/>
      <c r="P1216" s="266"/>
      <c r="Q1216" s="267" t="str" cm="1">
        <f t="array" aca="1" ref="Q1216" ca="1">_xlfn.IFS(J1216="no","no",$B$10="si","si")</f>
        <v>si</v>
      </c>
      <c r="R1216" s="266"/>
    </row>
    <row r="1217" spans="1:18" x14ac:dyDescent="0.3">
      <c r="A1217" s="63" t="s">
        <v>4730</v>
      </c>
      <c r="B1217" s="224" t="s">
        <v>44</v>
      </c>
      <c r="C1217" s="225" t="s">
        <v>4731</v>
      </c>
      <c r="D1217" s="38" t="s">
        <v>46</v>
      </c>
      <c r="E1217" s="37" t="s">
        <v>4732</v>
      </c>
      <c r="F1217" s="38" t="s">
        <v>155</v>
      </c>
      <c r="G1217" s="39" t="s">
        <v>4733</v>
      </c>
      <c r="H1217" s="40">
        <v>44757</v>
      </c>
      <c r="I1217" s="41">
        <f>Table15[[#This Row],[Fecha 
de 
expedición]]+1461</f>
        <v>46218</v>
      </c>
      <c r="J1217" s="244" t="str">
        <f ca="1">IF(I1217&gt;=TODAY(),"si","no")</f>
        <v>si</v>
      </c>
      <c r="K1217" s="8" t="str">
        <f ca="1">IF(ABS(_xlfn.DAYS(TODAY(),I1217))&lt;$B$9,"Debe renovar licencia luego de curso de 8 horas","")</f>
        <v/>
      </c>
      <c r="L1217" s="8"/>
      <c r="M1217" s="8" t="str">
        <f ca="1">IF(AND(J1217="no",$B$10="si"),"si","no")</f>
        <v>no</v>
      </c>
      <c r="N1217" s="266"/>
      <c r="O1217" s="266"/>
      <c r="P1217" s="266"/>
      <c r="Q1217" s="267" t="str" cm="1">
        <f t="array" aca="1" ref="Q1217" ca="1">_xlfn.IFS(J1217="no","no",$B$10="si","si")</f>
        <v>si</v>
      </c>
      <c r="R1217" s="266"/>
    </row>
    <row r="1218" spans="1:18" x14ac:dyDescent="0.3">
      <c r="A1218" s="63" t="s">
        <v>4734</v>
      </c>
      <c r="B1218" s="224" t="s">
        <v>44</v>
      </c>
      <c r="C1218" s="225" t="s">
        <v>4735</v>
      </c>
      <c r="D1218" s="38" t="s">
        <v>46</v>
      </c>
      <c r="E1218" s="37" t="s">
        <v>4736</v>
      </c>
      <c r="F1218" s="38" t="s">
        <v>104</v>
      </c>
      <c r="G1218" s="39" t="s">
        <v>4737</v>
      </c>
      <c r="H1218" s="40">
        <v>44872</v>
      </c>
      <c r="I1218" s="41">
        <f>Table15[[#This Row],[Fecha 
de 
expedición]]+1461</f>
        <v>46333</v>
      </c>
      <c r="J1218" s="244" t="str">
        <f ca="1">IF(I1218&gt;=TODAY(),"si","no")</f>
        <v>si</v>
      </c>
      <c r="K1218" s="8" t="str">
        <f ca="1">IF(ABS(_xlfn.DAYS(TODAY(),I1218))&lt;$B$9,"Debe renovar licencia luego de curso de 8 horas","")</f>
        <v/>
      </c>
      <c r="L1218" s="8"/>
      <c r="M1218" s="8" t="str">
        <f ca="1">IF(AND(J1218="no",$B$10="si"),"si","no")</f>
        <v>no</v>
      </c>
      <c r="N1218" s="266"/>
      <c r="O1218" s="266"/>
      <c r="P1218" s="266"/>
      <c r="Q1218" s="267" t="str" cm="1">
        <f t="array" aca="1" ref="Q1218" ca="1">_xlfn.IFS(J1218="no","no",$B$10="si","si")</f>
        <v>si</v>
      </c>
      <c r="R1218" s="266"/>
    </row>
    <row r="1219" spans="1:18" x14ac:dyDescent="0.3">
      <c r="A1219" s="63" t="s">
        <v>4738</v>
      </c>
      <c r="B1219" s="224" t="s">
        <v>62</v>
      </c>
      <c r="C1219" s="225" t="s">
        <v>4739</v>
      </c>
      <c r="D1219" s="38" t="s">
        <v>46</v>
      </c>
      <c r="E1219" s="37" t="s">
        <v>4740</v>
      </c>
      <c r="F1219" s="38" t="s">
        <v>74</v>
      </c>
      <c r="G1219" s="39" t="s">
        <v>4741</v>
      </c>
      <c r="H1219" s="40">
        <v>43325</v>
      </c>
      <c r="I1219" s="41">
        <f>Table15[[#This Row],[Fecha 
de 
expedición]]+1461</f>
        <v>44786</v>
      </c>
      <c r="J1219" s="244" t="str">
        <f ca="1">IF(I1219&gt;=TODAY(),"si","no")</f>
        <v>no</v>
      </c>
      <c r="K1219" s="8" t="str">
        <f ca="1">IF(ABS(_xlfn.DAYS(TODAY(),I1219))&lt;$B$9,"Debe renovar licencia luego de curso de 8 horas","")</f>
        <v/>
      </c>
      <c r="L1219" s="8"/>
      <c r="M1219" s="8" t="str">
        <f ca="1">IF(AND(J1219="no",$B$10="si"),"si","no")</f>
        <v>si</v>
      </c>
      <c r="N1219" s="266"/>
      <c r="O1219" s="266"/>
      <c r="P1219" s="266"/>
      <c r="Q1219" s="267" t="str" cm="1">
        <f t="array" aca="1" ref="Q1219" ca="1">_xlfn.IFS(J1219="no","no",$B$10="si","si")</f>
        <v>no</v>
      </c>
      <c r="R1219" s="266"/>
    </row>
    <row r="1220" spans="1:18" x14ac:dyDescent="0.3">
      <c r="A1220" s="63" t="s">
        <v>4742</v>
      </c>
      <c r="B1220" s="224" t="s">
        <v>44</v>
      </c>
      <c r="C1220" s="225" t="s">
        <v>4743</v>
      </c>
      <c r="D1220" s="38" t="s">
        <v>46</v>
      </c>
      <c r="E1220" s="37" t="s">
        <v>4744</v>
      </c>
      <c r="F1220" s="38" t="s">
        <v>402</v>
      </c>
      <c r="G1220" s="39" t="s">
        <v>4745</v>
      </c>
      <c r="H1220" s="40">
        <v>44798</v>
      </c>
      <c r="I1220" s="41">
        <f>Table15[[#This Row],[Fecha 
de 
expedición]]+1461</f>
        <v>46259</v>
      </c>
      <c r="J1220" s="244" t="str">
        <f ca="1">IF(I1220&gt;=TODAY(),"si","no")</f>
        <v>si</v>
      </c>
      <c r="K1220" s="8" t="str">
        <f ca="1">IF(ABS(_xlfn.DAYS(TODAY(),I1220))&lt;$B$9,"Debe renovar licencia luego de curso de 8 horas","")</f>
        <v/>
      </c>
      <c r="L1220" s="8"/>
      <c r="M1220" s="8" t="str">
        <f ca="1">IF(AND(J1220="no",$B$10="si"),"si","no")</f>
        <v>no</v>
      </c>
      <c r="N1220" s="266"/>
      <c r="O1220" s="266"/>
      <c r="P1220" s="266"/>
      <c r="Q1220" s="267" t="str" cm="1">
        <f t="array" aca="1" ref="Q1220" ca="1">_xlfn.IFS(J1220="no","no",$B$10="si","si")</f>
        <v>si</v>
      </c>
      <c r="R1220" s="266"/>
    </row>
    <row r="1221" spans="1:18" x14ac:dyDescent="0.3">
      <c r="A1221" s="63" t="s">
        <v>4746</v>
      </c>
      <c r="B1221" s="224" t="s">
        <v>44</v>
      </c>
      <c r="C1221" s="225" t="s">
        <v>4747</v>
      </c>
      <c r="D1221" s="38" t="s">
        <v>57</v>
      </c>
      <c r="E1221" s="37" t="s">
        <v>4748</v>
      </c>
      <c r="F1221" s="38" t="s">
        <v>150</v>
      </c>
      <c r="G1221" s="39" t="s">
        <v>4749</v>
      </c>
      <c r="H1221" s="40">
        <v>44798</v>
      </c>
      <c r="I1221" s="41">
        <f>Table15[[#This Row],[Fecha 
de 
expedición]]+1461</f>
        <v>46259</v>
      </c>
      <c r="J1221" s="244" t="str">
        <f ca="1">IF(I1221&gt;=TODAY(),"si","no")</f>
        <v>si</v>
      </c>
      <c r="K1221" s="8" t="str">
        <f ca="1">IF(ABS(_xlfn.DAYS(TODAY(),I1221))&lt;$B$9,"Debe renovar licencia luego de curso de 8 horas","")</f>
        <v/>
      </c>
      <c r="L1221" s="8"/>
      <c r="M1221" s="8" t="str">
        <f ca="1">IF(AND(J1221="no",$B$10="si"),"si","no")</f>
        <v>no</v>
      </c>
      <c r="N1221" s="266"/>
      <c r="O1221" s="266"/>
      <c r="P1221" s="266"/>
      <c r="Q1221" s="267" t="str" cm="1">
        <f t="array" aca="1" ref="Q1221" ca="1">_xlfn.IFS(J1221="no","no",$B$10="si","si")</f>
        <v>si</v>
      </c>
      <c r="R1221" s="266"/>
    </row>
    <row r="1222" spans="1:18" x14ac:dyDescent="0.3">
      <c r="A1222" s="63" t="s">
        <v>4750</v>
      </c>
      <c r="B1222" s="224" t="s">
        <v>44</v>
      </c>
      <c r="C1222" s="225" t="s">
        <v>4751</v>
      </c>
      <c r="D1222" s="38" t="s">
        <v>57</v>
      </c>
      <c r="E1222" s="37" t="s">
        <v>4752</v>
      </c>
      <c r="F1222" s="38" t="s">
        <v>124</v>
      </c>
      <c r="G1222" s="39" t="s">
        <v>4753</v>
      </c>
      <c r="H1222" s="40">
        <v>44798</v>
      </c>
      <c r="I1222" s="41">
        <f>Table15[[#This Row],[Fecha 
de 
expedición]]+1461</f>
        <v>46259</v>
      </c>
      <c r="J1222" s="244" t="str">
        <f ca="1">IF(I1222&gt;=TODAY(),"si","no")</f>
        <v>si</v>
      </c>
      <c r="K1222" s="8" t="str">
        <f ca="1">IF(ABS(_xlfn.DAYS(TODAY(),I1222))&lt;$B$9,"Debe renovar licencia luego de curso de 8 horas","")</f>
        <v/>
      </c>
      <c r="L1222" s="8"/>
      <c r="M1222" s="8" t="str">
        <f ca="1">IF(AND(J1222="no",$B$10="si"),"si","no")</f>
        <v>no</v>
      </c>
      <c r="N1222" s="266"/>
      <c r="O1222" s="266"/>
      <c r="P1222" s="266"/>
      <c r="Q1222" s="267" t="str" cm="1">
        <f t="array" aca="1" ref="Q1222" ca="1">_xlfn.IFS(J1222="no","no",$B$10="si","si")</f>
        <v>si</v>
      </c>
      <c r="R1222" s="266"/>
    </row>
    <row r="1223" spans="1:18" x14ac:dyDescent="0.3">
      <c r="A1223" s="63" t="s">
        <v>4754</v>
      </c>
      <c r="B1223" s="224" t="s">
        <v>44</v>
      </c>
      <c r="C1223" s="225" t="s">
        <v>4755</v>
      </c>
      <c r="D1223" s="38" t="s">
        <v>57</v>
      </c>
      <c r="E1223" s="37" t="s">
        <v>4756</v>
      </c>
      <c r="F1223" s="38" t="s">
        <v>4080</v>
      </c>
      <c r="G1223" s="39" t="s">
        <v>4757</v>
      </c>
      <c r="H1223" s="40">
        <v>43360</v>
      </c>
      <c r="I1223" s="41">
        <f>Table15[[#This Row],[Fecha 
de 
expedición]]+1461</f>
        <v>44821</v>
      </c>
      <c r="J1223" s="244" t="str">
        <f ca="1">IF(I1223&gt;=TODAY(),"si","no")</f>
        <v>no</v>
      </c>
      <c r="K1223" s="8" t="str">
        <f ca="1">IF(ABS(_xlfn.DAYS(TODAY(),I1223))&lt;$B$9,"Debe renovar licencia luego de curso de 8 horas","")</f>
        <v/>
      </c>
      <c r="L1223" s="8"/>
      <c r="M1223" s="8" t="str">
        <f ca="1">IF(AND(J1223="no",$B$10="si"),"si","no")</f>
        <v>si</v>
      </c>
      <c r="N1223" s="266"/>
      <c r="O1223" s="266"/>
      <c r="P1223" s="266"/>
      <c r="Q1223" s="267" t="str" cm="1">
        <f t="array" aca="1" ref="Q1223" ca="1">_xlfn.IFS(J1223="no","no",$B$10="si","si")</f>
        <v>no</v>
      </c>
      <c r="R1223" s="266"/>
    </row>
    <row r="1224" spans="1:18" x14ac:dyDescent="0.3">
      <c r="A1224" s="63" t="s">
        <v>4758</v>
      </c>
      <c r="B1224" s="224" t="s">
        <v>44</v>
      </c>
      <c r="C1224" s="225" t="s">
        <v>4759</v>
      </c>
      <c r="D1224" s="38" t="s">
        <v>57</v>
      </c>
      <c r="E1224" s="37" t="s">
        <v>4760</v>
      </c>
      <c r="F1224" s="38" t="s">
        <v>285</v>
      </c>
      <c r="G1224" s="39" t="s">
        <v>4761</v>
      </c>
      <c r="H1224" s="40">
        <v>43360</v>
      </c>
      <c r="I1224" s="41">
        <f>Table15[[#This Row],[Fecha 
de 
expedición]]+1461</f>
        <v>44821</v>
      </c>
      <c r="J1224" s="244" t="str">
        <f ca="1">IF(I1224&gt;=TODAY(),"si","no")</f>
        <v>no</v>
      </c>
      <c r="K1224" s="8" t="str">
        <f ca="1">IF(ABS(_xlfn.DAYS(TODAY(),I1224))&lt;$B$9,"Debe renovar licencia luego de curso de 8 horas","")</f>
        <v/>
      </c>
      <c r="L1224" s="8"/>
      <c r="M1224" s="8" t="str">
        <f ca="1">IF(AND(J1224="no",$B$10="si"),"si","no")</f>
        <v>si</v>
      </c>
      <c r="N1224" s="266"/>
      <c r="O1224" s="266"/>
      <c r="P1224" s="266"/>
      <c r="Q1224" s="267" t="str" cm="1">
        <f t="array" aca="1" ref="Q1224" ca="1">_xlfn.IFS(J1224="no","no",$B$10="si","si")</f>
        <v>no</v>
      </c>
      <c r="R1224" s="266"/>
    </row>
    <row r="1225" spans="1:18" x14ac:dyDescent="0.3">
      <c r="A1225" s="63" t="s">
        <v>4762</v>
      </c>
      <c r="B1225" s="224" t="s">
        <v>44</v>
      </c>
      <c r="C1225" s="225" t="s">
        <v>4763</v>
      </c>
      <c r="D1225" s="38" t="s">
        <v>57</v>
      </c>
      <c r="E1225" s="37" t="s">
        <v>4764</v>
      </c>
      <c r="F1225" s="38" t="s">
        <v>892</v>
      </c>
      <c r="G1225" s="39" t="s">
        <v>4765</v>
      </c>
      <c r="H1225" s="40">
        <v>44798</v>
      </c>
      <c r="I1225" s="41">
        <f>Table15[[#This Row],[Fecha 
de 
expedición]]+1461</f>
        <v>46259</v>
      </c>
      <c r="J1225" s="244" t="str">
        <f ca="1">IF(I1225&gt;=TODAY(),"si","no")</f>
        <v>si</v>
      </c>
      <c r="K1225" s="8" t="str">
        <f ca="1">IF(ABS(_xlfn.DAYS(TODAY(),I1225))&lt;$B$9,"Debe renovar licencia luego de curso de 8 horas","")</f>
        <v/>
      </c>
      <c r="L1225" s="8"/>
      <c r="M1225" s="8" t="str">
        <f ca="1">IF(AND(J1225="no",$B$10="si"),"si","no")</f>
        <v>no</v>
      </c>
      <c r="N1225" s="266"/>
      <c r="O1225" s="266"/>
      <c r="P1225" s="266"/>
      <c r="Q1225" s="267" t="str" cm="1">
        <f t="array" aca="1" ref="Q1225" ca="1">_xlfn.IFS(J1225="no","no",$B$10="si","si")</f>
        <v>si</v>
      </c>
      <c r="R1225" s="266"/>
    </row>
    <row r="1226" spans="1:18" x14ac:dyDescent="0.3">
      <c r="A1226" s="63" t="s">
        <v>4766</v>
      </c>
      <c r="B1226" s="224" t="s">
        <v>44</v>
      </c>
      <c r="C1226" s="225" t="s">
        <v>4767</v>
      </c>
      <c r="D1226" s="38" t="s">
        <v>46</v>
      </c>
      <c r="E1226" s="82" t="s">
        <v>4768</v>
      </c>
      <c r="F1226" s="38" t="s">
        <v>74</v>
      </c>
      <c r="G1226" s="39" t="s">
        <v>4769</v>
      </c>
      <c r="H1226" s="40">
        <v>44838</v>
      </c>
      <c r="I1226" s="41">
        <f>Table15[[#This Row],[Fecha 
de 
expedición]]+1461</f>
        <v>46299</v>
      </c>
      <c r="J1226" s="244" t="str">
        <f ca="1">IF(I1226&gt;=TODAY(),"si","no")</f>
        <v>si</v>
      </c>
      <c r="K1226" s="8" t="str">
        <f ca="1">IF(ABS(_xlfn.DAYS(TODAY(),I1226))&lt;$B$9,"Debe renovar licencia luego de curso de 8 horas","")</f>
        <v/>
      </c>
      <c r="L1226" s="8"/>
      <c r="M1226" s="8" t="str">
        <f ca="1">IF(AND(J1226="no",$B$10="si"),"si","no")</f>
        <v>no</v>
      </c>
      <c r="N1226" s="266"/>
      <c r="O1226" s="266"/>
      <c r="P1226" s="266"/>
      <c r="Q1226" s="267" t="str" cm="1">
        <f t="array" aca="1" ref="Q1226" ca="1">_xlfn.IFS(J1226="no","no",$B$10="si","si")</f>
        <v>si</v>
      </c>
      <c r="R1226" s="266"/>
    </row>
    <row r="1227" spans="1:18" x14ac:dyDescent="0.3">
      <c r="A1227" s="63" t="s">
        <v>4770</v>
      </c>
      <c r="B1227" s="224" t="s">
        <v>44</v>
      </c>
      <c r="C1227" s="225" t="s">
        <v>4771</v>
      </c>
      <c r="D1227" s="38" t="s">
        <v>57</v>
      </c>
      <c r="E1227" s="37" t="s">
        <v>4772</v>
      </c>
      <c r="F1227" s="38" t="s">
        <v>262</v>
      </c>
      <c r="G1227" s="39" t="s">
        <v>4773</v>
      </c>
      <c r="H1227" s="40">
        <v>44985</v>
      </c>
      <c r="I1227" s="41">
        <f>Table15[[#This Row],[Fecha 
de 
expedición]]+1461</f>
        <v>46446</v>
      </c>
      <c r="J1227" s="244" t="str">
        <f ca="1">IF(I1227&gt;=TODAY(),"si","no")</f>
        <v>si</v>
      </c>
      <c r="K1227" s="8" t="str">
        <f ca="1">IF(ABS(_xlfn.DAYS(TODAY(),I1227))&lt;$B$9,"Debe renovar licencia luego de curso de 8 horas","")</f>
        <v/>
      </c>
      <c r="L1227" s="8"/>
      <c r="M1227" s="8" t="str">
        <f ca="1">IF(AND(J1227="no",$B$10="si"),"si","no")</f>
        <v>no</v>
      </c>
      <c r="N1227" s="266"/>
      <c r="O1227" s="266"/>
      <c r="P1227" s="266"/>
      <c r="Q1227" s="267" t="str" cm="1">
        <f t="array" aca="1" ref="Q1227" ca="1">_xlfn.IFS(J1227="no","no",$B$10="si","si")</f>
        <v>si</v>
      </c>
      <c r="R1227" s="266"/>
    </row>
    <row r="1228" spans="1:18" x14ac:dyDescent="0.3">
      <c r="A1228" s="63" t="s">
        <v>4774</v>
      </c>
      <c r="B1228" s="224" t="s">
        <v>44</v>
      </c>
      <c r="C1228" s="225" t="s">
        <v>4775</v>
      </c>
      <c r="D1228" s="38" t="s">
        <v>57</v>
      </c>
      <c r="E1228" s="37" t="s">
        <v>4776</v>
      </c>
      <c r="F1228" s="38" t="s">
        <v>94</v>
      </c>
      <c r="G1228" s="39" t="s">
        <v>4777</v>
      </c>
      <c r="H1228" s="40">
        <v>43361</v>
      </c>
      <c r="I1228" s="41">
        <f>Table15[[#This Row],[Fecha 
de 
expedición]]+1461</f>
        <v>44822</v>
      </c>
      <c r="J1228" s="244" t="str">
        <f ca="1">IF(I1228&gt;=TODAY(),"si","no")</f>
        <v>no</v>
      </c>
      <c r="K1228" s="8" t="str">
        <f ca="1">IF(ABS(_xlfn.DAYS(TODAY(),I1228))&lt;$B$9,"Debe renovar licencia luego de curso de 8 horas","")</f>
        <v/>
      </c>
      <c r="L1228" s="8"/>
      <c r="M1228" s="8" t="str">
        <f ca="1">IF(AND(J1228="no",$B$10="si"),"si","no")</f>
        <v>si</v>
      </c>
      <c r="N1228" s="266"/>
      <c r="O1228" s="266"/>
      <c r="P1228" s="266"/>
      <c r="Q1228" s="267" t="str" cm="1">
        <f t="array" aca="1" ref="Q1228" ca="1">_xlfn.IFS(J1228="no","no",$B$10="si","si")</f>
        <v>no</v>
      </c>
      <c r="R1228" s="266"/>
    </row>
    <row r="1229" spans="1:18" x14ac:dyDescent="0.3">
      <c r="A1229" s="63" t="s">
        <v>4778</v>
      </c>
      <c r="B1229" s="224" t="s">
        <v>44</v>
      </c>
      <c r="C1229" s="225" t="s">
        <v>4779</v>
      </c>
      <c r="D1229" s="38" t="s">
        <v>46</v>
      </c>
      <c r="E1229" s="82" t="s">
        <v>4780</v>
      </c>
      <c r="F1229" s="38" t="s">
        <v>185</v>
      </c>
      <c r="G1229" s="39" t="s">
        <v>4781</v>
      </c>
      <c r="H1229" s="40">
        <v>44831</v>
      </c>
      <c r="I1229" s="41">
        <f>Table15[[#This Row],[Fecha 
de 
expedición]]+1461</f>
        <v>46292</v>
      </c>
      <c r="J1229" s="244" t="str">
        <f ca="1">IF(I1229&gt;=TODAY(),"si","no")</f>
        <v>si</v>
      </c>
      <c r="K1229" s="8" t="str">
        <f ca="1">IF(ABS(_xlfn.DAYS(TODAY(),I1229))&lt;$B$9,"Debe renovar licencia luego de curso de 8 horas","")</f>
        <v/>
      </c>
      <c r="L1229" s="8"/>
      <c r="M1229" s="8" t="str">
        <f ca="1">IF(AND(J1229="no",$B$10="si"),"si","no")</f>
        <v>no</v>
      </c>
      <c r="N1229" s="266"/>
      <c r="O1229" s="266"/>
      <c r="P1229" s="266"/>
      <c r="Q1229" s="267" t="str" cm="1">
        <f t="array" aca="1" ref="Q1229" ca="1">_xlfn.IFS(J1229="no","no",$B$10="si","si")</f>
        <v>si</v>
      </c>
      <c r="R1229" s="266"/>
    </row>
    <row r="1230" spans="1:18" x14ac:dyDescent="0.3">
      <c r="A1230" s="61" t="s">
        <v>4782</v>
      </c>
      <c r="B1230" s="224" t="s">
        <v>44</v>
      </c>
      <c r="C1230" s="225" t="s">
        <v>4783</v>
      </c>
      <c r="D1230" s="38" t="s">
        <v>57</v>
      </c>
      <c r="E1230" s="235" t="s">
        <v>4784</v>
      </c>
      <c r="F1230" s="38" t="s">
        <v>155</v>
      </c>
      <c r="G1230" s="39" t="s">
        <v>4785</v>
      </c>
      <c r="H1230" s="81">
        <v>44798</v>
      </c>
      <c r="I1230" s="84">
        <f>Table15[[#This Row],[Fecha 
de 
expedición]]+1461</f>
        <v>46259</v>
      </c>
      <c r="J1230" s="244" t="str">
        <f ca="1">IF(I1230&gt;=TODAY(),"si","no")</f>
        <v>si</v>
      </c>
      <c r="K1230" s="8" t="str">
        <f ca="1">IF(ABS(_xlfn.DAYS(TODAY(),I1230))&lt;$B$9,"Debe renovar licencia luego de curso de 8 horas","")</f>
        <v/>
      </c>
      <c r="L1230" s="8"/>
      <c r="M1230" s="8" t="str">
        <f ca="1">IF(AND(J1230="no",$B$10="si"),"si","no")</f>
        <v>no</v>
      </c>
      <c r="N1230" s="266"/>
      <c r="O1230" s="266"/>
      <c r="P1230" s="266"/>
      <c r="Q1230" s="267" t="str" cm="1">
        <f t="array" aca="1" ref="Q1230" ca="1">_xlfn.IFS(J1230="no","no",$B$10="si","si")</f>
        <v>si</v>
      </c>
      <c r="R1230" s="266"/>
    </row>
    <row r="1231" spans="1:18" x14ac:dyDescent="0.3">
      <c r="A1231" s="63" t="s">
        <v>4786</v>
      </c>
      <c r="B1231" s="224" t="s">
        <v>44</v>
      </c>
      <c r="C1231" s="225" t="s">
        <v>4787</v>
      </c>
      <c r="D1231" s="38" t="s">
        <v>57</v>
      </c>
      <c r="E1231" s="37"/>
      <c r="F1231" s="38" t="s">
        <v>3010</v>
      </c>
      <c r="G1231" s="39" t="s">
        <v>4788</v>
      </c>
      <c r="H1231" s="40">
        <v>43361</v>
      </c>
      <c r="I1231" s="41">
        <f>Table15[[#This Row],[Fecha 
de 
expedición]]+1461</f>
        <v>44822</v>
      </c>
      <c r="J1231" s="244" t="str">
        <f ca="1">IF(I1231&gt;=TODAY(),"si","no")</f>
        <v>no</v>
      </c>
      <c r="K1231" s="8" t="str">
        <f ca="1">IF(ABS(_xlfn.DAYS(TODAY(),I1231))&lt;$B$9,"Debe renovar licencia luego de curso de 8 horas","")</f>
        <v/>
      </c>
      <c r="L1231" s="8"/>
      <c r="M1231" s="8" t="str">
        <f ca="1">IF(AND(J1231="no",$B$10="si"),"si","no")</f>
        <v>si</v>
      </c>
      <c r="N1231" s="266"/>
      <c r="O1231" s="266"/>
      <c r="P1231" s="266"/>
      <c r="Q1231" s="267" t="str" cm="1">
        <f t="array" aca="1" ref="Q1231" ca="1">_xlfn.IFS(J1231="no","no",$B$10="si","si")</f>
        <v>no</v>
      </c>
      <c r="R1231" s="266"/>
    </row>
    <row r="1232" spans="1:18" x14ac:dyDescent="0.3">
      <c r="A1232" s="63" t="s">
        <v>4789</v>
      </c>
      <c r="B1232" s="224" t="s">
        <v>44</v>
      </c>
      <c r="C1232" s="225" t="s">
        <v>4790</v>
      </c>
      <c r="D1232" s="38" t="s">
        <v>57</v>
      </c>
      <c r="E1232" s="37" t="s">
        <v>4791</v>
      </c>
      <c r="F1232" s="38" t="s">
        <v>204</v>
      </c>
      <c r="G1232" s="39" t="s">
        <v>4792</v>
      </c>
      <c r="H1232" s="40">
        <v>43361</v>
      </c>
      <c r="I1232" s="41">
        <f>Table15[[#This Row],[Fecha 
de 
expedición]]+1461</f>
        <v>44822</v>
      </c>
      <c r="J1232" s="244" t="str">
        <f ca="1">IF(I1232&gt;=TODAY(),"si","no")</f>
        <v>no</v>
      </c>
      <c r="K1232" s="8" t="str">
        <f ca="1">IF(ABS(_xlfn.DAYS(TODAY(),I1232))&lt;$B$9,"Debe renovar licencia luego de curso de 8 horas","")</f>
        <v/>
      </c>
      <c r="L1232" s="8"/>
      <c r="M1232" s="8" t="str">
        <f ca="1">IF(AND(J1232="no",$B$10="si"),"si","no")</f>
        <v>si</v>
      </c>
      <c r="N1232" s="266"/>
      <c r="O1232" s="266"/>
      <c r="P1232" s="266"/>
      <c r="Q1232" s="267" t="str" cm="1">
        <f t="array" aca="1" ref="Q1232" ca="1">_xlfn.IFS(J1232="no","no",$B$10="si","si")</f>
        <v>no</v>
      </c>
      <c r="R1232" s="266"/>
    </row>
    <row r="1233" spans="1:18" x14ac:dyDescent="0.3">
      <c r="A1233" s="63" t="s">
        <v>4793</v>
      </c>
      <c r="B1233" s="224" t="s">
        <v>44</v>
      </c>
      <c r="C1233" s="225" t="s">
        <v>4794</v>
      </c>
      <c r="D1233" s="38" t="s">
        <v>57</v>
      </c>
      <c r="E1233" s="37" t="s">
        <v>4795</v>
      </c>
      <c r="F1233" s="38" t="s">
        <v>155</v>
      </c>
      <c r="G1233" s="39" t="s">
        <v>4796</v>
      </c>
      <c r="H1233" s="40">
        <v>43361</v>
      </c>
      <c r="I1233" s="41">
        <f>Table15[[#This Row],[Fecha 
de 
expedición]]+1461</f>
        <v>44822</v>
      </c>
      <c r="J1233" s="244" t="str">
        <f ca="1">IF(I1233&gt;=TODAY(),"si","no")</f>
        <v>no</v>
      </c>
      <c r="K1233" s="8" t="str">
        <f ca="1">IF(ABS(_xlfn.DAYS(TODAY(),I1233))&lt;$B$9,"Debe renovar licencia luego de curso de 8 horas","")</f>
        <v/>
      </c>
      <c r="L1233" s="8"/>
      <c r="M1233" s="8" t="str">
        <f ca="1">IF(AND(J1233="no",$B$10="si"),"si","no")</f>
        <v>si</v>
      </c>
      <c r="N1233" s="266"/>
      <c r="O1233" s="266"/>
      <c r="P1233" s="266"/>
      <c r="Q1233" s="267" t="str" cm="1">
        <f t="array" aca="1" ref="Q1233" ca="1">_xlfn.IFS(J1233="no","no",$B$10="si","si")</f>
        <v>no</v>
      </c>
      <c r="R1233" s="266"/>
    </row>
    <row r="1234" spans="1:18" x14ac:dyDescent="0.3">
      <c r="A1234" s="63" t="s">
        <v>4797</v>
      </c>
      <c r="B1234" s="224" t="s">
        <v>44</v>
      </c>
      <c r="C1234" s="225" t="s">
        <v>4798</v>
      </c>
      <c r="D1234" s="38" t="s">
        <v>46</v>
      </c>
      <c r="E1234" s="37" t="s">
        <v>4799</v>
      </c>
      <c r="F1234" s="38" t="s">
        <v>74</v>
      </c>
      <c r="G1234" s="39" t="s">
        <v>4800</v>
      </c>
      <c r="H1234" s="40">
        <v>44783</v>
      </c>
      <c r="I1234" s="41">
        <f>Table15[[#This Row],[Fecha 
de 
expedición]]+1461</f>
        <v>46244</v>
      </c>
      <c r="J1234" s="244" t="str">
        <f ca="1">IF(I1234&gt;=TODAY(),"si","no")</f>
        <v>si</v>
      </c>
      <c r="K1234" s="8" t="str">
        <f ca="1">IF(ABS(_xlfn.DAYS(TODAY(),I1234))&lt;$B$9,"Debe renovar licencia luego de curso de 8 horas","")</f>
        <v/>
      </c>
      <c r="L1234" s="8"/>
      <c r="M1234" s="8" t="str">
        <f ca="1">IF(AND(J1234="no",$B$10="si"),"si","no")</f>
        <v>no</v>
      </c>
      <c r="N1234" s="266"/>
      <c r="O1234" s="266"/>
      <c r="P1234" s="266"/>
      <c r="Q1234" s="267" t="str" cm="1">
        <f t="array" aca="1" ref="Q1234" ca="1">_xlfn.IFS(J1234="no","no",$B$10="si","si")</f>
        <v>si</v>
      </c>
      <c r="R1234" s="266"/>
    </row>
    <row r="1235" spans="1:18" x14ac:dyDescent="0.3">
      <c r="A1235" s="63" t="s">
        <v>4801</v>
      </c>
      <c r="B1235" s="224" t="s">
        <v>44</v>
      </c>
      <c r="C1235" s="225" t="s">
        <v>4802</v>
      </c>
      <c r="D1235" s="38" t="s">
        <v>57</v>
      </c>
      <c r="E1235" s="37" t="s">
        <v>4803</v>
      </c>
      <c r="F1235" s="38" t="s">
        <v>129</v>
      </c>
      <c r="G1235" s="39" t="s">
        <v>4804</v>
      </c>
      <c r="H1235" s="40">
        <v>43361</v>
      </c>
      <c r="I1235" s="41">
        <f>Table15[[#This Row],[Fecha 
de 
expedición]]+1461</f>
        <v>44822</v>
      </c>
      <c r="J1235" s="244" t="str">
        <f ca="1">IF(I1235&gt;=TODAY(),"si","no")</f>
        <v>no</v>
      </c>
      <c r="K1235" s="8" t="str">
        <f ca="1">IF(ABS(_xlfn.DAYS(TODAY(),I1235))&lt;$B$9,"Debe renovar licencia luego de curso de 8 horas","")</f>
        <v/>
      </c>
      <c r="L1235" s="8"/>
      <c r="M1235" s="8" t="str">
        <f ca="1">IF(AND(J1235="no",$B$10="si"),"si","no")</f>
        <v>si</v>
      </c>
      <c r="N1235" s="266"/>
      <c r="O1235" s="266"/>
      <c r="P1235" s="266"/>
      <c r="Q1235" s="267" t="str" cm="1">
        <f t="array" aca="1" ref="Q1235" ca="1">_xlfn.IFS(J1235="no","no",$B$10="si","si")</f>
        <v>no</v>
      </c>
      <c r="R1235" s="266"/>
    </row>
    <row r="1236" spans="1:18" x14ac:dyDescent="0.3">
      <c r="A1236" s="63" t="s">
        <v>4805</v>
      </c>
      <c r="B1236" s="224" t="s">
        <v>44</v>
      </c>
      <c r="C1236" s="225" t="s">
        <v>4806</v>
      </c>
      <c r="D1236" s="38" t="s">
        <v>57</v>
      </c>
      <c r="E1236" s="37" t="s">
        <v>4807</v>
      </c>
      <c r="F1236" s="38" t="s">
        <v>299</v>
      </c>
      <c r="G1236" s="39" t="s">
        <v>4808</v>
      </c>
      <c r="H1236" s="40">
        <v>43361</v>
      </c>
      <c r="I1236" s="41">
        <f>Table15[[#This Row],[Fecha 
de 
expedición]]+1461</f>
        <v>44822</v>
      </c>
      <c r="J1236" s="244" t="str">
        <f ca="1">IF(I1236&gt;=TODAY(),"si","no")</f>
        <v>no</v>
      </c>
      <c r="K1236" s="8" t="str">
        <f ca="1">IF(ABS(_xlfn.DAYS(TODAY(),I1236))&lt;$B$9,"Debe renovar licencia luego de curso de 8 horas","")</f>
        <v/>
      </c>
      <c r="L1236" s="8"/>
      <c r="M1236" s="8" t="str">
        <f ca="1">IF(AND(J1236="no",$B$10="si"),"si","no")</f>
        <v>si</v>
      </c>
      <c r="N1236" s="266"/>
      <c r="O1236" s="266"/>
      <c r="P1236" s="266"/>
      <c r="Q1236" s="267" t="str" cm="1">
        <f t="array" aca="1" ref="Q1236" ca="1">_xlfn.IFS(J1236="no","no",$B$10="si","si")</f>
        <v>no</v>
      </c>
      <c r="R1236" s="266"/>
    </row>
    <row r="1237" spans="1:18" x14ac:dyDescent="0.3">
      <c r="A1237" s="63" t="s">
        <v>4809</v>
      </c>
      <c r="B1237" s="224" t="s">
        <v>44</v>
      </c>
      <c r="C1237" s="225" t="s">
        <v>4810</v>
      </c>
      <c r="D1237" s="38" t="s">
        <v>57</v>
      </c>
      <c r="E1237" s="37" t="s">
        <v>4811</v>
      </c>
      <c r="F1237" s="38" t="s">
        <v>555</v>
      </c>
      <c r="G1237" s="39" t="s">
        <v>4812</v>
      </c>
      <c r="H1237" s="40">
        <v>43361</v>
      </c>
      <c r="I1237" s="41">
        <f>Table15[[#This Row],[Fecha 
de 
expedición]]+1461</f>
        <v>44822</v>
      </c>
      <c r="J1237" s="244" t="str">
        <f ca="1">IF(I1237&gt;=TODAY(),"si","no")</f>
        <v>no</v>
      </c>
      <c r="K1237" s="8" t="str">
        <f ca="1">IF(ABS(_xlfn.DAYS(TODAY(),I1237))&lt;$B$9,"Debe renovar licencia luego de curso de 8 horas","")</f>
        <v/>
      </c>
      <c r="L1237" s="8"/>
      <c r="M1237" s="8" t="str">
        <f ca="1">IF(AND(J1237="no",$B$10="si"),"si","no")</f>
        <v>si</v>
      </c>
      <c r="N1237" s="266"/>
      <c r="O1237" s="266"/>
      <c r="P1237" s="266"/>
      <c r="Q1237" s="267" t="str" cm="1">
        <f t="array" aca="1" ref="Q1237" ca="1">_xlfn.IFS(J1237="no","no",$B$10="si","si")</f>
        <v>no</v>
      </c>
      <c r="R1237" s="266"/>
    </row>
    <row r="1238" spans="1:18" x14ac:dyDescent="0.3">
      <c r="A1238" s="63" t="s">
        <v>4813</v>
      </c>
      <c r="B1238" s="224" t="s">
        <v>44</v>
      </c>
      <c r="C1238" s="225" t="s">
        <v>4814</v>
      </c>
      <c r="D1238" s="38" t="s">
        <v>57</v>
      </c>
      <c r="E1238" s="37" t="s">
        <v>4815</v>
      </c>
      <c r="F1238" s="38" t="s">
        <v>1048</v>
      </c>
      <c r="G1238" s="39" t="s">
        <v>4816</v>
      </c>
      <c r="H1238" s="40">
        <v>43389</v>
      </c>
      <c r="I1238" s="41">
        <f>Table15[[#This Row],[Fecha 
de 
expedición]]+1461</f>
        <v>44850</v>
      </c>
      <c r="J1238" s="244" t="str">
        <f ca="1">IF(I1238&gt;=TODAY(),"si","no")</f>
        <v>no</v>
      </c>
      <c r="K1238" s="8" t="str">
        <f ca="1">IF(ABS(_xlfn.DAYS(TODAY(),I1238))&lt;$B$9,"Debe renovar licencia luego de curso de 8 horas","")</f>
        <v/>
      </c>
      <c r="L1238" s="8"/>
      <c r="M1238" s="8" t="str">
        <f ca="1">IF(AND(J1238="no",$B$10="si"),"si","no")</f>
        <v>si</v>
      </c>
      <c r="N1238" s="266"/>
      <c r="O1238" s="266"/>
      <c r="P1238" s="266"/>
      <c r="Q1238" s="267" t="str" cm="1">
        <f t="array" aca="1" ref="Q1238" ca="1">_xlfn.IFS(J1238="no","no",$B$10="si","si")</f>
        <v>no</v>
      </c>
      <c r="R1238" s="266"/>
    </row>
    <row r="1239" spans="1:18" x14ac:dyDescent="0.3">
      <c r="A1239" s="63" t="s">
        <v>4817</v>
      </c>
      <c r="B1239" s="224" t="s">
        <v>395</v>
      </c>
      <c r="C1239" s="225" t="s">
        <v>4818</v>
      </c>
      <c r="D1239" s="38" t="s">
        <v>57</v>
      </c>
      <c r="E1239" s="37" t="s">
        <v>4819</v>
      </c>
      <c r="F1239" s="38" t="s">
        <v>262</v>
      </c>
      <c r="G1239" s="39" t="s">
        <v>4820</v>
      </c>
      <c r="H1239" s="40">
        <v>43389</v>
      </c>
      <c r="I1239" s="41">
        <f>Table15[[#This Row],[Fecha 
de 
expedición]]+1461</f>
        <v>44850</v>
      </c>
      <c r="J1239" s="244" t="str">
        <f ca="1">IF(I1239&gt;=TODAY(),"si","no")</f>
        <v>no</v>
      </c>
      <c r="K1239" s="8" t="str">
        <f ca="1">IF(ABS(_xlfn.DAYS(TODAY(),I1239))&lt;$B$9,"Debe renovar licencia luego de curso de 8 horas","")</f>
        <v/>
      </c>
      <c r="L1239" s="8"/>
      <c r="M1239" s="8" t="str">
        <f ca="1">IF(AND(J1239="no",$B$10="si"),"si","no")</f>
        <v>si</v>
      </c>
      <c r="N1239" s="266"/>
      <c r="O1239" s="266"/>
      <c r="P1239" s="266"/>
      <c r="Q1239" s="267" t="str" cm="1">
        <f t="array" aca="1" ref="Q1239" ca="1">_xlfn.IFS(J1239="no","no",$B$10="si","si")</f>
        <v>no</v>
      </c>
      <c r="R1239" s="266"/>
    </row>
    <row r="1240" spans="1:18" x14ac:dyDescent="0.3">
      <c r="A1240" s="63" t="s">
        <v>4821</v>
      </c>
      <c r="B1240" s="224" t="s">
        <v>44</v>
      </c>
      <c r="C1240" s="225" t="s">
        <v>4822</v>
      </c>
      <c r="D1240" s="38" t="s">
        <v>57</v>
      </c>
      <c r="E1240" s="83" t="s">
        <v>4823</v>
      </c>
      <c r="F1240" s="38" t="s">
        <v>560</v>
      </c>
      <c r="G1240" s="39" t="s">
        <v>4824</v>
      </c>
      <c r="H1240" s="40">
        <v>44971</v>
      </c>
      <c r="I1240" s="41">
        <f>Table15[[#This Row],[Fecha 
de 
expedición]]+1461</f>
        <v>46432</v>
      </c>
      <c r="J1240" s="244" t="str">
        <f ca="1">IF(I1240&gt;=TODAY(),"si","no")</f>
        <v>si</v>
      </c>
      <c r="K1240" s="8" t="str">
        <f ca="1">IF(ABS(_xlfn.DAYS(TODAY(),I1240))&lt;$B$9,"Debe renovar licencia luego de curso de 8 horas","")</f>
        <v/>
      </c>
      <c r="L1240" s="8"/>
      <c r="M1240" s="8" t="str">
        <f ca="1">IF(AND(J1240="no",$B$10="si"),"si","no")</f>
        <v>no</v>
      </c>
      <c r="N1240" s="266"/>
      <c r="O1240" s="266"/>
      <c r="P1240" s="266"/>
      <c r="Q1240" s="267" t="str" cm="1">
        <f t="array" aca="1" ref="Q1240" ca="1">_xlfn.IFS(J1240="no","no",$B$10="si","si")</f>
        <v>si</v>
      </c>
      <c r="R1240" s="266"/>
    </row>
    <row r="1241" spans="1:18" x14ac:dyDescent="0.3">
      <c r="A1241" s="63" t="s">
        <v>4825</v>
      </c>
      <c r="B1241" s="224" t="s">
        <v>44</v>
      </c>
      <c r="C1241" s="225" t="s">
        <v>4826</v>
      </c>
      <c r="D1241" s="38" t="s">
        <v>57</v>
      </c>
      <c r="E1241" s="37" t="s">
        <v>4827</v>
      </c>
      <c r="F1241" s="38" t="s">
        <v>69</v>
      </c>
      <c r="G1241" s="39" t="s">
        <v>4828</v>
      </c>
      <c r="H1241" s="40">
        <v>43389</v>
      </c>
      <c r="I1241" s="41">
        <f>Table15[[#This Row],[Fecha 
de 
expedición]]+1461</f>
        <v>44850</v>
      </c>
      <c r="J1241" s="244" t="str">
        <f ca="1">IF(I1241&gt;=TODAY(),"si","no")</f>
        <v>no</v>
      </c>
      <c r="K1241" s="8" t="str">
        <f ca="1">IF(ABS(_xlfn.DAYS(TODAY(),I1241))&lt;$B$9,"Debe renovar licencia luego de curso de 8 horas","")</f>
        <v/>
      </c>
      <c r="L1241" s="8"/>
      <c r="M1241" s="8" t="str">
        <f ca="1">IF(AND(J1241="no",$B$10="si"),"si","no")</f>
        <v>si</v>
      </c>
      <c r="N1241" s="266"/>
      <c r="O1241" s="266"/>
      <c r="P1241" s="266"/>
      <c r="Q1241" s="267" t="str" cm="1">
        <f t="array" aca="1" ref="Q1241" ca="1">_xlfn.IFS(J1241="no","no",$B$10="si","si")</f>
        <v>no</v>
      </c>
      <c r="R1241" s="266"/>
    </row>
    <row r="1242" spans="1:18" x14ac:dyDescent="0.3">
      <c r="A1242" s="63" t="s">
        <v>4829</v>
      </c>
      <c r="B1242" s="224" t="s">
        <v>44</v>
      </c>
      <c r="C1242" s="225" t="s">
        <v>4830</v>
      </c>
      <c r="D1242" s="38" t="s">
        <v>57</v>
      </c>
      <c r="E1242" s="37" t="s">
        <v>4831</v>
      </c>
      <c r="F1242" s="38" t="s">
        <v>1035</v>
      </c>
      <c r="G1242" s="39" t="s">
        <v>4832</v>
      </c>
      <c r="H1242" s="40">
        <v>43389</v>
      </c>
      <c r="I1242" s="41">
        <f>Table15[[#This Row],[Fecha 
de 
expedición]]+1461</f>
        <v>44850</v>
      </c>
      <c r="J1242" s="244" t="str">
        <f ca="1">IF(I1242&gt;=TODAY(),"si","no")</f>
        <v>no</v>
      </c>
      <c r="K1242" s="8" t="str">
        <f ca="1">IF(ABS(_xlfn.DAYS(TODAY(),I1242))&lt;$B$9,"Debe renovar licencia luego de curso de 8 horas","")</f>
        <v/>
      </c>
      <c r="L1242" s="8"/>
      <c r="M1242" s="8" t="str">
        <f ca="1">IF(AND(J1242="no",$B$10="si"),"si","no")</f>
        <v>si</v>
      </c>
      <c r="N1242" s="266"/>
      <c r="O1242" s="266"/>
      <c r="P1242" s="266"/>
      <c r="Q1242" s="267" t="str" cm="1">
        <f t="array" aca="1" ref="Q1242" ca="1">_xlfn.IFS(J1242="no","no",$B$10="si","si")</f>
        <v>no</v>
      </c>
      <c r="R1242" s="266"/>
    </row>
    <row r="1243" spans="1:18" x14ac:dyDescent="0.3">
      <c r="A1243" s="63" t="s">
        <v>4833</v>
      </c>
      <c r="B1243" s="224" t="s">
        <v>44</v>
      </c>
      <c r="C1243" s="225" t="s">
        <v>4834</v>
      </c>
      <c r="D1243" s="38" t="s">
        <v>46</v>
      </c>
      <c r="E1243" s="82" t="s">
        <v>4835</v>
      </c>
      <c r="F1243" s="38" t="s">
        <v>655</v>
      </c>
      <c r="G1243" s="39" t="s">
        <v>4836</v>
      </c>
      <c r="H1243" s="40">
        <v>44852</v>
      </c>
      <c r="I1243" s="41">
        <f>Table15[[#This Row],[Fecha 
de 
expedición]]+1461</f>
        <v>46313</v>
      </c>
      <c r="J1243" s="244" t="str">
        <f ca="1">IF(I1243&gt;=TODAY(),"si","no")</f>
        <v>si</v>
      </c>
      <c r="K1243" s="8" t="str">
        <f ca="1">IF(ABS(_xlfn.DAYS(TODAY(),I1243))&lt;$B$9,"Debe renovar licencia luego de curso de 8 horas","")</f>
        <v/>
      </c>
      <c r="L1243" s="8"/>
      <c r="M1243" s="8" t="str">
        <f ca="1">IF(AND(J1243="no",$B$10="si"),"si","no")</f>
        <v>no</v>
      </c>
      <c r="N1243" s="266"/>
      <c r="O1243" s="266"/>
      <c r="P1243" s="266"/>
      <c r="Q1243" s="267" t="str" cm="1">
        <f t="array" aca="1" ref="Q1243" ca="1">_xlfn.IFS(J1243="no","no",$B$10="si","si")</f>
        <v>si</v>
      </c>
      <c r="R1243" s="266"/>
    </row>
    <row r="1244" spans="1:18" x14ac:dyDescent="0.3">
      <c r="A1244" s="63" t="s">
        <v>4837</v>
      </c>
      <c r="B1244" s="224" t="s">
        <v>44</v>
      </c>
      <c r="C1244" s="225" t="s">
        <v>4838</v>
      </c>
      <c r="D1244" s="38" t="s">
        <v>57</v>
      </c>
      <c r="E1244" s="83" t="s">
        <v>4839</v>
      </c>
      <c r="F1244" s="38" t="s">
        <v>402</v>
      </c>
      <c r="G1244" s="39" t="s">
        <v>4840</v>
      </c>
      <c r="H1244" s="40">
        <v>44798</v>
      </c>
      <c r="I1244" s="41">
        <f>Table15[[#This Row],[Fecha 
de 
expedición]]+1461</f>
        <v>46259</v>
      </c>
      <c r="J1244" s="244" t="str">
        <f ca="1">IF(I1244&gt;=TODAY(),"si","no")</f>
        <v>si</v>
      </c>
      <c r="K1244" s="8" t="str">
        <f ca="1">IF(ABS(_xlfn.DAYS(TODAY(),I1244))&lt;$B$9,"Debe renovar licencia luego de curso de 8 horas","")</f>
        <v/>
      </c>
      <c r="L1244" s="8"/>
      <c r="M1244" s="8" t="str">
        <f ca="1">IF(AND(J1244="no",$B$10="si"),"si","no")</f>
        <v>no</v>
      </c>
      <c r="N1244" s="266"/>
      <c r="O1244" s="266"/>
      <c r="P1244" s="266"/>
      <c r="Q1244" s="267" t="str" cm="1">
        <f t="array" aca="1" ref="Q1244" ca="1">_xlfn.IFS(J1244="no","no",$B$10="si","si")</f>
        <v>si</v>
      </c>
      <c r="R1244" s="266"/>
    </row>
    <row r="1245" spans="1:18" x14ac:dyDescent="0.3">
      <c r="A1245" s="63" t="s">
        <v>4841</v>
      </c>
      <c r="B1245" s="224" t="s">
        <v>44</v>
      </c>
      <c r="C1245" s="225" t="s">
        <v>4842</v>
      </c>
      <c r="D1245" s="38" t="s">
        <v>57</v>
      </c>
      <c r="E1245" s="82" t="s">
        <v>4843</v>
      </c>
      <c r="F1245" s="38" t="s">
        <v>53</v>
      </c>
      <c r="G1245" s="39" t="s">
        <v>4844</v>
      </c>
      <c r="H1245" s="40">
        <v>44839</v>
      </c>
      <c r="I1245" s="41">
        <f>Table15[[#This Row],[Fecha 
de 
expedición]]+1461</f>
        <v>46300</v>
      </c>
      <c r="J1245" s="244" t="str">
        <f ca="1">IF(I1245&gt;=TODAY(),"si","no")</f>
        <v>si</v>
      </c>
      <c r="K1245" s="8" t="str">
        <f ca="1">IF(ABS(_xlfn.DAYS(TODAY(),I1245))&lt;$B$9,"Debe renovar licencia luego de curso de 8 horas","")</f>
        <v/>
      </c>
      <c r="L1245" s="8"/>
      <c r="M1245" s="8" t="str">
        <f ca="1">IF(AND(J1245="no",$B$10="si"),"si","no")</f>
        <v>no</v>
      </c>
      <c r="N1245" s="266"/>
      <c r="O1245" s="266"/>
      <c r="P1245" s="266"/>
      <c r="Q1245" s="267" t="str" cm="1">
        <f t="array" aca="1" ref="Q1245" ca="1">_xlfn.IFS(J1245="no","no",$B$10="si","si")</f>
        <v>si</v>
      </c>
      <c r="R1245" s="266"/>
    </row>
    <row r="1246" spans="1:18" x14ac:dyDescent="0.3">
      <c r="A1246" s="63" t="s">
        <v>4845</v>
      </c>
      <c r="B1246" s="224" t="s">
        <v>44</v>
      </c>
      <c r="C1246" s="225" t="s">
        <v>4846</v>
      </c>
      <c r="D1246" s="38" t="s">
        <v>57</v>
      </c>
      <c r="E1246" s="83" t="s">
        <v>4847</v>
      </c>
      <c r="F1246" s="38" t="s">
        <v>74</v>
      </c>
      <c r="G1246" s="39" t="s">
        <v>4848</v>
      </c>
      <c r="H1246" s="40">
        <v>45020</v>
      </c>
      <c r="I1246" s="41">
        <f>Table15[[#This Row],[Fecha 
de 
expedición]]+1461</f>
        <v>46481</v>
      </c>
      <c r="J1246" s="244" t="str">
        <f ca="1">IF(I1246&gt;=TODAY(),"si","no")</f>
        <v>si</v>
      </c>
      <c r="K1246" s="8" t="str">
        <f ca="1">IF(ABS(_xlfn.DAYS(TODAY(),I1246))&lt;$B$9,"Debe renovar licencia luego de curso de 8 horas","")</f>
        <v/>
      </c>
      <c r="L1246" s="8"/>
      <c r="M1246" s="8" t="str">
        <f ca="1">IF(AND(J1246="no",$B$10="si"),"si","no")</f>
        <v>no</v>
      </c>
      <c r="N1246" s="266"/>
      <c r="O1246" s="266"/>
      <c r="P1246" s="266"/>
      <c r="Q1246" s="267" t="str" cm="1">
        <f t="array" aca="1" ref="Q1246" ca="1">_xlfn.IFS(J1246="no","no",$B$10="si","si")</f>
        <v>si</v>
      </c>
      <c r="R1246" s="266"/>
    </row>
    <row r="1247" spans="1:18" x14ac:dyDescent="0.3">
      <c r="A1247" s="63" t="s">
        <v>4849</v>
      </c>
      <c r="B1247" s="224" t="s">
        <v>44</v>
      </c>
      <c r="C1247" s="225" t="s">
        <v>4850</v>
      </c>
      <c r="D1247" s="38" t="s">
        <v>57</v>
      </c>
      <c r="E1247" s="37" t="s">
        <v>4851</v>
      </c>
      <c r="F1247" s="38" t="s">
        <v>53</v>
      </c>
      <c r="G1247" s="39" t="s">
        <v>4852</v>
      </c>
      <c r="H1247" s="40">
        <v>44831</v>
      </c>
      <c r="I1247" s="41">
        <f>Table15[[#This Row],[Fecha 
de 
expedición]]+1461</f>
        <v>46292</v>
      </c>
      <c r="J1247" s="244" t="str">
        <f ca="1">IF(I1247&gt;=TODAY(),"si","no")</f>
        <v>si</v>
      </c>
      <c r="K1247" s="8" t="str">
        <f ca="1">IF(ABS(_xlfn.DAYS(TODAY(),I1247))&lt;$B$9,"Debe renovar licencia luego de curso de 8 horas","")</f>
        <v/>
      </c>
      <c r="L1247" s="8"/>
      <c r="M1247" s="8" t="str">
        <f ca="1">IF(AND(J1247="no",$B$10="si"),"si","no")</f>
        <v>no</v>
      </c>
      <c r="N1247" s="266"/>
      <c r="O1247" s="266"/>
      <c r="P1247" s="266"/>
      <c r="Q1247" s="267" t="str" cm="1">
        <f t="array" aca="1" ref="Q1247" ca="1">_xlfn.IFS(J1247="no","no",$B$10="si","si")</f>
        <v>si</v>
      </c>
      <c r="R1247" s="266"/>
    </row>
    <row r="1248" spans="1:18" x14ac:dyDescent="0.3">
      <c r="A1248" s="63" t="s">
        <v>4853</v>
      </c>
      <c r="B1248" s="224" t="s">
        <v>44</v>
      </c>
      <c r="C1248" s="225" t="s">
        <v>4854</v>
      </c>
      <c r="D1248" s="38" t="s">
        <v>46</v>
      </c>
      <c r="E1248" s="37" t="s">
        <v>4855</v>
      </c>
      <c r="F1248" s="38" t="s">
        <v>124</v>
      </c>
      <c r="G1248" s="39" t="s">
        <v>4856</v>
      </c>
      <c r="H1248" s="40">
        <v>44838</v>
      </c>
      <c r="I1248" s="41">
        <f>Table15[[#This Row],[Fecha 
de 
expedición]]+1461</f>
        <v>46299</v>
      </c>
      <c r="J1248" s="244" t="str">
        <f ca="1">IF(I1248&gt;=TODAY(),"si","no")</f>
        <v>si</v>
      </c>
      <c r="K1248" s="8" t="str">
        <f ca="1">IF(ABS(_xlfn.DAYS(TODAY(),I1248))&lt;$B$9,"Debe renovar licencia luego de curso de 8 horas","")</f>
        <v/>
      </c>
      <c r="L1248" s="8"/>
      <c r="M1248" s="8" t="str">
        <f ca="1">IF(AND(J1248="no",$B$10="si"),"si","no")</f>
        <v>no</v>
      </c>
      <c r="N1248" s="266"/>
      <c r="O1248" s="266"/>
      <c r="P1248" s="266"/>
      <c r="Q1248" s="267" t="str" cm="1">
        <f t="array" aca="1" ref="Q1248" ca="1">_xlfn.IFS(J1248="no","no",$B$10="si","si")</f>
        <v>si</v>
      </c>
      <c r="R1248" s="266"/>
    </row>
    <row r="1249" spans="1:18" x14ac:dyDescent="0.3">
      <c r="A1249" s="63" t="s">
        <v>4857</v>
      </c>
      <c r="B1249" s="224" t="s">
        <v>44</v>
      </c>
      <c r="C1249" s="225" t="s">
        <v>4858</v>
      </c>
      <c r="D1249" s="38" t="s">
        <v>57</v>
      </c>
      <c r="E1249" s="37" t="s">
        <v>4859</v>
      </c>
      <c r="F1249" s="38" t="s">
        <v>1349</v>
      </c>
      <c r="G1249" s="39" t="s">
        <v>4860</v>
      </c>
      <c r="H1249" s="40">
        <v>44851</v>
      </c>
      <c r="I1249" s="41">
        <f>Table15[[#This Row],[Fecha 
de 
expedición]]+1461</f>
        <v>46312</v>
      </c>
      <c r="J1249" s="244" t="str">
        <f ca="1">IF(I1249&gt;=TODAY(),"si","no")</f>
        <v>si</v>
      </c>
      <c r="K1249" s="8" t="str">
        <f ca="1">IF(ABS(_xlfn.DAYS(TODAY(),I1249))&lt;$B$9,"Debe renovar licencia luego de curso de 8 horas","")</f>
        <v/>
      </c>
      <c r="L1249" s="8"/>
      <c r="M1249" s="8" t="str">
        <f ca="1">IF(AND(J1249="no",$B$10="si"),"si","no")</f>
        <v>no</v>
      </c>
      <c r="N1249" s="266"/>
      <c r="O1249" s="266"/>
      <c r="P1249" s="266"/>
      <c r="Q1249" s="267" t="str" cm="1">
        <f t="array" aca="1" ref="Q1249" ca="1">_xlfn.IFS(J1249="no","no",$B$10="si","si")</f>
        <v>si</v>
      </c>
      <c r="R1249" s="266"/>
    </row>
    <row r="1250" spans="1:18" x14ac:dyDescent="0.3">
      <c r="A1250" s="63" t="s">
        <v>4861</v>
      </c>
      <c r="B1250" s="224" t="s">
        <v>44</v>
      </c>
      <c r="C1250" s="225" t="s">
        <v>4862</v>
      </c>
      <c r="D1250" s="38" t="s">
        <v>57</v>
      </c>
      <c r="E1250" s="82" t="s">
        <v>4863</v>
      </c>
      <c r="F1250" s="38" t="s">
        <v>237</v>
      </c>
      <c r="G1250" s="39" t="s">
        <v>4864</v>
      </c>
      <c r="H1250" s="40">
        <v>44865</v>
      </c>
      <c r="I1250" s="41">
        <f>Table15[[#This Row],[Fecha 
de 
expedición]]+1461</f>
        <v>46326</v>
      </c>
      <c r="J1250" s="244" t="str">
        <f ca="1">IF(I1250&gt;=TODAY(),"si","no")</f>
        <v>si</v>
      </c>
      <c r="K1250" s="8" t="str">
        <f ca="1">IF(ABS(_xlfn.DAYS(TODAY(),I1250))&lt;$B$9,"Debe renovar licencia luego de curso de 8 horas","")</f>
        <v/>
      </c>
      <c r="L1250" s="8"/>
      <c r="M1250" s="8" t="str">
        <f ca="1">IF(AND(J1250="no",$B$10="si"),"si","no")</f>
        <v>no</v>
      </c>
      <c r="N1250" s="266"/>
      <c r="O1250" s="266"/>
      <c r="P1250" s="266"/>
      <c r="Q1250" s="267" t="str" cm="1">
        <f t="array" aca="1" ref="Q1250" ca="1">_xlfn.IFS(J1250="no","no",$B$10="si","si")</f>
        <v>si</v>
      </c>
      <c r="R1250" s="266"/>
    </row>
    <row r="1251" spans="1:18" x14ac:dyDescent="0.3">
      <c r="A1251" s="63" t="s">
        <v>4865</v>
      </c>
      <c r="B1251" s="224" t="s">
        <v>44</v>
      </c>
      <c r="C1251" s="225" t="s">
        <v>4866</v>
      </c>
      <c r="D1251" s="38" t="s">
        <v>57</v>
      </c>
      <c r="E1251" s="37" t="s">
        <v>4867</v>
      </c>
      <c r="F1251" s="38" t="s">
        <v>119</v>
      </c>
      <c r="G1251" s="39" t="s">
        <v>4868</v>
      </c>
      <c r="H1251" s="40">
        <v>45084</v>
      </c>
      <c r="I1251" s="41">
        <f>Table15[[#This Row],[Fecha 
de 
expedición]]+1461</f>
        <v>46545</v>
      </c>
      <c r="J1251" s="244" t="str">
        <f ca="1">IF(I1251&gt;=TODAY(),"si","no")</f>
        <v>si</v>
      </c>
      <c r="K1251" s="8" t="str">
        <f ca="1">IF(ABS(_xlfn.DAYS(TODAY(),I1251))&lt;$B$9,"Debe renovar licencia luego de curso de 8 horas","")</f>
        <v/>
      </c>
      <c r="L1251" s="8"/>
      <c r="M1251" s="8" t="str">
        <f ca="1">IF(AND(J1251="no",$B$10="si"),"si","no")</f>
        <v>no</v>
      </c>
      <c r="N1251" s="266"/>
      <c r="O1251" s="266"/>
      <c r="P1251" s="266"/>
      <c r="Q1251" s="267" t="str" cm="1">
        <f t="array" aca="1" ref="Q1251" ca="1">_xlfn.IFS(J1251="no","no",$B$10="si","si")</f>
        <v>si</v>
      </c>
      <c r="R1251" s="266"/>
    </row>
    <row r="1252" spans="1:18" x14ac:dyDescent="0.3">
      <c r="A1252" s="63" t="s">
        <v>4869</v>
      </c>
      <c r="B1252" s="224" t="s">
        <v>44</v>
      </c>
      <c r="C1252" s="225" t="s">
        <v>4870</v>
      </c>
      <c r="D1252" s="38" t="s">
        <v>57</v>
      </c>
      <c r="E1252" s="37" t="s">
        <v>4871</v>
      </c>
      <c r="F1252" s="38" t="s">
        <v>74</v>
      </c>
      <c r="G1252" s="39" t="s">
        <v>4872</v>
      </c>
      <c r="H1252" s="40">
        <v>44845</v>
      </c>
      <c r="I1252" s="41">
        <f>Table15[[#This Row],[Fecha 
de 
expedición]]+1461</f>
        <v>46306</v>
      </c>
      <c r="J1252" s="244" t="str">
        <f ca="1">IF(I1252&gt;=TODAY(),"si","no")</f>
        <v>si</v>
      </c>
      <c r="K1252" s="8" t="str">
        <f ca="1">IF(ABS(_xlfn.DAYS(TODAY(),I1252))&lt;$B$9,"Debe renovar licencia luego de curso de 8 horas","")</f>
        <v/>
      </c>
      <c r="L1252" s="8"/>
      <c r="M1252" s="8" t="str">
        <f ca="1">IF(AND(J1252="no",$B$10="si"),"si","no")</f>
        <v>no</v>
      </c>
      <c r="N1252" s="266"/>
      <c r="O1252" s="266"/>
      <c r="P1252" s="266"/>
      <c r="Q1252" s="267" t="str" cm="1">
        <f t="array" aca="1" ref="Q1252" ca="1">_xlfn.IFS(J1252="no","no",$B$10="si","si")</f>
        <v>si</v>
      </c>
      <c r="R1252" s="266"/>
    </row>
    <row r="1253" spans="1:18" x14ac:dyDescent="0.3">
      <c r="A1253" s="63" t="s">
        <v>4873</v>
      </c>
      <c r="B1253" s="224" t="s">
        <v>44</v>
      </c>
      <c r="C1253" s="225" t="s">
        <v>4874</v>
      </c>
      <c r="D1253" s="38" t="s">
        <v>57</v>
      </c>
      <c r="E1253" s="37" t="s">
        <v>4875</v>
      </c>
      <c r="F1253" s="38" t="s">
        <v>678</v>
      </c>
      <c r="G1253" s="39" t="s">
        <v>4876</v>
      </c>
      <c r="H1253" s="40">
        <v>43389</v>
      </c>
      <c r="I1253" s="41">
        <f>Table15[[#This Row],[Fecha 
de 
expedición]]+1461</f>
        <v>44850</v>
      </c>
      <c r="J1253" s="244" t="str">
        <f ca="1">IF(I1253&gt;=TODAY(),"si","no")</f>
        <v>no</v>
      </c>
      <c r="K1253" s="8" t="str">
        <f ca="1">IF(ABS(_xlfn.DAYS(TODAY(),I1253))&lt;$B$9,"Debe renovar licencia luego de curso de 8 horas","")</f>
        <v/>
      </c>
      <c r="L1253" s="8"/>
      <c r="M1253" s="8" t="str">
        <f ca="1">IF(AND(J1253="no",$B$10="si"),"si","no")</f>
        <v>si</v>
      </c>
      <c r="N1253" s="266"/>
      <c r="O1253" s="266"/>
      <c r="P1253" s="266"/>
      <c r="Q1253" s="267" t="str" cm="1">
        <f t="array" aca="1" ref="Q1253" ca="1">_xlfn.IFS(J1253="no","no",$B$10="si","si")</f>
        <v>no</v>
      </c>
      <c r="R1253" s="266"/>
    </row>
    <row r="1254" spans="1:18" x14ac:dyDescent="0.3">
      <c r="A1254" s="63" t="s">
        <v>4877</v>
      </c>
      <c r="B1254" s="224" t="s">
        <v>44</v>
      </c>
      <c r="C1254" s="225" t="s">
        <v>4878</v>
      </c>
      <c r="D1254" s="38" t="s">
        <v>57</v>
      </c>
      <c r="E1254" s="82" t="s">
        <v>4879</v>
      </c>
      <c r="F1254" s="38" t="s">
        <v>155</v>
      </c>
      <c r="G1254" s="39" t="s">
        <v>4880</v>
      </c>
      <c r="H1254" s="40">
        <v>44831</v>
      </c>
      <c r="I1254" s="41">
        <f>Table15[[#This Row],[Fecha 
de 
expedición]]+1461</f>
        <v>46292</v>
      </c>
      <c r="J1254" s="244" t="str">
        <f ca="1">IF(I1254&gt;=TODAY(),"si","no")</f>
        <v>si</v>
      </c>
      <c r="K1254" s="8" t="str">
        <f ca="1">IF(ABS(_xlfn.DAYS(TODAY(),I1254))&lt;$B$9,"Debe renovar licencia luego de curso de 8 horas","")</f>
        <v/>
      </c>
      <c r="L1254" s="8"/>
      <c r="M1254" s="8" t="str">
        <f ca="1">IF(AND(J1254="no",$B$10="si"),"si","no")</f>
        <v>no</v>
      </c>
      <c r="N1254" s="266"/>
      <c r="O1254" s="266"/>
      <c r="P1254" s="266"/>
      <c r="Q1254" s="267" t="str" cm="1">
        <f t="array" aca="1" ref="Q1254" ca="1">_xlfn.IFS(J1254="no","no",$B$10="si","si")</f>
        <v>si</v>
      </c>
      <c r="R1254" s="266"/>
    </row>
    <row r="1255" spans="1:18" x14ac:dyDescent="0.3">
      <c r="A1255" s="63" t="s">
        <v>4881</v>
      </c>
      <c r="B1255" s="224" t="s">
        <v>44</v>
      </c>
      <c r="C1255" s="225" t="s">
        <v>4882</v>
      </c>
      <c r="D1255" s="38" t="s">
        <v>57</v>
      </c>
      <c r="E1255" s="37" t="s">
        <v>4883</v>
      </c>
      <c r="F1255" s="38" t="s">
        <v>2175</v>
      </c>
      <c r="G1255" s="39" t="s">
        <v>4884</v>
      </c>
      <c r="H1255" s="40">
        <v>43389</v>
      </c>
      <c r="I1255" s="41">
        <f>Table15[[#This Row],[Fecha 
de 
expedición]]+1461</f>
        <v>44850</v>
      </c>
      <c r="J1255" s="244" t="str">
        <f ca="1">IF(I1255&gt;=TODAY(),"si","no")</f>
        <v>no</v>
      </c>
      <c r="K1255" s="8" t="str">
        <f ca="1">IF(ABS(_xlfn.DAYS(TODAY(),I1255))&lt;$B$9,"Debe renovar licencia luego de curso de 8 horas","")</f>
        <v/>
      </c>
      <c r="L1255" s="8"/>
      <c r="M1255" s="8" t="str">
        <f ca="1">IF(AND(J1255="no",$B$10="si"),"si","no")</f>
        <v>si</v>
      </c>
      <c r="N1255" s="266"/>
      <c r="O1255" s="266"/>
      <c r="P1255" s="266"/>
      <c r="Q1255" s="267" t="str" cm="1">
        <f t="array" aca="1" ref="Q1255" ca="1">_xlfn.IFS(J1255="no","no",$B$10="si","si")</f>
        <v>no</v>
      </c>
      <c r="R1255" s="266"/>
    </row>
    <row r="1256" spans="1:18" x14ac:dyDescent="0.3">
      <c r="A1256" s="63" t="s">
        <v>4885</v>
      </c>
      <c r="B1256" s="224" t="s">
        <v>44</v>
      </c>
      <c r="C1256" s="225" t="s">
        <v>4886</v>
      </c>
      <c r="D1256" s="38" t="s">
        <v>57</v>
      </c>
      <c r="E1256" s="37" t="s">
        <v>4887</v>
      </c>
      <c r="F1256" s="38" t="s">
        <v>1011</v>
      </c>
      <c r="G1256" s="39" t="s">
        <v>4888</v>
      </c>
      <c r="H1256" s="40">
        <v>44845</v>
      </c>
      <c r="I1256" s="41">
        <f>Table15[[#This Row],[Fecha 
de 
expedición]]+1461</f>
        <v>46306</v>
      </c>
      <c r="J1256" s="244" t="str">
        <f ca="1">IF(I1256&gt;=TODAY(),"si","no")</f>
        <v>si</v>
      </c>
      <c r="K1256" s="8" t="str">
        <f ca="1">IF(ABS(_xlfn.DAYS(TODAY(),I1256))&lt;$B$9,"Debe renovar licencia luego de curso de 8 horas","")</f>
        <v/>
      </c>
      <c r="L1256" s="8"/>
      <c r="M1256" s="8" t="str">
        <f ca="1">IF(AND(J1256="no",$B$10="si"),"si","no")</f>
        <v>no</v>
      </c>
      <c r="N1256" s="266"/>
      <c r="O1256" s="266"/>
      <c r="P1256" s="266"/>
      <c r="Q1256" s="267" t="str" cm="1">
        <f t="array" aca="1" ref="Q1256" ca="1">_xlfn.IFS(J1256="no","no",$B$10="si","si")</f>
        <v>si</v>
      </c>
      <c r="R1256" s="266"/>
    </row>
    <row r="1257" spans="1:18" x14ac:dyDescent="0.3">
      <c r="A1257" s="63" t="s">
        <v>4889</v>
      </c>
      <c r="B1257" s="224" t="s">
        <v>44</v>
      </c>
      <c r="C1257" s="225" t="s">
        <v>4890</v>
      </c>
      <c r="D1257" s="38" t="s">
        <v>57</v>
      </c>
      <c r="E1257" s="37" t="s">
        <v>4891</v>
      </c>
      <c r="F1257" s="38" t="s">
        <v>664</v>
      </c>
      <c r="G1257" s="39" t="s">
        <v>4892</v>
      </c>
      <c r="H1257" s="40">
        <v>43389</v>
      </c>
      <c r="I1257" s="41">
        <f>Table15[[#This Row],[Fecha 
de 
expedición]]+1461</f>
        <v>44850</v>
      </c>
      <c r="J1257" s="244" t="str">
        <f ca="1">IF(I1257&gt;=TODAY(),"si","no")</f>
        <v>no</v>
      </c>
      <c r="K1257" s="8" t="str">
        <f ca="1">IF(ABS(_xlfn.DAYS(TODAY(),I1257))&lt;$B$9,"Debe renovar licencia luego de curso de 8 horas","")</f>
        <v/>
      </c>
      <c r="L1257" s="8"/>
      <c r="M1257" s="8" t="str">
        <f ca="1">IF(AND(J1257="no",$B$10="si"),"si","no")</f>
        <v>si</v>
      </c>
      <c r="N1257" s="266"/>
      <c r="O1257" s="266"/>
      <c r="P1257" s="266"/>
      <c r="Q1257" s="267" t="str" cm="1">
        <f t="array" aca="1" ref="Q1257" ca="1">_xlfn.IFS(J1257="no","no",$B$10="si","si")</f>
        <v>no</v>
      </c>
      <c r="R1257" s="266"/>
    </row>
    <row r="1258" spans="1:18" x14ac:dyDescent="0.3">
      <c r="A1258" s="63" t="s">
        <v>4893</v>
      </c>
      <c r="B1258" s="224" t="s">
        <v>44</v>
      </c>
      <c r="C1258" s="225" t="s">
        <v>4894</v>
      </c>
      <c r="D1258" s="38" t="s">
        <v>57</v>
      </c>
      <c r="E1258" s="37" t="s">
        <v>4895</v>
      </c>
      <c r="F1258" s="38" t="s">
        <v>267</v>
      </c>
      <c r="G1258" s="39" t="s">
        <v>4896</v>
      </c>
      <c r="H1258" s="40">
        <v>45058</v>
      </c>
      <c r="I1258" s="41">
        <f>Table15[[#This Row],[Fecha 
de 
expedición]]+1461</f>
        <v>46519</v>
      </c>
      <c r="J1258" s="244" t="str">
        <f ca="1">IF(I1258&gt;=TODAY(),"si","no")</f>
        <v>si</v>
      </c>
      <c r="K1258" s="8" t="str">
        <f ca="1">IF(ABS(_xlfn.DAYS(TODAY(),I1258))&lt;$B$9,"Debe renovar licencia luego de curso de 8 horas","")</f>
        <v/>
      </c>
      <c r="L1258" s="8"/>
      <c r="M1258" s="8" t="str">
        <f ca="1">IF(AND(J1258="no",$B$10="si"),"si","no")</f>
        <v>no</v>
      </c>
      <c r="N1258" s="266"/>
      <c r="O1258" s="266"/>
      <c r="P1258" s="266"/>
      <c r="Q1258" s="267" t="str" cm="1">
        <f t="array" aca="1" ref="Q1258" ca="1">_xlfn.IFS(J1258="no","no",$B$10="si","si")</f>
        <v>si</v>
      </c>
      <c r="R1258" s="266"/>
    </row>
    <row r="1259" spans="1:18" x14ac:dyDescent="0.3">
      <c r="A1259" s="63" t="s">
        <v>4897</v>
      </c>
      <c r="B1259" s="224" t="s">
        <v>44</v>
      </c>
      <c r="C1259" s="225" t="s">
        <v>4898</v>
      </c>
      <c r="D1259" s="38" t="s">
        <v>57</v>
      </c>
      <c r="E1259" s="37" t="s">
        <v>4899</v>
      </c>
      <c r="F1259" s="38" t="s">
        <v>119</v>
      </c>
      <c r="G1259" s="39" t="s">
        <v>4900</v>
      </c>
      <c r="H1259" s="40">
        <v>44910</v>
      </c>
      <c r="I1259" s="41">
        <f>Table15[[#This Row],[Fecha 
de 
expedición]]+1461</f>
        <v>46371</v>
      </c>
      <c r="J1259" s="244" t="str">
        <f ca="1">IF(I1259&gt;=TODAY(),"si","no")</f>
        <v>si</v>
      </c>
      <c r="K1259" s="8" t="str">
        <f ca="1">IF(ABS(_xlfn.DAYS(TODAY(),I1259))&lt;$B$9,"Debe renovar licencia luego de curso de 8 horas","")</f>
        <v/>
      </c>
      <c r="L1259" s="8"/>
      <c r="M1259" s="8" t="str">
        <f ca="1">IF(AND(J1259="no",$B$10="si"),"si","no")</f>
        <v>no</v>
      </c>
      <c r="N1259" s="266"/>
      <c r="O1259" s="266"/>
      <c r="P1259" s="266"/>
      <c r="Q1259" s="267" t="str" cm="1">
        <f t="array" aca="1" ref="Q1259" ca="1">_xlfn.IFS(J1259="no","no",$B$10="si","si")</f>
        <v>si</v>
      </c>
      <c r="R1259" s="266"/>
    </row>
    <row r="1260" spans="1:18" x14ac:dyDescent="0.3">
      <c r="A1260" s="63" t="s">
        <v>4901</v>
      </c>
      <c r="B1260" s="224" t="s">
        <v>44</v>
      </c>
      <c r="C1260" s="225" t="s">
        <v>4902</v>
      </c>
      <c r="D1260" s="38" t="s">
        <v>57</v>
      </c>
      <c r="E1260" s="37" t="s">
        <v>4903</v>
      </c>
      <c r="F1260" s="38" t="s">
        <v>299</v>
      </c>
      <c r="G1260" s="39" t="s">
        <v>4904</v>
      </c>
      <c r="H1260" s="40">
        <v>43389</v>
      </c>
      <c r="I1260" s="41">
        <f>Table15[[#This Row],[Fecha 
de 
expedición]]+1461</f>
        <v>44850</v>
      </c>
      <c r="J1260" s="244" t="str">
        <f ca="1">IF(I1260&gt;=TODAY(),"si","no")</f>
        <v>no</v>
      </c>
      <c r="K1260" s="8" t="str">
        <f ca="1">IF(ABS(_xlfn.DAYS(TODAY(),I1260))&lt;$B$9,"Debe renovar licencia luego de curso de 8 horas","")</f>
        <v/>
      </c>
      <c r="L1260" s="8"/>
      <c r="M1260" s="8" t="str">
        <f ca="1">IF(AND(J1260="no",$B$10="si"),"si","no")</f>
        <v>si</v>
      </c>
      <c r="N1260" s="266"/>
      <c r="O1260" s="266"/>
      <c r="P1260" s="266"/>
      <c r="Q1260" s="267" t="str" cm="1">
        <f t="array" aca="1" ref="Q1260" ca="1">_xlfn.IFS(J1260="no","no",$B$10="si","si")</f>
        <v>no</v>
      </c>
      <c r="R1260" s="266"/>
    </row>
    <row r="1261" spans="1:18" x14ac:dyDescent="0.3">
      <c r="A1261" s="63" t="s">
        <v>4905</v>
      </c>
      <c r="B1261" s="224" t="s">
        <v>44</v>
      </c>
      <c r="C1261" s="225" t="s">
        <v>4906</v>
      </c>
      <c r="D1261" s="38" t="s">
        <v>57</v>
      </c>
      <c r="E1261" s="37" t="s">
        <v>4907</v>
      </c>
      <c r="F1261" s="38" t="s">
        <v>4080</v>
      </c>
      <c r="G1261" s="39" t="s">
        <v>4908</v>
      </c>
      <c r="H1261" s="40">
        <v>44852</v>
      </c>
      <c r="I1261" s="41">
        <f>Table15[[#This Row],[Fecha 
de 
expedición]]+1461</f>
        <v>46313</v>
      </c>
      <c r="J1261" s="244" t="str">
        <f ca="1">IF(I1261&gt;=TODAY(),"si","no")</f>
        <v>si</v>
      </c>
      <c r="K1261" s="8" t="str">
        <f ca="1">IF(ABS(_xlfn.DAYS(TODAY(),I1261))&lt;$B$9,"Debe renovar licencia luego de curso de 8 horas","")</f>
        <v/>
      </c>
      <c r="L1261" s="8"/>
      <c r="M1261" s="8" t="str">
        <f ca="1">IF(AND(J1261="no",$B$10="si"),"si","no")</f>
        <v>no</v>
      </c>
      <c r="N1261" s="266"/>
      <c r="O1261" s="266"/>
      <c r="P1261" s="266"/>
      <c r="Q1261" s="267" t="str" cm="1">
        <f t="array" aca="1" ref="Q1261" ca="1">_xlfn.IFS(J1261="no","no",$B$10="si","si")</f>
        <v>si</v>
      </c>
      <c r="R1261" s="266"/>
    </row>
    <row r="1262" spans="1:18" x14ac:dyDescent="0.3">
      <c r="A1262" s="63" t="s">
        <v>4909</v>
      </c>
      <c r="B1262" s="224" t="s">
        <v>44</v>
      </c>
      <c r="C1262" s="225" t="s">
        <v>4910</v>
      </c>
      <c r="D1262" s="38" t="s">
        <v>57</v>
      </c>
      <c r="E1262" s="82" t="s">
        <v>4911</v>
      </c>
      <c r="F1262" s="38" t="s">
        <v>119</v>
      </c>
      <c r="G1262" s="39" t="s">
        <v>4912</v>
      </c>
      <c r="H1262" s="40">
        <v>44845</v>
      </c>
      <c r="I1262" s="41">
        <f>Table15[[#This Row],[Fecha 
de 
expedición]]+1461</f>
        <v>46306</v>
      </c>
      <c r="J1262" s="244" t="str">
        <f ca="1">IF(I1262&gt;=TODAY(),"si","no")</f>
        <v>si</v>
      </c>
      <c r="K1262" s="8" t="str">
        <f ca="1">IF(ABS(_xlfn.DAYS(TODAY(),I1262))&lt;$B$9,"Debe renovar licencia luego de curso de 8 horas","")</f>
        <v/>
      </c>
      <c r="L1262" s="8"/>
      <c r="M1262" s="8" t="str">
        <f ca="1">IF(AND(J1262="no",$B$10="si"),"si","no")</f>
        <v>no</v>
      </c>
      <c r="N1262" s="266"/>
      <c r="O1262" s="266"/>
      <c r="P1262" s="266"/>
      <c r="Q1262" s="267" t="str" cm="1">
        <f t="array" aca="1" ref="Q1262" ca="1">_xlfn.IFS(J1262="no","no",$B$10="si","si")</f>
        <v>si</v>
      </c>
      <c r="R1262" s="266"/>
    </row>
    <row r="1263" spans="1:18" x14ac:dyDescent="0.3">
      <c r="A1263" s="63" t="s">
        <v>4913</v>
      </c>
      <c r="B1263" s="224" t="s">
        <v>44</v>
      </c>
      <c r="C1263" s="225" t="s">
        <v>4914</v>
      </c>
      <c r="D1263" s="38" t="s">
        <v>57</v>
      </c>
      <c r="E1263" s="37" t="s">
        <v>4915</v>
      </c>
      <c r="F1263" s="38" t="s">
        <v>3010</v>
      </c>
      <c r="G1263" s="39" t="s">
        <v>4916</v>
      </c>
      <c r="H1263" s="40">
        <v>43397</v>
      </c>
      <c r="I1263" s="41">
        <f>Table15[[#This Row],[Fecha 
de 
expedición]]+1461</f>
        <v>44858</v>
      </c>
      <c r="J1263" s="244" t="str">
        <f ca="1">IF(I1263&gt;=TODAY(),"si","no")</f>
        <v>no</v>
      </c>
      <c r="K1263" s="8" t="str">
        <f ca="1">IF(ABS(_xlfn.DAYS(TODAY(),I1263))&lt;$B$9,"Debe renovar licencia luego de curso de 8 horas","")</f>
        <v/>
      </c>
      <c r="L1263" s="8"/>
      <c r="M1263" s="8" t="str">
        <f ca="1">IF(AND(J1263="no",$B$10="si"),"si","no")</f>
        <v>si</v>
      </c>
      <c r="N1263" s="266"/>
      <c r="O1263" s="266"/>
      <c r="P1263" s="266"/>
      <c r="Q1263" s="267" t="str" cm="1">
        <f t="array" aca="1" ref="Q1263" ca="1">_xlfn.IFS(J1263="no","no",$B$10="si","si")</f>
        <v>no</v>
      </c>
      <c r="R1263" s="266"/>
    </row>
    <row r="1264" spans="1:18" x14ac:dyDescent="0.3">
      <c r="A1264" s="63" t="s">
        <v>4917</v>
      </c>
      <c r="B1264" s="224" t="s">
        <v>44</v>
      </c>
      <c r="C1264" s="225" t="s">
        <v>4918</v>
      </c>
      <c r="D1264" s="38" t="s">
        <v>57</v>
      </c>
      <c r="E1264" s="37" t="s">
        <v>4919</v>
      </c>
      <c r="F1264" s="38" t="s">
        <v>53</v>
      </c>
      <c r="G1264" s="39" t="s">
        <v>4920</v>
      </c>
      <c r="H1264" s="40">
        <v>43389</v>
      </c>
      <c r="I1264" s="41">
        <f>Table15[[#This Row],[Fecha 
de 
expedición]]+1461</f>
        <v>44850</v>
      </c>
      <c r="J1264" s="244" t="str">
        <f ca="1">IF(I1264&gt;=TODAY(),"si","no")</f>
        <v>no</v>
      </c>
      <c r="K1264" s="8" t="str">
        <f ca="1">IF(ABS(_xlfn.DAYS(TODAY(),I1264))&lt;$B$9,"Debe renovar licencia luego de curso de 8 horas","")</f>
        <v/>
      </c>
      <c r="L1264" s="8"/>
      <c r="M1264" s="8" t="str">
        <f ca="1">IF(AND(J1264="no",$B$10="si"),"si","no")</f>
        <v>si</v>
      </c>
      <c r="N1264" s="266"/>
      <c r="O1264" s="266"/>
      <c r="P1264" s="266"/>
      <c r="Q1264" s="267" t="str" cm="1">
        <f t="array" aca="1" ref="Q1264" ca="1">_xlfn.IFS(J1264="no","no",$B$10="si","si")</f>
        <v>no</v>
      </c>
      <c r="R1264" s="266"/>
    </row>
    <row r="1265" spans="1:18" x14ac:dyDescent="0.3">
      <c r="A1265" s="63" t="s">
        <v>4921</v>
      </c>
      <c r="B1265" s="224" t="s">
        <v>44</v>
      </c>
      <c r="C1265" s="225" t="s">
        <v>4922</v>
      </c>
      <c r="D1265" s="38" t="s">
        <v>57</v>
      </c>
      <c r="E1265" s="37" t="s">
        <v>4923</v>
      </c>
      <c r="F1265" s="38" t="s">
        <v>664</v>
      </c>
      <c r="G1265" s="39" t="s">
        <v>4924</v>
      </c>
      <c r="H1265" s="40">
        <v>44851</v>
      </c>
      <c r="I1265" s="41">
        <f>Table15[[#This Row],[Fecha 
de 
expedición]]+1461</f>
        <v>46312</v>
      </c>
      <c r="J1265" s="244" t="str">
        <f ca="1">IF(I1265&gt;=TODAY(),"si","no")</f>
        <v>si</v>
      </c>
      <c r="K1265" s="8" t="str">
        <f ca="1">IF(ABS(_xlfn.DAYS(TODAY(),I1265))&lt;$B$9,"Debe renovar licencia luego de curso de 8 horas","")</f>
        <v/>
      </c>
      <c r="L1265" s="8"/>
      <c r="M1265" s="8" t="str">
        <f ca="1">IF(AND(J1265="no",$B$10="si"),"si","no")</f>
        <v>no</v>
      </c>
      <c r="N1265" s="266"/>
      <c r="O1265" s="266"/>
      <c r="P1265" s="266"/>
      <c r="Q1265" s="267" t="str" cm="1">
        <f t="array" aca="1" ref="Q1265" ca="1">_xlfn.IFS(J1265="no","no",$B$10="si","si")</f>
        <v>si</v>
      </c>
      <c r="R1265" s="266"/>
    </row>
    <row r="1266" spans="1:18" x14ac:dyDescent="0.3">
      <c r="A1266" s="63" t="s">
        <v>4925</v>
      </c>
      <c r="B1266" s="224" t="s">
        <v>44</v>
      </c>
      <c r="C1266" s="225" t="s">
        <v>4926</v>
      </c>
      <c r="D1266" s="38" t="s">
        <v>57</v>
      </c>
      <c r="E1266" s="82" t="s">
        <v>4927</v>
      </c>
      <c r="F1266" s="38" t="s">
        <v>74</v>
      </c>
      <c r="G1266" s="39" t="s">
        <v>4928</v>
      </c>
      <c r="H1266" s="40">
        <v>44851</v>
      </c>
      <c r="I1266" s="41">
        <f>Table15[[#This Row],[Fecha 
de 
expedición]]+1461</f>
        <v>46312</v>
      </c>
      <c r="J1266" s="244" t="str">
        <f ca="1">IF(I1266&gt;=TODAY(),"si","no")</f>
        <v>si</v>
      </c>
      <c r="K1266" s="8" t="str">
        <f ca="1">IF(ABS(_xlfn.DAYS(TODAY(),I1266))&lt;$B$9,"Debe renovar licencia luego de curso de 8 horas","")</f>
        <v/>
      </c>
      <c r="L1266" s="8"/>
      <c r="M1266" s="8" t="str">
        <f ca="1">IF(AND(J1266="no",$B$10="si"),"si","no")</f>
        <v>no</v>
      </c>
      <c r="N1266" s="266"/>
      <c r="O1266" s="266"/>
      <c r="P1266" s="266"/>
      <c r="Q1266" s="267" t="str" cm="1">
        <f t="array" aca="1" ref="Q1266" ca="1">_xlfn.IFS(J1266="no","no",$B$10="si","si")</f>
        <v>si</v>
      </c>
      <c r="R1266" s="266"/>
    </row>
    <row r="1267" spans="1:18" x14ac:dyDescent="0.3">
      <c r="A1267" s="63" t="s">
        <v>4929</v>
      </c>
      <c r="B1267" s="224" t="s">
        <v>44</v>
      </c>
      <c r="C1267" s="225" t="s">
        <v>4930</v>
      </c>
      <c r="D1267" s="38" t="s">
        <v>57</v>
      </c>
      <c r="E1267" s="37" t="s">
        <v>4931</v>
      </c>
      <c r="F1267" s="38" t="s">
        <v>299</v>
      </c>
      <c r="G1267" s="39" t="s">
        <v>4932</v>
      </c>
      <c r="H1267" s="40">
        <v>43391</v>
      </c>
      <c r="I1267" s="41">
        <f>Table15[[#This Row],[Fecha 
de 
expedición]]+1461</f>
        <v>44852</v>
      </c>
      <c r="J1267" s="244" t="str">
        <f ca="1">IF(I1267&gt;=TODAY(),"si","no")</f>
        <v>no</v>
      </c>
      <c r="K1267" s="8" t="str">
        <f ca="1">IF(ABS(_xlfn.DAYS(TODAY(),I1267))&lt;$B$9,"Debe renovar licencia luego de curso de 8 horas","")</f>
        <v/>
      </c>
      <c r="L1267" s="8"/>
      <c r="M1267" s="8" t="str">
        <f ca="1">IF(AND(J1267="no",$B$10="si"),"si","no")</f>
        <v>si</v>
      </c>
      <c r="N1267" s="266"/>
      <c r="O1267" s="266"/>
      <c r="P1267" s="266"/>
      <c r="Q1267" s="267" t="str" cm="1">
        <f t="array" aca="1" ref="Q1267" ca="1">_xlfn.IFS(J1267="no","no",$B$10="si","si")</f>
        <v>no</v>
      </c>
      <c r="R1267" s="266"/>
    </row>
    <row r="1268" spans="1:18" x14ac:dyDescent="0.3">
      <c r="A1268" s="63" t="s">
        <v>4933</v>
      </c>
      <c r="B1268" s="224" t="s">
        <v>44</v>
      </c>
      <c r="C1268" s="225" t="s">
        <v>4934</v>
      </c>
      <c r="D1268" s="38" t="s">
        <v>57</v>
      </c>
      <c r="E1268" s="37" t="s">
        <v>4935</v>
      </c>
      <c r="F1268" s="38" t="s">
        <v>99</v>
      </c>
      <c r="G1268" s="39" t="s">
        <v>4936</v>
      </c>
      <c r="H1268" s="40">
        <v>44936</v>
      </c>
      <c r="I1268" s="41">
        <f>Table15[[#This Row],[Fecha 
de 
expedición]]+1461</f>
        <v>46397</v>
      </c>
      <c r="J1268" s="244" t="str">
        <f ca="1">IF(I1268&gt;=TODAY(),"si","no")</f>
        <v>si</v>
      </c>
      <c r="K1268" s="8" t="str">
        <f ca="1">IF(ABS(_xlfn.DAYS(TODAY(),I1268))&lt;$B$9,"Debe renovar licencia luego de curso de 8 horas","")</f>
        <v/>
      </c>
      <c r="L1268" s="8"/>
      <c r="M1268" s="8" t="str">
        <f ca="1">IF(AND(J1268="no",$B$10="si"),"si","no")</f>
        <v>no</v>
      </c>
      <c r="N1268" s="266"/>
      <c r="O1268" s="266"/>
      <c r="P1268" s="266"/>
      <c r="Q1268" s="267" t="str" cm="1">
        <f t="array" aca="1" ref="Q1268" ca="1">_xlfn.IFS(J1268="no","no",$B$10="si","si")</f>
        <v>si</v>
      </c>
      <c r="R1268" s="266"/>
    </row>
    <row r="1269" spans="1:18" x14ac:dyDescent="0.3">
      <c r="A1269" s="63" t="s">
        <v>4937</v>
      </c>
      <c r="B1269" s="224" t="s">
        <v>44</v>
      </c>
      <c r="C1269" s="225" t="s">
        <v>4938</v>
      </c>
      <c r="D1269" s="38" t="s">
        <v>57</v>
      </c>
      <c r="E1269" s="37" t="s">
        <v>4939</v>
      </c>
      <c r="F1269" s="38" t="s">
        <v>325</v>
      </c>
      <c r="G1269" s="39" t="s">
        <v>4940</v>
      </c>
      <c r="H1269" s="40">
        <v>43391</v>
      </c>
      <c r="I1269" s="41">
        <f>Table15[[#This Row],[Fecha 
de 
expedición]]+1461</f>
        <v>44852</v>
      </c>
      <c r="J1269" s="244" t="str">
        <f ca="1">IF(I1269&gt;=TODAY(),"si","no")</f>
        <v>no</v>
      </c>
      <c r="K1269" s="8" t="str">
        <f ca="1">IF(ABS(_xlfn.DAYS(TODAY(),I1269))&lt;$B$9,"Debe renovar licencia luego de curso de 8 horas","")</f>
        <v/>
      </c>
      <c r="L1269" s="8"/>
      <c r="M1269" s="8" t="str">
        <f ca="1">IF(AND(J1269="no",$B$10="si"),"si","no")</f>
        <v>si</v>
      </c>
      <c r="N1269" s="266"/>
      <c r="O1269" s="266"/>
      <c r="P1269" s="266"/>
      <c r="Q1269" s="267" t="str" cm="1">
        <f t="array" aca="1" ref="Q1269" ca="1">_xlfn.IFS(J1269="no","no",$B$10="si","si")</f>
        <v>no</v>
      </c>
      <c r="R1269" s="266"/>
    </row>
    <row r="1270" spans="1:18" x14ac:dyDescent="0.3">
      <c r="A1270" s="63" t="s">
        <v>4941</v>
      </c>
      <c r="B1270" s="224" t="s">
        <v>44</v>
      </c>
      <c r="C1270" s="225" t="s">
        <v>4942</v>
      </c>
      <c r="D1270" s="38" t="s">
        <v>57</v>
      </c>
      <c r="E1270" s="37" t="s">
        <v>4943</v>
      </c>
      <c r="F1270" s="38" t="s">
        <v>1011</v>
      </c>
      <c r="G1270" s="39" t="s">
        <v>4944</v>
      </c>
      <c r="H1270" s="40">
        <v>44881</v>
      </c>
      <c r="I1270" s="41">
        <f>Table15[[#This Row],[Fecha 
de 
expedición]]+1461</f>
        <v>46342</v>
      </c>
      <c r="J1270" s="244" t="str">
        <f ca="1">IF(I1270&gt;=TODAY(),"si","no")</f>
        <v>si</v>
      </c>
      <c r="K1270" s="8" t="str">
        <f ca="1">IF(ABS(_xlfn.DAYS(TODAY(),I1270))&lt;$B$9,"Debe renovar licencia luego de curso de 8 horas","")</f>
        <v/>
      </c>
      <c r="L1270" s="8"/>
      <c r="M1270" s="8" t="str">
        <f ca="1">IF(AND(J1270="no",$B$10="si"),"si","no")</f>
        <v>no</v>
      </c>
      <c r="N1270" s="266"/>
      <c r="O1270" s="266"/>
      <c r="P1270" s="266"/>
      <c r="Q1270" s="267" t="str" cm="1">
        <f t="array" aca="1" ref="Q1270" ca="1">_xlfn.IFS(J1270="no","no",$B$10="si","si")</f>
        <v>si</v>
      </c>
      <c r="R1270" s="266"/>
    </row>
    <row r="1271" spans="1:18" x14ac:dyDescent="0.3">
      <c r="A1271" s="63" t="s">
        <v>4945</v>
      </c>
      <c r="B1271" s="224" t="s">
        <v>44</v>
      </c>
      <c r="C1271" s="225" t="s">
        <v>4946</v>
      </c>
      <c r="D1271" s="38" t="s">
        <v>57</v>
      </c>
      <c r="E1271" s="37" t="s">
        <v>4947</v>
      </c>
      <c r="F1271" s="38" t="s">
        <v>129</v>
      </c>
      <c r="G1271" s="39" t="s">
        <v>4948</v>
      </c>
      <c r="H1271" s="40">
        <v>43391</v>
      </c>
      <c r="I1271" s="41">
        <f>Table15[[#This Row],[Fecha 
de 
expedición]]+1461</f>
        <v>44852</v>
      </c>
      <c r="J1271" s="244" t="str">
        <f ca="1">IF(I1271&gt;=TODAY(),"si","no")</f>
        <v>no</v>
      </c>
      <c r="K1271" s="8" t="str">
        <f ca="1">IF(ABS(_xlfn.DAYS(TODAY(),I1271))&lt;$B$9,"Debe renovar licencia luego de curso de 8 horas","")</f>
        <v/>
      </c>
      <c r="L1271" s="8"/>
      <c r="M1271" s="8" t="str">
        <f ca="1">IF(AND(J1271="no",$B$10="si"),"si","no")</f>
        <v>si</v>
      </c>
      <c r="N1271" s="266"/>
      <c r="O1271" s="266"/>
      <c r="P1271" s="266"/>
      <c r="Q1271" s="267" t="str" cm="1">
        <f t="array" aca="1" ref="Q1271" ca="1">_xlfn.IFS(J1271="no","no",$B$10="si","si")</f>
        <v>no</v>
      </c>
      <c r="R1271" s="266"/>
    </row>
    <row r="1272" spans="1:18" x14ac:dyDescent="0.3">
      <c r="A1272" s="63" t="s">
        <v>4949</v>
      </c>
      <c r="B1272" s="224" t="s">
        <v>44</v>
      </c>
      <c r="C1272" s="225" t="s">
        <v>4950</v>
      </c>
      <c r="D1272" s="38" t="s">
        <v>57</v>
      </c>
      <c r="E1272" s="37" t="s">
        <v>4951</v>
      </c>
      <c r="F1272" s="38" t="s">
        <v>99</v>
      </c>
      <c r="G1272" s="39" t="s">
        <v>4952</v>
      </c>
      <c r="H1272" s="40">
        <v>44852</v>
      </c>
      <c r="I1272" s="41">
        <f>Table15[[#This Row],[Fecha 
de 
expedición]]+1461</f>
        <v>46313</v>
      </c>
      <c r="J1272" s="244" t="str">
        <f ca="1">IF(I1272&gt;=TODAY(),"si","no")</f>
        <v>si</v>
      </c>
      <c r="K1272" s="8" t="str">
        <f ca="1">IF(ABS(_xlfn.DAYS(TODAY(),I1272))&lt;$B$9,"Debe renovar licencia luego de curso de 8 horas","")</f>
        <v/>
      </c>
      <c r="L1272" s="8"/>
      <c r="M1272" s="8" t="str">
        <f ca="1">IF(AND(J1272="no",$B$10="si"),"si","no")</f>
        <v>no</v>
      </c>
      <c r="N1272" s="266"/>
      <c r="O1272" s="266"/>
      <c r="P1272" s="266"/>
      <c r="Q1272" s="267" t="str" cm="1">
        <f t="array" aca="1" ref="Q1272" ca="1">_xlfn.IFS(J1272="no","no",$B$10="si","si")</f>
        <v>si</v>
      </c>
      <c r="R1272" s="266"/>
    </row>
    <row r="1273" spans="1:18" x14ac:dyDescent="0.3">
      <c r="A1273" s="63" t="s">
        <v>4953</v>
      </c>
      <c r="B1273" s="224" t="s">
        <v>44</v>
      </c>
      <c r="C1273" s="225" t="s">
        <v>4954</v>
      </c>
      <c r="D1273" s="38" t="s">
        <v>57</v>
      </c>
      <c r="E1273" s="37" t="s">
        <v>4955</v>
      </c>
      <c r="F1273" s="38" t="s">
        <v>453</v>
      </c>
      <c r="G1273" s="39" t="s">
        <v>4956</v>
      </c>
      <c r="H1273" s="40">
        <v>43391</v>
      </c>
      <c r="I1273" s="41">
        <f>Table15[[#This Row],[Fecha 
de 
expedición]]+1461</f>
        <v>44852</v>
      </c>
      <c r="J1273" s="244" t="str">
        <f ca="1">IF(I1273&gt;=TODAY(),"si","no")</f>
        <v>no</v>
      </c>
      <c r="K1273" s="8" t="str">
        <f ca="1">IF(ABS(_xlfn.DAYS(TODAY(),I1273))&lt;$B$9,"Debe renovar licencia luego de curso de 8 horas","")</f>
        <v/>
      </c>
      <c r="L1273" s="8"/>
      <c r="M1273" s="8" t="str">
        <f ca="1">IF(AND(J1273="no",$B$10="si"),"si","no")</f>
        <v>si</v>
      </c>
      <c r="N1273" s="266"/>
      <c r="O1273" s="266"/>
      <c r="P1273" s="266"/>
      <c r="Q1273" s="267" t="str" cm="1">
        <f t="array" aca="1" ref="Q1273" ca="1">_xlfn.IFS(J1273="no","no",$B$10="si","si")</f>
        <v>no</v>
      </c>
      <c r="R1273" s="266"/>
    </row>
    <row r="1274" spans="1:18" x14ac:dyDescent="0.3">
      <c r="A1274" s="63" t="s">
        <v>4957</v>
      </c>
      <c r="B1274" s="224" t="s">
        <v>44</v>
      </c>
      <c r="C1274" s="225" t="s">
        <v>4958</v>
      </c>
      <c r="D1274" s="38" t="s">
        <v>57</v>
      </c>
      <c r="E1274" s="82" t="s">
        <v>4959</v>
      </c>
      <c r="F1274" s="38" t="s">
        <v>89</v>
      </c>
      <c r="G1274" s="39" t="s">
        <v>4960</v>
      </c>
      <c r="H1274" s="40">
        <v>44853</v>
      </c>
      <c r="I1274" s="41">
        <f>Table15[[#This Row],[Fecha 
de 
expedición]]+1461</f>
        <v>46314</v>
      </c>
      <c r="J1274" s="244" t="str">
        <f ca="1">IF(I1274&gt;=TODAY(),"si","no")</f>
        <v>si</v>
      </c>
      <c r="K1274" s="8" t="str">
        <f ca="1">IF(ABS(_xlfn.DAYS(TODAY(),I1274))&lt;$B$9,"Debe renovar licencia luego de curso de 8 horas","")</f>
        <v/>
      </c>
      <c r="L1274" s="8"/>
      <c r="M1274" s="8" t="str">
        <f ca="1">IF(AND(J1274="no",$B$10="si"),"si","no")</f>
        <v>no</v>
      </c>
      <c r="N1274" s="266"/>
      <c r="O1274" s="266"/>
      <c r="P1274" s="266"/>
      <c r="Q1274" s="267" t="str" cm="1">
        <f t="array" aca="1" ref="Q1274" ca="1">_xlfn.IFS(J1274="no","no",$B$10="si","si")</f>
        <v>si</v>
      </c>
      <c r="R1274" s="266"/>
    </row>
    <row r="1275" spans="1:18" x14ac:dyDescent="0.3">
      <c r="A1275" s="63" t="s">
        <v>4961</v>
      </c>
      <c r="B1275" s="224" t="s">
        <v>44</v>
      </c>
      <c r="C1275" s="225" t="s">
        <v>4962</v>
      </c>
      <c r="D1275" s="38" t="s">
        <v>57</v>
      </c>
      <c r="E1275" s="37" t="s">
        <v>4963</v>
      </c>
      <c r="F1275" s="38" t="s">
        <v>53</v>
      </c>
      <c r="G1275" s="39" t="s">
        <v>4964</v>
      </c>
      <c r="H1275" s="40">
        <v>44838</v>
      </c>
      <c r="I1275" s="41">
        <f>Table15[[#This Row],[Fecha 
de 
expedición]]+1461</f>
        <v>46299</v>
      </c>
      <c r="J1275" s="244" t="str">
        <f ca="1">IF(I1275&gt;=TODAY(),"si","no")</f>
        <v>si</v>
      </c>
      <c r="K1275" s="8" t="str">
        <f ca="1">IF(ABS(_xlfn.DAYS(TODAY(),I1275))&lt;$B$9,"Debe renovar licencia luego de curso de 8 horas","")</f>
        <v/>
      </c>
      <c r="L1275" s="8"/>
      <c r="M1275" s="8" t="str">
        <f ca="1">IF(AND(J1275="no",$B$10="si"),"si","no")</f>
        <v>no</v>
      </c>
      <c r="N1275" s="266"/>
      <c r="O1275" s="266"/>
      <c r="P1275" s="266"/>
      <c r="Q1275" s="267" t="str" cm="1">
        <f t="array" aca="1" ref="Q1275" ca="1">_xlfn.IFS(J1275="no","no",$B$10="si","si")</f>
        <v>si</v>
      </c>
      <c r="R1275" s="266"/>
    </row>
    <row r="1276" spans="1:18" x14ac:dyDescent="0.3">
      <c r="A1276" s="63" t="s">
        <v>4965</v>
      </c>
      <c r="B1276" s="224" t="s">
        <v>44</v>
      </c>
      <c r="C1276" s="225" t="s">
        <v>4966</v>
      </c>
      <c r="D1276" s="38" t="s">
        <v>46</v>
      </c>
      <c r="E1276" s="37" t="s">
        <v>4967</v>
      </c>
      <c r="F1276" s="38" t="s">
        <v>402</v>
      </c>
      <c r="G1276" s="39" t="s">
        <v>4968</v>
      </c>
      <c r="H1276" s="40">
        <v>43391</v>
      </c>
      <c r="I1276" s="41">
        <f>Table15[[#This Row],[Fecha 
de 
expedición]]+1461</f>
        <v>44852</v>
      </c>
      <c r="J1276" s="244" t="str">
        <f ca="1">IF(I1276&gt;=TODAY(),"si","no")</f>
        <v>no</v>
      </c>
      <c r="K1276" s="8" t="str">
        <f ca="1">IF(ABS(_xlfn.DAYS(TODAY(),I1276))&lt;$B$9,"Debe renovar licencia luego de curso de 8 horas","")</f>
        <v/>
      </c>
      <c r="L1276" s="8"/>
      <c r="M1276" s="8" t="str">
        <f ca="1">IF(AND(J1276="no",$B$10="si"),"si","no")</f>
        <v>si</v>
      </c>
      <c r="N1276" s="266"/>
      <c r="O1276" s="266"/>
      <c r="P1276" s="266"/>
      <c r="Q1276" s="267" t="str" cm="1">
        <f t="array" aca="1" ref="Q1276" ca="1">_xlfn.IFS(J1276="no","no",$B$10="si","si")</f>
        <v>no</v>
      </c>
      <c r="R1276" s="266"/>
    </row>
    <row r="1277" spans="1:18" x14ac:dyDescent="0.3">
      <c r="A1277" s="63" t="s">
        <v>4969</v>
      </c>
      <c r="B1277" s="224" t="s">
        <v>44</v>
      </c>
      <c r="C1277" s="225" t="s">
        <v>4970</v>
      </c>
      <c r="D1277" s="38" t="s">
        <v>46</v>
      </c>
      <c r="E1277" s="37" t="s">
        <v>4971</v>
      </c>
      <c r="F1277" s="38" t="s">
        <v>168</v>
      </c>
      <c r="G1277" s="39" t="s">
        <v>4972</v>
      </c>
      <c r="H1277" s="40">
        <v>43391</v>
      </c>
      <c r="I1277" s="41">
        <f>Table15[[#This Row],[Fecha 
de 
expedición]]+1461</f>
        <v>44852</v>
      </c>
      <c r="J1277" s="244" t="str">
        <f ca="1">IF(I1277&gt;=TODAY(),"si","no")</f>
        <v>no</v>
      </c>
      <c r="K1277" s="8" t="str">
        <f ca="1">IF(ABS(_xlfn.DAYS(TODAY(),I1277))&lt;$B$9,"Debe renovar licencia luego de curso de 8 horas","")</f>
        <v/>
      </c>
      <c r="L1277" s="8"/>
      <c r="M1277" s="8" t="str">
        <f ca="1">IF(AND(J1277="no",$B$10="si"),"si","no")</f>
        <v>si</v>
      </c>
      <c r="N1277" s="266"/>
      <c r="O1277" s="266"/>
      <c r="P1277" s="266"/>
      <c r="Q1277" s="267" t="str" cm="1">
        <f t="array" aca="1" ref="Q1277" ca="1">_xlfn.IFS(J1277="no","no",$B$10="si","si")</f>
        <v>no</v>
      </c>
      <c r="R1277" s="266"/>
    </row>
    <row r="1278" spans="1:18" x14ac:dyDescent="0.3">
      <c r="A1278" s="63" t="s">
        <v>4973</v>
      </c>
      <c r="B1278" s="224" t="s">
        <v>44</v>
      </c>
      <c r="C1278" s="225" t="s">
        <v>4974</v>
      </c>
      <c r="D1278" s="38" t="s">
        <v>57</v>
      </c>
      <c r="E1278" s="83" t="s">
        <v>4975</v>
      </c>
      <c r="F1278" s="38" t="s">
        <v>74</v>
      </c>
      <c r="G1278" s="39" t="s">
        <v>4976</v>
      </c>
      <c r="H1278" s="40">
        <v>44910</v>
      </c>
      <c r="I1278" s="41">
        <f>Table15[[#This Row],[Fecha 
de 
expedición]]+1461</f>
        <v>46371</v>
      </c>
      <c r="J1278" s="244" t="str">
        <f ca="1">IF(I1278&gt;=TODAY(),"si","no")</f>
        <v>si</v>
      </c>
      <c r="K1278" s="8" t="str">
        <f ca="1">IF(ABS(_xlfn.DAYS(TODAY(),I1278))&lt;$B$9,"Debe renovar licencia luego de curso de 8 horas","")</f>
        <v/>
      </c>
      <c r="L1278" s="8"/>
      <c r="M1278" s="8" t="str">
        <f ca="1">IF(AND(J1278="no",$B$10="si"),"si","no")</f>
        <v>no</v>
      </c>
      <c r="N1278" s="266"/>
      <c r="O1278" s="266"/>
      <c r="P1278" s="266"/>
      <c r="Q1278" s="267" t="str" cm="1">
        <f t="array" aca="1" ref="Q1278" ca="1">_xlfn.IFS(J1278="no","no",$B$10="si","si")</f>
        <v>si</v>
      </c>
      <c r="R1278" s="266"/>
    </row>
    <row r="1279" spans="1:18" x14ac:dyDescent="0.3">
      <c r="A1279" s="63" t="s">
        <v>4977</v>
      </c>
      <c r="B1279" s="224" t="s">
        <v>44</v>
      </c>
      <c r="C1279" s="225" t="s">
        <v>4978</v>
      </c>
      <c r="D1279" s="38" t="s">
        <v>57</v>
      </c>
      <c r="E1279" s="37" t="s">
        <v>4979</v>
      </c>
      <c r="F1279" s="38" t="s">
        <v>430</v>
      </c>
      <c r="G1279" s="39" t="s">
        <v>4980</v>
      </c>
      <c r="H1279" s="40">
        <v>44853</v>
      </c>
      <c r="I1279" s="41">
        <f>Table15[[#This Row],[Fecha 
de 
expedición]]+1461</f>
        <v>46314</v>
      </c>
      <c r="J1279" s="244" t="str">
        <f ca="1">IF(I1279&gt;=TODAY(),"si","no")</f>
        <v>si</v>
      </c>
      <c r="K1279" s="8" t="str">
        <f ca="1">IF(ABS(_xlfn.DAYS(TODAY(),I1279))&lt;$B$9,"Debe renovar licencia luego de curso de 8 horas","")</f>
        <v/>
      </c>
      <c r="L1279" s="8"/>
      <c r="M1279" s="8" t="str">
        <f ca="1">IF(AND(J1279="no",$B$10="si"),"si","no")</f>
        <v>no</v>
      </c>
      <c r="N1279" s="266"/>
      <c r="O1279" s="266"/>
      <c r="P1279" s="266"/>
      <c r="Q1279" s="267" t="str" cm="1">
        <f t="array" aca="1" ref="Q1279" ca="1">_xlfn.IFS(J1279="no","no",$B$10="si","si")</f>
        <v>si</v>
      </c>
      <c r="R1279" s="266"/>
    </row>
    <row r="1280" spans="1:18" x14ac:dyDescent="0.3">
      <c r="A1280" s="63" t="s">
        <v>4981</v>
      </c>
      <c r="B1280" s="224" t="s">
        <v>44</v>
      </c>
      <c r="C1280" s="225" t="s">
        <v>4982</v>
      </c>
      <c r="D1280" s="38" t="s">
        <v>57</v>
      </c>
      <c r="E1280" s="37" t="s">
        <v>4983</v>
      </c>
      <c r="F1280" s="38" t="s">
        <v>285</v>
      </c>
      <c r="G1280" s="39" t="s">
        <v>4984</v>
      </c>
      <c r="H1280" s="40">
        <v>44831</v>
      </c>
      <c r="I1280" s="41">
        <f>Table15[[#This Row],[Fecha 
de 
expedición]]+1461</f>
        <v>46292</v>
      </c>
      <c r="J1280" s="244" t="str">
        <f ca="1">IF(I1280&gt;=TODAY(),"si","no")</f>
        <v>si</v>
      </c>
      <c r="K1280" s="8" t="str">
        <f ca="1">IF(ABS(_xlfn.DAYS(TODAY(),I1280))&lt;$B$9,"Debe renovar licencia luego de curso de 8 horas","")</f>
        <v/>
      </c>
      <c r="L1280" s="8"/>
      <c r="M1280" s="8" t="str">
        <f ca="1">IF(AND(J1280="no",$B$10="si"),"si","no")</f>
        <v>no</v>
      </c>
      <c r="N1280" s="266"/>
      <c r="O1280" s="266"/>
      <c r="P1280" s="266"/>
      <c r="Q1280" s="267" t="str" cm="1">
        <f t="array" aca="1" ref="Q1280" ca="1">_xlfn.IFS(J1280="no","no",$B$10="si","si")</f>
        <v>si</v>
      </c>
      <c r="R1280" s="266"/>
    </row>
    <row r="1281" spans="1:18" x14ac:dyDescent="0.3">
      <c r="A1281" s="63" t="s">
        <v>4985</v>
      </c>
      <c r="B1281" s="224" t="s">
        <v>44</v>
      </c>
      <c r="C1281" s="225" t="s">
        <v>4986</v>
      </c>
      <c r="D1281" s="38" t="s">
        <v>57</v>
      </c>
      <c r="E1281" s="37" t="s">
        <v>4987</v>
      </c>
      <c r="F1281" s="38" t="s">
        <v>285</v>
      </c>
      <c r="G1281" s="39" t="s">
        <v>4988</v>
      </c>
      <c r="H1281" s="40">
        <v>44865</v>
      </c>
      <c r="I1281" s="41">
        <f>Table15[[#This Row],[Fecha 
de 
expedición]]+1461</f>
        <v>46326</v>
      </c>
      <c r="J1281" s="244" t="str">
        <f ca="1">IF(I1281&gt;=TODAY(),"si","no")</f>
        <v>si</v>
      </c>
      <c r="K1281" s="8" t="str">
        <f ca="1">IF(ABS(_xlfn.DAYS(TODAY(),I1281))&lt;$B$9,"Debe renovar licencia luego de curso de 8 horas","")</f>
        <v/>
      </c>
      <c r="L1281" s="8"/>
      <c r="M1281" s="8" t="str">
        <f ca="1">IF(AND(J1281="no",$B$10="si"),"si","no")</f>
        <v>no</v>
      </c>
      <c r="N1281" s="266"/>
      <c r="O1281" s="266"/>
      <c r="P1281" s="266"/>
      <c r="Q1281" s="267" t="str" cm="1">
        <f t="array" aca="1" ref="Q1281" ca="1">_xlfn.IFS(J1281="no","no",$B$10="si","si")</f>
        <v>si</v>
      </c>
      <c r="R1281" s="266"/>
    </row>
    <row r="1282" spans="1:18" x14ac:dyDescent="0.3">
      <c r="A1282" s="63" t="s">
        <v>4989</v>
      </c>
      <c r="B1282" s="224" t="s">
        <v>44</v>
      </c>
      <c r="C1282" s="225" t="s">
        <v>4990</v>
      </c>
      <c r="D1282" s="38" t="s">
        <v>57</v>
      </c>
      <c r="E1282" s="37" t="s">
        <v>4991</v>
      </c>
      <c r="F1282" s="38" t="s">
        <v>325</v>
      </c>
      <c r="G1282" s="39" t="s">
        <v>4992</v>
      </c>
      <c r="H1282" s="40">
        <v>44866</v>
      </c>
      <c r="I1282" s="41">
        <f>Table15[[#This Row],[Fecha 
de 
expedición]]+1461</f>
        <v>46327</v>
      </c>
      <c r="J1282" s="244" t="str">
        <f ca="1">IF(I1282&gt;=TODAY(),"si","no")</f>
        <v>si</v>
      </c>
      <c r="K1282" s="8" t="str">
        <f ca="1">IF(ABS(_xlfn.DAYS(TODAY(),I1282))&lt;$B$9,"Debe renovar licencia luego de curso de 8 horas","")</f>
        <v/>
      </c>
      <c r="L1282" s="8"/>
      <c r="M1282" s="8" t="str">
        <f ca="1">IF(AND(J1282="no",$B$10="si"),"si","no")</f>
        <v>no</v>
      </c>
      <c r="N1282" s="266"/>
      <c r="O1282" s="266"/>
      <c r="P1282" s="266"/>
      <c r="Q1282" s="267" t="str" cm="1">
        <f t="array" aca="1" ref="Q1282" ca="1">_xlfn.IFS(J1282="no","no",$B$10="si","si")</f>
        <v>si</v>
      </c>
      <c r="R1282" s="266"/>
    </row>
    <row r="1283" spans="1:18" x14ac:dyDescent="0.3">
      <c r="A1283" s="63" t="s">
        <v>4993</v>
      </c>
      <c r="B1283" s="224" t="s">
        <v>44</v>
      </c>
      <c r="C1283" s="225" t="s">
        <v>4994</v>
      </c>
      <c r="D1283" s="38" t="s">
        <v>57</v>
      </c>
      <c r="E1283" s="37"/>
      <c r="F1283" s="38" t="s">
        <v>48</v>
      </c>
      <c r="G1283" s="39" t="s">
        <v>4995</v>
      </c>
      <c r="H1283" s="40">
        <v>43397</v>
      </c>
      <c r="I1283" s="41">
        <f>Table15[[#This Row],[Fecha 
de 
expedición]]+1461</f>
        <v>44858</v>
      </c>
      <c r="J1283" s="244" t="str">
        <f ca="1">IF(I1283&gt;=TODAY(),"si","no")</f>
        <v>no</v>
      </c>
      <c r="K1283" s="8" t="str">
        <f ca="1">IF(ABS(_xlfn.DAYS(TODAY(),I1283))&lt;$B$9,"Debe renovar licencia luego de curso de 8 horas","")</f>
        <v/>
      </c>
      <c r="L1283" s="8"/>
      <c r="M1283" s="8" t="str">
        <f ca="1">IF(AND(J1283="no",$B$10="si"),"si","no")</f>
        <v>si</v>
      </c>
      <c r="N1283" s="266"/>
      <c r="O1283" s="266"/>
      <c r="P1283" s="266"/>
      <c r="Q1283" s="267" t="str" cm="1">
        <f t="array" aca="1" ref="Q1283" ca="1">_xlfn.IFS(J1283="no","no",$B$10="si","si")</f>
        <v>no</v>
      </c>
      <c r="R1283" s="266"/>
    </row>
    <row r="1284" spans="1:18" x14ac:dyDescent="0.3">
      <c r="A1284" s="63" t="s">
        <v>4996</v>
      </c>
      <c r="B1284" s="224" t="s">
        <v>44</v>
      </c>
      <c r="C1284" s="225" t="s">
        <v>4997</v>
      </c>
      <c r="D1284" s="38" t="s">
        <v>57</v>
      </c>
      <c r="E1284" s="37" t="s">
        <v>4998</v>
      </c>
      <c r="F1284" s="38" t="s">
        <v>48</v>
      </c>
      <c r="G1284" s="39" t="s">
        <v>4999</v>
      </c>
      <c r="H1284" s="40">
        <v>44865</v>
      </c>
      <c r="I1284" s="41">
        <f>Table15[[#This Row],[Fecha 
de 
expedición]]+1461</f>
        <v>46326</v>
      </c>
      <c r="J1284" s="244" t="str">
        <f ca="1">IF(I1284&gt;=TODAY(),"si","no")</f>
        <v>si</v>
      </c>
      <c r="K1284" s="8" t="str">
        <f ca="1">IF(ABS(_xlfn.DAYS(TODAY(),I1284))&lt;$B$9,"Debe renovar licencia luego de curso de 8 horas","")</f>
        <v/>
      </c>
      <c r="L1284" s="8"/>
      <c r="M1284" s="8" t="str">
        <f ca="1">IF(AND(J1284="no",$B$10="si"),"si","no")</f>
        <v>no</v>
      </c>
      <c r="N1284" s="266"/>
      <c r="O1284" s="266"/>
      <c r="P1284" s="266"/>
      <c r="Q1284" s="267" t="str" cm="1">
        <f t="array" aca="1" ref="Q1284" ca="1">_xlfn.IFS(J1284="no","no",$B$10="si","si")</f>
        <v>si</v>
      </c>
      <c r="R1284" s="266"/>
    </row>
    <row r="1285" spans="1:18" x14ac:dyDescent="0.3">
      <c r="A1285" s="63" t="s">
        <v>5000</v>
      </c>
      <c r="B1285" s="224" t="s">
        <v>44</v>
      </c>
      <c r="C1285" s="225" t="s">
        <v>5001</v>
      </c>
      <c r="D1285" s="38" t="s">
        <v>57</v>
      </c>
      <c r="E1285" s="37" t="s">
        <v>5002</v>
      </c>
      <c r="F1285" s="38" t="s">
        <v>119</v>
      </c>
      <c r="G1285" s="39" t="s">
        <v>5003</v>
      </c>
      <c r="H1285" s="40">
        <v>43397</v>
      </c>
      <c r="I1285" s="41">
        <f>Table15[[#This Row],[Fecha 
de 
expedición]]+1461</f>
        <v>44858</v>
      </c>
      <c r="J1285" s="244" t="str">
        <f ca="1">IF(I1285&gt;=TODAY(),"si","no")</f>
        <v>no</v>
      </c>
      <c r="K1285" s="8" t="str">
        <f ca="1">IF(ABS(_xlfn.DAYS(TODAY(),I1285))&lt;$B$9,"Debe renovar licencia luego de curso de 8 horas","")</f>
        <v/>
      </c>
      <c r="L1285" s="8"/>
      <c r="M1285" s="8" t="str">
        <f ca="1">IF(AND(J1285="no",$B$10="si"),"si","no")</f>
        <v>si</v>
      </c>
      <c r="N1285" s="266"/>
      <c r="O1285" s="266"/>
      <c r="P1285" s="266"/>
      <c r="Q1285" s="267" t="str" cm="1">
        <f t="array" aca="1" ref="Q1285" ca="1">_xlfn.IFS(J1285="no","no",$B$10="si","si")</f>
        <v>no</v>
      </c>
      <c r="R1285" s="266"/>
    </row>
    <row r="1286" spans="1:18" x14ac:dyDescent="0.3">
      <c r="A1286" s="63" t="s">
        <v>5004</v>
      </c>
      <c r="B1286" s="224" t="s">
        <v>44</v>
      </c>
      <c r="C1286" s="225" t="s">
        <v>5005</v>
      </c>
      <c r="D1286" s="38" t="s">
        <v>57</v>
      </c>
      <c r="E1286" s="37" t="s">
        <v>5006</v>
      </c>
      <c r="F1286" s="38" t="s">
        <v>402</v>
      </c>
      <c r="G1286" s="39" t="s">
        <v>5007</v>
      </c>
      <c r="H1286" s="40">
        <v>44872</v>
      </c>
      <c r="I1286" s="41">
        <f>Table15[[#This Row],[Fecha 
de 
expedición]]+1461</f>
        <v>46333</v>
      </c>
      <c r="J1286" s="244" t="str">
        <f ca="1">IF(I1286&gt;=TODAY(),"si","no")</f>
        <v>si</v>
      </c>
      <c r="K1286" s="8" t="str">
        <f ca="1">IF(ABS(_xlfn.DAYS(TODAY(),I1286))&lt;$B$9,"Debe renovar licencia luego de curso de 8 horas","")</f>
        <v/>
      </c>
      <c r="L1286" s="8"/>
      <c r="M1286" s="8" t="str">
        <f ca="1">IF(AND(J1286="no",$B$10="si"),"si","no")</f>
        <v>no</v>
      </c>
      <c r="N1286" s="266"/>
      <c r="O1286" s="266"/>
      <c r="P1286" s="266"/>
      <c r="Q1286" s="267" t="str" cm="1">
        <f t="array" aca="1" ref="Q1286" ca="1">_xlfn.IFS(J1286="no","no",$B$10="si","si")</f>
        <v>si</v>
      </c>
      <c r="R1286" s="266"/>
    </row>
    <row r="1287" spans="1:18" x14ac:dyDescent="0.3">
      <c r="A1287" s="63" t="s">
        <v>5008</v>
      </c>
      <c r="B1287" s="224" t="s">
        <v>44</v>
      </c>
      <c r="C1287" s="225" t="s">
        <v>5009</v>
      </c>
      <c r="D1287" s="38" t="s">
        <v>57</v>
      </c>
      <c r="E1287" s="83" t="s">
        <v>5010</v>
      </c>
      <c r="F1287" s="38" t="s">
        <v>185</v>
      </c>
      <c r="G1287" s="39" t="s">
        <v>5011</v>
      </c>
      <c r="H1287" s="40">
        <v>45012</v>
      </c>
      <c r="I1287" s="41">
        <f>Table15[[#This Row],[Fecha 
de 
expedición]]+1461</f>
        <v>46473</v>
      </c>
      <c r="J1287" s="244" t="str">
        <f ca="1">IF(I1287&gt;=TODAY(),"si","no")</f>
        <v>si</v>
      </c>
      <c r="K1287" s="8" t="str">
        <f ca="1">IF(ABS(_xlfn.DAYS(TODAY(),I1287))&lt;$B$9,"Debe renovar licencia luego de curso de 8 horas","")</f>
        <v/>
      </c>
      <c r="L1287" s="8"/>
      <c r="M1287" s="8" t="str">
        <f ca="1">IF(AND(J1287="no",$B$10="si"),"si","no")</f>
        <v>no</v>
      </c>
      <c r="N1287" s="266"/>
      <c r="O1287" s="266"/>
      <c r="P1287" s="266"/>
      <c r="Q1287" s="267" t="str" cm="1">
        <f t="array" aca="1" ref="Q1287" ca="1">_xlfn.IFS(J1287="no","no",$B$10="si","si")</f>
        <v>si</v>
      </c>
      <c r="R1287" s="266"/>
    </row>
    <row r="1288" spans="1:18" x14ac:dyDescent="0.3">
      <c r="A1288" s="61" t="s">
        <v>5012</v>
      </c>
      <c r="B1288" s="224" t="s">
        <v>44</v>
      </c>
      <c r="C1288" s="225" t="s">
        <v>5013</v>
      </c>
      <c r="D1288" s="38" t="s">
        <v>57</v>
      </c>
      <c r="E1288" s="235" t="s">
        <v>5014</v>
      </c>
      <c r="F1288" s="45" t="s">
        <v>402</v>
      </c>
      <c r="G1288" s="46" t="s">
        <v>5015</v>
      </c>
      <c r="H1288" s="211">
        <v>44804</v>
      </c>
      <c r="I1288" s="212">
        <f>Table15[[#This Row],[Fecha 
de 
expedición]]+1461</f>
        <v>46265</v>
      </c>
      <c r="J1288" s="228" t="str">
        <f ca="1">IF(I1288&gt;=TODAY(),"si","no")</f>
        <v>si</v>
      </c>
      <c r="K1288" s="8" t="str">
        <f ca="1">IF(ABS(_xlfn.DAYS(TODAY(),I1288))&lt;$B$9,"Debe renovar licencia luego de curso de 8 horas","")</f>
        <v/>
      </c>
      <c r="L1288" s="8"/>
      <c r="M1288" s="8" t="str">
        <f ca="1">IF(AND(J1288="no",$B$10="si"),"si","no")</f>
        <v>no</v>
      </c>
      <c r="N1288" s="266"/>
      <c r="O1288" s="266"/>
      <c r="P1288" s="266"/>
      <c r="Q1288" s="267" t="str" cm="1">
        <f t="array" aca="1" ref="Q1288" ca="1">_xlfn.IFS(J1288="no","no",$B$10="si","si")</f>
        <v>si</v>
      </c>
      <c r="R1288" s="266"/>
    </row>
    <row r="1289" spans="1:18" x14ac:dyDescent="0.3">
      <c r="A1289" s="63" t="s">
        <v>5016</v>
      </c>
      <c r="B1289" s="224" t="s">
        <v>44</v>
      </c>
      <c r="C1289" s="225" t="s">
        <v>5017</v>
      </c>
      <c r="D1289" s="38" t="s">
        <v>57</v>
      </c>
      <c r="E1289" s="37" t="s">
        <v>5018</v>
      </c>
      <c r="F1289" s="38" t="s">
        <v>262</v>
      </c>
      <c r="G1289" s="39" t="s">
        <v>5019</v>
      </c>
      <c r="H1289" s="40">
        <v>43397</v>
      </c>
      <c r="I1289" s="41">
        <f>Table15[[#This Row],[Fecha 
de 
expedición]]+1461</f>
        <v>44858</v>
      </c>
      <c r="J1289" s="244" t="str">
        <f ca="1">IF(I1289&gt;=TODAY(),"si","no")</f>
        <v>no</v>
      </c>
      <c r="K1289" s="8" t="str">
        <f ca="1">IF(ABS(_xlfn.DAYS(TODAY(),I1289))&lt;$B$9,"Debe renovar licencia luego de curso de 8 horas","")</f>
        <v/>
      </c>
      <c r="L1289" s="8"/>
      <c r="M1289" s="8" t="str">
        <f ca="1">IF(AND(J1289="no",$B$10="si"),"si","no")</f>
        <v>si</v>
      </c>
      <c r="N1289" s="266"/>
      <c r="O1289" s="266"/>
      <c r="P1289" s="266"/>
      <c r="Q1289" s="267" t="str" cm="1">
        <f t="array" aca="1" ref="Q1289" ca="1">_xlfn.IFS(J1289="no","no",$B$10="si","si")</f>
        <v>no</v>
      </c>
      <c r="R1289" s="266"/>
    </row>
    <row r="1290" spans="1:18" x14ac:dyDescent="0.3">
      <c r="A1290" s="63" t="s">
        <v>5020</v>
      </c>
      <c r="B1290" s="224" t="s">
        <v>44</v>
      </c>
      <c r="C1290" s="225" t="s">
        <v>5021</v>
      </c>
      <c r="D1290" s="38" t="s">
        <v>57</v>
      </c>
      <c r="E1290" s="37" t="s">
        <v>5022</v>
      </c>
      <c r="F1290" s="38" t="s">
        <v>262</v>
      </c>
      <c r="G1290" s="39" t="s">
        <v>5023</v>
      </c>
      <c r="H1290" s="40">
        <v>43397</v>
      </c>
      <c r="I1290" s="41">
        <f>Table15[[#This Row],[Fecha 
de 
expedición]]+1461</f>
        <v>44858</v>
      </c>
      <c r="J1290" s="244" t="str">
        <f ca="1">IF(I1290&gt;=TODAY(),"si","no")</f>
        <v>no</v>
      </c>
      <c r="K1290" s="8" t="str">
        <f ca="1">IF(ABS(_xlfn.DAYS(TODAY(),I1290))&lt;$B$9,"Debe renovar licencia luego de curso de 8 horas","")</f>
        <v/>
      </c>
      <c r="L1290" s="8"/>
      <c r="M1290" s="8" t="str">
        <f ca="1">IF(AND(J1290="no",$B$10="si"),"si","no")</f>
        <v>si</v>
      </c>
      <c r="N1290" s="266"/>
      <c r="O1290" s="266"/>
      <c r="P1290" s="266"/>
      <c r="Q1290" s="267" t="str" cm="1">
        <f t="array" aca="1" ref="Q1290" ca="1">_xlfn.IFS(J1290="no","no",$B$10="si","si")</f>
        <v>no</v>
      </c>
      <c r="R1290" s="266"/>
    </row>
    <row r="1291" spans="1:18" x14ac:dyDescent="0.3">
      <c r="A1291" s="63" t="s">
        <v>5024</v>
      </c>
      <c r="B1291" s="224" t="s">
        <v>44</v>
      </c>
      <c r="C1291" s="225" t="s">
        <v>5025</v>
      </c>
      <c r="D1291" s="38" t="s">
        <v>57</v>
      </c>
      <c r="E1291" s="37" t="s">
        <v>5026</v>
      </c>
      <c r="F1291" s="38" t="s">
        <v>267</v>
      </c>
      <c r="G1291" s="39" t="s">
        <v>5027</v>
      </c>
      <c r="H1291" s="40">
        <v>44839</v>
      </c>
      <c r="I1291" s="41">
        <f>Table15[[#This Row],[Fecha 
de 
expedición]]+1461</f>
        <v>46300</v>
      </c>
      <c r="J1291" s="244" t="str">
        <f ca="1">IF(I1291&gt;=TODAY(),"si","no")</f>
        <v>si</v>
      </c>
      <c r="K1291" s="8" t="str">
        <f ca="1">IF(ABS(_xlfn.DAYS(TODAY(),I1291))&lt;$B$9,"Debe renovar licencia luego de curso de 8 horas","")</f>
        <v/>
      </c>
      <c r="L1291" s="8"/>
      <c r="M1291" s="8" t="str">
        <f ca="1">IF(AND(J1291="no",$B$10="si"),"si","no")</f>
        <v>no</v>
      </c>
      <c r="N1291" s="266"/>
      <c r="O1291" s="266"/>
      <c r="P1291" s="266"/>
      <c r="Q1291" s="267" t="str" cm="1">
        <f t="array" aca="1" ref="Q1291" ca="1">_xlfn.IFS(J1291="no","no",$B$10="si","si")</f>
        <v>si</v>
      </c>
      <c r="R1291" s="266"/>
    </row>
    <row r="1292" spans="1:18" x14ac:dyDescent="0.3">
      <c r="A1292" s="63" t="s">
        <v>5028</v>
      </c>
      <c r="B1292" s="224" t="s">
        <v>44</v>
      </c>
      <c r="C1292" s="225" t="s">
        <v>5029</v>
      </c>
      <c r="D1292" s="38" t="s">
        <v>46</v>
      </c>
      <c r="E1292" s="37" t="s">
        <v>5030</v>
      </c>
      <c r="F1292" s="38" t="s">
        <v>664</v>
      </c>
      <c r="G1292" s="39" t="s">
        <v>5031</v>
      </c>
      <c r="H1292" s="40">
        <v>44865</v>
      </c>
      <c r="I1292" s="41">
        <f>Table15[[#This Row],[Fecha 
de 
expedición]]+1461</f>
        <v>46326</v>
      </c>
      <c r="J1292" s="244" t="str">
        <f ca="1">IF(I1292&gt;=TODAY(),"si","no")</f>
        <v>si</v>
      </c>
      <c r="K1292" s="8" t="str">
        <f ca="1">IF(ABS(_xlfn.DAYS(TODAY(),I1292))&lt;$B$9,"Debe renovar licencia luego de curso de 8 horas","")</f>
        <v/>
      </c>
      <c r="L1292" s="8"/>
      <c r="M1292" s="8" t="str">
        <f ca="1">IF(AND(J1292="no",$B$10="si"),"si","no")</f>
        <v>no</v>
      </c>
      <c r="N1292" s="266"/>
      <c r="O1292" s="266"/>
      <c r="P1292" s="266"/>
      <c r="Q1292" s="267" t="str" cm="1">
        <f t="array" aca="1" ref="Q1292" ca="1">_xlfn.IFS(J1292="no","no",$B$10="si","si")</f>
        <v>si</v>
      </c>
      <c r="R1292" s="266"/>
    </row>
    <row r="1293" spans="1:18" x14ac:dyDescent="0.3">
      <c r="A1293" s="63" t="s">
        <v>5032</v>
      </c>
      <c r="B1293" s="224" t="s">
        <v>44</v>
      </c>
      <c r="C1293" s="225" t="s">
        <v>5033</v>
      </c>
      <c r="D1293" s="38" t="s">
        <v>57</v>
      </c>
      <c r="E1293" s="37" t="s">
        <v>5034</v>
      </c>
      <c r="F1293" s="38" t="s">
        <v>347</v>
      </c>
      <c r="G1293" s="39" t="s">
        <v>5035</v>
      </c>
      <c r="H1293" s="40">
        <v>44845</v>
      </c>
      <c r="I1293" s="41">
        <f>Table15[[#This Row],[Fecha 
de 
expedición]]+1461</f>
        <v>46306</v>
      </c>
      <c r="J1293" s="244" t="str">
        <f ca="1">IF(I1293&gt;=TODAY(),"si","no")</f>
        <v>si</v>
      </c>
      <c r="K1293" s="8" t="str">
        <f ca="1">IF(ABS(_xlfn.DAYS(TODAY(),I1293))&lt;$B$9,"Debe renovar licencia luego de curso de 8 horas","")</f>
        <v/>
      </c>
      <c r="L1293" s="8"/>
      <c r="M1293" s="8" t="str">
        <f ca="1">IF(AND(J1293="no",$B$10="si"),"si","no")</f>
        <v>no</v>
      </c>
      <c r="N1293" s="266"/>
      <c r="O1293" s="266"/>
      <c r="P1293" s="266"/>
      <c r="Q1293" s="267" t="str" cm="1">
        <f t="array" aca="1" ref="Q1293" ca="1">_xlfn.IFS(J1293="no","no",$B$10="si","si")</f>
        <v>si</v>
      </c>
      <c r="R1293" s="266"/>
    </row>
    <row r="1294" spans="1:18" x14ac:dyDescent="0.3">
      <c r="A1294" s="63" t="s">
        <v>5036</v>
      </c>
      <c r="B1294" s="224" t="s">
        <v>44</v>
      </c>
      <c r="C1294" s="225" t="s">
        <v>5037</v>
      </c>
      <c r="D1294" s="38" t="s">
        <v>57</v>
      </c>
      <c r="E1294" s="37" t="s">
        <v>5038</v>
      </c>
      <c r="F1294" s="38" t="s">
        <v>443</v>
      </c>
      <c r="G1294" s="39" t="s">
        <v>5039</v>
      </c>
      <c r="H1294" s="40">
        <v>44833</v>
      </c>
      <c r="I1294" s="41">
        <f>Table15[[#This Row],[Fecha 
de 
expedición]]+1461</f>
        <v>46294</v>
      </c>
      <c r="J1294" s="244" t="str">
        <f ca="1">IF(I1294&gt;=TODAY(),"si","no")</f>
        <v>si</v>
      </c>
      <c r="K1294" s="8" t="str">
        <f ca="1">IF(ABS(_xlfn.DAYS(TODAY(),I1294))&lt;$B$9,"Debe renovar licencia luego de curso de 8 horas","")</f>
        <v/>
      </c>
      <c r="L1294" s="8"/>
      <c r="M1294" s="8" t="str">
        <f ca="1">IF(AND(J1294="no",$B$10="si"),"si","no")</f>
        <v>no</v>
      </c>
      <c r="N1294" s="266"/>
      <c r="O1294" s="266"/>
      <c r="P1294" s="266"/>
      <c r="Q1294" s="267" t="str" cm="1">
        <f t="array" aca="1" ref="Q1294" ca="1">_xlfn.IFS(J1294="no","no",$B$10="si","si")</f>
        <v>si</v>
      </c>
      <c r="R1294" s="266"/>
    </row>
    <row r="1295" spans="1:18" x14ac:dyDescent="0.3">
      <c r="A1295" s="63" t="s">
        <v>5040</v>
      </c>
      <c r="B1295" s="224" t="s">
        <v>44</v>
      </c>
      <c r="C1295" s="225" t="s">
        <v>5041</v>
      </c>
      <c r="D1295" s="38" t="s">
        <v>57</v>
      </c>
      <c r="E1295" s="37" t="s">
        <v>5042</v>
      </c>
      <c r="F1295" s="38" t="s">
        <v>1257</v>
      </c>
      <c r="G1295" s="39" t="s">
        <v>5043</v>
      </c>
      <c r="H1295" s="40">
        <v>44853</v>
      </c>
      <c r="I1295" s="41">
        <f>Table15[[#This Row],[Fecha 
de 
expedición]]+1461</f>
        <v>46314</v>
      </c>
      <c r="J1295" s="244" t="str">
        <f ca="1">IF(I1295&gt;=TODAY(),"si","no")</f>
        <v>si</v>
      </c>
      <c r="K1295" s="8" t="str">
        <f ca="1">IF(ABS(_xlfn.DAYS(TODAY(),I1295))&lt;$B$9,"Debe renovar licencia luego de curso de 8 horas","")</f>
        <v/>
      </c>
      <c r="L1295" s="8"/>
      <c r="M1295" s="8" t="str">
        <f ca="1">IF(AND(J1295="no",$B$10="si"),"si","no")</f>
        <v>no</v>
      </c>
      <c r="N1295" s="266"/>
      <c r="O1295" s="266"/>
      <c r="P1295" s="266"/>
      <c r="Q1295" s="267" t="str" cm="1">
        <f t="array" aca="1" ref="Q1295" ca="1">_xlfn.IFS(J1295="no","no",$B$10="si","si")</f>
        <v>si</v>
      </c>
      <c r="R1295" s="266"/>
    </row>
    <row r="1296" spans="1:18" x14ac:dyDescent="0.3">
      <c r="A1296" s="63" t="s">
        <v>5044</v>
      </c>
      <c r="B1296" s="224" t="s">
        <v>44</v>
      </c>
      <c r="C1296" s="225" t="s">
        <v>5045</v>
      </c>
      <c r="D1296" s="38" t="s">
        <v>57</v>
      </c>
      <c r="E1296" s="37" t="s">
        <v>5046</v>
      </c>
      <c r="F1296" s="38" t="s">
        <v>1257</v>
      </c>
      <c r="G1296" s="39" t="s">
        <v>5047</v>
      </c>
      <c r="H1296" s="40">
        <v>44851</v>
      </c>
      <c r="I1296" s="41">
        <f>Table15[[#This Row],[Fecha 
de 
expedición]]+1461</f>
        <v>46312</v>
      </c>
      <c r="J1296" s="244" t="str">
        <f ca="1">IF(I1296&gt;=TODAY(),"si","no")</f>
        <v>si</v>
      </c>
      <c r="K1296" s="8" t="str">
        <f ca="1">IF(ABS(_xlfn.DAYS(TODAY(),I1296))&lt;$B$9,"Debe renovar licencia luego de curso de 8 horas","")</f>
        <v/>
      </c>
      <c r="L1296" s="8"/>
      <c r="M1296" s="8" t="str">
        <f ca="1">IF(AND(J1296="no",$B$10="si"),"si","no")</f>
        <v>no</v>
      </c>
      <c r="N1296" s="266"/>
      <c r="O1296" s="266"/>
      <c r="P1296" s="266"/>
      <c r="Q1296" s="267" t="str" cm="1">
        <f t="array" aca="1" ref="Q1296" ca="1">_xlfn.IFS(J1296="no","no",$B$10="si","si")</f>
        <v>si</v>
      </c>
      <c r="R1296" s="266"/>
    </row>
    <row r="1297" spans="1:18" x14ac:dyDescent="0.3">
      <c r="A1297" s="63" t="s">
        <v>5048</v>
      </c>
      <c r="B1297" s="224" t="s">
        <v>44</v>
      </c>
      <c r="C1297" s="225" t="s">
        <v>5049</v>
      </c>
      <c r="D1297" s="38" t="s">
        <v>57</v>
      </c>
      <c r="E1297" s="37" t="s">
        <v>5050</v>
      </c>
      <c r="F1297" s="38" t="s">
        <v>466</v>
      </c>
      <c r="G1297" s="39" t="s">
        <v>5051</v>
      </c>
      <c r="H1297" s="40">
        <v>44882</v>
      </c>
      <c r="I1297" s="41">
        <f>Table15[[#This Row],[Fecha 
de 
expedición]]+1461</f>
        <v>46343</v>
      </c>
      <c r="J1297" s="244" t="str">
        <f ca="1">IF(I1297&gt;=TODAY(),"si","no")</f>
        <v>si</v>
      </c>
      <c r="K1297" s="8" t="str">
        <f ca="1">IF(ABS(_xlfn.DAYS(TODAY(),I1297))&lt;$B$9,"Debe renovar licencia luego de curso de 8 horas","")</f>
        <v/>
      </c>
      <c r="L1297" s="8"/>
      <c r="M1297" s="8" t="str">
        <f ca="1">IF(AND(J1297="no",$B$10="si"),"si","no")</f>
        <v>no</v>
      </c>
      <c r="N1297" s="266"/>
      <c r="O1297" s="266"/>
      <c r="P1297" s="266"/>
      <c r="Q1297" s="267" t="str" cm="1">
        <f t="array" aca="1" ref="Q1297" ca="1">_xlfn.IFS(J1297="no","no",$B$10="si","si")</f>
        <v>si</v>
      </c>
      <c r="R1297" s="266"/>
    </row>
    <row r="1298" spans="1:18" x14ac:dyDescent="0.3">
      <c r="A1298" s="63" t="s">
        <v>5052</v>
      </c>
      <c r="B1298" s="224" t="s">
        <v>44</v>
      </c>
      <c r="C1298" s="225" t="s">
        <v>5053</v>
      </c>
      <c r="D1298" s="38" t="s">
        <v>57</v>
      </c>
      <c r="E1298" s="37" t="s">
        <v>5054</v>
      </c>
      <c r="F1298" s="38" t="s">
        <v>1257</v>
      </c>
      <c r="G1298" s="39" t="s">
        <v>5055</v>
      </c>
      <c r="H1298" s="40">
        <v>43397</v>
      </c>
      <c r="I1298" s="41">
        <f>Table15[[#This Row],[Fecha 
de 
expedición]]+1461</f>
        <v>44858</v>
      </c>
      <c r="J1298" s="244" t="str">
        <f ca="1">IF(I1298&gt;=TODAY(),"si","no")</f>
        <v>no</v>
      </c>
      <c r="K1298" s="8" t="str">
        <f ca="1">IF(ABS(_xlfn.DAYS(TODAY(),I1298))&lt;$B$9,"Debe renovar licencia luego de curso de 8 horas","")</f>
        <v/>
      </c>
      <c r="L1298" s="8"/>
      <c r="M1298" s="8" t="str">
        <f ca="1">IF(AND(J1298="no",$B$10="si"),"si","no")</f>
        <v>si</v>
      </c>
      <c r="N1298" s="266"/>
      <c r="O1298" s="266"/>
      <c r="P1298" s="266"/>
      <c r="Q1298" s="267" t="str" cm="1">
        <f t="array" aca="1" ref="Q1298" ca="1">_xlfn.IFS(J1298="no","no",$B$10="si","si")</f>
        <v>no</v>
      </c>
      <c r="R1298" s="266"/>
    </row>
    <row r="1299" spans="1:18" x14ac:dyDescent="0.3">
      <c r="A1299" s="63" t="s">
        <v>5056</v>
      </c>
      <c r="B1299" s="224" t="s">
        <v>44</v>
      </c>
      <c r="C1299" s="225" t="s">
        <v>5057</v>
      </c>
      <c r="D1299" s="38" t="s">
        <v>57</v>
      </c>
      <c r="E1299" s="37"/>
      <c r="F1299" s="38" t="s">
        <v>402</v>
      </c>
      <c r="G1299" s="39" t="s">
        <v>5058</v>
      </c>
      <c r="H1299" s="40">
        <v>43402</v>
      </c>
      <c r="I1299" s="41">
        <f>Table15[[#This Row],[Fecha 
de 
expedición]]+1461</f>
        <v>44863</v>
      </c>
      <c r="J1299" s="244" t="str">
        <f ca="1">IF(I1299&gt;=TODAY(),"si","no")</f>
        <v>no</v>
      </c>
      <c r="K1299" s="8" t="str">
        <f ca="1">IF(ABS(_xlfn.DAYS(TODAY(),I1299))&lt;$B$9,"Debe renovar licencia luego de curso de 8 horas","")</f>
        <v/>
      </c>
      <c r="L1299" s="8"/>
      <c r="M1299" s="8" t="str">
        <f ca="1">IF(AND(J1299="no",$B$10="si"),"si","no")</f>
        <v>si</v>
      </c>
      <c r="N1299" s="266"/>
      <c r="O1299" s="266"/>
      <c r="P1299" s="266"/>
      <c r="Q1299" s="267" t="str" cm="1">
        <f t="array" aca="1" ref="Q1299" ca="1">_xlfn.IFS(J1299="no","no",$B$10="si","si")</f>
        <v>no</v>
      </c>
      <c r="R1299" s="266"/>
    </row>
    <row r="1300" spans="1:18" x14ac:dyDescent="0.3">
      <c r="A1300" s="61" t="s">
        <v>5059</v>
      </c>
      <c r="B1300" s="224" t="s">
        <v>44</v>
      </c>
      <c r="C1300" s="225" t="s">
        <v>5060</v>
      </c>
      <c r="D1300" s="38" t="s">
        <v>57</v>
      </c>
      <c r="E1300" s="82" t="s">
        <v>5061</v>
      </c>
      <c r="F1300" s="38" t="s">
        <v>237</v>
      </c>
      <c r="G1300" s="39" t="s">
        <v>5062</v>
      </c>
      <c r="H1300" s="81">
        <v>44851</v>
      </c>
      <c r="I1300" s="41">
        <f>Table15[[#This Row],[Fecha 
de 
expedición]]+1461</f>
        <v>46312</v>
      </c>
      <c r="J1300" s="244" t="str">
        <f ca="1">IF(I1300&gt;=TODAY(),"si","no")</f>
        <v>si</v>
      </c>
      <c r="K1300" s="8" t="str">
        <f ca="1">IF(ABS(_xlfn.DAYS(TODAY(),I1300))&lt;$B$9,"Debe renovar licencia luego de curso de 8 horas","")</f>
        <v/>
      </c>
      <c r="L1300" s="8"/>
      <c r="M1300" s="8" t="str">
        <f ca="1">IF(AND(J1300="no",$B$10="si"),"si","no")</f>
        <v>no</v>
      </c>
      <c r="N1300" s="266"/>
      <c r="O1300" s="266"/>
      <c r="P1300" s="266"/>
      <c r="Q1300" s="267" t="str" cm="1">
        <f t="array" aca="1" ref="Q1300" ca="1">_xlfn.IFS(J1300="no","no",$B$10="si","si")</f>
        <v>si</v>
      </c>
      <c r="R1300" s="266"/>
    </row>
    <row r="1301" spans="1:18" x14ac:dyDescent="0.3">
      <c r="A1301" s="63" t="s">
        <v>5063</v>
      </c>
      <c r="B1301" s="224" t="s">
        <v>44</v>
      </c>
      <c r="C1301" s="225" t="s">
        <v>5064</v>
      </c>
      <c r="D1301" s="38" t="s">
        <v>57</v>
      </c>
      <c r="E1301" s="37" t="s">
        <v>5065</v>
      </c>
      <c r="F1301" s="38" t="s">
        <v>124</v>
      </c>
      <c r="G1301" s="39" t="s">
        <v>5066</v>
      </c>
      <c r="H1301" s="40">
        <v>44845</v>
      </c>
      <c r="I1301" s="41">
        <f>Table15[[#This Row],[Fecha 
de 
expedición]]+1461</f>
        <v>46306</v>
      </c>
      <c r="J1301" s="244" t="str">
        <f ca="1">IF(I1301&gt;=TODAY(),"si","no")</f>
        <v>si</v>
      </c>
      <c r="K1301" s="8" t="str">
        <f ca="1">IF(ABS(_xlfn.DAYS(TODAY(),I1301))&lt;$B$9,"Debe renovar licencia luego de curso de 8 horas","")</f>
        <v/>
      </c>
      <c r="L1301" s="8"/>
      <c r="M1301" s="8" t="str">
        <f ca="1">IF(AND(J1301="no",$B$10="si"),"si","no")</f>
        <v>no</v>
      </c>
      <c r="N1301" s="266"/>
      <c r="O1301" s="266"/>
      <c r="P1301" s="266"/>
      <c r="Q1301" s="267" t="str" cm="1">
        <f t="array" aca="1" ref="Q1301" ca="1">_xlfn.IFS(J1301="no","no",$B$10="si","si")</f>
        <v>si</v>
      </c>
      <c r="R1301" s="266"/>
    </row>
    <row r="1302" spans="1:18" x14ac:dyDescent="0.3">
      <c r="A1302" s="63" t="s">
        <v>5067</v>
      </c>
      <c r="B1302" s="224" t="s">
        <v>44</v>
      </c>
      <c r="C1302" s="225" t="s">
        <v>5068</v>
      </c>
      <c r="D1302" s="38" t="s">
        <v>57</v>
      </c>
      <c r="E1302" s="37" t="s">
        <v>5069</v>
      </c>
      <c r="F1302" s="38" t="s">
        <v>325</v>
      </c>
      <c r="G1302" s="39" t="s">
        <v>5070</v>
      </c>
      <c r="H1302" s="40">
        <v>43402</v>
      </c>
      <c r="I1302" s="41">
        <f>Table15[[#This Row],[Fecha 
de 
expedición]]+1461</f>
        <v>44863</v>
      </c>
      <c r="J1302" s="244" t="str">
        <f ca="1">IF(I1302&gt;=TODAY(),"si","no")</f>
        <v>no</v>
      </c>
      <c r="K1302" s="8" t="str">
        <f ca="1">IF(ABS(_xlfn.DAYS(TODAY(),I1302))&lt;$B$9,"Debe renovar licencia luego de curso de 8 horas","")</f>
        <v/>
      </c>
      <c r="L1302" s="8"/>
      <c r="M1302" s="8" t="str">
        <f ca="1">IF(AND(J1302="no",$B$10="si"),"si","no")</f>
        <v>si</v>
      </c>
      <c r="N1302" s="266"/>
      <c r="O1302" s="266"/>
      <c r="P1302" s="266"/>
      <c r="Q1302" s="267" t="str" cm="1">
        <f t="array" aca="1" ref="Q1302" ca="1">_xlfn.IFS(J1302="no","no",$B$10="si","si")</f>
        <v>no</v>
      </c>
      <c r="R1302" s="266"/>
    </row>
    <row r="1303" spans="1:18" x14ac:dyDescent="0.3">
      <c r="A1303" s="63" t="s">
        <v>5071</v>
      </c>
      <c r="B1303" s="224" t="s">
        <v>44</v>
      </c>
      <c r="C1303" s="225" t="s">
        <v>5072</v>
      </c>
      <c r="D1303" s="38" t="s">
        <v>57</v>
      </c>
      <c r="E1303" s="37" t="s">
        <v>5073</v>
      </c>
      <c r="F1303" s="38" t="s">
        <v>48</v>
      </c>
      <c r="G1303" s="39" t="s">
        <v>5074</v>
      </c>
      <c r="H1303" s="40">
        <v>44831</v>
      </c>
      <c r="I1303" s="41">
        <f>Table15[[#This Row],[Fecha 
de 
expedición]]+1461</f>
        <v>46292</v>
      </c>
      <c r="J1303" s="244" t="str">
        <f ca="1">IF(I1303&gt;=TODAY(),"si","no")</f>
        <v>si</v>
      </c>
      <c r="K1303" s="8" t="str">
        <f ca="1">IF(ABS(_xlfn.DAYS(TODAY(),I1303))&lt;$B$9,"Debe renovar licencia luego de curso de 8 horas","")</f>
        <v/>
      </c>
      <c r="L1303" s="8"/>
      <c r="M1303" s="8" t="str">
        <f ca="1">IF(AND(J1303="no",$B$10="si"),"si","no")</f>
        <v>no</v>
      </c>
      <c r="N1303" s="266"/>
      <c r="O1303" s="266"/>
      <c r="P1303" s="266"/>
      <c r="Q1303" s="267" t="str" cm="1">
        <f t="array" aca="1" ref="Q1303" ca="1">_xlfn.IFS(J1303="no","no",$B$10="si","si")</f>
        <v>si</v>
      </c>
      <c r="R1303" s="266"/>
    </row>
    <row r="1304" spans="1:18" x14ac:dyDescent="0.3">
      <c r="A1304" s="63" t="s">
        <v>5075</v>
      </c>
      <c r="B1304" s="224" t="s">
        <v>44</v>
      </c>
      <c r="C1304" s="225" t="s">
        <v>5076</v>
      </c>
      <c r="D1304" s="38" t="s">
        <v>57</v>
      </c>
      <c r="E1304" s="37" t="s">
        <v>5077</v>
      </c>
      <c r="F1304" s="38" t="s">
        <v>1204</v>
      </c>
      <c r="G1304" s="39" t="s">
        <v>5078</v>
      </c>
      <c r="H1304" s="40">
        <v>44845</v>
      </c>
      <c r="I1304" s="41">
        <f>Table15[[#This Row],[Fecha 
de 
expedición]]+1461</f>
        <v>46306</v>
      </c>
      <c r="J1304" s="244" t="str">
        <f ca="1">IF(I1304&gt;=TODAY(),"si","no")</f>
        <v>si</v>
      </c>
      <c r="K1304" s="8" t="str">
        <f ca="1">IF(ABS(_xlfn.DAYS(TODAY(),I1304))&lt;$B$9,"Debe renovar licencia luego de curso de 8 horas","")</f>
        <v/>
      </c>
      <c r="L1304" s="8"/>
      <c r="M1304" s="8" t="str">
        <f ca="1">IF(AND(J1304="no",$B$10="si"),"si","no")</f>
        <v>no</v>
      </c>
      <c r="N1304" s="266"/>
      <c r="O1304" s="266"/>
      <c r="P1304" s="266"/>
      <c r="Q1304" s="267" t="str" cm="1">
        <f t="array" aca="1" ref="Q1304" ca="1">_xlfn.IFS(J1304="no","no",$B$10="si","si")</f>
        <v>si</v>
      </c>
      <c r="R1304" s="266"/>
    </row>
    <row r="1305" spans="1:18" x14ac:dyDescent="0.3">
      <c r="A1305" s="63" t="s">
        <v>5079</v>
      </c>
      <c r="B1305" s="224" t="s">
        <v>44</v>
      </c>
      <c r="C1305" s="225" t="s">
        <v>5080</v>
      </c>
      <c r="D1305" s="38" t="s">
        <v>57</v>
      </c>
      <c r="E1305" s="37" t="s">
        <v>5081</v>
      </c>
      <c r="F1305" s="38" t="s">
        <v>555</v>
      </c>
      <c r="G1305" s="39" t="s">
        <v>5082</v>
      </c>
      <c r="H1305" s="40">
        <v>43402</v>
      </c>
      <c r="I1305" s="41">
        <f>Table15[[#This Row],[Fecha 
de 
expedición]]+1461</f>
        <v>44863</v>
      </c>
      <c r="J1305" s="244" t="str">
        <f ca="1">IF(I1305&gt;=TODAY(),"si","no")</f>
        <v>no</v>
      </c>
      <c r="K1305" s="8" t="str">
        <f ca="1">IF(ABS(_xlfn.DAYS(TODAY(),I1305))&lt;$B$9,"Debe renovar licencia luego de curso de 8 horas","")</f>
        <v/>
      </c>
      <c r="L1305" s="8"/>
      <c r="M1305" s="8" t="str">
        <f ca="1">IF(AND(J1305="no",$B$10="si"),"si","no")</f>
        <v>si</v>
      </c>
      <c r="N1305" s="266"/>
      <c r="O1305" s="266"/>
      <c r="P1305" s="266"/>
      <c r="Q1305" s="267" t="str" cm="1">
        <f t="array" aca="1" ref="Q1305" ca="1">_xlfn.IFS(J1305="no","no",$B$10="si","si")</f>
        <v>no</v>
      </c>
      <c r="R1305" s="266"/>
    </row>
    <row r="1306" spans="1:18" x14ac:dyDescent="0.3">
      <c r="A1306" s="63" t="s">
        <v>5083</v>
      </c>
      <c r="B1306" s="224" t="s">
        <v>44</v>
      </c>
      <c r="C1306" s="225" t="s">
        <v>5084</v>
      </c>
      <c r="D1306" s="38" t="s">
        <v>57</v>
      </c>
      <c r="E1306" s="37" t="s">
        <v>5085</v>
      </c>
      <c r="F1306" s="38" t="s">
        <v>89</v>
      </c>
      <c r="G1306" s="39" t="s">
        <v>5086</v>
      </c>
      <c r="H1306" s="40">
        <v>44831</v>
      </c>
      <c r="I1306" s="41">
        <f>Table15[[#This Row],[Fecha 
de 
expedición]]+1461</f>
        <v>46292</v>
      </c>
      <c r="J1306" s="244" t="str">
        <f ca="1">IF(I1306&gt;=TODAY(),"si","no")</f>
        <v>si</v>
      </c>
      <c r="K1306" s="8" t="str">
        <f ca="1">IF(ABS(_xlfn.DAYS(TODAY(),I1306))&lt;$B$9,"Debe renovar licencia luego de curso de 8 horas","")</f>
        <v/>
      </c>
      <c r="L1306" s="8"/>
      <c r="M1306" s="8" t="str">
        <f ca="1">IF(AND(J1306="no",$B$10="si"),"si","no")</f>
        <v>no</v>
      </c>
      <c r="N1306" s="266"/>
      <c r="O1306" s="266"/>
      <c r="P1306" s="266"/>
      <c r="Q1306" s="267" t="str" cm="1">
        <f t="array" aca="1" ref="Q1306" ca="1">_xlfn.IFS(J1306="no","no",$B$10="si","si")</f>
        <v>si</v>
      </c>
      <c r="R1306" s="266"/>
    </row>
    <row r="1307" spans="1:18" x14ac:dyDescent="0.3">
      <c r="A1307" s="63" t="s">
        <v>5087</v>
      </c>
      <c r="B1307" s="224" t="s">
        <v>44</v>
      </c>
      <c r="C1307" s="225" t="s">
        <v>5088</v>
      </c>
      <c r="D1307" s="38" t="s">
        <v>57</v>
      </c>
      <c r="E1307" s="37" t="s">
        <v>5089</v>
      </c>
      <c r="F1307" s="38" t="s">
        <v>453</v>
      </c>
      <c r="G1307" s="39" t="s">
        <v>5090</v>
      </c>
      <c r="H1307" s="40">
        <v>43404</v>
      </c>
      <c r="I1307" s="41">
        <f>Table15[[#This Row],[Fecha 
de 
expedición]]+1461</f>
        <v>44865</v>
      </c>
      <c r="J1307" s="244" t="str">
        <f ca="1">IF(I1307&gt;=TODAY(),"si","no")</f>
        <v>no</v>
      </c>
      <c r="K1307" s="8" t="str">
        <f ca="1">IF(ABS(_xlfn.DAYS(TODAY(),I1307))&lt;$B$9,"Debe renovar licencia luego de curso de 8 horas","")</f>
        <v/>
      </c>
      <c r="L1307" s="8"/>
      <c r="M1307" s="8" t="str">
        <f ca="1">IF(AND(J1307="no",$B$10="si"),"si","no")</f>
        <v>si</v>
      </c>
      <c r="N1307" s="266"/>
      <c r="O1307" s="266"/>
      <c r="P1307" s="266"/>
      <c r="Q1307" s="267" t="str" cm="1">
        <f t="array" aca="1" ref="Q1307" ca="1">_xlfn.IFS(J1307="no","no",$B$10="si","si")</f>
        <v>no</v>
      </c>
      <c r="R1307" s="266"/>
    </row>
    <row r="1308" spans="1:18" x14ac:dyDescent="0.3">
      <c r="A1308" s="63" t="s">
        <v>5091</v>
      </c>
      <c r="B1308" s="224" t="s">
        <v>44</v>
      </c>
      <c r="C1308" s="225" t="s">
        <v>5092</v>
      </c>
      <c r="D1308" s="38" t="s">
        <v>57</v>
      </c>
      <c r="E1308" s="37" t="s">
        <v>5093</v>
      </c>
      <c r="F1308" s="38" t="s">
        <v>4080</v>
      </c>
      <c r="G1308" s="39" t="s">
        <v>5094</v>
      </c>
      <c r="H1308" s="40">
        <v>44831</v>
      </c>
      <c r="I1308" s="41">
        <f>Table15[[#This Row],[Fecha 
de 
expedición]]+1461</f>
        <v>46292</v>
      </c>
      <c r="J1308" s="244" t="str">
        <f ca="1">IF(I1308&gt;=TODAY(),"si","no")</f>
        <v>si</v>
      </c>
      <c r="K1308" s="8" t="str">
        <f ca="1">IF(ABS(_xlfn.DAYS(TODAY(),I1308))&lt;$B$9,"Debe renovar licencia luego de curso de 8 horas","")</f>
        <v/>
      </c>
      <c r="L1308" s="8"/>
      <c r="M1308" s="8" t="str">
        <f ca="1">IF(AND(J1308="no",$B$10="si"),"si","no")</f>
        <v>no</v>
      </c>
      <c r="N1308" s="266"/>
      <c r="O1308" s="266"/>
      <c r="P1308" s="266"/>
      <c r="Q1308" s="267" t="str" cm="1">
        <f t="array" aca="1" ref="Q1308" ca="1">_xlfn.IFS(J1308="no","no",$B$10="si","si")</f>
        <v>si</v>
      </c>
      <c r="R1308" s="266"/>
    </row>
    <row r="1309" spans="1:18" x14ac:dyDescent="0.3">
      <c r="A1309" s="63" t="s">
        <v>5095</v>
      </c>
      <c r="B1309" s="224" t="s">
        <v>44</v>
      </c>
      <c r="C1309" s="225" t="s">
        <v>5096</v>
      </c>
      <c r="D1309" s="38" t="s">
        <v>57</v>
      </c>
      <c r="E1309" s="37" t="s">
        <v>5097</v>
      </c>
      <c r="F1309" s="38" t="s">
        <v>1257</v>
      </c>
      <c r="G1309" s="39" t="s">
        <v>5098</v>
      </c>
      <c r="H1309" s="40">
        <v>44882</v>
      </c>
      <c r="I1309" s="41">
        <f>Table15[[#This Row],[Fecha 
de 
expedición]]+1461</f>
        <v>46343</v>
      </c>
      <c r="J1309" s="244" t="str">
        <f ca="1">IF(I1309&gt;=TODAY(),"si","no")</f>
        <v>si</v>
      </c>
      <c r="K1309" s="8" t="str">
        <f ca="1">IF(ABS(_xlfn.DAYS(TODAY(),I1309))&lt;$B$9,"Debe renovar licencia luego de curso de 8 horas","")</f>
        <v/>
      </c>
      <c r="L1309" s="8"/>
      <c r="M1309" s="8" t="str">
        <f ca="1">IF(AND(J1309="no",$B$10="si"),"si","no")</f>
        <v>no</v>
      </c>
      <c r="N1309" s="266"/>
      <c r="O1309" s="266"/>
      <c r="P1309" s="266"/>
      <c r="Q1309" s="267" t="str" cm="1">
        <f t="array" aca="1" ref="Q1309" ca="1">_xlfn.IFS(J1309="no","no",$B$10="si","si")</f>
        <v>si</v>
      </c>
      <c r="R1309" s="266"/>
    </row>
    <row r="1310" spans="1:18" x14ac:dyDescent="0.3">
      <c r="A1310" s="213" t="s">
        <v>5099</v>
      </c>
      <c r="B1310" s="226" t="s">
        <v>44</v>
      </c>
      <c r="C1310" s="227" t="s">
        <v>5100</v>
      </c>
      <c r="D1310" s="214" t="s">
        <v>57</v>
      </c>
      <c r="E1310" s="58" t="s">
        <v>5101</v>
      </c>
      <c r="F1310" s="45" t="s">
        <v>555</v>
      </c>
      <c r="G1310" s="46" t="s">
        <v>5102</v>
      </c>
      <c r="H1310" s="211">
        <v>44853</v>
      </c>
      <c r="I1310" s="41">
        <f>Table15[[#This Row],[Fecha 
de 
expedición]]+1461</f>
        <v>46314</v>
      </c>
      <c r="J1310" s="228" t="str">
        <f ca="1">IF(I1310&gt;=TODAY(),"si","no")</f>
        <v>si</v>
      </c>
      <c r="K1310" s="8" t="str">
        <f ca="1">IF(ABS(_xlfn.DAYS(TODAY(),I1310))&lt;$B$9,"Debe renovar licencia luego de curso de 8 horas","")</f>
        <v/>
      </c>
      <c r="L1310" s="8"/>
      <c r="M1310" s="8" t="str">
        <f ca="1">IF(AND(J1310="no",$B$10="si"),"si","no")</f>
        <v>no</v>
      </c>
      <c r="N1310" s="266"/>
      <c r="O1310" s="266"/>
      <c r="P1310" s="266"/>
      <c r="Q1310" s="267" t="str" cm="1">
        <f t="array" aca="1" ref="Q1310" ca="1">_xlfn.IFS(J1310="no","no",$B$10="si","si")</f>
        <v>si</v>
      </c>
      <c r="R1310" s="266"/>
    </row>
    <row r="1311" spans="1:18" x14ac:dyDescent="0.3">
      <c r="A1311" s="252" t="s">
        <v>8977</v>
      </c>
      <c r="B1311" s="226" t="s">
        <v>44</v>
      </c>
      <c r="C1311" s="253" t="s">
        <v>8978</v>
      </c>
      <c r="D1311" s="254" t="s">
        <v>46</v>
      </c>
      <c r="E1311" s="259" t="s">
        <v>8979</v>
      </c>
      <c r="F1311" s="38" t="s">
        <v>74</v>
      </c>
      <c r="G1311" s="256" t="s">
        <v>8980</v>
      </c>
      <c r="H1311" s="257">
        <v>44979</v>
      </c>
      <c r="I1311" s="41">
        <f>Table15[[#This Row],[Fecha 
de 
expedición]]+1461</f>
        <v>46440</v>
      </c>
      <c r="J1311" s="258" t="str">
        <f ca="1">IF(I1311&gt;=TODAY(),"si","no")</f>
        <v>si</v>
      </c>
      <c r="K1311" s="8" t="str">
        <f ca="1">IF(ABS(_xlfn.DAYS(TODAY(),I1311))&lt;$B$9,"Debe renovar licencia luego de curso de 8 horas","")</f>
        <v/>
      </c>
      <c r="L1311" s="8"/>
      <c r="M1311" s="8" t="str">
        <f ca="1">IF(AND(J1311="no",$B$10="si"),"si","no")</f>
        <v>no</v>
      </c>
      <c r="N1311" s="266"/>
      <c r="O1311" s="266"/>
      <c r="P1311" s="266"/>
      <c r="Q1311" s="267"/>
      <c r="R1311" s="266"/>
    </row>
    <row r="1312" spans="1:18" x14ac:dyDescent="0.3">
      <c r="A1312" s="63" t="s">
        <v>5103</v>
      </c>
      <c r="B1312" s="224" t="s">
        <v>44</v>
      </c>
      <c r="C1312" s="225" t="s">
        <v>5104</v>
      </c>
      <c r="D1312" s="38" t="s">
        <v>57</v>
      </c>
      <c r="E1312" s="37"/>
      <c r="F1312" s="38" t="s">
        <v>704</v>
      </c>
      <c r="G1312" s="39" t="s">
        <v>5105</v>
      </c>
      <c r="H1312" s="40">
        <v>43406</v>
      </c>
      <c r="I1312" s="41">
        <f>Table15[[#This Row],[Fecha 
de 
expedición]]+1461</f>
        <v>44867</v>
      </c>
      <c r="J1312" s="244" t="str">
        <f ca="1">IF(I1312&gt;=TODAY(),"si","no")</f>
        <v>no</v>
      </c>
      <c r="K1312" s="8" t="str">
        <f ca="1">IF(ABS(_xlfn.DAYS(TODAY(),I1312))&lt;$B$9,"Debe renovar licencia luego de curso de 8 horas","")</f>
        <v/>
      </c>
      <c r="L1312" s="8"/>
      <c r="M1312" s="8" t="str">
        <f ca="1">IF(AND(J1312="no",$B$10="si"),"si","no")</f>
        <v>si</v>
      </c>
      <c r="N1312" s="266"/>
      <c r="O1312" s="266"/>
      <c r="P1312" s="266"/>
      <c r="Q1312" s="267" t="str" cm="1">
        <f t="array" aca="1" ref="Q1312" ca="1">_xlfn.IFS(J1312="no","no",$B$10="si","si")</f>
        <v>no</v>
      </c>
      <c r="R1312" s="266"/>
    </row>
    <row r="1313" spans="1:18" x14ac:dyDescent="0.3">
      <c r="A1313" s="63" t="s">
        <v>5106</v>
      </c>
      <c r="B1313" s="224" t="s">
        <v>44</v>
      </c>
      <c r="C1313" s="225" t="s">
        <v>5107</v>
      </c>
      <c r="D1313" s="38" t="s">
        <v>57</v>
      </c>
      <c r="E1313" s="37" t="s">
        <v>5108</v>
      </c>
      <c r="F1313" s="38" t="s">
        <v>129</v>
      </c>
      <c r="G1313" s="39" t="s">
        <v>5109</v>
      </c>
      <c r="H1313" s="40">
        <v>43406</v>
      </c>
      <c r="I1313" s="41">
        <f>Table15[[#This Row],[Fecha 
de 
expedición]]+1461</f>
        <v>44867</v>
      </c>
      <c r="J1313" s="244" t="str">
        <f ca="1">IF(I1313&gt;=TODAY(),"si","no")</f>
        <v>no</v>
      </c>
      <c r="K1313" s="8" t="str">
        <f ca="1">IF(ABS(_xlfn.DAYS(TODAY(),I1313))&lt;$B$9,"Debe renovar licencia luego de curso de 8 horas","")</f>
        <v/>
      </c>
      <c r="L1313" s="8"/>
      <c r="M1313" s="8" t="str">
        <f ca="1">IF(AND(J1313="no",$B$10="si"),"si","no")</f>
        <v>si</v>
      </c>
      <c r="N1313" s="266"/>
      <c r="O1313" s="266"/>
      <c r="P1313" s="266"/>
      <c r="Q1313" s="267" t="str" cm="1">
        <f t="array" aca="1" ref="Q1313" ca="1">_xlfn.IFS(J1313="no","no",$B$10="si","si")</f>
        <v>no</v>
      </c>
      <c r="R1313" s="266"/>
    </row>
    <row r="1314" spans="1:18" x14ac:dyDescent="0.3">
      <c r="A1314" s="63" t="s">
        <v>5110</v>
      </c>
      <c r="B1314" s="224" t="s">
        <v>44</v>
      </c>
      <c r="C1314" s="225" t="s">
        <v>5111</v>
      </c>
      <c r="D1314" s="38" t="s">
        <v>57</v>
      </c>
      <c r="E1314" s="37" t="s">
        <v>5112</v>
      </c>
      <c r="F1314" s="38" t="s">
        <v>835</v>
      </c>
      <c r="G1314" s="39" t="s">
        <v>5113</v>
      </c>
      <c r="H1314" s="40">
        <v>43410</v>
      </c>
      <c r="I1314" s="41">
        <f>Table15[[#This Row],[Fecha 
de 
expedición]]+1461</f>
        <v>44871</v>
      </c>
      <c r="J1314" s="244" t="str">
        <f ca="1">IF(I1314&gt;=TODAY(),"si","no")</f>
        <v>no</v>
      </c>
      <c r="K1314" s="8" t="str">
        <f ca="1">IF(ABS(_xlfn.DAYS(TODAY(),I1314))&lt;$B$9,"Debe renovar licencia luego de curso de 8 horas","")</f>
        <v/>
      </c>
      <c r="L1314" s="8"/>
      <c r="M1314" s="8" t="str">
        <f ca="1">IF(AND(J1314="no",$B$10="si"),"si","no")</f>
        <v>si</v>
      </c>
      <c r="N1314" s="266"/>
      <c r="O1314" s="266"/>
      <c r="P1314" s="266"/>
      <c r="Q1314" s="267" t="str" cm="1">
        <f t="array" aca="1" ref="Q1314" ca="1">_xlfn.IFS(J1314="no","no",$B$10="si","si")</f>
        <v>no</v>
      </c>
      <c r="R1314" s="266"/>
    </row>
    <row r="1315" spans="1:18" x14ac:dyDescent="0.3">
      <c r="A1315" s="63" t="s">
        <v>5114</v>
      </c>
      <c r="B1315" s="224" t="s">
        <v>44</v>
      </c>
      <c r="C1315" s="225" t="s">
        <v>5115</v>
      </c>
      <c r="D1315" s="38" t="s">
        <v>57</v>
      </c>
      <c r="E1315" s="37" t="s">
        <v>5116</v>
      </c>
      <c r="F1315" s="38" t="s">
        <v>285</v>
      </c>
      <c r="G1315" s="39" t="s">
        <v>5117</v>
      </c>
      <c r="H1315" s="40">
        <v>43410</v>
      </c>
      <c r="I1315" s="41">
        <f>Table15[[#This Row],[Fecha 
de 
expedición]]+1461</f>
        <v>44871</v>
      </c>
      <c r="J1315" s="244" t="str">
        <f ca="1">IF(I1315&gt;=TODAY(),"si","no")</f>
        <v>no</v>
      </c>
      <c r="K1315" s="8" t="str">
        <f ca="1">IF(ABS(_xlfn.DAYS(TODAY(),I1315))&lt;$B$9,"Debe renovar licencia luego de curso de 8 horas","")</f>
        <v/>
      </c>
      <c r="L1315" s="8"/>
      <c r="M1315" s="8" t="str">
        <f ca="1">IF(AND(J1315="no",$B$10="si"),"si","no")</f>
        <v>si</v>
      </c>
      <c r="N1315" s="266"/>
      <c r="O1315" s="266"/>
      <c r="P1315" s="266"/>
      <c r="Q1315" s="267" t="str" cm="1">
        <f t="array" aca="1" ref="Q1315" ca="1">_xlfn.IFS(J1315="no","no",$B$10="si","si")</f>
        <v>no</v>
      </c>
      <c r="R1315" s="266"/>
    </row>
    <row r="1316" spans="1:18" x14ac:dyDescent="0.3">
      <c r="A1316" s="63" t="s">
        <v>5118</v>
      </c>
      <c r="B1316" s="224" t="s">
        <v>44</v>
      </c>
      <c r="C1316" s="225" t="s">
        <v>5119</v>
      </c>
      <c r="D1316" s="38" t="s">
        <v>57</v>
      </c>
      <c r="E1316" s="37" t="s">
        <v>5120</v>
      </c>
      <c r="F1316" s="38" t="s">
        <v>185</v>
      </c>
      <c r="G1316" s="39" t="s">
        <v>5121</v>
      </c>
      <c r="H1316" s="40">
        <v>45141</v>
      </c>
      <c r="I1316" s="41">
        <f>Table15[[#This Row],[Fecha 
de 
expedición]]+1461</f>
        <v>46602</v>
      </c>
      <c r="J1316" s="244" t="str">
        <f ca="1">IF(I1316&gt;=TODAY(),"si","no")</f>
        <v>si</v>
      </c>
      <c r="K1316" s="8" t="str">
        <f ca="1">IF(ABS(_xlfn.DAYS(TODAY(),I1316))&lt;$B$9,"Debe renovar licencia luego de curso de 8 horas","")</f>
        <v/>
      </c>
      <c r="L1316" s="8"/>
      <c r="M1316" s="8" t="str">
        <f ca="1">IF(AND(J1316="no",$B$10="si"),"si","no")</f>
        <v>no</v>
      </c>
      <c r="N1316" s="266"/>
      <c r="O1316" s="266"/>
      <c r="P1316" s="266"/>
      <c r="Q1316" s="267" t="str" cm="1">
        <f t="array" aca="1" ref="Q1316" ca="1">_xlfn.IFS(J1316="no","no",$B$10="si","si")</f>
        <v>si</v>
      </c>
      <c r="R1316" s="266"/>
    </row>
    <row r="1317" spans="1:18" x14ac:dyDescent="0.3">
      <c r="A1317" s="63" t="s">
        <v>5122</v>
      </c>
      <c r="B1317" s="224" t="s">
        <v>44</v>
      </c>
      <c r="C1317" s="225" t="s">
        <v>5123</v>
      </c>
      <c r="D1317" s="38" t="s">
        <v>57</v>
      </c>
      <c r="E1317" s="37" t="s">
        <v>5124</v>
      </c>
      <c r="F1317" s="38" t="s">
        <v>204</v>
      </c>
      <c r="G1317" s="39" t="s">
        <v>5125</v>
      </c>
      <c r="H1317" s="40">
        <v>44882</v>
      </c>
      <c r="I1317" s="41">
        <f>Table15[[#This Row],[Fecha 
de 
expedición]]+1461</f>
        <v>46343</v>
      </c>
      <c r="J1317" s="244" t="str">
        <f ca="1">IF(I1317&gt;=TODAY(),"si","no")</f>
        <v>si</v>
      </c>
      <c r="K1317" s="8" t="str">
        <f ca="1">IF(ABS(_xlfn.DAYS(TODAY(),I1317))&lt;$B$9,"Debe renovar licencia luego de curso de 8 horas","")</f>
        <v/>
      </c>
      <c r="L1317" s="8"/>
      <c r="M1317" s="8" t="str">
        <f ca="1">IF(AND(J1317="no",$B$10="si"),"si","no")</f>
        <v>no</v>
      </c>
      <c r="N1317" s="266"/>
      <c r="O1317" s="266"/>
      <c r="P1317" s="266"/>
      <c r="Q1317" s="267" t="str" cm="1">
        <f t="array" aca="1" ref="Q1317" ca="1">_xlfn.IFS(J1317="no","no",$B$10="si","si")</f>
        <v>si</v>
      </c>
      <c r="R1317" s="266"/>
    </row>
    <row r="1318" spans="1:18" x14ac:dyDescent="0.3">
      <c r="A1318" s="63" t="s">
        <v>5126</v>
      </c>
      <c r="B1318" s="224" t="s">
        <v>44</v>
      </c>
      <c r="C1318" s="225" t="s">
        <v>5127</v>
      </c>
      <c r="D1318" s="38" t="s">
        <v>57</v>
      </c>
      <c r="E1318" s="37" t="s">
        <v>5128</v>
      </c>
      <c r="F1318" s="38" t="s">
        <v>74</v>
      </c>
      <c r="G1318" s="39" t="s">
        <v>5129</v>
      </c>
      <c r="H1318" s="40">
        <v>43411</v>
      </c>
      <c r="I1318" s="41">
        <f>Table15[[#This Row],[Fecha 
de 
expedición]]+1461</f>
        <v>44872</v>
      </c>
      <c r="J1318" s="244" t="str">
        <f ca="1">IF(I1318&gt;=TODAY(),"si","no")</f>
        <v>no</v>
      </c>
      <c r="K1318" s="8" t="str">
        <f ca="1">IF(ABS(_xlfn.DAYS(TODAY(),I1318))&lt;$B$9,"Debe renovar licencia luego de curso de 8 horas","")</f>
        <v/>
      </c>
      <c r="L1318" s="8"/>
      <c r="M1318" s="8" t="str">
        <f ca="1">IF(AND(J1318="no",$B$10="si"),"si","no")</f>
        <v>si</v>
      </c>
      <c r="N1318" s="266"/>
      <c r="O1318" s="266"/>
      <c r="P1318" s="266"/>
      <c r="Q1318" s="267" t="str" cm="1">
        <f t="array" aca="1" ref="Q1318" ca="1">_xlfn.IFS(J1318="no","no",$B$10="si","si")</f>
        <v>no</v>
      </c>
      <c r="R1318" s="266"/>
    </row>
    <row r="1319" spans="1:18" x14ac:dyDescent="0.3">
      <c r="A1319" s="63" t="s">
        <v>5130</v>
      </c>
      <c r="B1319" s="224" t="s">
        <v>44</v>
      </c>
      <c r="C1319" s="225" t="s">
        <v>5131</v>
      </c>
      <c r="D1319" s="38" t="s">
        <v>57</v>
      </c>
      <c r="E1319" s="37" t="s">
        <v>5132</v>
      </c>
      <c r="F1319" s="38" t="s">
        <v>119</v>
      </c>
      <c r="G1319" s="39" t="s">
        <v>5133</v>
      </c>
      <c r="H1319" s="40">
        <v>45020</v>
      </c>
      <c r="I1319" s="41">
        <f>Table15[[#This Row],[Fecha 
de 
expedición]]+1461</f>
        <v>46481</v>
      </c>
      <c r="J1319" s="244" t="str">
        <f ca="1">IF(I1319&gt;=TODAY(),"si","no")</f>
        <v>si</v>
      </c>
      <c r="K1319" s="8" t="str">
        <f ca="1">IF(ABS(_xlfn.DAYS(TODAY(),I1319))&lt;$B$9,"Debe renovar licencia luego de curso de 8 horas","")</f>
        <v/>
      </c>
      <c r="L1319" s="8"/>
      <c r="M1319" s="8" t="str">
        <f ca="1">IF(AND(J1319="no",$B$10="si"),"si","no")</f>
        <v>no</v>
      </c>
      <c r="N1319" s="266"/>
      <c r="O1319" s="266"/>
      <c r="P1319" s="266"/>
      <c r="Q1319" s="267" t="str" cm="1">
        <f t="array" aca="1" ref="Q1319" ca="1">_xlfn.IFS(J1319="no","no",$B$10="si","si")</f>
        <v>si</v>
      </c>
      <c r="R1319" s="266"/>
    </row>
    <row r="1320" spans="1:18" x14ac:dyDescent="0.3">
      <c r="A1320" s="63" t="s">
        <v>5134</v>
      </c>
      <c r="B1320" s="224" t="s">
        <v>44</v>
      </c>
      <c r="C1320" s="225" t="s">
        <v>5135</v>
      </c>
      <c r="D1320" s="38" t="s">
        <v>57</v>
      </c>
      <c r="E1320" s="37" t="s">
        <v>5136</v>
      </c>
      <c r="F1320" s="38" t="s">
        <v>1035</v>
      </c>
      <c r="G1320" s="39" t="s">
        <v>5137</v>
      </c>
      <c r="H1320" s="40">
        <v>44866</v>
      </c>
      <c r="I1320" s="41">
        <f>Table15[[#This Row],[Fecha 
de 
expedición]]+1461</f>
        <v>46327</v>
      </c>
      <c r="J1320" s="244" t="str">
        <f ca="1">IF(I1320&gt;=TODAY(),"si","no")</f>
        <v>si</v>
      </c>
      <c r="K1320" s="8" t="str">
        <f ca="1">IF(ABS(_xlfn.DAYS(TODAY(),I1320))&lt;$B$9,"Debe renovar licencia luego de curso de 8 horas","")</f>
        <v/>
      </c>
      <c r="L1320" s="8"/>
      <c r="M1320" s="8" t="str">
        <f ca="1">IF(AND(J1320="no",$B$10="si"),"si","no")</f>
        <v>no</v>
      </c>
      <c r="N1320" s="266"/>
      <c r="O1320" s="266"/>
      <c r="P1320" s="266"/>
      <c r="Q1320" s="267" t="str" cm="1">
        <f t="array" aca="1" ref="Q1320" ca="1">_xlfn.IFS(J1320="no","no",$B$10="si","si")</f>
        <v>si</v>
      </c>
      <c r="R1320" s="266"/>
    </row>
    <row r="1321" spans="1:18" x14ac:dyDescent="0.3">
      <c r="A1321" s="63" t="s">
        <v>5138</v>
      </c>
      <c r="B1321" s="224" t="s">
        <v>44</v>
      </c>
      <c r="C1321" s="225" t="s">
        <v>5139</v>
      </c>
      <c r="D1321" s="38" t="s">
        <v>57</v>
      </c>
      <c r="E1321" s="37" t="s">
        <v>5140</v>
      </c>
      <c r="F1321" s="38" t="s">
        <v>168</v>
      </c>
      <c r="G1321" s="39" t="s">
        <v>5141</v>
      </c>
      <c r="H1321" s="40">
        <v>45086</v>
      </c>
      <c r="I1321" s="41">
        <f>Table15[[#This Row],[Fecha 
de 
expedición]]+1461</f>
        <v>46547</v>
      </c>
      <c r="J1321" s="244" t="str">
        <f ca="1">IF(I1321&gt;=TODAY(),"si","no")</f>
        <v>si</v>
      </c>
      <c r="K1321" s="8" t="str">
        <f ca="1">IF(ABS(_xlfn.DAYS(TODAY(),I1321))&lt;$B$9,"Debe renovar licencia luego de curso de 8 horas","")</f>
        <v/>
      </c>
      <c r="L1321" s="8"/>
      <c r="M1321" s="8" t="str">
        <f ca="1">IF(AND(J1321="no",$B$10="si"),"si","no")</f>
        <v>no</v>
      </c>
      <c r="N1321" s="266"/>
      <c r="O1321" s="266"/>
      <c r="P1321" s="266"/>
      <c r="Q1321" s="267" t="str" cm="1">
        <f t="array" aca="1" ref="Q1321" ca="1">_xlfn.IFS(J1321="no","no",$B$10="si","si")</f>
        <v>si</v>
      </c>
      <c r="R1321" s="266"/>
    </row>
    <row r="1322" spans="1:18" x14ac:dyDescent="0.3">
      <c r="A1322" s="63" t="s">
        <v>5142</v>
      </c>
      <c r="B1322" s="224" t="s">
        <v>44</v>
      </c>
      <c r="C1322" s="225" t="s">
        <v>5143</v>
      </c>
      <c r="D1322" s="38" t="s">
        <v>57</v>
      </c>
      <c r="E1322" s="37" t="s">
        <v>5144</v>
      </c>
      <c r="F1322" s="38" t="s">
        <v>453</v>
      </c>
      <c r="G1322" s="39" t="s">
        <v>5145</v>
      </c>
      <c r="H1322" s="40">
        <v>43413</v>
      </c>
      <c r="I1322" s="41">
        <f>Table15[[#This Row],[Fecha 
de 
expedición]]+1461</f>
        <v>44874</v>
      </c>
      <c r="J1322" s="244" t="str">
        <f ca="1">IF(I1322&gt;=TODAY(),"si","no")</f>
        <v>no</v>
      </c>
      <c r="K1322" s="8" t="str">
        <f ca="1">IF(ABS(_xlfn.DAYS(TODAY(),I1322))&lt;$B$9,"Debe renovar licencia luego de curso de 8 horas","")</f>
        <v/>
      </c>
      <c r="L1322" s="8"/>
      <c r="M1322" s="8" t="str">
        <f ca="1">IF(AND(J1322="no",$B$10="si"),"si","no")</f>
        <v>si</v>
      </c>
      <c r="N1322" s="266"/>
      <c r="O1322" s="266"/>
      <c r="P1322" s="266"/>
      <c r="Q1322" s="267" t="str" cm="1">
        <f t="array" aca="1" ref="Q1322" ca="1">_xlfn.IFS(J1322="no","no",$B$10="si","si")</f>
        <v>no</v>
      </c>
      <c r="R1322" s="266"/>
    </row>
    <row r="1323" spans="1:18" x14ac:dyDescent="0.3">
      <c r="A1323" s="63" t="s">
        <v>5146</v>
      </c>
      <c r="B1323" s="224" t="s">
        <v>44</v>
      </c>
      <c r="C1323" s="225" t="s">
        <v>5147</v>
      </c>
      <c r="D1323" s="38" t="s">
        <v>46</v>
      </c>
      <c r="E1323" s="37" t="s">
        <v>5148</v>
      </c>
      <c r="F1323" s="38" t="s">
        <v>74</v>
      </c>
      <c r="G1323" s="39" t="s">
        <v>5149</v>
      </c>
      <c r="H1323" s="40">
        <v>44853</v>
      </c>
      <c r="I1323" s="41">
        <f>Table15[[#This Row],[Fecha 
de 
expedición]]+1461</f>
        <v>46314</v>
      </c>
      <c r="J1323" s="244" t="str">
        <f ca="1">IF(I1323&gt;=TODAY(),"si","no")</f>
        <v>si</v>
      </c>
      <c r="K1323" s="8" t="str">
        <f ca="1">IF(ABS(_xlfn.DAYS(TODAY(),I1323))&lt;$B$9,"Debe renovar licencia luego de curso de 8 horas","")</f>
        <v/>
      </c>
      <c r="L1323" s="8"/>
      <c r="M1323" s="8" t="str">
        <f ca="1">IF(AND(J1323="no",$B$10="si"),"si","no")</f>
        <v>no</v>
      </c>
      <c r="N1323" s="266"/>
      <c r="O1323" s="266"/>
      <c r="P1323" s="266"/>
      <c r="Q1323" s="267" t="str" cm="1">
        <f t="array" aca="1" ref="Q1323" ca="1">_xlfn.IFS(J1323="no","no",$B$10="si","si")</f>
        <v>si</v>
      </c>
      <c r="R1323" s="266"/>
    </row>
    <row r="1324" spans="1:18" x14ac:dyDescent="0.3">
      <c r="A1324" s="63" t="s">
        <v>5150</v>
      </c>
      <c r="B1324" s="224" t="s">
        <v>44</v>
      </c>
      <c r="C1324" s="225" t="s">
        <v>5151</v>
      </c>
      <c r="D1324" s="38" t="s">
        <v>46</v>
      </c>
      <c r="E1324" s="82" t="s">
        <v>5152</v>
      </c>
      <c r="F1324" s="38" t="s">
        <v>89</v>
      </c>
      <c r="G1324" s="39" t="s">
        <v>5153</v>
      </c>
      <c r="H1324" s="40">
        <v>44886</v>
      </c>
      <c r="I1324" s="41">
        <f>Table15[[#This Row],[Fecha 
de 
expedición]]+1461</f>
        <v>46347</v>
      </c>
      <c r="J1324" s="244" t="str">
        <f ca="1">IF(I1324&gt;=TODAY(),"si","no")</f>
        <v>si</v>
      </c>
      <c r="K1324" s="8" t="str">
        <f ca="1">IF(ABS(_xlfn.DAYS(TODAY(),I1324))&lt;$B$9,"Debe renovar licencia luego de curso de 8 horas","")</f>
        <v/>
      </c>
      <c r="L1324" s="8"/>
      <c r="M1324" s="8" t="str">
        <f ca="1">IF(AND(J1324="no",$B$10="si"),"si","no")</f>
        <v>no</v>
      </c>
      <c r="N1324" s="266"/>
      <c r="O1324" s="266"/>
      <c r="P1324" s="266"/>
      <c r="Q1324" s="267" t="str" cm="1">
        <f t="array" aca="1" ref="Q1324" ca="1">_xlfn.IFS(J1324="no","no",$B$10="si","si")</f>
        <v>si</v>
      </c>
      <c r="R1324" s="266"/>
    </row>
    <row r="1325" spans="1:18" x14ac:dyDescent="0.3">
      <c r="A1325" s="63" t="s">
        <v>5154</v>
      </c>
      <c r="B1325" s="224" t="s">
        <v>44</v>
      </c>
      <c r="C1325" s="225" t="s">
        <v>5155</v>
      </c>
      <c r="D1325" s="38" t="s">
        <v>57</v>
      </c>
      <c r="E1325" s="82" t="s">
        <v>5156</v>
      </c>
      <c r="F1325" s="38" t="s">
        <v>194</v>
      </c>
      <c r="G1325" s="39" t="s">
        <v>5157</v>
      </c>
      <c r="H1325" s="40">
        <v>44872</v>
      </c>
      <c r="I1325" s="41">
        <f>Table15[[#This Row],[Fecha 
de 
expedición]]+1461</f>
        <v>46333</v>
      </c>
      <c r="J1325" s="244" t="str">
        <f ca="1">IF(I1325&gt;=TODAY(),"si","no")</f>
        <v>si</v>
      </c>
      <c r="K1325" s="8" t="str">
        <f ca="1">IF(ABS(_xlfn.DAYS(TODAY(),I1325))&lt;$B$9,"Debe renovar licencia luego de curso de 8 horas","")</f>
        <v/>
      </c>
      <c r="L1325" s="8"/>
      <c r="M1325" s="8" t="str">
        <f ca="1">IF(AND(J1325="no",$B$10="si"),"si","no")</f>
        <v>no</v>
      </c>
      <c r="N1325" s="266"/>
      <c r="O1325" s="266"/>
      <c r="P1325" s="266"/>
      <c r="Q1325" s="267" t="str" cm="1">
        <f t="array" aca="1" ref="Q1325" ca="1">_xlfn.IFS(J1325="no","no",$B$10="si","si")</f>
        <v>si</v>
      </c>
      <c r="R1325" s="266"/>
    </row>
    <row r="1326" spans="1:18" x14ac:dyDescent="0.3">
      <c r="A1326" s="63" t="s">
        <v>5158</v>
      </c>
      <c r="B1326" s="224" t="s">
        <v>44</v>
      </c>
      <c r="C1326" s="225" t="s">
        <v>5159</v>
      </c>
      <c r="D1326" s="38" t="s">
        <v>57</v>
      </c>
      <c r="E1326" s="37" t="s">
        <v>5160</v>
      </c>
      <c r="F1326" s="38" t="s">
        <v>155</v>
      </c>
      <c r="G1326" s="39" t="s">
        <v>5161</v>
      </c>
      <c r="H1326" s="40">
        <v>44872</v>
      </c>
      <c r="I1326" s="41">
        <f>Table15[[#This Row],[Fecha 
de 
expedición]]+1461</f>
        <v>46333</v>
      </c>
      <c r="J1326" s="244" t="str">
        <f ca="1">IF(I1326&gt;=TODAY(),"si","no")</f>
        <v>si</v>
      </c>
      <c r="K1326" s="8" t="str">
        <f ca="1">IF(ABS(_xlfn.DAYS(TODAY(),I1326))&lt;$B$9,"Debe renovar licencia luego de curso de 8 horas","")</f>
        <v/>
      </c>
      <c r="L1326" s="8"/>
      <c r="M1326" s="8" t="str">
        <f ca="1">IF(AND(J1326="no",$B$10="si"),"si","no")</f>
        <v>no</v>
      </c>
      <c r="N1326" s="266"/>
      <c r="O1326" s="266"/>
      <c r="P1326" s="266"/>
      <c r="Q1326" s="267" t="str" cm="1">
        <f t="array" aca="1" ref="Q1326" ca="1">_xlfn.IFS(J1326="no","no",$B$10="si","si")</f>
        <v>si</v>
      </c>
      <c r="R1326" s="266"/>
    </row>
    <row r="1327" spans="1:18" x14ac:dyDescent="0.3">
      <c r="A1327" s="63" t="s">
        <v>5162</v>
      </c>
      <c r="B1327" s="224" t="s">
        <v>44</v>
      </c>
      <c r="C1327" s="225" t="s">
        <v>5163</v>
      </c>
      <c r="D1327" s="38" t="s">
        <v>57</v>
      </c>
      <c r="E1327" s="37" t="s">
        <v>5164</v>
      </c>
      <c r="F1327" s="38" t="s">
        <v>3010</v>
      </c>
      <c r="G1327" s="39" t="s">
        <v>5165</v>
      </c>
      <c r="H1327" s="40">
        <v>43430</v>
      </c>
      <c r="I1327" s="41">
        <f>Table15[[#This Row],[Fecha 
de 
expedición]]+1461</f>
        <v>44891</v>
      </c>
      <c r="J1327" s="244" t="str">
        <f ca="1">IF(I1327&gt;=TODAY(),"si","no")</f>
        <v>no</v>
      </c>
      <c r="K1327" s="8" t="str">
        <f ca="1">IF(ABS(_xlfn.DAYS(TODAY(),I1327))&lt;$B$9,"Debe renovar licencia luego de curso de 8 horas","")</f>
        <v/>
      </c>
      <c r="L1327" s="8"/>
      <c r="M1327" s="8" t="str">
        <f ca="1">IF(AND(J1327="no",$B$10="si"),"si","no")</f>
        <v>si</v>
      </c>
      <c r="N1327" s="266"/>
      <c r="O1327" s="266"/>
      <c r="P1327" s="266"/>
      <c r="Q1327" s="267" t="str" cm="1">
        <f t="array" aca="1" ref="Q1327" ca="1">_xlfn.IFS(J1327="no","no",$B$10="si","si")</f>
        <v>no</v>
      </c>
      <c r="R1327" s="266"/>
    </row>
    <row r="1328" spans="1:18" x14ac:dyDescent="0.3">
      <c r="A1328" s="63" t="s">
        <v>5166</v>
      </c>
      <c r="B1328" s="224" t="s">
        <v>44</v>
      </c>
      <c r="C1328" s="225" t="s">
        <v>5167</v>
      </c>
      <c r="D1328" s="38" t="s">
        <v>57</v>
      </c>
      <c r="E1328" s="37" t="s">
        <v>5168</v>
      </c>
      <c r="F1328" s="38" t="s">
        <v>119</v>
      </c>
      <c r="G1328" s="39" t="s">
        <v>5169</v>
      </c>
      <c r="H1328" s="40">
        <v>43430</v>
      </c>
      <c r="I1328" s="41">
        <f>Table15[[#This Row],[Fecha 
de 
expedición]]+1461</f>
        <v>44891</v>
      </c>
      <c r="J1328" s="244" t="str">
        <f ca="1">IF(I1328&gt;=TODAY(),"si","no")</f>
        <v>no</v>
      </c>
      <c r="K1328" s="8" t="str">
        <f ca="1">IF(ABS(_xlfn.DAYS(TODAY(),I1328))&lt;$B$9,"Debe renovar licencia luego de curso de 8 horas","")</f>
        <v/>
      </c>
      <c r="L1328" s="8"/>
      <c r="M1328" s="8" t="str">
        <f ca="1">IF(AND(J1328="no",$B$10="si"),"si","no")</f>
        <v>si</v>
      </c>
      <c r="N1328" s="266"/>
      <c r="O1328" s="266"/>
      <c r="P1328" s="266"/>
      <c r="Q1328" s="267" t="str" cm="1">
        <f t="array" aca="1" ref="Q1328" ca="1">_xlfn.IFS(J1328="no","no",$B$10="si","si")</f>
        <v>no</v>
      </c>
      <c r="R1328" s="266"/>
    </row>
    <row r="1329" spans="1:18" x14ac:dyDescent="0.3">
      <c r="A1329" s="63" t="s">
        <v>5170</v>
      </c>
      <c r="B1329" s="224" t="s">
        <v>44</v>
      </c>
      <c r="C1329" s="225" t="s">
        <v>5171</v>
      </c>
      <c r="D1329" s="38" t="s">
        <v>57</v>
      </c>
      <c r="E1329" s="37" t="s">
        <v>5172</v>
      </c>
      <c r="F1329" s="38" t="s">
        <v>285</v>
      </c>
      <c r="G1329" s="39" t="s">
        <v>5173</v>
      </c>
      <c r="H1329" s="40">
        <v>43430</v>
      </c>
      <c r="I1329" s="41">
        <f>Table15[[#This Row],[Fecha 
de 
expedición]]+1461</f>
        <v>44891</v>
      </c>
      <c r="J1329" s="244" t="str">
        <f ca="1">IF(I1329&gt;=TODAY(),"si","no")</f>
        <v>no</v>
      </c>
      <c r="K1329" s="8" t="str">
        <f ca="1">IF(ABS(_xlfn.DAYS(TODAY(),I1329))&lt;$B$9,"Debe renovar licencia luego de curso de 8 horas","")</f>
        <v/>
      </c>
      <c r="L1329" s="8"/>
      <c r="M1329" s="8" t="str">
        <f ca="1">IF(AND(J1329="no",$B$10="si"),"si","no")</f>
        <v>si</v>
      </c>
      <c r="N1329" s="266"/>
      <c r="O1329" s="266"/>
      <c r="P1329" s="266"/>
      <c r="Q1329" s="267" t="str" cm="1">
        <f t="array" aca="1" ref="Q1329" ca="1">_xlfn.IFS(J1329="no","no",$B$10="si","si")</f>
        <v>no</v>
      </c>
      <c r="R1329" s="266"/>
    </row>
    <row r="1330" spans="1:18" x14ac:dyDescent="0.3">
      <c r="A1330" s="63" t="s">
        <v>5174</v>
      </c>
      <c r="B1330" s="224" t="s">
        <v>44</v>
      </c>
      <c r="C1330" s="225" t="s">
        <v>5175</v>
      </c>
      <c r="D1330" s="38" t="s">
        <v>57</v>
      </c>
      <c r="E1330" s="37" t="s">
        <v>5176</v>
      </c>
      <c r="F1330" s="38" t="s">
        <v>155</v>
      </c>
      <c r="G1330" s="39" t="s">
        <v>5177</v>
      </c>
      <c r="H1330" s="40">
        <v>44853</v>
      </c>
      <c r="I1330" s="41">
        <f>Table15[[#This Row],[Fecha 
de 
expedición]]+1461</f>
        <v>46314</v>
      </c>
      <c r="J1330" s="244" t="str">
        <f ca="1">IF(I1330&gt;=TODAY(),"si","no")</f>
        <v>si</v>
      </c>
      <c r="K1330" s="8" t="str">
        <f ca="1">IF(ABS(_xlfn.DAYS(TODAY(),I1330))&lt;$B$9,"Debe renovar licencia luego de curso de 8 horas","")</f>
        <v/>
      </c>
      <c r="L1330" s="8"/>
      <c r="M1330" s="8" t="str">
        <f ca="1">IF(AND(J1330="no",$B$10="si"),"si","no")</f>
        <v>no</v>
      </c>
      <c r="N1330" s="266"/>
      <c r="O1330" s="266"/>
      <c r="P1330" s="266"/>
      <c r="Q1330" s="267" t="str" cm="1">
        <f t="array" aca="1" ref="Q1330" ca="1">_xlfn.IFS(J1330="no","no",$B$10="si","si")</f>
        <v>si</v>
      </c>
      <c r="R1330" s="266"/>
    </row>
    <row r="1331" spans="1:18" x14ac:dyDescent="0.3">
      <c r="A1331" s="63" t="s">
        <v>5178</v>
      </c>
      <c r="B1331" s="224" t="s">
        <v>44</v>
      </c>
      <c r="C1331" s="225" t="s">
        <v>5179</v>
      </c>
      <c r="D1331" s="38" t="s">
        <v>46</v>
      </c>
      <c r="E1331" s="37" t="s">
        <v>5180</v>
      </c>
      <c r="F1331" s="38" t="s">
        <v>53</v>
      </c>
      <c r="G1331" s="39" t="s">
        <v>5181</v>
      </c>
      <c r="H1331" s="40">
        <v>43430</v>
      </c>
      <c r="I1331" s="41">
        <f>Table15[[#This Row],[Fecha 
de 
expedición]]+1461</f>
        <v>44891</v>
      </c>
      <c r="J1331" s="244" t="str">
        <f ca="1">IF(I1331&gt;=TODAY(),"si","no")</f>
        <v>no</v>
      </c>
      <c r="K1331" s="8" t="str">
        <f ca="1">IF(ABS(_xlfn.DAYS(TODAY(),I1331))&lt;$B$9,"Debe renovar licencia luego de curso de 8 horas","")</f>
        <v/>
      </c>
      <c r="L1331" s="8"/>
      <c r="M1331" s="8" t="str">
        <f ca="1">IF(AND(J1331="no",$B$10="si"),"si","no")</f>
        <v>si</v>
      </c>
      <c r="N1331" s="266"/>
      <c r="O1331" s="266"/>
      <c r="P1331" s="266"/>
      <c r="Q1331" s="267" t="str" cm="1">
        <f t="array" aca="1" ref="Q1331" ca="1">_xlfn.IFS(J1331="no","no",$B$10="si","si")</f>
        <v>no</v>
      </c>
      <c r="R1331" s="266"/>
    </row>
    <row r="1332" spans="1:18" x14ac:dyDescent="0.3">
      <c r="A1332" s="63" t="s">
        <v>5182</v>
      </c>
      <c r="B1332" s="224" t="s">
        <v>44</v>
      </c>
      <c r="C1332" s="225" t="s">
        <v>5183</v>
      </c>
      <c r="D1332" s="38" t="s">
        <v>57</v>
      </c>
      <c r="E1332" s="37" t="s">
        <v>5184</v>
      </c>
      <c r="F1332" s="38" t="s">
        <v>453</v>
      </c>
      <c r="G1332" s="39" t="s">
        <v>5185</v>
      </c>
      <c r="H1332" s="40">
        <v>44909</v>
      </c>
      <c r="I1332" s="41">
        <f>Table15[[#This Row],[Fecha 
de 
expedición]]+1461</f>
        <v>46370</v>
      </c>
      <c r="J1332" s="244" t="str">
        <f ca="1">IF(I1332&gt;=TODAY(),"si","no")</f>
        <v>si</v>
      </c>
      <c r="K1332" s="8" t="str">
        <f ca="1">IF(ABS(_xlfn.DAYS(TODAY(),I1332))&lt;$B$9,"Debe renovar licencia luego de curso de 8 horas","")</f>
        <v/>
      </c>
      <c r="L1332" s="8"/>
      <c r="M1332" s="8" t="str">
        <f ca="1">IF(AND(J1332="no",$B$10="si"),"si","no")</f>
        <v>no</v>
      </c>
      <c r="N1332" s="266"/>
      <c r="O1332" s="266"/>
      <c r="P1332" s="266"/>
      <c r="Q1332" s="267" t="str" cm="1">
        <f t="array" aca="1" ref="Q1332" ca="1">_xlfn.IFS(J1332="no","no",$B$10="si","si")</f>
        <v>si</v>
      </c>
      <c r="R1332" s="266"/>
    </row>
    <row r="1333" spans="1:18" x14ac:dyDescent="0.3">
      <c r="A1333" s="63" t="s">
        <v>5186</v>
      </c>
      <c r="B1333" s="224" t="s">
        <v>44</v>
      </c>
      <c r="C1333" s="225" t="s">
        <v>5187</v>
      </c>
      <c r="D1333" s="38" t="s">
        <v>57</v>
      </c>
      <c r="E1333" s="37" t="s">
        <v>5188</v>
      </c>
      <c r="F1333" s="38" t="s">
        <v>285</v>
      </c>
      <c r="G1333" s="39" t="s">
        <v>5189</v>
      </c>
      <c r="H1333" s="40">
        <v>45079</v>
      </c>
      <c r="I1333" s="41">
        <f>Table15[[#This Row],[Fecha 
de 
expedición]]+1461</f>
        <v>46540</v>
      </c>
      <c r="J1333" s="244" t="str">
        <f ca="1">IF(I1333&gt;=TODAY(),"si","no")</f>
        <v>si</v>
      </c>
      <c r="K1333" s="8" t="str">
        <f ca="1">IF(ABS(_xlfn.DAYS(TODAY(),I1333))&lt;$B$9,"Debe renovar licencia luego de curso de 8 horas","")</f>
        <v/>
      </c>
      <c r="L1333" s="8"/>
      <c r="M1333" s="8" t="str">
        <f ca="1">IF(AND(J1333="no",$B$10="si"),"si","no")</f>
        <v>no</v>
      </c>
      <c r="N1333" s="266"/>
      <c r="O1333" s="266"/>
      <c r="P1333" s="266"/>
      <c r="Q1333" s="267" t="str" cm="1">
        <f t="array" aca="1" ref="Q1333" ca="1">_xlfn.IFS(J1333="no","no",$B$10="si","si")</f>
        <v>si</v>
      </c>
      <c r="R1333" s="266"/>
    </row>
    <row r="1334" spans="1:18" x14ac:dyDescent="0.3">
      <c r="A1334" s="63" t="s">
        <v>5190</v>
      </c>
      <c r="B1334" s="224" t="s">
        <v>44</v>
      </c>
      <c r="C1334" s="225" t="s">
        <v>5191</v>
      </c>
      <c r="D1334" s="38" t="s">
        <v>57</v>
      </c>
      <c r="E1334" s="37" t="s">
        <v>5192</v>
      </c>
      <c r="F1334" s="38" t="s">
        <v>285</v>
      </c>
      <c r="G1334" s="39" t="s">
        <v>5193</v>
      </c>
      <c r="H1334" s="40">
        <v>43430</v>
      </c>
      <c r="I1334" s="41">
        <f>Table15[[#This Row],[Fecha 
de 
expedición]]+1461</f>
        <v>44891</v>
      </c>
      <c r="J1334" s="244" t="str">
        <f ca="1">IF(I1334&gt;=TODAY(),"si","no")</f>
        <v>no</v>
      </c>
      <c r="K1334" s="8" t="str">
        <f ca="1">IF(ABS(_xlfn.DAYS(TODAY(),I1334))&lt;$B$9,"Debe renovar licencia luego de curso de 8 horas","")</f>
        <v/>
      </c>
      <c r="L1334" s="8"/>
      <c r="M1334" s="8" t="str">
        <f ca="1">IF(AND(J1334="no",$B$10="si"),"si","no")</f>
        <v>si</v>
      </c>
      <c r="N1334" s="266"/>
      <c r="O1334" s="266"/>
      <c r="P1334" s="266"/>
      <c r="Q1334" s="267" t="str" cm="1">
        <f t="array" aca="1" ref="Q1334" ca="1">_xlfn.IFS(J1334="no","no",$B$10="si","si")</f>
        <v>no</v>
      </c>
      <c r="R1334" s="266"/>
    </row>
    <row r="1335" spans="1:18" x14ac:dyDescent="0.3">
      <c r="A1335" s="63" t="s">
        <v>5194</v>
      </c>
      <c r="B1335" s="224" t="s">
        <v>44</v>
      </c>
      <c r="C1335" s="225" t="s">
        <v>5195</v>
      </c>
      <c r="D1335" s="38" t="s">
        <v>57</v>
      </c>
      <c r="E1335" s="83" t="s">
        <v>5196</v>
      </c>
      <c r="F1335" s="38" t="s">
        <v>1048</v>
      </c>
      <c r="G1335" s="39" t="s">
        <v>5197</v>
      </c>
      <c r="H1335" s="40">
        <v>44951</v>
      </c>
      <c r="I1335" s="41">
        <f>Table15[[#This Row],[Fecha 
de 
expedición]]+1461</f>
        <v>46412</v>
      </c>
      <c r="J1335" s="244" t="str">
        <f ca="1">IF(I1335&gt;=TODAY(),"si","no")</f>
        <v>si</v>
      </c>
      <c r="K1335" s="8" t="str">
        <f ca="1">IF(ABS(_xlfn.DAYS(TODAY(),I1335))&lt;$B$9,"Debe renovar licencia luego de curso de 8 horas","")</f>
        <v/>
      </c>
      <c r="L1335" s="8"/>
      <c r="M1335" s="8" t="str">
        <f ca="1">IF(AND(J1335="no",$B$10="si"),"si","no")</f>
        <v>no</v>
      </c>
      <c r="N1335" s="266"/>
      <c r="O1335" s="266"/>
      <c r="P1335" s="266"/>
      <c r="Q1335" s="267" t="str" cm="1">
        <f t="array" aca="1" ref="Q1335" ca="1">_xlfn.IFS(J1335="no","no",$B$10="si","si")</f>
        <v>si</v>
      </c>
      <c r="R1335" s="266"/>
    </row>
    <row r="1336" spans="1:18" x14ac:dyDescent="0.3">
      <c r="A1336" s="63" t="s">
        <v>5198</v>
      </c>
      <c r="B1336" s="224" t="s">
        <v>44</v>
      </c>
      <c r="C1336" s="225" t="s">
        <v>5199</v>
      </c>
      <c r="D1336" s="38" t="s">
        <v>57</v>
      </c>
      <c r="E1336" s="37"/>
      <c r="F1336" s="38" t="s">
        <v>94</v>
      </c>
      <c r="G1336" s="39" t="s">
        <v>5200</v>
      </c>
      <c r="H1336" s="40">
        <v>43430</v>
      </c>
      <c r="I1336" s="41">
        <f>Table15[[#This Row],[Fecha 
de 
expedición]]+1461</f>
        <v>44891</v>
      </c>
      <c r="J1336" s="244" t="str">
        <f ca="1">IF(I1336&gt;=TODAY(),"si","no")</f>
        <v>no</v>
      </c>
      <c r="K1336" s="8" t="str">
        <f ca="1">IF(ABS(_xlfn.DAYS(TODAY(),I1336))&lt;$B$9,"Debe renovar licencia luego de curso de 8 horas","")</f>
        <v/>
      </c>
      <c r="L1336" s="8"/>
      <c r="M1336" s="8" t="str">
        <f ca="1">IF(AND(J1336="no",$B$10="si"),"si","no")</f>
        <v>si</v>
      </c>
      <c r="N1336" s="266"/>
      <c r="O1336" s="266"/>
      <c r="P1336" s="266"/>
      <c r="Q1336" s="267" t="str" cm="1">
        <f t="array" aca="1" ref="Q1336" ca="1">_xlfn.IFS(J1336="no","no",$B$10="si","si")</f>
        <v>no</v>
      </c>
      <c r="R1336" s="266"/>
    </row>
    <row r="1337" spans="1:18" x14ac:dyDescent="0.3">
      <c r="A1337" s="63" t="s">
        <v>5201</v>
      </c>
      <c r="B1337" s="224" t="s">
        <v>44</v>
      </c>
      <c r="C1337" s="225" t="s">
        <v>5202</v>
      </c>
      <c r="D1337" s="38" t="s">
        <v>57</v>
      </c>
      <c r="E1337" s="37" t="s">
        <v>5203</v>
      </c>
      <c r="F1337" s="38" t="s">
        <v>129</v>
      </c>
      <c r="G1337" s="39" t="s">
        <v>5204</v>
      </c>
      <c r="H1337" s="40">
        <v>44887</v>
      </c>
      <c r="I1337" s="41">
        <f>Table15[[#This Row],[Fecha 
de 
expedición]]+1461</f>
        <v>46348</v>
      </c>
      <c r="J1337" s="244" t="str">
        <f ca="1">IF(I1337&gt;=TODAY(),"si","no")</f>
        <v>si</v>
      </c>
      <c r="K1337" s="8" t="str">
        <f ca="1">IF(ABS(_xlfn.DAYS(TODAY(),I1337))&lt;$B$9,"Debe renovar licencia luego de curso de 8 horas","")</f>
        <v/>
      </c>
      <c r="L1337" s="8"/>
      <c r="M1337" s="8" t="str">
        <f ca="1">IF(AND(J1337="no",$B$10="si"),"si","no")</f>
        <v>no</v>
      </c>
      <c r="N1337" s="266"/>
      <c r="O1337" s="266"/>
      <c r="P1337" s="266"/>
      <c r="Q1337" s="267" t="str" cm="1">
        <f t="array" aca="1" ref="Q1337" ca="1">_xlfn.IFS(J1337="no","no",$B$10="si","si")</f>
        <v>si</v>
      </c>
      <c r="R1337" s="266"/>
    </row>
    <row r="1338" spans="1:18" x14ac:dyDescent="0.3">
      <c r="A1338" s="63" t="s">
        <v>5205</v>
      </c>
      <c r="B1338" s="224" t="s">
        <v>44</v>
      </c>
      <c r="C1338" s="225" t="s">
        <v>5206</v>
      </c>
      <c r="D1338" s="38" t="s">
        <v>57</v>
      </c>
      <c r="E1338" s="37" t="s">
        <v>5207</v>
      </c>
      <c r="F1338" s="38" t="s">
        <v>155</v>
      </c>
      <c r="G1338" s="39" t="s">
        <v>5208</v>
      </c>
      <c r="H1338" s="40">
        <v>44923</v>
      </c>
      <c r="I1338" s="41">
        <f>Table15[[#This Row],[Fecha 
de 
expedición]]+1461</f>
        <v>46384</v>
      </c>
      <c r="J1338" s="244" t="str">
        <f ca="1">IF(I1338&gt;=TODAY(),"si","no")</f>
        <v>si</v>
      </c>
      <c r="K1338" s="8" t="str">
        <f ca="1">IF(ABS(_xlfn.DAYS(TODAY(),I1338))&lt;$B$9,"Debe renovar licencia luego de curso de 8 horas","")</f>
        <v/>
      </c>
      <c r="L1338" s="8"/>
      <c r="M1338" s="8" t="str">
        <f ca="1">IF(AND(J1338="no",$B$10="si"),"si","no")</f>
        <v>no</v>
      </c>
      <c r="N1338" s="266"/>
      <c r="O1338" s="266"/>
      <c r="P1338" s="266"/>
      <c r="Q1338" s="267" t="str" cm="1">
        <f t="array" aca="1" ref="Q1338" ca="1">_xlfn.IFS(J1338="no","no",$B$10="si","si")</f>
        <v>si</v>
      </c>
      <c r="R1338" s="266"/>
    </row>
    <row r="1339" spans="1:18" x14ac:dyDescent="0.3">
      <c r="A1339" s="63" t="s">
        <v>5209</v>
      </c>
      <c r="B1339" s="224" t="s">
        <v>44</v>
      </c>
      <c r="C1339" s="225" t="s">
        <v>5210</v>
      </c>
      <c r="D1339" s="38" t="s">
        <v>57</v>
      </c>
      <c r="E1339" s="37" t="s">
        <v>5211</v>
      </c>
      <c r="F1339" s="38" t="s">
        <v>1940</v>
      </c>
      <c r="G1339" s="39" t="s">
        <v>5212</v>
      </c>
      <c r="H1339" s="40">
        <v>44853</v>
      </c>
      <c r="I1339" s="41">
        <f>Table15[[#This Row],[Fecha 
de 
expedición]]+1461</f>
        <v>46314</v>
      </c>
      <c r="J1339" s="244" t="str">
        <f ca="1">IF(I1339&gt;=TODAY(),"si","no")</f>
        <v>si</v>
      </c>
      <c r="K1339" s="8" t="str">
        <f ca="1">IF(ABS(_xlfn.DAYS(TODAY(),I1339))&lt;$B$9,"Debe renovar licencia luego de curso de 8 horas","")</f>
        <v/>
      </c>
      <c r="L1339" s="8"/>
      <c r="M1339" s="8" t="str">
        <f ca="1">IF(AND(J1339="no",$B$10="si"),"si","no")</f>
        <v>no</v>
      </c>
      <c r="N1339" s="266"/>
      <c r="O1339" s="266"/>
      <c r="P1339" s="266"/>
      <c r="Q1339" s="267" t="str" cm="1">
        <f t="array" aca="1" ref="Q1339" ca="1">_xlfn.IFS(J1339="no","no",$B$10="si","si")</f>
        <v>si</v>
      </c>
      <c r="R1339" s="266"/>
    </row>
    <row r="1340" spans="1:18" x14ac:dyDescent="0.3">
      <c r="A1340" s="63" t="s">
        <v>5213</v>
      </c>
      <c r="B1340" s="224" t="s">
        <v>44</v>
      </c>
      <c r="C1340" s="225" t="s">
        <v>5214</v>
      </c>
      <c r="D1340" s="38" t="s">
        <v>57</v>
      </c>
      <c r="E1340" s="37" t="s">
        <v>5215</v>
      </c>
      <c r="F1340" s="38" t="s">
        <v>678</v>
      </c>
      <c r="G1340" s="39" t="s">
        <v>5216</v>
      </c>
      <c r="H1340" s="40">
        <v>44908</v>
      </c>
      <c r="I1340" s="41">
        <f>Table15[[#This Row],[Fecha 
de 
expedición]]+1461</f>
        <v>46369</v>
      </c>
      <c r="J1340" s="244" t="str">
        <f ca="1">IF(I1340&gt;=TODAY(),"si","no")</f>
        <v>si</v>
      </c>
      <c r="K1340" s="8" t="str">
        <f ca="1">IF(ABS(_xlfn.DAYS(TODAY(),I1340))&lt;$B$9,"Debe renovar licencia luego de curso de 8 horas","")</f>
        <v/>
      </c>
      <c r="L1340" s="8"/>
      <c r="M1340" s="8" t="str">
        <f ca="1">IF(AND(J1340="no",$B$10="si"),"si","no")</f>
        <v>no</v>
      </c>
      <c r="N1340" s="266"/>
      <c r="O1340" s="266"/>
      <c r="P1340" s="266"/>
      <c r="Q1340" s="267" t="str" cm="1">
        <f t="array" aca="1" ref="Q1340" ca="1">_xlfn.IFS(J1340="no","no",$B$10="si","si")</f>
        <v>si</v>
      </c>
      <c r="R1340" s="266"/>
    </row>
    <row r="1341" spans="1:18" x14ac:dyDescent="0.3">
      <c r="A1341" s="63" t="s">
        <v>5217</v>
      </c>
      <c r="B1341" s="224" t="s">
        <v>44</v>
      </c>
      <c r="C1341" s="225" t="s">
        <v>5218</v>
      </c>
      <c r="D1341" s="38" t="s">
        <v>57</v>
      </c>
      <c r="E1341" s="82" t="s">
        <v>5219</v>
      </c>
      <c r="F1341" s="38" t="s">
        <v>1940</v>
      </c>
      <c r="G1341" s="39" t="s">
        <v>5220</v>
      </c>
      <c r="H1341" s="40">
        <v>44865</v>
      </c>
      <c r="I1341" s="41">
        <f>Table15[[#This Row],[Fecha 
de 
expedición]]+1461</f>
        <v>46326</v>
      </c>
      <c r="J1341" s="244" t="str">
        <f ca="1">IF(I1341&gt;=TODAY(),"si","no")</f>
        <v>si</v>
      </c>
      <c r="K1341" s="8" t="str">
        <f ca="1">IF(ABS(_xlfn.DAYS(TODAY(),I1341))&lt;$B$9,"Debe renovar licencia luego de curso de 8 horas","")</f>
        <v/>
      </c>
      <c r="L1341" s="8"/>
      <c r="M1341" s="8" t="str">
        <f ca="1">IF(AND(J1341="no",$B$10="si"),"si","no")</f>
        <v>no</v>
      </c>
      <c r="N1341" s="266"/>
      <c r="O1341" s="266"/>
      <c r="P1341" s="266"/>
      <c r="Q1341" s="267" t="str" cm="1">
        <f t="array" aca="1" ref="Q1341" ca="1">_xlfn.IFS(J1341="no","no",$B$10="si","si")</f>
        <v>si</v>
      </c>
      <c r="R1341" s="266"/>
    </row>
    <row r="1342" spans="1:18" x14ac:dyDescent="0.3">
      <c r="A1342" s="63" t="s">
        <v>5221</v>
      </c>
      <c r="B1342" s="224" t="s">
        <v>44</v>
      </c>
      <c r="C1342" s="225" t="s">
        <v>5222</v>
      </c>
      <c r="D1342" s="38" t="s">
        <v>46</v>
      </c>
      <c r="E1342" s="37" t="s">
        <v>5223</v>
      </c>
      <c r="F1342" s="38" t="s">
        <v>53</v>
      </c>
      <c r="G1342" s="39" t="s">
        <v>5224</v>
      </c>
      <c r="H1342" s="40">
        <v>43430</v>
      </c>
      <c r="I1342" s="41">
        <f>Table15[[#This Row],[Fecha 
de 
expedición]]+1461</f>
        <v>44891</v>
      </c>
      <c r="J1342" s="244" t="str">
        <f ca="1">IF(I1342&gt;=TODAY(),"si","no")</f>
        <v>no</v>
      </c>
      <c r="K1342" s="8" t="str">
        <f ca="1">IF(ABS(_xlfn.DAYS(TODAY(),I1342))&lt;$B$9,"Debe renovar licencia luego de curso de 8 horas","")</f>
        <v/>
      </c>
      <c r="L1342" s="8"/>
      <c r="M1342" s="8" t="str">
        <f ca="1">IF(AND(J1342="no",$B$10="si"),"si","no")</f>
        <v>si</v>
      </c>
      <c r="N1342" s="266"/>
      <c r="O1342" s="266"/>
      <c r="P1342" s="266"/>
      <c r="Q1342" s="267" t="str" cm="1">
        <f t="array" aca="1" ref="Q1342" ca="1">_xlfn.IFS(J1342="no","no",$B$10="si","si")</f>
        <v>no</v>
      </c>
      <c r="R1342" s="266"/>
    </row>
    <row r="1343" spans="1:18" x14ac:dyDescent="0.3">
      <c r="A1343" s="63" t="s">
        <v>5225</v>
      </c>
      <c r="B1343" s="224" t="s">
        <v>44</v>
      </c>
      <c r="C1343" s="225" t="s">
        <v>5226</v>
      </c>
      <c r="D1343" s="38" t="s">
        <v>57</v>
      </c>
      <c r="E1343" s="37" t="s">
        <v>5227</v>
      </c>
      <c r="F1343" s="38" t="s">
        <v>443</v>
      </c>
      <c r="G1343" s="39" t="s">
        <v>5228</v>
      </c>
      <c r="H1343" s="40">
        <v>44882</v>
      </c>
      <c r="I1343" s="41">
        <f>Table15[[#This Row],[Fecha 
de 
expedición]]+1461</f>
        <v>46343</v>
      </c>
      <c r="J1343" s="244" t="str">
        <f ca="1">IF(I1343&gt;=TODAY(),"si","no")</f>
        <v>si</v>
      </c>
      <c r="K1343" s="8" t="str">
        <f ca="1">IF(ABS(_xlfn.DAYS(TODAY(),I1343))&lt;$B$9,"Debe renovar licencia luego de curso de 8 horas","")</f>
        <v/>
      </c>
      <c r="L1343" s="8"/>
      <c r="M1343" s="8" t="str">
        <f ca="1">IF(AND(J1343="no",$B$10="si"),"si","no")</f>
        <v>no</v>
      </c>
      <c r="N1343" s="266"/>
      <c r="O1343" s="266"/>
      <c r="P1343" s="266"/>
      <c r="Q1343" s="267" t="str" cm="1">
        <f t="array" aca="1" ref="Q1343" ca="1">_xlfn.IFS(J1343="no","no",$B$10="si","si")</f>
        <v>si</v>
      </c>
      <c r="R1343" s="266"/>
    </row>
    <row r="1344" spans="1:18" x14ac:dyDescent="0.3">
      <c r="A1344" s="63" t="s">
        <v>5229</v>
      </c>
      <c r="B1344" s="224" t="s">
        <v>44</v>
      </c>
      <c r="C1344" s="225" t="s">
        <v>5230</v>
      </c>
      <c r="D1344" s="38" t="s">
        <v>57</v>
      </c>
      <c r="E1344" s="37" t="s">
        <v>5231</v>
      </c>
      <c r="F1344" s="38" t="s">
        <v>844</v>
      </c>
      <c r="G1344" s="39" t="s">
        <v>5232</v>
      </c>
      <c r="H1344" s="40">
        <v>43532</v>
      </c>
      <c r="I1344" s="41">
        <f>Table15[[#This Row],[Fecha 
de 
expedición]]+1461</f>
        <v>44993</v>
      </c>
      <c r="J1344" s="244" t="str">
        <f ca="1">IF(I1344&gt;=TODAY(),"si","no")</f>
        <v>no</v>
      </c>
      <c r="K1344" s="8" t="str">
        <f ca="1">IF(ABS(_xlfn.DAYS(TODAY(),I1344))&lt;$B$9,"Debe renovar licencia luego de curso de 8 horas","")</f>
        <v/>
      </c>
      <c r="L1344" s="8"/>
      <c r="M1344" s="8" t="str">
        <f ca="1">IF(AND(J1344="no",$B$10="si"),"si","no")</f>
        <v>si</v>
      </c>
      <c r="N1344" s="266"/>
      <c r="O1344" s="266"/>
      <c r="P1344" s="266"/>
      <c r="Q1344" s="267" t="str" cm="1">
        <f t="array" aca="1" ref="Q1344" ca="1">_xlfn.IFS(J1344="no","no",$B$10="si","si")</f>
        <v>no</v>
      </c>
      <c r="R1344" s="266"/>
    </row>
    <row r="1345" spans="1:18" x14ac:dyDescent="0.3">
      <c r="A1345" s="63" t="s">
        <v>5233</v>
      </c>
      <c r="B1345" s="224" t="s">
        <v>44</v>
      </c>
      <c r="C1345" s="225" t="s">
        <v>5234</v>
      </c>
      <c r="D1345" s="38" t="s">
        <v>57</v>
      </c>
      <c r="E1345" s="37" t="s">
        <v>5235</v>
      </c>
      <c r="F1345" s="38" t="s">
        <v>664</v>
      </c>
      <c r="G1345" s="39" t="s">
        <v>5236</v>
      </c>
      <c r="H1345" s="40">
        <v>44872</v>
      </c>
      <c r="I1345" s="41">
        <f>Table15[[#This Row],[Fecha 
de 
expedición]]+1461</f>
        <v>46333</v>
      </c>
      <c r="J1345" s="244" t="str">
        <f ca="1">IF(I1345&gt;=TODAY(),"si","no")</f>
        <v>si</v>
      </c>
      <c r="K1345" s="8" t="str">
        <f ca="1">IF(ABS(_xlfn.DAYS(TODAY(),I1345))&lt;$B$9,"Debe renovar licencia luego de curso de 8 horas","")</f>
        <v/>
      </c>
      <c r="L1345" s="8"/>
      <c r="M1345" s="8" t="str">
        <f ca="1">IF(AND(J1345="no",$B$10="si"),"si","no")</f>
        <v>no</v>
      </c>
      <c r="N1345" s="266"/>
      <c r="O1345" s="266"/>
      <c r="P1345" s="266"/>
      <c r="Q1345" s="267" t="str" cm="1">
        <f t="array" aca="1" ref="Q1345" ca="1">_xlfn.IFS(J1345="no","no",$B$10="si","si")</f>
        <v>si</v>
      </c>
      <c r="R1345" s="266"/>
    </row>
    <row r="1346" spans="1:18" x14ac:dyDescent="0.3">
      <c r="A1346" s="63" t="s">
        <v>5237</v>
      </c>
      <c r="B1346" s="224" t="s">
        <v>44</v>
      </c>
      <c r="C1346" s="225" t="s">
        <v>5238</v>
      </c>
      <c r="D1346" s="38" t="s">
        <v>57</v>
      </c>
      <c r="E1346" s="37" t="s">
        <v>5239</v>
      </c>
      <c r="F1346" s="38" t="s">
        <v>678</v>
      </c>
      <c r="G1346" s="39" t="s">
        <v>5240</v>
      </c>
      <c r="H1346" s="40">
        <v>43430</v>
      </c>
      <c r="I1346" s="41">
        <f>Table15[[#This Row],[Fecha 
de 
expedición]]+1461</f>
        <v>44891</v>
      </c>
      <c r="J1346" s="244" t="str">
        <f ca="1">IF(I1346&gt;=TODAY(),"si","no")</f>
        <v>no</v>
      </c>
      <c r="K1346" s="8" t="str">
        <f ca="1">IF(ABS(_xlfn.DAYS(TODAY(),I1346))&lt;$B$9,"Debe renovar licencia luego de curso de 8 horas","")</f>
        <v/>
      </c>
      <c r="L1346" s="8"/>
      <c r="M1346" s="8" t="str">
        <f ca="1">IF(AND(J1346="no",$B$10="si"),"si","no")</f>
        <v>si</v>
      </c>
      <c r="N1346" s="266"/>
      <c r="O1346" s="266"/>
      <c r="P1346" s="266"/>
      <c r="Q1346" s="267" t="str" cm="1">
        <f t="array" aca="1" ref="Q1346" ca="1">_xlfn.IFS(J1346="no","no",$B$10="si","si")</f>
        <v>no</v>
      </c>
      <c r="R1346" s="266"/>
    </row>
    <row r="1347" spans="1:18" x14ac:dyDescent="0.3">
      <c r="A1347" s="63" t="s">
        <v>5241</v>
      </c>
      <c r="B1347" s="224" t="s">
        <v>44</v>
      </c>
      <c r="C1347" s="225" t="s">
        <v>5242</v>
      </c>
      <c r="D1347" s="38" t="s">
        <v>57</v>
      </c>
      <c r="E1347" s="82" t="s">
        <v>5243</v>
      </c>
      <c r="F1347" s="38" t="s">
        <v>168</v>
      </c>
      <c r="G1347" s="39" t="s">
        <v>5244</v>
      </c>
      <c r="H1347" s="40">
        <v>44869</v>
      </c>
      <c r="I1347" s="41">
        <f>Table15[[#This Row],[Fecha 
de 
expedición]]+1461</f>
        <v>46330</v>
      </c>
      <c r="J1347" s="244" t="str">
        <f ca="1">IF(I1347&gt;=TODAY(),"si","no")</f>
        <v>si</v>
      </c>
      <c r="K1347" s="8" t="str">
        <f ca="1">IF(ABS(_xlfn.DAYS(TODAY(),I1347))&lt;$B$9,"Debe renovar licencia luego de curso de 8 horas","")</f>
        <v/>
      </c>
      <c r="L1347" s="8"/>
      <c r="M1347" s="8" t="str">
        <f ca="1">IF(AND(J1347="no",$B$10="si"),"si","no")</f>
        <v>no</v>
      </c>
      <c r="N1347" s="266"/>
      <c r="O1347" s="266"/>
      <c r="P1347" s="266"/>
      <c r="Q1347" s="267" t="str" cm="1">
        <f t="array" aca="1" ref="Q1347" ca="1">_xlfn.IFS(J1347="no","no",$B$10="si","si")</f>
        <v>si</v>
      </c>
      <c r="R1347" s="266"/>
    </row>
    <row r="1348" spans="1:18" x14ac:dyDescent="0.3">
      <c r="A1348" s="63" t="s">
        <v>5245</v>
      </c>
      <c r="B1348" s="224" t="s">
        <v>44</v>
      </c>
      <c r="C1348" s="225" t="s">
        <v>5246</v>
      </c>
      <c r="D1348" s="38" t="s">
        <v>57</v>
      </c>
      <c r="E1348" s="37" t="s">
        <v>5247</v>
      </c>
      <c r="F1348" s="38" t="s">
        <v>402</v>
      </c>
      <c r="G1348" s="39" t="s">
        <v>5248</v>
      </c>
      <c r="H1348" s="40">
        <v>44872</v>
      </c>
      <c r="I1348" s="41">
        <f>Table15[[#This Row],[Fecha 
de 
expedición]]+1461</f>
        <v>46333</v>
      </c>
      <c r="J1348" s="244" t="str">
        <f ca="1">IF(I1348&gt;=TODAY(),"si","no")</f>
        <v>si</v>
      </c>
      <c r="K1348" s="8" t="str">
        <f ca="1">IF(ABS(_xlfn.DAYS(TODAY(),I1348))&lt;$B$9,"Debe renovar licencia luego de curso de 8 horas","")</f>
        <v/>
      </c>
      <c r="L1348" s="8"/>
      <c r="M1348" s="8" t="str">
        <f ca="1">IF(AND(J1348="no",$B$10="si"),"si","no")</f>
        <v>no</v>
      </c>
      <c r="N1348" s="266"/>
      <c r="O1348" s="266"/>
      <c r="P1348" s="266"/>
      <c r="Q1348" s="267" t="str" cm="1">
        <f t="array" aca="1" ref="Q1348" ca="1">_xlfn.IFS(J1348="no","no",$B$10="si","si")</f>
        <v>si</v>
      </c>
      <c r="R1348" s="266"/>
    </row>
    <row r="1349" spans="1:18" x14ac:dyDescent="0.3">
      <c r="A1349" s="63" t="s">
        <v>5249</v>
      </c>
      <c r="B1349" s="224" t="s">
        <v>44</v>
      </c>
      <c r="C1349" s="225" t="s">
        <v>5250</v>
      </c>
      <c r="D1349" s="38" t="s">
        <v>57</v>
      </c>
      <c r="E1349" s="37" t="s">
        <v>5251</v>
      </c>
      <c r="F1349" s="38" t="s">
        <v>560</v>
      </c>
      <c r="G1349" s="39" t="s">
        <v>5252</v>
      </c>
      <c r="H1349" s="40">
        <v>44971</v>
      </c>
      <c r="I1349" s="41">
        <f>Table15[[#This Row],[Fecha 
de 
expedición]]+1461</f>
        <v>46432</v>
      </c>
      <c r="J1349" s="244" t="str">
        <f ca="1">IF(I1349&gt;=TODAY(),"si","no")</f>
        <v>si</v>
      </c>
      <c r="K1349" s="8" t="str">
        <f ca="1">IF(ABS(_xlfn.DAYS(TODAY(),I1349))&lt;$B$9,"Debe renovar licencia luego de curso de 8 horas","")</f>
        <v/>
      </c>
      <c r="L1349" s="8"/>
      <c r="M1349" s="8" t="str">
        <f ca="1">IF(AND(J1349="no",$B$10="si"),"si","no")</f>
        <v>no</v>
      </c>
      <c r="N1349" s="266"/>
      <c r="O1349" s="266"/>
      <c r="P1349" s="266"/>
      <c r="Q1349" s="267" t="str" cm="1">
        <f t="array" aca="1" ref="Q1349" ca="1">_xlfn.IFS(J1349="no","no",$B$10="si","si")</f>
        <v>si</v>
      </c>
      <c r="R1349" s="266"/>
    </row>
    <row r="1350" spans="1:18" x14ac:dyDescent="0.3">
      <c r="A1350" s="63" t="s">
        <v>5253</v>
      </c>
      <c r="B1350" s="224" t="s">
        <v>44</v>
      </c>
      <c r="C1350" s="225" t="s">
        <v>5254</v>
      </c>
      <c r="D1350" s="38" t="s">
        <v>57</v>
      </c>
      <c r="E1350" s="83" t="s">
        <v>5255</v>
      </c>
      <c r="F1350" s="38" t="s">
        <v>430</v>
      </c>
      <c r="G1350" s="39" t="s">
        <v>5256</v>
      </c>
      <c r="H1350" s="40">
        <v>45058</v>
      </c>
      <c r="I1350" s="41">
        <f>Table15[[#This Row],[Fecha 
de 
expedición]]+1461</f>
        <v>46519</v>
      </c>
      <c r="J1350" s="244" t="str">
        <f ca="1">IF(I1350&gt;=TODAY(),"si","no")</f>
        <v>si</v>
      </c>
      <c r="K1350" s="8" t="str">
        <f ca="1">IF(ABS(_xlfn.DAYS(TODAY(),I1350))&lt;$B$9,"Debe renovar licencia luego de curso de 8 horas","")</f>
        <v/>
      </c>
      <c r="L1350" s="8"/>
      <c r="M1350" s="8" t="str">
        <f ca="1">IF(AND(J1350="no",$B$10="si"),"si","no")</f>
        <v>no</v>
      </c>
      <c r="N1350" s="266"/>
      <c r="O1350" s="266"/>
      <c r="P1350" s="266"/>
      <c r="Q1350" s="267" t="str" cm="1">
        <f t="array" aca="1" ref="Q1350" ca="1">_xlfn.IFS(J1350="no","no",$B$10="si","si")</f>
        <v>si</v>
      </c>
      <c r="R1350" s="266"/>
    </row>
    <row r="1351" spans="1:18" x14ac:dyDescent="0.3">
      <c r="A1351" s="63" t="s">
        <v>5257</v>
      </c>
      <c r="B1351" s="224" t="s">
        <v>44</v>
      </c>
      <c r="C1351" s="225" t="s">
        <v>5258</v>
      </c>
      <c r="D1351" s="38" t="s">
        <v>57</v>
      </c>
      <c r="E1351" s="37" t="s">
        <v>5259</v>
      </c>
      <c r="F1351" s="38" t="s">
        <v>119</v>
      </c>
      <c r="G1351" s="39" t="s">
        <v>5260</v>
      </c>
      <c r="H1351" s="40">
        <v>44908</v>
      </c>
      <c r="I1351" s="41">
        <f>Table15[[#This Row],[Fecha 
de 
expedición]]+1461</f>
        <v>46369</v>
      </c>
      <c r="J1351" s="244" t="str">
        <f ca="1">IF(I1351&gt;=TODAY(),"si","no")</f>
        <v>si</v>
      </c>
      <c r="K1351" s="8" t="str">
        <f ca="1">IF(ABS(_xlfn.DAYS(TODAY(),I1351))&lt;$B$9,"Debe renovar licencia luego de curso de 8 horas","")</f>
        <v/>
      </c>
      <c r="L1351" s="8"/>
      <c r="M1351" s="8" t="str">
        <f ca="1">IF(AND(J1351="no",$B$10="si"),"si","no")</f>
        <v>no</v>
      </c>
      <c r="N1351" s="266"/>
      <c r="O1351" s="266"/>
      <c r="P1351" s="266"/>
      <c r="Q1351" s="267" t="str" cm="1">
        <f t="array" aca="1" ref="Q1351" ca="1">_xlfn.IFS(J1351="no","no",$B$10="si","si")</f>
        <v>si</v>
      </c>
      <c r="R1351" s="266"/>
    </row>
    <row r="1352" spans="1:18" x14ac:dyDescent="0.3">
      <c r="A1352" s="63" t="s">
        <v>5261</v>
      </c>
      <c r="B1352" s="224" t="s">
        <v>44</v>
      </c>
      <c r="C1352" s="225" t="s">
        <v>5262</v>
      </c>
      <c r="D1352" s="38" t="s">
        <v>57</v>
      </c>
      <c r="E1352" s="37" t="s">
        <v>5263</v>
      </c>
      <c r="F1352" s="38" t="s">
        <v>678</v>
      </c>
      <c r="G1352" s="39" t="s">
        <v>5264</v>
      </c>
      <c r="H1352" s="40">
        <v>45076</v>
      </c>
      <c r="I1352" s="41">
        <f>Table15[[#This Row],[Fecha 
de 
expedición]]+1461</f>
        <v>46537</v>
      </c>
      <c r="J1352" s="244" t="str">
        <f ca="1">IF(I1352&gt;=TODAY(),"si","no")</f>
        <v>si</v>
      </c>
      <c r="K1352" s="8" t="str">
        <f ca="1">IF(ABS(_xlfn.DAYS(TODAY(),I1352))&lt;$B$9,"Debe renovar licencia luego de curso de 8 horas","")</f>
        <v/>
      </c>
      <c r="L1352" s="8"/>
      <c r="M1352" s="8" t="str">
        <f ca="1">IF(AND(J1352="no",$B$10="si"),"si","no")</f>
        <v>no</v>
      </c>
      <c r="N1352" s="266"/>
      <c r="O1352" s="266"/>
      <c r="P1352" s="266"/>
      <c r="Q1352" s="267" t="str" cm="1">
        <f t="array" aca="1" ref="Q1352" ca="1">_xlfn.IFS(J1352="no","no",$B$10="si","si")</f>
        <v>si</v>
      </c>
      <c r="R1352" s="266"/>
    </row>
    <row r="1353" spans="1:18" x14ac:dyDescent="0.3">
      <c r="A1353" s="63" t="s">
        <v>5265</v>
      </c>
      <c r="B1353" s="224" t="s">
        <v>44</v>
      </c>
      <c r="C1353" s="225" t="s">
        <v>5266</v>
      </c>
      <c r="D1353" s="38" t="s">
        <v>57</v>
      </c>
      <c r="E1353" s="83" t="s">
        <v>5267</v>
      </c>
      <c r="F1353" s="38" t="s">
        <v>129</v>
      </c>
      <c r="G1353" s="39" t="s">
        <v>5268</v>
      </c>
      <c r="H1353" s="40">
        <v>45054</v>
      </c>
      <c r="I1353" s="41">
        <f>Table15[[#This Row],[Fecha 
de 
expedición]]+1461</f>
        <v>46515</v>
      </c>
      <c r="J1353" s="244" t="str">
        <f ca="1">IF(I1353&gt;=TODAY(),"si","no")</f>
        <v>si</v>
      </c>
      <c r="K1353" s="8" t="str">
        <f ca="1">IF(ABS(_xlfn.DAYS(TODAY(),I1353))&lt;$B$9,"Debe renovar licencia luego de curso de 8 horas","")</f>
        <v/>
      </c>
      <c r="L1353" s="8"/>
      <c r="M1353" s="8" t="str">
        <f ca="1">IF(AND(J1353="no",$B$10="si"),"si","no")</f>
        <v>no</v>
      </c>
      <c r="N1353" s="266"/>
      <c r="O1353" s="266"/>
      <c r="P1353" s="266"/>
      <c r="Q1353" s="267" t="str" cm="1">
        <f t="array" aca="1" ref="Q1353" ca="1">_xlfn.IFS(J1353="no","no",$B$10="si","si")</f>
        <v>si</v>
      </c>
      <c r="R1353" s="266"/>
    </row>
    <row r="1354" spans="1:18" x14ac:dyDescent="0.3">
      <c r="A1354" s="63" t="s">
        <v>5269</v>
      </c>
      <c r="B1354" s="224" t="s">
        <v>44</v>
      </c>
      <c r="C1354" s="225" t="s">
        <v>5270</v>
      </c>
      <c r="D1354" s="38" t="s">
        <v>57</v>
      </c>
      <c r="E1354" s="37" t="s">
        <v>5271</v>
      </c>
      <c r="F1354" s="38" t="s">
        <v>155</v>
      </c>
      <c r="G1354" s="39" t="s">
        <v>5272</v>
      </c>
      <c r="H1354" s="40">
        <v>43446</v>
      </c>
      <c r="I1354" s="41">
        <f>Table15[[#This Row],[Fecha 
de 
expedición]]+1461</f>
        <v>44907</v>
      </c>
      <c r="J1354" s="244" t="str">
        <f ca="1">IF(I1354&gt;=TODAY(),"si","no")</f>
        <v>no</v>
      </c>
      <c r="K1354" s="8" t="str">
        <f ca="1">IF(ABS(_xlfn.DAYS(TODAY(),I1354))&lt;$B$9,"Debe renovar licencia luego de curso de 8 horas","")</f>
        <v/>
      </c>
      <c r="L1354" s="8"/>
      <c r="M1354" s="8" t="str">
        <f ca="1">IF(AND(J1354="no",$B$10="si"),"si","no")</f>
        <v>si</v>
      </c>
      <c r="N1354" s="266"/>
      <c r="O1354" s="266"/>
      <c r="P1354" s="266"/>
      <c r="Q1354" s="267"/>
      <c r="R1354" s="266"/>
    </row>
    <row r="1355" spans="1:18" x14ac:dyDescent="0.3">
      <c r="A1355" s="252" t="s">
        <v>5269</v>
      </c>
      <c r="B1355" s="224" t="s">
        <v>44</v>
      </c>
      <c r="C1355" s="253" t="s">
        <v>5270</v>
      </c>
      <c r="D1355" s="254" t="s">
        <v>57</v>
      </c>
      <c r="E1355" s="259" t="s">
        <v>5271</v>
      </c>
      <c r="F1355" s="38" t="s">
        <v>155</v>
      </c>
      <c r="G1355" s="256" t="s">
        <v>9507</v>
      </c>
      <c r="H1355" s="257">
        <v>45117</v>
      </c>
      <c r="I1355" s="41">
        <f>Table15[[#This Row],[Fecha 
de 
expedición]]+1461</f>
        <v>46578</v>
      </c>
      <c r="J1355" s="258" t="str">
        <f ca="1">IF(I1355&gt;=TODAY(),"si","no")</f>
        <v>si</v>
      </c>
      <c r="K1355" s="8" t="str">
        <f ca="1">IF(ABS(_xlfn.DAYS(TODAY(),I1355))&lt;$B$9,"Debe renovar licencia luego de curso de 8 horas","")</f>
        <v/>
      </c>
      <c r="L1355" s="8"/>
      <c r="M1355" s="8" t="str">
        <f ca="1">IF(AND(J1355="no",$B$10="si"),"si","no")</f>
        <v>no</v>
      </c>
      <c r="N1355" s="266"/>
      <c r="O1355" s="266"/>
      <c r="P1355" s="266"/>
      <c r="Q1355" s="267"/>
      <c r="R1355" s="266"/>
    </row>
    <row r="1356" spans="1:18" x14ac:dyDescent="0.3">
      <c r="A1356" s="63" t="s">
        <v>5273</v>
      </c>
      <c r="B1356" s="224" t="s">
        <v>44</v>
      </c>
      <c r="C1356" s="225" t="s">
        <v>5274</v>
      </c>
      <c r="D1356" s="38" t="s">
        <v>57</v>
      </c>
      <c r="E1356" s="37" t="s">
        <v>5275</v>
      </c>
      <c r="F1356" s="38" t="s">
        <v>2175</v>
      </c>
      <c r="G1356" s="39" t="s">
        <v>5276</v>
      </c>
      <c r="H1356" s="40">
        <v>45016</v>
      </c>
      <c r="I1356" s="41">
        <f>Table15[[#This Row],[Fecha 
de 
expedición]]+1461</f>
        <v>46477</v>
      </c>
      <c r="J1356" s="244" t="str">
        <f ca="1">IF(I1356&gt;=TODAY(),"si","no")</f>
        <v>si</v>
      </c>
      <c r="K1356" s="8" t="str">
        <f ca="1">IF(ABS(_xlfn.DAYS(TODAY(),I1356))&lt;$B$9,"Debe renovar licencia luego de curso de 8 horas","")</f>
        <v/>
      </c>
      <c r="L1356" s="8"/>
      <c r="M1356" s="8" t="str">
        <f ca="1">IF(AND(J1356="no",$B$10="si"),"si","no")</f>
        <v>no</v>
      </c>
      <c r="N1356" s="266"/>
      <c r="O1356" s="266"/>
      <c r="P1356" s="266"/>
      <c r="Q1356" s="267" t="str" cm="1">
        <f t="array" aca="1" ref="Q1356" ca="1">_xlfn.IFS(J1356="no","no",$B$10="si","si")</f>
        <v>si</v>
      </c>
      <c r="R1356" s="266"/>
    </row>
    <row r="1357" spans="1:18" x14ac:dyDescent="0.3">
      <c r="A1357" s="63" t="s">
        <v>5277</v>
      </c>
      <c r="B1357" s="224" t="s">
        <v>44</v>
      </c>
      <c r="C1357" s="225" t="s">
        <v>5278</v>
      </c>
      <c r="D1357" s="38" t="s">
        <v>57</v>
      </c>
      <c r="E1357" s="37" t="s">
        <v>5279</v>
      </c>
      <c r="F1357" s="38" t="s">
        <v>109</v>
      </c>
      <c r="G1357" s="39" t="s">
        <v>5280</v>
      </c>
      <c r="H1357" s="40">
        <v>44873</v>
      </c>
      <c r="I1357" s="41">
        <f>Table15[[#This Row],[Fecha 
de 
expedición]]+1461</f>
        <v>46334</v>
      </c>
      <c r="J1357" s="244" t="str">
        <f ca="1">IF(I1357&gt;=TODAY(),"si","no")</f>
        <v>si</v>
      </c>
      <c r="K1357" s="8" t="str">
        <f ca="1">IF(ABS(_xlfn.DAYS(TODAY(),I1357))&lt;$B$9,"Debe renovar licencia luego de curso de 8 horas","")</f>
        <v/>
      </c>
      <c r="L1357" s="8"/>
      <c r="M1357" s="8" t="str">
        <f ca="1">IF(AND(J1357="no",$B$10="si"),"si","no")</f>
        <v>no</v>
      </c>
      <c r="N1357" s="266"/>
      <c r="O1357" s="266"/>
      <c r="P1357" s="266"/>
      <c r="Q1357" s="267" t="str" cm="1">
        <f t="array" aca="1" ref="Q1357" ca="1">_xlfn.IFS(J1357="no","no",$B$10="si","si")</f>
        <v>si</v>
      </c>
      <c r="R1357" s="266"/>
    </row>
    <row r="1358" spans="1:18" x14ac:dyDescent="0.3">
      <c r="A1358" s="63" t="s">
        <v>5281</v>
      </c>
      <c r="B1358" s="224" t="s">
        <v>44</v>
      </c>
      <c r="C1358" s="225" t="s">
        <v>5282</v>
      </c>
      <c r="D1358" s="38" t="s">
        <v>57</v>
      </c>
      <c r="E1358" s="37" t="s">
        <v>5283</v>
      </c>
      <c r="F1358" s="38" t="s">
        <v>94</v>
      </c>
      <c r="G1358" s="39" t="s">
        <v>5284</v>
      </c>
      <c r="H1358" s="40">
        <v>44883</v>
      </c>
      <c r="I1358" s="41">
        <f>Table15[[#This Row],[Fecha 
de 
expedición]]+1461</f>
        <v>46344</v>
      </c>
      <c r="J1358" s="244" t="str">
        <f ca="1">IF(I1358&gt;=TODAY(),"si","no")</f>
        <v>si</v>
      </c>
      <c r="K1358" s="8" t="str">
        <f ca="1">IF(ABS(_xlfn.DAYS(TODAY(),I1358))&lt;$B$9,"Debe renovar licencia luego de curso de 8 horas","")</f>
        <v/>
      </c>
      <c r="L1358" s="8"/>
      <c r="M1358" s="8" t="str">
        <f ca="1">IF(AND(J1358="no",$B$10="si"),"si","no")</f>
        <v>no</v>
      </c>
      <c r="N1358" s="266"/>
      <c r="O1358" s="266"/>
      <c r="P1358" s="266"/>
      <c r="Q1358" s="267" t="str" cm="1">
        <f t="array" aca="1" ref="Q1358" ca="1">_xlfn.IFS(J1358="no","no",$B$10="si","si")</f>
        <v>si</v>
      </c>
      <c r="R1358" s="266"/>
    </row>
    <row r="1359" spans="1:18" x14ac:dyDescent="0.3">
      <c r="A1359" s="63" t="s">
        <v>5285</v>
      </c>
      <c r="B1359" s="224" t="s">
        <v>44</v>
      </c>
      <c r="C1359" s="225" t="s">
        <v>5286</v>
      </c>
      <c r="D1359" s="38" t="s">
        <v>57</v>
      </c>
      <c r="E1359" s="37" t="s">
        <v>5287</v>
      </c>
      <c r="F1359" s="38" t="s">
        <v>1349</v>
      </c>
      <c r="G1359" s="39" t="s">
        <v>5288</v>
      </c>
      <c r="H1359" s="40">
        <v>43446</v>
      </c>
      <c r="I1359" s="41">
        <f>Table15[[#This Row],[Fecha 
de 
expedición]]+1461</f>
        <v>44907</v>
      </c>
      <c r="J1359" s="244" t="str">
        <f ca="1">IF(I1359&gt;=TODAY(),"si","no")</f>
        <v>no</v>
      </c>
      <c r="K1359" s="8" t="str">
        <f ca="1">IF(ABS(_xlfn.DAYS(TODAY(),I1359))&lt;$B$9,"Debe renovar licencia luego de curso de 8 horas","")</f>
        <v/>
      </c>
      <c r="L1359" s="8"/>
      <c r="M1359" s="8" t="str">
        <f ca="1">IF(AND(J1359="no",$B$10="si"),"si","no")</f>
        <v>si</v>
      </c>
      <c r="N1359" s="266"/>
      <c r="O1359" s="266"/>
      <c r="P1359" s="266"/>
      <c r="Q1359" s="267" t="str" cm="1">
        <f t="array" aca="1" ref="Q1359" ca="1">_xlfn.IFS(J1359="no","no",$B$10="si","si")</f>
        <v>no</v>
      </c>
      <c r="R1359" s="266"/>
    </row>
    <row r="1360" spans="1:18" x14ac:dyDescent="0.3">
      <c r="A1360" s="63" t="s">
        <v>5289</v>
      </c>
      <c r="B1360" s="224" t="s">
        <v>44</v>
      </c>
      <c r="C1360" s="225" t="s">
        <v>5290</v>
      </c>
      <c r="D1360" s="38" t="s">
        <v>57</v>
      </c>
      <c r="E1360" s="37" t="s">
        <v>5291</v>
      </c>
      <c r="F1360" s="38" t="s">
        <v>262</v>
      </c>
      <c r="G1360" s="39" t="s">
        <v>5292</v>
      </c>
      <c r="H1360" s="40">
        <v>43446</v>
      </c>
      <c r="I1360" s="41">
        <f>Table15[[#This Row],[Fecha 
de 
expedición]]+1461</f>
        <v>44907</v>
      </c>
      <c r="J1360" s="244" t="str">
        <f ca="1">IF(I1360&gt;=TODAY(),"si","no")</f>
        <v>no</v>
      </c>
      <c r="K1360" s="8" t="str">
        <f ca="1">IF(ABS(_xlfn.DAYS(TODAY(),I1360))&lt;$B$9,"Debe renovar licencia luego de curso de 8 horas","")</f>
        <v/>
      </c>
      <c r="L1360" s="8"/>
      <c r="M1360" s="8" t="str">
        <f ca="1">IF(AND(J1360="no",$B$10="si"),"si","no")</f>
        <v>si</v>
      </c>
      <c r="N1360" s="266"/>
      <c r="O1360" s="266"/>
      <c r="P1360" s="266"/>
      <c r="Q1360" s="267" t="str" cm="1">
        <f t="array" aca="1" ref="Q1360" ca="1">_xlfn.IFS(J1360="no","no",$B$10="si","si")</f>
        <v>no</v>
      </c>
      <c r="R1360" s="266"/>
    </row>
    <row r="1361" spans="1:18" x14ac:dyDescent="0.3">
      <c r="A1361" s="63" t="s">
        <v>5293</v>
      </c>
      <c r="B1361" s="224" t="s">
        <v>44</v>
      </c>
      <c r="C1361" s="225" t="s">
        <v>5294</v>
      </c>
      <c r="D1361" s="38" t="s">
        <v>57</v>
      </c>
      <c r="E1361" s="37" t="s">
        <v>5295</v>
      </c>
      <c r="F1361" s="38" t="s">
        <v>155</v>
      </c>
      <c r="G1361" s="39" t="s">
        <v>5296</v>
      </c>
      <c r="H1361" s="40">
        <v>43446</v>
      </c>
      <c r="I1361" s="41">
        <f>Table15[[#This Row],[Fecha 
de 
expedición]]+1461</f>
        <v>44907</v>
      </c>
      <c r="J1361" s="244" t="str">
        <f ca="1">IF(I1361&gt;=TODAY(),"si","no")</f>
        <v>no</v>
      </c>
      <c r="K1361" s="8" t="str">
        <f ca="1">IF(ABS(_xlfn.DAYS(TODAY(),I1361))&lt;$B$9,"Debe renovar licencia luego de curso de 8 horas","")</f>
        <v/>
      </c>
      <c r="L1361" s="8"/>
      <c r="M1361" s="8" t="str">
        <f ca="1">IF(AND(J1361="no",$B$10="si"),"si","no")</f>
        <v>si</v>
      </c>
      <c r="N1361" s="266"/>
      <c r="O1361" s="266"/>
      <c r="P1361" s="266"/>
      <c r="Q1361" s="267" t="str" cm="1">
        <f t="array" aca="1" ref="Q1361" ca="1">_xlfn.IFS(J1361="no","no",$B$10="si","si")</f>
        <v>no</v>
      </c>
      <c r="R1361" s="266"/>
    </row>
    <row r="1362" spans="1:18" x14ac:dyDescent="0.3">
      <c r="A1362" s="63" t="s">
        <v>5297</v>
      </c>
      <c r="B1362" s="224" t="s">
        <v>44</v>
      </c>
      <c r="C1362" s="225" t="s">
        <v>5298</v>
      </c>
      <c r="D1362" s="38" t="s">
        <v>57</v>
      </c>
      <c r="E1362" s="37" t="s">
        <v>5299</v>
      </c>
      <c r="F1362" s="38" t="s">
        <v>1011</v>
      </c>
      <c r="G1362" s="39" t="s">
        <v>5300</v>
      </c>
      <c r="H1362" s="40">
        <v>44887</v>
      </c>
      <c r="I1362" s="41">
        <f>Table15[[#This Row],[Fecha 
de 
expedición]]+1461</f>
        <v>46348</v>
      </c>
      <c r="J1362" s="244" t="str">
        <f ca="1">IF(I1362&gt;=TODAY(),"si","no")</f>
        <v>si</v>
      </c>
      <c r="K1362" s="8" t="str">
        <f ca="1">IF(ABS(_xlfn.DAYS(TODAY(),I1362))&lt;$B$9,"Debe renovar licencia luego de curso de 8 horas","")</f>
        <v/>
      </c>
      <c r="L1362" s="8"/>
      <c r="M1362" s="8" t="str">
        <f ca="1">IF(AND(J1362="no",$B$10="si"),"si","no")</f>
        <v>no</v>
      </c>
      <c r="N1362" s="266"/>
      <c r="O1362" s="266"/>
      <c r="P1362" s="266"/>
      <c r="Q1362" s="267" t="str" cm="1">
        <f t="array" aca="1" ref="Q1362" ca="1">_xlfn.IFS(J1362="no","no",$B$10="si","si")</f>
        <v>si</v>
      </c>
      <c r="R1362" s="266"/>
    </row>
    <row r="1363" spans="1:18" x14ac:dyDescent="0.3">
      <c r="A1363" s="63" t="s">
        <v>5301</v>
      </c>
      <c r="B1363" s="224" t="s">
        <v>44</v>
      </c>
      <c r="C1363" s="225" t="s">
        <v>5302</v>
      </c>
      <c r="D1363" s="38" t="s">
        <v>57</v>
      </c>
      <c r="E1363" s="37" t="s">
        <v>5303</v>
      </c>
      <c r="F1363" s="38" t="s">
        <v>490</v>
      </c>
      <c r="G1363" s="39" t="s">
        <v>5304</v>
      </c>
      <c r="H1363" s="40">
        <v>43446</v>
      </c>
      <c r="I1363" s="41">
        <f>Table15[[#This Row],[Fecha 
de 
expedición]]+1461</f>
        <v>44907</v>
      </c>
      <c r="J1363" s="244" t="str">
        <f ca="1">IF(I1363&gt;=TODAY(),"si","no")</f>
        <v>no</v>
      </c>
      <c r="K1363" s="8" t="str">
        <f ca="1">IF(ABS(_xlfn.DAYS(TODAY(),I1363))&lt;$B$9,"Debe renovar licencia luego de curso de 8 horas","")</f>
        <v/>
      </c>
      <c r="L1363" s="8"/>
      <c r="M1363" s="8" t="str">
        <f ca="1">IF(AND(J1363="no",$B$10="si"),"si","no")</f>
        <v>si</v>
      </c>
      <c r="N1363" s="266"/>
      <c r="O1363" s="266"/>
      <c r="P1363" s="266"/>
      <c r="Q1363" s="267" t="str" cm="1">
        <f t="array" aca="1" ref="Q1363" ca="1">_xlfn.IFS(J1363="no","no",$B$10="si","si")</f>
        <v>no</v>
      </c>
      <c r="R1363" s="266"/>
    </row>
    <row r="1364" spans="1:18" x14ac:dyDescent="0.3">
      <c r="A1364" s="63" t="s">
        <v>5305</v>
      </c>
      <c r="B1364" s="224" t="s">
        <v>44</v>
      </c>
      <c r="C1364" s="225" t="s">
        <v>5306</v>
      </c>
      <c r="D1364" s="38" t="s">
        <v>57</v>
      </c>
      <c r="E1364" s="37" t="s">
        <v>5307</v>
      </c>
      <c r="F1364" s="38" t="s">
        <v>285</v>
      </c>
      <c r="G1364" s="39" t="s">
        <v>5308</v>
      </c>
      <c r="H1364" s="40">
        <v>43446</v>
      </c>
      <c r="I1364" s="41">
        <f>Table15[[#This Row],[Fecha 
de 
expedición]]+1461</f>
        <v>44907</v>
      </c>
      <c r="J1364" s="244" t="str">
        <f ca="1">IF(I1364&gt;=TODAY(),"si","no")</f>
        <v>no</v>
      </c>
      <c r="K1364" s="8" t="str">
        <f ca="1">IF(ABS(_xlfn.DAYS(TODAY(),I1364))&lt;$B$9,"Debe renovar licencia luego de curso de 8 horas","")</f>
        <v/>
      </c>
      <c r="L1364" s="8"/>
      <c r="M1364" s="8" t="str">
        <f ca="1">IF(AND(J1364="no",$B$10="si"),"si","no")</f>
        <v>si</v>
      </c>
      <c r="N1364" s="266"/>
      <c r="O1364" s="266"/>
      <c r="P1364" s="266"/>
      <c r="Q1364" s="267" t="str" cm="1">
        <f t="array" aca="1" ref="Q1364" ca="1">_xlfn.IFS(J1364="no","no",$B$10="si","si")</f>
        <v>no</v>
      </c>
      <c r="R1364" s="266"/>
    </row>
    <row r="1365" spans="1:18" x14ac:dyDescent="0.3">
      <c r="A1365" s="63" t="s">
        <v>5309</v>
      </c>
      <c r="B1365" s="224" t="s">
        <v>44</v>
      </c>
      <c r="C1365" s="225" t="s">
        <v>5310</v>
      </c>
      <c r="D1365" s="38" t="s">
        <v>57</v>
      </c>
      <c r="E1365" s="37" t="s">
        <v>5311</v>
      </c>
      <c r="F1365" s="38" t="s">
        <v>114</v>
      </c>
      <c r="G1365" s="39" t="s">
        <v>5312</v>
      </c>
      <c r="H1365" s="40">
        <v>43446</v>
      </c>
      <c r="I1365" s="41">
        <f>Table15[[#This Row],[Fecha 
de 
expedición]]+1461</f>
        <v>44907</v>
      </c>
      <c r="J1365" s="244" t="str">
        <f ca="1">IF(I1365&gt;=TODAY(),"si","no")</f>
        <v>no</v>
      </c>
      <c r="K1365" s="8" t="str">
        <f ca="1">IF(ABS(_xlfn.DAYS(TODAY(),I1365))&lt;$B$9,"Debe renovar licencia luego de curso de 8 horas","")</f>
        <v/>
      </c>
      <c r="L1365" s="8"/>
      <c r="M1365" s="8" t="str">
        <f ca="1">IF(AND(J1365="no",$B$10="si"),"si","no")</f>
        <v>si</v>
      </c>
      <c r="N1365" s="266"/>
      <c r="O1365" s="266"/>
      <c r="P1365" s="266"/>
      <c r="Q1365" s="267" t="str" cm="1">
        <f t="array" aca="1" ref="Q1365" ca="1">_xlfn.IFS(J1365="no","no",$B$10="si","si")</f>
        <v>no</v>
      </c>
      <c r="R1365" s="266"/>
    </row>
    <row r="1366" spans="1:18" x14ac:dyDescent="0.3">
      <c r="A1366" s="63" t="s">
        <v>5313</v>
      </c>
      <c r="B1366" s="224" t="s">
        <v>44</v>
      </c>
      <c r="C1366" s="225" t="s">
        <v>5314</v>
      </c>
      <c r="D1366" s="38" t="s">
        <v>57</v>
      </c>
      <c r="E1366" s="37" t="s">
        <v>5315</v>
      </c>
      <c r="F1366" s="38" t="s">
        <v>448</v>
      </c>
      <c r="G1366" s="39" t="s">
        <v>5316</v>
      </c>
      <c r="H1366" s="40">
        <v>43446</v>
      </c>
      <c r="I1366" s="41">
        <f>Table15[[#This Row],[Fecha 
de 
expedición]]+1461</f>
        <v>44907</v>
      </c>
      <c r="J1366" s="244" t="str">
        <f ca="1">IF(I1366&gt;=TODAY(),"si","no")</f>
        <v>no</v>
      </c>
      <c r="K1366" s="8" t="str">
        <f ca="1">IF(ABS(_xlfn.DAYS(TODAY(),I1366))&lt;$B$9,"Debe renovar licencia luego de curso de 8 horas","")</f>
        <v/>
      </c>
      <c r="L1366" s="8"/>
      <c r="M1366" s="8" t="str">
        <f ca="1">IF(AND(J1366="no",$B$10="si"),"si","no")</f>
        <v>si</v>
      </c>
      <c r="N1366" s="266"/>
      <c r="O1366" s="266"/>
      <c r="P1366" s="266"/>
      <c r="Q1366" s="267" t="str" cm="1">
        <f t="array" aca="1" ref="Q1366" ca="1">_xlfn.IFS(J1366="no","no",$B$10="si","si")</f>
        <v>no</v>
      </c>
      <c r="R1366" s="266"/>
    </row>
    <row r="1367" spans="1:18" x14ac:dyDescent="0.3">
      <c r="A1367" s="252" t="s">
        <v>8912</v>
      </c>
      <c r="B1367" s="226" t="s">
        <v>44</v>
      </c>
      <c r="C1367" s="253" t="s">
        <v>8913</v>
      </c>
      <c r="D1367" s="254" t="s">
        <v>57</v>
      </c>
      <c r="E1367" s="259" t="s">
        <v>8914</v>
      </c>
      <c r="F1367" s="38" t="s">
        <v>8915</v>
      </c>
      <c r="G1367" s="256" t="s">
        <v>8916</v>
      </c>
      <c r="H1367" s="257">
        <v>44937</v>
      </c>
      <c r="I1367" s="41">
        <f>Table15[[#This Row],[Fecha 
de 
expedición]]+1461</f>
        <v>46398</v>
      </c>
      <c r="J1367" s="258" t="str">
        <f ca="1">IF(I1367&gt;=TODAY(),"si","no")</f>
        <v>si</v>
      </c>
      <c r="K1367" s="8" t="str">
        <f ca="1">IF(ABS(_xlfn.DAYS(TODAY(),I1367))&lt;$B$9,"Debe renovar licencia luego de curso de 8 horas","")</f>
        <v/>
      </c>
      <c r="L1367" s="8"/>
      <c r="M1367" s="8" t="str">
        <f ca="1">IF(AND(J1367="no",$B$10="si"),"si","no")</f>
        <v>no</v>
      </c>
      <c r="N1367" s="266"/>
      <c r="O1367" s="266"/>
      <c r="P1367" s="266"/>
      <c r="Q1367" s="267"/>
      <c r="R1367" s="266"/>
    </row>
    <row r="1368" spans="1:18" x14ac:dyDescent="0.3">
      <c r="A1368" s="63" t="s">
        <v>5317</v>
      </c>
      <c r="B1368" s="224" t="s">
        <v>44</v>
      </c>
      <c r="C1368" s="225" t="s">
        <v>5318</v>
      </c>
      <c r="D1368" s="38" t="s">
        <v>57</v>
      </c>
      <c r="E1368" s="37" t="s">
        <v>5319</v>
      </c>
      <c r="F1368" s="38" t="s">
        <v>1048</v>
      </c>
      <c r="G1368" s="39" t="s">
        <v>5320</v>
      </c>
      <c r="H1368" s="40">
        <v>44985</v>
      </c>
      <c r="I1368" s="41">
        <f>Table15[[#This Row],[Fecha 
de 
expedición]]+1461</f>
        <v>46446</v>
      </c>
      <c r="J1368" s="244" t="str">
        <f ca="1">IF(I1368&gt;=TODAY(),"si","no")</f>
        <v>si</v>
      </c>
      <c r="K1368" s="8" t="str">
        <f ca="1">IF(ABS(_xlfn.DAYS(TODAY(),I1368))&lt;$B$9,"Debe renovar licencia luego de curso de 8 horas","")</f>
        <v/>
      </c>
      <c r="L1368" s="8"/>
      <c r="M1368" s="8" t="str">
        <f ca="1">IF(AND(J1368="no",$B$10="si"),"si","no")</f>
        <v>no</v>
      </c>
      <c r="N1368" s="266"/>
      <c r="O1368" s="266"/>
      <c r="P1368" s="266"/>
      <c r="Q1368" s="267" t="str" cm="1">
        <f t="array" aca="1" ref="Q1368" ca="1">_xlfn.IFS(J1368="no","no",$B$10="si","si")</f>
        <v>si</v>
      </c>
      <c r="R1368" s="266"/>
    </row>
    <row r="1369" spans="1:18" x14ac:dyDescent="0.3">
      <c r="A1369" s="63" t="s">
        <v>5321</v>
      </c>
      <c r="B1369" s="224" t="s">
        <v>44</v>
      </c>
      <c r="C1369" s="225" t="s">
        <v>5322</v>
      </c>
      <c r="D1369" s="38" t="s">
        <v>57</v>
      </c>
      <c r="E1369" s="83" t="s">
        <v>5323</v>
      </c>
      <c r="F1369" s="38" t="s">
        <v>129</v>
      </c>
      <c r="G1369" s="39" t="s">
        <v>5324</v>
      </c>
      <c r="H1369" s="40">
        <v>45014</v>
      </c>
      <c r="I1369" s="41">
        <f>Table15[[#This Row],[Fecha 
de 
expedición]]+1461</f>
        <v>46475</v>
      </c>
      <c r="J1369" s="244" t="str">
        <f ca="1">IF(I1369&gt;=TODAY(),"si","no")</f>
        <v>si</v>
      </c>
      <c r="K1369" s="8" t="str">
        <f ca="1">IF(ABS(_xlfn.DAYS(TODAY(),I1369))&lt;$B$9,"Debe renovar licencia luego de curso de 8 horas","")</f>
        <v/>
      </c>
      <c r="L1369" s="8"/>
      <c r="M1369" s="8" t="str">
        <f ca="1">IF(AND(J1369="no",$B$10="si"),"si","no")</f>
        <v>no</v>
      </c>
      <c r="N1369" s="266"/>
      <c r="O1369" s="266"/>
      <c r="P1369" s="266"/>
      <c r="Q1369" s="267" t="str" cm="1">
        <f t="array" aca="1" ref="Q1369" ca="1">_xlfn.IFS(J1369="no","no",$B$10="si","si")</f>
        <v>si</v>
      </c>
      <c r="R1369" s="266"/>
    </row>
    <row r="1370" spans="1:18" x14ac:dyDescent="0.3">
      <c r="A1370" s="63" t="s">
        <v>5325</v>
      </c>
      <c r="B1370" s="224" t="s">
        <v>44</v>
      </c>
      <c r="C1370" s="225" t="s">
        <v>5326</v>
      </c>
      <c r="D1370" s="38" t="s">
        <v>57</v>
      </c>
      <c r="E1370" s="37" t="s">
        <v>5327</v>
      </c>
      <c r="F1370" s="38" t="s">
        <v>402</v>
      </c>
      <c r="G1370" s="39" t="s">
        <v>5328</v>
      </c>
      <c r="H1370" s="40">
        <v>44910</v>
      </c>
      <c r="I1370" s="41">
        <f>Table15[[#This Row],[Fecha 
de 
expedición]]+1461</f>
        <v>46371</v>
      </c>
      <c r="J1370" s="244" t="str">
        <f ca="1">IF(I1370&gt;=TODAY(),"si","no")</f>
        <v>si</v>
      </c>
      <c r="K1370" s="8" t="str">
        <f ca="1">IF(ABS(_xlfn.DAYS(TODAY(),I1370))&lt;$B$9,"Debe renovar licencia luego de curso de 8 horas","")</f>
        <v/>
      </c>
      <c r="L1370" s="8"/>
      <c r="M1370" s="8" t="str">
        <f ca="1">IF(AND(J1370="no",$B$10="si"),"si","no")</f>
        <v>no</v>
      </c>
      <c r="N1370" s="266"/>
      <c r="O1370" s="266"/>
      <c r="P1370" s="266"/>
      <c r="Q1370" s="267" t="str" cm="1">
        <f t="array" aca="1" ref="Q1370" ca="1">_xlfn.IFS(J1370="no","no",$B$10="si","si")</f>
        <v>si</v>
      </c>
      <c r="R1370" s="266"/>
    </row>
    <row r="1371" spans="1:18" x14ac:dyDescent="0.3">
      <c r="A1371" s="63" t="s">
        <v>5329</v>
      </c>
      <c r="B1371" s="224" t="s">
        <v>44</v>
      </c>
      <c r="C1371" s="225" t="s">
        <v>5330</v>
      </c>
      <c r="D1371" s="38" t="s">
        <v>57</v>
      </c>
      <c r="E1371" s="37" t="s">
        <v>5331</v>
      </c>
      <c r="F1371" s="38" t="s">
        <v>285</v>
      </c>
      <c r="G1371" s="39" t="s">
        <v>5332</v>
      </c>
      <c r="H1371" s="40">
        <v>44910</v>
      </c>
      <c r="I1371" s="41">
        <f>Table15[[#This Row],[Fecha 
de 
expedición]]+1461</f>
        <v>46371</v>
      </c>
      <c r="J1371" s="244" t="str">
        <f ca="1">IF(I1371&gt;=TODAY(),"si","no")</f>
        <v>si</v>
      </c>
      <c r="K1371" s="8" t="str">
        <f ca="1">IF(ABS(_xlfn.DAYS(TODAY(),I1371))&lt;$B$9,"Debe renovar licencia luego de curso de 8 horas","")</f>
        <v/>
      </c>
      <c r="L1371" s="8"/>
      <c r="M1371" s="8" t="str">
        <f ca="1">IF(AND(J1371="no",$B$10="si"),"si","no")</f>
        <v>no</v>
      </c>
      <c r="N1371" s="266"/>
      <c r="O1371" s="266"/>
      <c r="P1371" s="266"/>
      <c r="Q1371" s="267" t="str" cm="1">
        <f t="array" aca="1" ref="Q1371" ca="1">_xlfn.IFS(J1371="no","no",$B$10="si","si")</f>
        <v>si</v>
      </c>
      <c r="R1371" s="266"/>
    </row>
    <row r="1372" spans="1:18" x14ac:dyDescent="0.3">
      <c r="A1372" s="63" t="s">
        <v>5333</v>
      </c>
      <c r="B1372" s="224" t="s">
        <v>44</v>
      </c>
      <c r="C1372" s="225" t="s">
        <v>5334</v>
      </c>
      <c r="D1372" s="38" t="s">
        <v>57</v>
      </c>
      <c r="E1372" s="82" t="s">
        <v>5335</v>
      </c>
      <c r="F1372" s="38" t="s">
        <v>1035</v>
      </c>
      <c r="G1372" s="39" t="s">
        <v>5336</v>
      </c>
      <c r="H1372" s="40">
        <v>44887</v>
      </c>
      <c r="I1372" s="41">
        <f>Table15[[#This Row],[Fecha 
de 
expedición]]+1461</f>
        <v>46348</v>
      </c>
      <c r="J1372" s="244" t="str">
        <f ca="1">IF(I1372&gt;=TODAY(),"si","no")</f>
        <v>si</v>
      </c>
      <c r="K1372" s="8" t="str">
        <f ca="1">IF(ABS(_xlfn.DAYS(TODAY(),I1372))&lt;$B$9,"Debe renovar licencia luego de curso de 8 horas","")</f>
        <v/>
      </c>
      <c r="L1372" s="8"/>
      <c r="M1372" s="8" t="str">
        <f ca="1">IF(AND(J1372="no",$B$10="si"),"si","no")</f>
        <v>no</v>
      </c>
      <c r="N1372" s="266"/>
      <c r="O1372" s="266"/>
      <c r="P1372" s="266"/>
      <c r="Q1372" s="267" t="str" cm="1">
        <f t="array" aca="1" ref="Q1372" ca="1">_xlfn.IFS(J1372="no","no",$B$10="si","si")</f>
        <v>si</v>
      </c>
      <c r="R1372" s="266"/>
    </row>
    <row r="1373" spans="1:18" x14ac:dyDescent="0.3">
      <c r="A1373" s="63" t="s">
        <v>5337</v>
      </c>
      <c r="B1373" s="224" t="s">
        <v>44</v>
      </c>
      <c r="C1373" s="225" t="s">
        <v>5338</v>
      </c>
      <c r="D1373" s="38" t="s">
        <v>57</v>
      </c>
      <c r="E1373" s="83" t="s">
        <v>5339</v>
      </c>
      <c r="F1373" s="38" t="s">
        <v>664</v>
      </c>
      <c r="G1373" s="39" t="s">
        <v>5340</v>
      </c>
      <c r="H1373" s="40">
        <v>45054</v>
      </c>
      <c r="I1373" s="41">
        <f>Table15[[#This Row],[Fecha 
de 
expedición]]+1461</f>
        <v>46515</v>
      </c>
      <c r="J1373" s="244" t="str">
        <f ca="1">IF(I1373&gt;=TODAY(),"si","no")</f>
        <v>si</v>
      </c>
      <c r="K1373" s="8" t="str">
        <f ca="1">IF(ABS(_xlfn.DAYS(TODAY(),I1373))&lt;$B$9,"Debe renovar licencia luego de curso de 8 horas","")</f>
        <v/>
      </c>
      <c r="L1373" s="8"/>
      <c r="M1373" s="8" t="str">
        <f ca="1">IF(AND(J1373="no",$B$10="si"),"si","no")</f>
        <v>no</v>
      </c>
      <c r="N1373" s="266"/>
      <c r="O1373" s="266"/>
      <c r="P1373" s="266"/>
      <c r="Q1373" s="267" t="str" cm="1">
        <f t="array" aca="1" ref="Q1373" ca="1">_xlfn.IFS(J1373="no","no",$B$10="si","si")</f>
        <v>si</v>
      </c>
      <c r="R1373" s="266"/>
    </row>
    <row r="1374" spans="1:18" x14ac:dyDescent="0.3">
      <c r="A1374" s="63" t="s">
        <v>5341</v>
      </c>
      <c r="B1374" s="224" t="s">
        <v>44</v>
      </c>
      <c r="C1374" s="225" t="s">
        <v>5342</v>
      </c>
      <c r="D1374" s="38" t="s">
        <v>57</v>
      </c>
      <c r="E1374" s="37" t="s">
        <v>5343</v>
      </c>
      <c r="F1374" s="38" t="s">
        <v>119</v>
      </c>
      <c r="G1374" s="39" t="s">
        <v>5344</v>
      </c>
      <c r="H1374" s="40">
        <v>44872</v>
      </c>
      <c r="I1374" s="41">
        <f>Table15[[#This Row],[Fecha 
de 
expedición]]+1461</f>
        <v>46333</v>
      </c>
      <c r="J1374" s="244" t="str">
        <f ca="1">IF(I1374&gt;=TODAY(),"si","no")</f>
        <v>si</v>
      </c>
      <c r="K1374" s="8" t="str">
        <f ca="1">IF(ABS(_xlfn.DAYS(TODAY(),I1374))&lt;$B$9,"Debe renovar licencia luego de curso de 8 horas","")</f>
        <v/>
      </c>
      <c r="L1374" s="8"/>
      <c r="M1374" s="8" t="str">
        <f ca="1">IF(AND(J1374="no",$B$10="si"),"si","no")</f>
        <v>no</v>
      </c>
      <c r="N1374" s="266"/>
      <c r="O1374" s="266"/>
      <c r="P1374" s="266"/>
      <c r="Q1374" s="267" t="str" cm="1">
        <f t="array" aca="1" ref="Q1374" ca="1">_xlfn.IFS(J1374="no","no",$B$10="si","si")</f>
        <v>si</v>
      </c>
      <c r="R1374" s="266"/>
    </row>
    <row r="1375" spans="1:18" x14ac:dyDescent="0.3">
      <c r="A1375" s="63" t="s">
        <v>5345</v>
      </c>
      <c r="B1375" s="224" t="s">
        <v>44</v>
      </c>
      <c r="C1375" s="225" t="s">
        <v>5346</v>
      </c>
      <c r="D1375" s="38" t="s">
        <v>57</v>
      </c>
      <c r="E1375" s="37" t="s">
        <v>5347</v>
      </c>
      <c r="F1375" s="38" t="s">
        <v>119</v>
      </c>
      <c r="G1375" s="39" t="s">
        <v>5348</v>
      </c>
      <c r="H1375" s="40">
        <v>44875</v>
      </c>
      <c r="I1375" s="41">
        <f>Table15[[#This Row],[Fecha 
de 
expedición]]+1461</f>
        <v>46336</v>
      </c>
      <c r="J1375" s="244" t="str">
        <f ca="1">IF(I1375&gt;=TODAY(),"si","no")</f>
        <v>si</v>
      </c>
      <c r="K1375" s="8" t="str">
        <f ca="1">IF(ABS(_xlfn.DAYS(TODAY(),I1375))&lt;$B$9,"Debe renovar licencia luego de curso de 8 horas","")</f>
        <v/>
      </c>
      <c r="L1375" s="8"/>
      <c r="M1375" s="8" t="str">
        <f ca="1">IF(AND(J1375="no",$B$10="si"),"si","no")</f>
        <v>no</v>
      </c>
      <c r="N1375" s="266"/>
      <c r="O1375" s="266"/>
      <c r="P1375" s="266"/>
      <c r="Q1375" s="267" t="str" cm="1">
        <f t="array" aca="1" ref="Q1375" ca="1">_xlfn.IFS(J1375="no","no",$B$10="si","si")</f>
        <v>si</v>
      </c>
      <c r="R1375" s="266"/>
    </row>
    <row r="1376" spans="1:18" x14ac:dyDescent="0.3">
      <c r="A1376" s="63" t="s">
        <v>5349</v>
      </c>
      <c r="B1376" s="224" t="s">
        <v>44</v>
      </c>
      <c r="C1376" s="225" t="s">
        <v>5350</v>
      </c>
      <c r="D1376" s="38" t="s">
        <v>57</v>
      </c>
      <c r="E1376" s="37" t="s">
        <v>5351</v>
      </c>
      <c r="F1376" s="38" t="s">
        <v>129</v>
      </c>
      <c r="G1376" s="39" t="s">
        <v>5352</v>
      </c>
      <c r="H1376" s="40">
        <v>44872</v>
      </c>
      <c r="I1376" s="41">
        <f>Table15[[#This Row],[Fecha 
de 
expedición]]+1461</f>
        <v>46333</v>
      </c>
      <c r="J1376" s="244" t="str">
        <f ca="1">IF(I1376&gt;=TODAY(),"si","no")</f>
        <v>si</v>
      </c>
      <c r="K1376" s="8" t="str">
        <f ca="1">IF(ABS(_xlfn.DAYS(TODAY(),I1376))&lt;$B$9,"Debe renovar licencia luego de curso de 8 horas","")</f>
        <v/>
      </c>
      <c r="L1376" s="8"/>
      <c r="M1376" s="8" t="str">
        <f ca="1">IF(AND(J1376="no",$B$10="si"),"si","no")</f>
        <v>no</v>
      </c>
      <c r="N1376" s="266"/>
      <c r="O1376" s="266"/>
      <c r="P1376" s="266"/>
      <c r="Q1376" s="267" t="str" cm="1">
        <f t="array" aca="1" ref="Q1376" ca="1">_xlfn.IFS(J1376="no","no",$B$10="si","si")</f>
        <v>si</v>
      </c>
      <c r="R1376" s="266"/>
    </row>
    <row r="1377" spans="1:18" x14ac:dyDescent="0.3">
      <c r="A1377" s="252" t="s">
        <v>8945</v>
      </c>
      <c r="B1377" s="226" t="s">
        <v>44</v>
      </c>
      <c r="C1377" s="253" t="s">
        <v>8946</v>
      </c>
      <c r="D1377" s="254" t="s">
        <v>57</v>
      </c>
      <c r="E1377" s="259" t="s">
        <v>8947</v>
      </c>
      <c r="F1377" s="38" t="s">
        <v>678</v>
      </c>
      <c r="G1377" s="256" t="s">
        <v>8948</v>
      </c>
      <c r="H1377" s="257">
        <v>44959</v>
      </c>
      <c r="I1377" s="41">
        <f>Table15[[#This Row],[Fecha 
de 
expedición]]+1461</f>
        <v>46420</v>
      </c>
      <c r="J1377" s="258" t="str">
        <f ca="1">IF(I1377&gt;=TODAY(),"si","no")</f>
        <v>si</v>
      </c>
      <c r="K1377" s="8" t="str">
        <f ca="1">IF(ABS(_xlfn.DAYS(TODAY(),I1377))&lt;$B$9,"Debe renovar licencia luego de curso de 8 horas","")</f>
        <v/>
      </c>
      <c r="L1377" s="8"/>
      <c r="M1377" s="8" t="str">
        <f ca="1">IF(AND(J1377="no",$B$10="si"),"si","no")</f>
        <v>no</v>
      </c>
      <c r="N1377" s="266"/>
      <c r="O1377" s="266"/>
      <c r="P1377" s="266"/>
      <c r="Q1377" s="267"/>
      <c r="R1377" s="266"/>
    </row>
    <row r="1378" spans="1:18" x14ac:dyDescent="0.3">
      <c r="A1378" s="63" t="s">
        <v>5353</v>
      </c>
      <c r="B1378" s="224" t="s">
        <v>44</v>
      </c>
      <c r="C1378" s="225" t="s">
        <v>5354</v>
      </c>
      <c r="D1378" s="38" t="s">
        <v>57</v>
      </c>
      <c r="E1378" s="37" t="s">
        <v>5355</v>
      </c>
      <c r="F1378" s="38" t="s">
        <v>443</v>
      </c>
      <c r="G1378" s="39" t="s">
        <v>5356</v>
      </c>
      <c r="H1378" s="40">
        <v>45016</v>
      </c>
      <c r="I1378" s="41">
        <f>Table15[[#This Row],[Fecha 
de 
expedición]]+1461</f>
        <v>46477</v>
      </c>
      <c r="J1378" s="244" t="str">
        <f ca="1">IF(I1378&gt;=TODAY(),"si","no")</f>
        <v>si</v>
      </c>
      <c r="K1378" s="8" t="str">
        <f ca="1">IF(ABS(_xlfn.DAYS(TODAY(),I1378))&lt;$B$9,"Debe renovar licencia luego de curso de 8 horas","")</f>
        <v/>
      </c>
      <c r="L1378" s="8"/>
      <c r="M1378" s="8" t="str">
        <f ca="1">IF(AND(J1378="no",$B$10="si"),"si","no")</f>
        <v>no</v>
      </c>
      <c r="N1378" s="266"/>
      <c r="O1378" s="266"/>
      <c r="P1378" s="266"/>
      <c r="Q1378" s="267" t="str" cm="1">
        <f t="array" aca="1" ref="Q1378" ca="1">_xlfn.IFS(J1378="no","no",$B$10="si","si")</f>
        <v>si</v>
      </c>
      <c r="R1378" s="266"/>
    </row>
    <row r="1379" spans="1:18" x14ac:dyDescent="0.3">
      <c r="A1379" s="63" t="s">
        <v>5357</v>
      </c>
      <c r="B1379" s="224" t="s">
        <v>44</v>
      </c>
      <c r="C1379" s="225" t="s">
        <v>5358</v>
      </c>
      <c r="D1379" s="38" t="s">
        <v>57</v>
      </c>
      <c r="E1379" s="37" t="s">
        <v>5359</v>
      </c>
      <c r="F1379" s="38" t="s">
        <v>402</v>
      </c>
      <c r="G1379" s="39" t="s">
        <v>5360</v>
      </c>
      <c r="H1379" s="40">
        <v>44923</v>
      </c>
      <c r="I1379" s="41">
        <f>Table15[[#This Row],[Fecha 
de 
expedición]]+1461</f>
        <v>46384</v>
      </c>
      <c r="J1379" s="244" t="str">
        <f ca="1">IF(I1379&gt;=TODAY(),"si","no")</f>
        <v>si</v>
      </c>
      <c r="K1379" s="8" t="str">
        <f ca="1">IF(ABS(_xlfn.DAYS(TODAY(),I1379))&lt;$B$9,"Debe renovar licencia luego de curso de 8 horas","")</f>
        <v/>
      </c>
      <c r="L1379" s="8"/>
      <c r="M1379" s="8" t="str">
        <f ca="1">IF(AND(J1379="no",$B$10="si"),"si","no")</f>
        <v>no</v>
      </c>
      <c r="N1379" s="266"/>
      <c r="O1379" s="266"/>
      <c r="P1379" s="266"/>
      <c r="Q1379" s="267" t="str" cm="1">
        <f t="array" aca="1" ref="Q1379" ca="1">_xlfn.IFS(J1379="no","no",$B$10="si","si")</f>
        <v>si</v>
      </c>
      <c r="R1379" s="266"/>
    </row>
    <row r="1380" spans="1:18" x14ac:dyDescent="0.3">
      <c r="A1380" s="252" t="s">
        <v>9127</v>
      </c>
      <c r="B1380" s="226" t="s">
        <v>44</v>
      </c>
      <c r="C1380" s="253" t="s">
        <v>9128</v>
      </c>
      <c r="D1380" s="254" t="s">
        <v>57</v>
      </c>
      <c r="E1380" s="259" t="s">
        <v>9129</v>
      </c>
      <c r="F1380" s="38" t="s">
        <v>129</v>
      </c>
      <c r="G1380" s="256" t="s">
        <v>9130</v>
      </c>
      <c r="H1380" s="257">
        <v>45015</v>
      </c>
      <c r="I1380" s="41">
        <f>Table15[[#This Row],[Fecha 
de 
expedición]]+1461</f>
        <v>46476</v>
      </c>
      <c r="J1380" s="258" t="str">
        <f ca="1">IF(I1380&gt;=TODAY(),"si","no")</f>
        <v>si</v>
      </c>
      <c r="K1380" s="8" t="str">
        <f ca="1">IF(ABS(_xlfn.DAYS(TODAY(),I1380))&lt;$B$9,"Debe renovar licencia luego de curso de 8 horas","")</f>
        <v/>
      </c>
      <c r="L1380" s="8"/>
      <c r="M1380" s="8" t="str">
        <f ca="1">IF(AND(J1380="no",$B$10="si"),"si","no")</f>
        <v>no</v>
      </c>
      <c r="N1380" s="266"/>
      <c r="O1380" s="266"/>
      <c r="P1380" s="266"/>
      <c r="Q1380" s="267"/>
      <c r="R1380" s="266"/>
    </row>
    <row r="1381" spans="1:18" x14ac:dyDescent="0.3">
      <c r="A1381" s="63" t="s">
        <v>5361</v>
      </c>
      <c r="B1381" s="224" t="s">
        <v>44</v>
      </c>
      <c r="C1381" s="225" t="s">
        <v>5362</v>
      </c>
      <c r="D1381" s="38" t="s">
        <v>57</v>
      </c>
      <c r="E1381" s="37" t="s">
        <v>5363</v>
      </c>
      <c r="F1381" s="38" t="s">
        <v>204</v>
      </c>
      <c r="G1381" s="39" t="s">
        <v>5364</v>
      </c>
      <c r="H1381" s="40">
        <v>43453</v>
      </c>
      <c r="I1381" s="41">
        <f>Table15[[#This Row],[Fecha 
de 
expedición]]+1461</f>
        <v>44914</v>
      </c>
      <c r="J1381" s="244" t="str">
        <f ca="1">IF(I1381&gt;=TODAY(),"si","no")</f>
        <v>no</v>
      </c>
      <c r="K1381" s="8" t="str">
        <f ca="1">IF(ABS(_xlfn.DAYS(TODAY(),I1381))&lt;$B$9,"Debe renovar licencia luego de curso de 8 horas","")</f>
        <v/>
      </c>
      <c r="L1381" s="8"/>
      <c r="M1381" s="8" t="str">
        <f ca="1">IF(AND(J1381="no",$B$10="si"),"si","no")</f>
        <v>si</v>
      </c>
      <c r="N1381" s="266"/>
      <c r="O1381" s="266"/>
      <c r="P1381" s="266"/>
      <c r="Q1381" s="267" t="str" cm="1">
        <f t="array" aca="1" ref="Q1381" ca="1">_xlfn.IFS(J1381="no","no",$B$10="si","si")</f>
        <v>no</v>
      </c>
      <c r="R1381" s="266"/>
    </row>
    <row r="1382" spans="1:18" x14ac:dyDescent="0.3">
      <c r="A1382" s="63" t="s">
        <v>5365</v>
      </c>
      <c r="B1382" s="224" t="s">
        <v>44</v>
      </c>
      <c r="C1382" s="225" t="s">
        <v>5366</v>
      </c>
      <c r="D1382" s="38" t="s">
        <v>57</v>
      </c>
      <c r="E1382" s="37" t="s">
        <v>5367</v>
      </c>
      <c r="F1382" s="38" t="s">
        <v>185</v>
      </c>
      <c r="G1382" s="39" t="s">
        <v>5368</v>
      </c>
      <c r="H1382" s="40">
        <v>43453</v>
      </c>
      <c r="I1382" s="41">
        <f>Table15[[#This Row],[Fecha 
de 
expedición]]+1461</f>
        <v>44914</v>
      </c>
      <c r="J1382" s="244" t="str">
        <f ca="1">IF(I1382&gt;=TODAY(),"si","no")</f>
        <v>no</v>
      </c>
      <c r="K1382" s="8" t="str">
        <f ca="1">IF(ABS(_xlfn.DAYS(TODAY(),I1382))&lt;$B$9,"Debe renovar licencia luego de curso de 8 horas","")</f>
        <v/>
      </c>
      <c r="L1382" s="8"/>
      <c r="M1382" s="8" t="str">
        <f ca="1">IF(AND(J1382="no",$B$10="si"),"si","no")</f>
        <v>si</v>
      </c>
      <c r="N1382" s="266"/>
      <c r="O1382" s="266"/>
      <c r="P1382" s="266"/>
      <c r="Q1382" s="267" t="str" cm="1">
        <f t="array" aca="1" ref="Q1382" ca="1">_xlfn.IFS(J1382="no","no",$B$10="si","si")</f>
        <v>no</v>
      </c>
      <c r="R1382" s="266"/>
    </row>
    <row r="1383" spans="1:18" x14ac:dyDescent="0.3">
      <c r="A1383" s="63" t="s">
        <v>5369</v>
      </c>
      <c r="B1383" s="224" t="s">
        <v>44</v>
      </c>
      <c r="C1383" s="225" t="s">
        <v>5370</v>
      </c>
      <c r="D1383" s="38" t="s">
        <v>57</v>
      </c>
      <c r="E1383" s="37" t="s">
        <v>5371</v>
      </c>
      <c r="F1383" s="38" t="s">
        <v>53</v>
      </c>
      <c r="G1383" s="39" t="s">
        <v>5372</v>
      </c>
      <c r="H1383" s="40">
        <v>43469</v>
      </c>
      <c r="I1383" s="41">
        <f>Table15[[#This Row],[Fecha 
de 
expedición]]+1461</f>
        <v>44930</v>
      </c>
      <c r="J1383" s="244" t="str">
        <f ca="1">IF(I1383&gt;=TODAY(),"si","no")</f>
        <v>no</v>
      </c>
      <c r="K1383" s="8" t="str">
        <f ca="1">IF(ABS(_xlfn.DAYS(TODAY(),I1383))&lt;$B$9,"Debe renovar licencia luego de curso de 8 horas","")</f>
        <v/>
      </c>
      <c r="L1383" s="8"/>
      <c r="M1383" s="8" t="str">
        <f ca="1">IF(AND(J1383="no",$B$10="si"),"si","no")</f>
        <v>si</v>
      </c>
      <c r="N1383" s="266"/>
      <c r="O1383" s="266"/>
      <c r="P1383" s="266"/>
      <c r="Q1383" s="267" t="str" cm="1">
        <f t="array" aca="1" ref="Q1383" ca="1">_xlfn.IFS(J1383="no","no",$B$10="si","si")</f>
        <v>no</v>
      </c>
      <c r="R1383" s="266"/>
    </row>
    <row r="1384" spans="1:18" x14ac:dyDescent="0.3">
      <c r="A1384" s="63" t="s">
        <v>5373</v>
      </c>
      <c r="B1384" s="224" t="s">
        <v>44</v>
      </c>
      <c r="C1384" s="225" t="s">
        <v>5374</v>
      </c>
      <c r="D1384" s="38" t="s">
        <v>46</v>
      </c>
      <c r="E1384" s="82" t="s">
        <v>5375</v>
      </c>
      <c r="F1384" s="38" t="s">
        <v>168</v>
      </c>
      <c r="G1384" s="39" t="s">
        <v>5376</v>
      </c>
      <c r="H1384" s="40">
        <v>44888</v>
      </c>
      <c r="I1384" s="41">
        <f>Table15[[#This Row],[Fecha 
de 
expedición]]+1461</f>
        <v>46349</v>
      </c>
      <c r="J1384" s="244" t="str">
        <f ca="1">IF(I1384&gt;=TODAY(),"si","no")</f>
        <v>si</v>
      </c>
      <c r="K1384" s="8" t="str">
        <f ca="1">IF(ABS(_xlfn.DAYS(TODAY(),I1384))&lt;$B$9,"Debe renovar licencia luego de curso de 8 horas","")</f>
        <v/>
      </c>
      <c r="L1384" s="8"/>
      <c r="M1384" s="8" t="str">
        <f ca="1">IF(AND(J1384="no",$B$10="si"),"si","no")</f>
        <v>no</v>
      </c>
      <c r="N1384" s="266"/>
      <c r="O1384" s="266"/>
      <c r="P1384" s="266"/>
      <c r="Q1384" s="267" t="str" cm="1">
        <f t="array" aca="1" ref="Q1384" ca="1">_xlfn.IFS(J1384="no","no",$B$10="si","si")</f>
        <v>si</v>
      </c>
      <c r="R1384" s="266"/>
    </row>
    <row r="1385" spans="1:18" x14ac:dyDescent="0.3">
      <c r="A1385" s="63" t="s">
        <v>5377</v>
      </c>
      <c r="B1385" s="224" t="s">
        <v>44</v>
      </c>
      <c r="C1385" s="225" t="s">
        <v>5378</v>
      </c>
      <c r="D1385" s="38" t="s">
        <v>46</v>
      </c>
      <c r="E1385" s="37" t="s">
        <v>5379</v>
      </c>
      <c r="F1385" s="38" t="s">
        <v>453</v>
      </c>
      <c r="G1385" s="39" t="s">
        <v>5380</v>
      </c>
      <c r="H1385" s="40">
        <v>44956</v>
      </c>
      <c r="I1385" s="41">
        <f>Table15[[#This Row],[Fecha 
de 
expedición]]+1461</f>
        <v>46417</v>
      </c>
      <c r="J1385" s="244" t="str">
        <f ca="1">IF(I1385&gt;=TODAY(),"si","no")</f>
        <v>si</v>
      </c>
      <c r="K1385" s="8" t="str">
        <f ca="1">IF(ABS(_xlfn.DAYS(TODAY(),I1385))&lt;$B$9,"Debe renovar licencia luego de curso de 8 horas","")</f>
        <v/>
      </c>
      <c r="L1385" s="8"/>
      <c r="M1385" s="8" t="str">
        <f ca="1">IF(AND(J1385="no",$B$10="si"),"si","no")</f>
        <v>no</v>
      </c>
      <c r="N1385" s="266"/>
      <c r="O1385" s="266"/>
      <c r="P1385" s="266"/>
      <c r="Q1385" s="267" t="str" cm="1">
        <f t="array" aca="1" ref="Q1385" ca="1">_xlfn.IFS(J1385="no","no",$B$10="si","si")</f>
        <v>si</v>
      </c>
      <c r="R1385" s="266"/>
    </row>
    <row r="1386" spans="1:18" x14ac:dyDescent="0.3">
      <c r="A1386" s="63" t="s">
        <v>5381</v>
      </c>
      <c r="B1386" s="224" t="s">
        <v>44</v>
      </c>
      <c r="C1386" s="225" t="s">
        <v>5382</v>
      </c>
      <c r="D1386" s="38" t="s">
        <v>57</v>
      </c>
      <c r="E1386" s="37" t="s">
        <v>5383</v>
      </c>
      <c r="F1386" s="38" t="s">
        <v>453</v>
      </c>
      <c r="G1386" s="39" t="s">
        <v>5384</v>
      </c>
      <c r="H1386" s="40">
        <v>44923</v>
      </c>
      <c r="I1386" s="41">
        <f>Table15[[#This Row],[Fecha 
de 
expedición]]+1461</f>
        <v>46384</v>
      </c>
      <c r="J1386" s="244" t="str">
        <f ca="1">IF(I1386&gt;=TODAY(),"si","no")</f>
        <v>si</v>
      </c>
      <c r="K1386" s="8" t="str">
        <f ca="1">IF(ABS(_xlfn.DAYS(TODAY(),I1386))&lt;$B$9,"Debe renovar licencia luego de curso de 8 horas","")</f>
        <v/>
      </c>
      <c r="L1386" s="8"/>
      <c r="M1386" s="8" t="str">
        <f ca="1">IF(AND(J1386="no",$B$10="si"),"si","no")</f>
        <v>no</v>
      </c>
      <c r="N1386" s="266"/>
      <c r="O1386" s="266"/>
      <c r="P1386" s="266"/>
      <c r="Q1386" s="267" t="str" cm="1">
        <f t="array" aca="1" ref="Q1386" ca="1">_xlfn.IFS(J1386="no","no",$B$10="si","si")</f>
        <v>si</v>
      </c>
      <c r="R1386" s="266"/>
    </row>
    <row r="1387" spans="1:18" x14ac:dyDescent="0.3">
      <c r="A1387" s="63" t="s">
        <v>5385</v>
      </c>
      <c r="B1387" s="224" t="s">
        <v>44</v>
      </c>
      <c r="C1387" s="225" t="s">
        <v>5386</v>
      </c>
      <c r="D1387" s="38" t="s">
        <v>57</v>
      </c>
      <c r="E1387" s="37" t="s">
        <v>5387</v>
      </c>
      <c r="F1387" s="38" t="s">
        <v>74</v>
      </c>
      <c r="G1387" s="39" t="s">
        <v>5388</v>
      </c>
      <c r="H1387" s="40">
        <v>44923</v>
      </c>
      <c r="I1387" s="41">
        <f>Table15[[#This Row],[Fecha 
de 
expedición]]+1461</f>
        <v>46384</v>
      </c>
      <c r="J1387" s="244" t="str">
        <f ca="1">IF(I1387&gt;=TODAY(),"si","no")</f>
        <v>si</v>
      </c>
      <c r="K1387" s="8" t="str">
        <f ca="1">IF(ABS(_xlfn.DAYS(TODAY(),I1387))&lt;$B$9,"Debe renovar licencia luego de curso de 8 horas","")</f>
        <v/>
      </c>
      <c r="L1387" s="8"/>
      <c r="M1387" s="8" t="str">
        <f ca="1">IF(AND(J1387="no",$B$10="si"),"si","no")</f>
        <v>no</v>
      </c>
      <c r="N1387" s="266"/>
      <c r="O1387" s="266"/>
      <c r="P1387" s="266"/>
      <c r="Q1387" s="267" t="str" cm="1">
        <f t="array" aca="1" ref="Q1387" ca="1">_xlfn.IFS(J1387="no","no",$B$10="si","si")</f>
        <v>si</v>
      </c>
      <c r="R1387" s="266"/>
    </row>
    <row r="1388" spans="1:18" x14ac:dyDescent="0.3">
      <c r="A1388" s="63" t="s">
        <v>5389</v>
      </c>
      <c r="B1388" s="224" t="s">
        <v>44</v>
      </c>
      <c r="C1388" s="225" t="s">
        <v>5390</v>
      </c>
      <c r="D1388" s="38" t="s">
        <v>57</v>
      </c>
      <c r="E1388" s="37" t="s">
        <v>5391</v>
      </c>
      <c r="F1388" s="38" t="s">
        <v>555</v>
      </c>
      <c r="G1388" s="39" t="s">
        <v>5392</v>
      </c>
      <c r="H1388" s="40">
        <v>44922</v>
      </c>
      <c r="I1388" s="41">
        <f>Table15[[#This Row],[Fecha 
de 
expedición]]+1461</f>
        <v>46383</v>
      </c>
      <c r="J1388" s="244" t="str">
        <f ca="1">IF(I1388&gt;=TODAY(),"si","no")</f>
        <v>si</v>
      </c>
      <c r="K1388" s="8" t="str">
        <f ca="1">IF(ABS(_xlfn.DAYS(TODAY(),I1388))&lt;$B$9,"Debe renovar licencia luego de curso de 8 horas","")</f>
        <v/>
      </c>
      <c r="L1388" s="8"/>
      <c r="M1388" s="8" t="str">
        <f ca="1">IF(AND(J1388="no",$B$10="si"),"si","no")</f>
        <v>no</v>
      </c>
      <c r="N1388" s="266"/>
      <c r="O1388" s="266"/>
      <c r="P1388" s="266"/>
      <c r="Q1388" s="267" t="str" cm="1">
        <f t="array" aca="1" ref="Q1388" ca="1">_xlfn.IFS(J1388="no","no",$B$10="si","si")</f>
        <v>si</v>
      </c>
      <c r="R1388" s="266"/>
    </row>
    <row r="1389" spans="1:18" x14ac:dyDescent="0.3">
      <c r="A1389" s="63" t="s">
        <v>5393</v>
      </c>
      <c r="B1389" s="224" t="s">
        <v>44</v>
      </c>
      <c r="C1389" s="225" t="s">
        <v>5394</v>
      </c>
      <c r="D1389" s="38" t="s">
        <v>57</v>
      </c>
      <c r="E1389" s="37" t="s">
        <v>5395</v>
      </c>
      <c r="F1389" s="38" t="s">
        <v>74</v>
      </c>
      <c r="G1389" s="39" t="s">
        <v>5396</v>
      </c>
      <c r="H1389" s="40">
        <v>43473</v>
      </c>
      <c r="I1389" s="41">
        <f>Table15[[#This Row],[Fecha 
de 
expedición]]+1461</f>
        <v>44934</v>
      </c>
      <c r="J1389" s="244" t="str">
        <f ca="1">IF(I1389&gt;=TODAY(),"si","no")</f>
        <v>no</v>
      </c>
      <c r="K1389" s="8" t="str">
        <f ca="1">IF(ABS(_xlfn.DAYS(TODAY(),I1389))&lt;$B$9,"Debe renovar licencia luego de curso de 8 horas","")</f>
        <v/>
      </c>
      <c r="L1389" s="8"/>
      <c r="M1389" s="8" t="str">
        <f ca="1">IF(AND(J1389="no",$B$10="si"),"si","no")</f>
        <v>si</v>
      </c>
      <c r="N1389" s="266"/>
      <c r="O1389" s="266"/>
      <c r="P1389" s="266"/>
      <c r="Q1389" s="267" t="str" cm="1">
        <f t="array" aca="1" ref="Q1389" ca="1">_xlfn.IFS(J1389="no","no",$B$10="si","si")</f>
        <v>no</v>
      </c>
      <c r="R1389" s="266"/>
    </row>
    <row r="1390" spans="1:18" x14ac:dyDescent="0.3">
      <c r="A1390" s="63" t="s">
        <v>5397</v>
      </c>
      <c r="B1390" s="224" t="s">
        <v>44</v>
      </c>
      <c r="C1390" s="225" t="s">
        <v>5398</v>
      </c>
      <c r="D1390" s="38" t="s">
        <v>57</v>
      </c>
      <c r="E1390" s="37" t="s">
        <v>5399</v>
      </c>
      <c r="F1390" s="38" t="s">
        <v>704</v>
      </c>
      <c r="G1390" s="39" t="s">
        <v>5400</v>
      </c>
      <c r="H1390" s="40">
        <v>43473</v>
      </c>
      <c r="I1390" s="41">
        <f>Table15[[#This Row],[Fecha 
de 
expedición]]+1461</f>
        <v>44934</v>
      </c>
      <c r="J1390" s="244" t="str">
        <f ca="1">IF(I1390&gt;=TODAY(),"si","no")</f>
        <v>no</v>
      </c>
      <c r="K1390" s="8" t="str">
        <f ca="1">IF(ABS(_xlfn.DAYS(TODAY(),I1390))&lt;$B$9,"Debe renovar licencia luego de curso de 8 horas","")</f>
        <v/>
      </c>
      <c r="L1390" s="8"/>
      <c r="M1390" s="8" t="str">
        <f ca="1">IF(AND(J1390="no",$B$10="si"),"si","no")</f>
        <v>si</v>
      </c>
      <c r="N1390" s="266"/>
      <c r="O1390" s="266"/>
      <c r="P1390" s="266"/>
      <c r="Q1390" s="267" t="str" cm="1">
        <f t="array" aca="1" ref="Q1390" ca="1">_xlfn.IFS(J1390="no","no",$B$10="si","si")</f>
        <v>no</v>
      </c>
      <c r="R1390" s="266"/>
    </row>
    <row r="1391" spans="1:18" x14ac:dyDescent="0.3">
      <c r="A1391" s="63" t="s">
        <v>5401</v>
      </c>
      <c r="B1391" s="224" t="s">
        <v>44</v>
      </c>
      <c r="C1391" s="225" t="s">
        <v>5402</v>
      </c>
      <c r="D1391" s="38" t="s">
        <v>57</v>
      </c>
      <c r="E1391" s="83" t="s">
        <v>5403</v>
      </c>
      <c r="F1391" s="38" t="s">
        <v>508</v>
      </c>
      <c r="G1391" s="39" t="s">
        <v>5404</v>
      </c>
      <c r="H1391" s="40">
        <v>45015</v>
      </c>
      <c r="I1391" s="41">
        <f>Table15[[#This Row],[Fecha 
de 
expedición]]+1461</f>
        <v>46476</v>
      </c>
      <c r="J1391" s="244" t="str">
        <f ca="1">IF(I1391&gt;=TODAY(),"si","no")</f>
        <v>si</v>
      </c>
      <c r="K1391" s="8" t="str">
        <f ca="1">IF(ABS(_xlfn.DAYS(TODAY(),I1391))&lt;$B$9,"Debe renovar licencia luego de curso de 8 horas","")</f>
        <v/>
      </c>
      <c r="L1391" s="8"/>
      <c r="M1391" s="8" t="str">
        <f ca="1">IF(AND(J1391="no",$B$10="si"),"si","no")</f>
        <v>no</v>
      </c>
      <c r="N1391" s="266"/>
      <c r="O1391" s="266"/>
      <c r="P1391" s="266"/>
      <c r="Q1391" s="267" t="str" cm="1">
        <f t="array" aca="1" ref="Q1391" ca="1">_xlfn.IFS(J1391="no","no",$B$10="si","si")</f>
        <v>si</v>
      </c>
      <c r="R1391" s="266"/>
    </row>
    <row r="1392" spans="1:18" x14ac:dyDescent="0.3">
      <c r="A1392" s="63" t="s">
        <v>5405</v>
      </c>
      <c r="B1392" s="224" t="s">
        <v>44</v>
      </c>
      <c r="C1392" s="225" t="s">
        <v>5406</v>
      </c>
      <c r="D1392" s="38" t="s">
        <v>57</v>
      </c>
      <c r="E1392" s="37" t="s">
        <v>5407</v>
      </c>
      <c r="F1392" s="38" t="s">
        <v>74</v>
      </c>
      <c r="G1392" s="39" t="s">
        <v>5408</v>
      </c>
      <c r="H1392" s="40">
        <v>44936</v>
      </c>
      <c r="I1392" s="41">
        <f>Table15[[#This Row],[Fecha 
de 
expedición]]+1461</f>
        <v>46397</v>
      </c>
      <c r="J1392" s="244" t="str">
        <f ca="1">IF(I1392&gt;=TODAY(),"si","no")</f>
        <v>si</v>
      </c>
      <c r="K1392" s="8" t="str">
        <f ca="1">IF(ABS(_xlfn.DAYS(TODAY(),I1392))&lt;$B$9,"Debe renovar licencia luego de curso de 8 horas","")</f>
        <v/>
      </c>
      <c r="L1392" s="8"/>
      <c r="M1392" s="8" t="str">
        <f ca="1">IF(AND(J1392="no",$B$10="si"),"si","no")</f>
        <v>no</v>
      </c>
      <c r="N1392" s="266"/>
      <c r="O1392" s="266"/>
      <c r="P1392" s="266"/>
      <c r="Q1392" s="267" t="str" cm="1">
        <f t="array" aca="1" ref="Q1392" ca="1">_xlfn.IFS(J1392="no","no",$B$10="si","si")</f>
        <v>si</v>
      </c>
      <c r="R1392" s="266"/>
    </row>
    <row r="1393" spans="1:18" x14ac:dyDescent="0.3">
      <c r="A1393" s="63" t="s">
        <v>5409</v>
      </c>
      <c r="B1393" s="224" t="s">
        <v>44</v>
      </c>
      <c r="C1393" s="225" t="s">
        <v>5410</v>
      </c>
      <c r="D1393" s="38" t="s">
        <v>57</v>
      </c>
      <c r="E1393" s="37" t="s">
        <v>5411</v>
      </c>
      <c r="F1393" s="38" t="s">
        <v>84</v>
      </c>
      <c r="G1393" s="39" t="s">
        <v>5412</v>
      </c>
      <c r="H1393" s="40">
        <v>43473</v>
      </c>
      <c r="I1393" s="41">
        <f>Table15[[#This Row],[Fecha 
de 
expedición]]+1461</f>
        <v>44934</v>
      </c>
      <c r="J1393" s="244" t="str">
        <f ca="1">IF(I1393&gt;=TODAY(),"si","no")</f>
        <v>no</v>
      </c>
      <c r="K1393" s="8" t="str">
        <f ca="1">IF(ABS(_xlfn.DAYS(TODAY(),I1393))&lt;$B$9,"Debe renovar licencia luego de curso de 8 horas","")</f>
        <v/>
      </c>
      <c r="L1393" s="8"/>
      <c r="M1393" s="8" t="str">
        <f ca="1">IF(AND(J1393="no",$B$10="si"),"si","no")</f>
        <v>si</v>
      </c>
      <c r="N1393" s="266"/>
      <c r="O1393" s="266"/>
      <c r="P1393" s="266"/>
      <c r="Q1393" s="267" t="str" cm="1">
        <f t="array" aca="1" ref="Q1393" ca="1">_xlfn.IFS(J1393="no","no",$B$10="si","si")</f>
        <v>no</v>
      </c>
      <c r="R1393" s="266"/>
    </row>
    <row r="1394" spans="1:18" x14ac:dyDescent="0.3">
      <c r="A1394" s="63" t="s">
        <v>5413</v>
      </c>
      <c r="B1394" s="224" t="s">
        <v>44</v>
      </c>
      <c r="C1394" s="225" t="s">
        <v>5414</v>
      </c>
      <c r="D1394" s="38" t="s">
        <v>57</v>
      </c>
      <c r="E1394" s="37" t="s">
        <v>5415</v>
      </c>
      <c r="F1394" s="38" t="s">
        <v>285</v>
      </c>
      <c r="G1394" s="39" t="s">
        <v>5416</v>
      </c>
      <c r="H1394" s="40">
        <v>44936</v>
      </c>
      <c r="I1394" s="41">
        <f>Table15[[#This Row],[Fecha 
de 
expedición]]+1461</f>
        <v>46397</v>
      </c>
      <c r="J1394" s="244" t="str">
        <f ca="1">IF(I1394&gt;=TODAY(),"si","no")</f>
        <v>si</v>
      </c>
      <c r="K1394" s="8" t="str">
        <f ca="1">IF(ABS(_xlfn.DAYS(TODAY(),I1394))&lt;$B$9,"Debe renovar licencia luego de curso de 8 horas","")</f>
        <v/>
      </c>
      <c r="L1394" s="8"/>
      <c r="M1394" s="8" t="str">
        <f ca="1">IF(AND(J1394="no",$B$10="si"),"si","no")</f>
        <v>no</v>
      </c>
      <c r="N1394" s="266"/>
      <c r="O1394" s="266"/>
      <c r="P1394" s="266"/>
      <c r="Q1394" s="267" t="str" cm="1">
        <f t="array" aca="1" ref="Q1394" ca="1">_xlfn.IFS(J1394="no","no",$B$10="si","si")</f>
        <v>si</v>
      </c>
      <c r="R1394" s="266"/>
    </row>
    <row r="1395" spans="1:18" x14ac:dyDescent="0.3">
      <c r="A1395" s="63" t="s">
        <v>5417</v>
      </c>
      <c r="B1395" s="224" t="s">
        <v>44</v>
      </c>
      <c r="C1395" s="225" t="s">
        <v>5418</v>
      </c>
      <c r="D1395" s="38" t="s">
        <v>57</v>
      </c>
      <c r="E1395" s="37" t="s">
        <v>5419</v>
      </c>
      <c r="F1395" s="38" t="s">
        <v>655</v>
      </c>
      <c r="G1395" s="39" t="s">
        <v>5420</v>
      </c>
      <c r="H1395" s="40">
        <v>44923</v>
      </c>
      <c r="I1395" s="41">
        <f>Table15[[#This Row],[Fecha 
de 
expedición]]+1461</f>
        <v>46384</v>
      </c>
      <c r="J1395" s="244" t="str">
        <f ca="1">IF(I1395&gt;=TODAY(),"si","no")</f>
        <v>si</v>
      </c>
      <c r="K1395" s="8" t="str">
        <f ca="1">IF(ABS(_xlfn.DAYS(TODAY(),I1395))&lt;$B$9,"Debe renovar licencia luego de curso de 8 horas","")</f>
        <v/>
      </c>
      <c r="L1395" s="8"/>
      <c r="M1395" s="8" t="str">
        <f ca="1">IF(AND(J1395="no",$B$10="si"),"si","no")</f>
        <v>no</v>
      </c>
      <c r="N1395" s="266"/>
      <c r="O1395" s="266"/>
      <c r="P1395" s="266"/>
      <c r="Q1395" s="267" t="str" cm="1">
        <f t="array" aca="1" ref="Q1395" ca="1">_xlfn.IFS(J1395="no","no",$B$10="si","si")</f>
        <v>si</v>
      </c>
      <c r="R1395" s="266"/>
    </row>
    <row r="1396" spans="1:18" x14ac:dyDescent="0.3">
      <c r="A1396" s="63" t="s">
        <v>5421</v>
      </c>
      <c r="B1396" s="224" t="s">
        <v>44</v>
      </c>
      <c r="C1396" s="225" t="s">
        <v>5422</v>
      </c>
      <c r="D1396" s="38" t="s">
        <v>57</v>
      </c>
      <c r="E1396" s="37"/>
      <c r="F1396" s="38" t="s">
        <v>1035</v>
      </c>
      <c r="G1396" s="39" t="s">
        <v>5423</v>
      </c>
      <c r="H1396" s="40">
        <v>43473</v>
      </c>
      <c r="I1396" s="41">
        <f>Table15[[#This Row],[Fecha 
de 
expedición]]+1461</f>
        <v>44934</v>
      </c>
      <c r="J1396" s="244" t="str">
        <f ca="1">IF(I1396&gt;=TODAY(),"si","no")</f>
        <v>no</v>
      </c>
      <c r="K1396" s="8" t="str">
        <f ca="1">IF(ABS(_xlfn.DAYS(TODAY(),I1396))&lt;$B$9,"Debe renovar licencia luego de curso de 8 horas","")</f>
        <v/>
      </c>
      <c r="L1396" s="8"/>
      <c r="M1396" s="8" t="str">
        <f ca="1">IF(AND(J1396="no",$B$10="si"),"si","no")</f>
        <v>si</v>
      </c>
      <c r="N1396" s="266"/>
      <c r="O1396" s="266"/>
      <c r="P1396" s="266"/>
      <c r="Q1396" s="267" t="str" cm="1">
        <f t="array" aca="1" ref="Q1396" ca="1">_xlfn.IFS(J1396="no","no",$B$10="si","si")</f>
        <v>no</v>
      </c>
      <c r="R1396" s="266"/>
    </row>
    <row r="1397" spans="1:18" x14ac:dyDescent="0.3">
      <c r="A1397" s="63" t="s">
        <v>5424</v>
      </c>
      <c r="B1397" s="224" t="s">
        <v>44</v>
      </c>
      <c r="C1397" s="225" t="s">
        <v>5425</v>
      </c>
      <c r="D1397" s="38" t="s">
        <v>57</v>
      </c>
      <c r="E1397" s="37" t="s">
        <v>5426</v>
      </c>
      <c r="F1397" s="38" t="s">
        <v>709</v>
      </c>
      <c r="G1397" s="39" t="s">
        <v>5427</v>
      </c>
      <c r="H1397" s="40">
        <v>43473</v>
      </c>
      <c r="I1397" s="41">
        <f>Table15[[#This Row],[Fecha 
de 
expedición]]+1461</f>
        <v>44934</v>
      </c>
      <c r="J1397" s="244" t="str">
        <f ca="1">IF(I1397&gt;=TODAY(),"si","no")</f>
        <v>no</v>
      </c>
      <c r="K1397" s="8" t="str">
        <f ca="1">IF(ABS(_xlfn.DAYS(TODAY(),I1397))&lt;$B$9,"Debe renovar licencia luego de curso de 8 horas","")</f>
        <v/>
      </c>
      <c r="L1397" s="8"/>
      <c r="M1397" s="8" t="str">
        <f ca="1">IF(AND(J1397="no",$B$10="si"),"si","no")</f>
        <v>si</v>
      </c>
      <c r="N1397" s="266"/>
      <c r="O1397" s="266"/>
      <c r="P1397" s="266"/>
      <c r="Q1397" s="267" t="str" cm="1">
        <f t="array" aca="1" ref="Q1397" ca="1">_xlfn.IFS(J1397="no","no",$B$10="si","si")</f>
        <v>no</v>
      </c>
      <c r="R1397" s="266"/>
    </row>
    <row r="1398" spans="1:18" x14ac:dyDescent="0.3">
      <c r="A1398" s="63" t="s">
        <v>5428</v>
      </c>
      <c r="B1398" s="224" t="s">
        <v>44</v>
      </c>
      <c r="C1398" s="225" t="s">
        <v>5429</v>
      </c>
      <c r="D1398" s="38" t="s">
        <v>57</v>
      </c>
      <c r="E1398" s="37" t="s">
        <v>5430</v>
      </c>
      <c r="F1398" s="38" t="s">
        <v>5431</v>
      </c>
      <c r="G1398" s="39" t="s">
        <v>5432</v>
      </c>
      <c r="H1398" s="40">
        <v>43473</v>
      </c>
      <c r="I1398" s="41">
        <f>Table15[[#This Row],[Fecha 
de 
expedición]]+1461</f>
        <v>44934</v>
      </c>
      <c r="J1398" s="244" t="str">
        <f ca="1">IF(I1398&gt;=TODAY(),"si","no")</f>
        <v>no</v>
      </c>
      <c r="K1398" s="8" t="str">
        <f ca="1">IF(ABS(_xlfn.DAYS(TODAY(),I1398))&lt;$B$9,"Debe renovar licencia luego de curso de 8 horas","")</f>
        <v/>
      </c>
      <c r="L1398" s="8"/>
      <c r="M1398" s="8" t="str">
        <f ca="1">IF(AND(J1398="no",$B$10="si"),"si","no")</f>
        <v>si</v>
      </c>
      <c r="N1398" s="266"/>
      <c r="O1398" s="266"/>
      <c r="P1398" s="266"/>
      <c r="Q1398" s="267" t="str" cm="1">
        <f t="array" aca="1" ref="Q1398" ca="1">_xlfn.IFS(J1398="no","no",$B$10="si","si")</f>
        <v>no</v>
      </c>
      <c r="R1398" s="266"/>
    </row>
    <row r="1399" spans="1:18" x14ac:dyDescent="0.3">
      <c r="A1399" s="63" t="s">
        <v>5433</v>
      </c>
      <c r="B1399" s="224" t="s">
        <v>44</v>
      </c>
      <c r="C1399" s="225" t="s">
        <v>5434</v>
      </c>
      <c r="D1399" s="38" t="s">
        <v>57</v>
      </c>
      <c r="E1399" s="37" t="s">
        <v>5435</v>
      </c>
      <c r="F1399" s="38" t="s">
        <v>448</v>
      </c>
      <c r="G1399" s="39" t="s">
        <v>5436</v>
      </c>
      <c r="H1399" s="40">
        <v>43473</v>
      </c>
      <c r="I1399" s="41">
        <f>Table15[[#This Row],[Fecha 
de 
expedición]]+1461</f>
        <v>44934</v>
      </c>
      <c r="J1399" s="244" t="str">
        <f ca="1">IF(I1399&gt;=TODAY(),"si","no")</f>
        <v>no</v>
      </c>
      <c r="K1399" s="8" t="str">
        <f ca="1">IF(ABS(_xlfn.DAYS(TODAY(),I1399))&lt;$B$9,"Debe renovar licencia luego de curso de 8 horas","")</f>
        <v/>
      </c>
      <c r="L1399" s="8"/>
      <c r="M1399" s="8" t="str">
        <f ca="1">IF(AND(J1399="no",$B$10="si"),"si","no")</f>
        <v>si</v>
      </c>
      <c r="N1399" s="266"/>
      <c r="O1399" s="266"/>
      <c r="P1399" s="266"/>
      <c r="Q1399" s="267" t="str" cm="1">
        <f t="array" aca="1" ref="Q1399" ca="1">_xlfn.IFS(J1399="no","no",$B$10="si","si")</f>
        <v>no</v>
      </c>
      <c r="R1399" s="266"/>
    </row>
    <row r="1400" spans="1:18" x14ac:dyDescent="0.3">
      <c r="A1400" s="63" t="s">
        <v>5437</v>
      </c>
      <c r="B1400" s="224" t="s">
        <v>44</v>
      </c>
      <c r="C1400" s="225" t="s">
        <v>5438</v>
      </c>
      <c r="D1400" s="38" t="s">
        <v>57</v>
      </c>
      <c r="E1400" s="37" t="s">
        <v>5439</v>
      </c>
      <c r="F1400" s="38" t="s">
        <v>844</v>
      </c>
      <c r="G1400" s="39" t="s">
        <v>5440</v>
      </c>
      <c r="H1400" s="40">
        <v>43479</v>
      </c>
      <c r="I1400" s="41">
        <f>Table15[[#This Row],[Fecha 
de 
expedición]]+1461</f>
        <v>44940</v>
      </c>
      <c r="J1400" s="244" t="str">
        <f ca="1">IF(I1400&gt;=TODAY(),"si","no")</f>
        <v>no</v>
      </c>
      <c r="K1400" s="8" t="str">
        <f ca="1">IF(ABS(_xlfn.DAYS(TODAY(),I1400))&lt;$B$9,"Debe renovar licencia luego de curso de 8 horas","")</f>
        <v/>
      </c>
      <c r="L1400" s="8"/>
      <c r="M1400" s="8" t="str">
        <f ca="1">IF(AND(J1400="no",$B$10="si"),"si","no")</f>
        <v>si</v>
      </c>
      <c r="N1400" s="266"/>
      <c r="O1400" s="266"/>
      <c r="P1400" s="266"/>
      <c r="Q1400" s="267" t="str" cm="1">
        <f t="array" aca="1" ref="Q1400" ca="1">_xlfn.IFS(J1400="no","no",$B$10="si","si")</f>
        <v>no</v>
      </c>
      <c r="R1400" s="266"/>
    </row>
    <row r="1401" spans="1:18" x14ac:dyDescent="0.3">
      <c r="A1401" s="63" t="s">
        <v>5441</v>
      </c>
      <c r="B1401" s="224" t="s">
        <v>44</v>
      </c>
      <c r="C1401" s="225" t="s">
        <v>5442</v>
      </c>
      <c r="D1401" s="38" t="s">
        <v>57</v>
      </c>
      <c r="E1401" s="37" t="s">
        <v>5443</v>
      </c>
      <c r="F1401" s="38" t="s">
        <v>262</v>
      </c>
      <c r="G1401" s="39" t="s">
        <v>5444</v>
      </c>
      <c r="H1401" s="40">
        <v>43479</v>
      </c>
      <c r="I1401" s="41">
        <f>Table15[[#This Row],[Fecha 
de 
expedición]]+1461</f>
        <v>44940</v>
      </c>
      <c r="J1401" s="244" t="str">
        <f ca="1">IF(I1401&gt;=TODAY(),"si","no")</f>
        <v>no</v>
      </c>
      <c r="K1401" s="8" t="str">
        <f ca="1">IF(ABS(_xlfn.DAYS(TODAY(),I1401))&lt;$B$9,"Debe renovar licencia luego de curso de 8 horas","")</f>
        <v/>
      </c>
      <c r="L1401" s="8"/>
      <c r="M1401" s="8" t="str">
        <f ca="1">IF(AND(J1401="no",$B$10="si"),"si","no")</f>
        <v>si</v>
      </c>
      <c r="N1401" s="266"/>
      <c r="O1401" s="266"/>
      <c r="P1401" s="266"/>
      <c r="Q1401" s="267" t="str" cm="1">
        <f t="array" aca="1" ref="Q1401" ca="1">_xlfn.IFS(J1401="no","no",$B$10="si","si")</f>
        <v>no</v>
      </c>
      <c r="R1401" s="266"/>
    </row>
    <row r="1402" spans="1:18" x14ac:dyDescent="0.3">
      <c r="A1402" s="63" t="s">
        <v>5445</v>
      </c>
      <c r="B1402" s="224" t="s">
        <v>44</v>
      </c>
      <c r="C1402" s="225" t="s">
        <v>5446</v>
      </c>
      <c r="D1402" s="38" t="s">
        <v>57</v>
      </c>
      <c r="E1402" s="37" t="s">
        <v>5447</v>
      </c>
      <c r="F1402" s="38" t="s">
        <v>74</v>
      </c>
      <c r="G1402" s="39" t="s">
        <v>5448</v>
      </c>
      <c r="H1402" s="40">
        <v>43479</v>
      </c>
      <c r="I1402" s="41">
        <f>Table15[[#This Row],[Fecha 
de 
expedición]]+1461</f>
        <v>44940</v>
      </c>
      <c r="J1402" s="244" t="str">
        <f ca="1">IF(I1402&gt;=TODAY(),"si","no")</f>
        <v>no</v>
      </c>
      <c r="K1402" s="8" t="str">
        <f ca="1">IF(ABS(_xlfn.DAYS(TODAY(),I1402))&lt;$B$9,"Debe renovar licencia luego de curso de 8 horas","")</f>
        <v/>
      </c>
      <c r="L1402" s="8"/>
      <c r="M1402" s="8" t="str">
        <f ca="1">IF(AND(J1402="no",$B$10="si"),"si","no")</f>
        <v>si</v>
      </c>
      <c r="N1402" s="266"/>
      <c r="O1402" s="266"/>
      <c r="P1402" s="266"/>
      <c r="Q1402" s="267" t="str" cm="1">
        <f t="array" aca="1" ref="Q1402" ca="1">_xlfn.IFS(J1402="no","no",$B$10="si","si")</f>
        <v>no</v>
      </c>
      <c r="R1402" s="266"/>
    </row>
    <row r="1403" spans="1:18" x14ac:dyDescent="0.3">
      <c r="A1403" s="63" t="s">
        <v>5449</v>
      </c>
      <c r="B1403" s="224" t="s">
        <v>44</v>
      </c>
      <c r="C1403" s="225" t="s">
        <v>5450</v>
      </c>
      <c r="D1403" s="38" t="s">
        <v>46</v>
      </c>
      <c r="E1403" s="37" t="s">
        <v>5451</v>
      </c>
      <c r="F1403" s="38" t="s">
        <v>119</v>
      </c>
      <c r="G1403" s="39" t="s">
        <v>5452</v>
      </c>
      <c r="H1403" s="40">
        <v>43479</v>
      </c>
      <c r="I1403" s="41">
        <f>Table15[[#This Row],[Fecha 
de 
expedición]]+1461</f>
        <v>44940</v>
      </c>
      <c r="J1403" s="244" t="str">
        <f ca="1">IF(I1403&gt;=TODAY(),"si","no")</f>
        <v>no</v>
      </c>
      <c r="K1403" s="8" t="str">
        <f ca="1">IF(ABS(_xlfn.DAYS(TODAY(),I1403))&lt;$B$9,"Debe renovar licencia luego de curso de 8 horas","")</f>
        <v/>
      </c>
      <c r="L1403" s="8"/>
      <c r="M1403" s="8" t="str">
        <f ca="1">IF(AND(J1403="no",$B$10="si"),"si","no")</f>
        <v>si</v>
      </c>
      <c r="N1403" s="266"/>
      <c r="O1403" s="266"/>
      <c r="P1403" s="266"/>
      <c r="Q1403" s="267" t="str" cm="1">
        <f t="array" aca="1" ref="Q1403" ca="1">_xlfn.IFS(J1403="no","no",$B$10="si","si")</f>
        <v>no</v>
      </c>
      <c r="R1403" s="266"/>
    </row>
    <row r="1404" spans="1:18" x14ac:dyDescent="0.3">
      <c r="A1404" s="63" t="s">
        <v>5453</v>
      </c>
      <c r="B1404" s="224" t="s">
        <v>44</v>
      </c>
      <c r="C1404" s="225" t="s">
        <v>5454</v>
      </c>
      <c r="D1404" s="38" t="s">
        <v>57</v>
      </c>
      <c r="E1404" s="37" t="s">
        <v>5455</v>
      </c>
      <c r="F1404" s="38" t="s">
        <v>655</v>
      </c>
      <c r="G1404" s="39" t="s">
        <v>5456</v>
      </c>
      <c r="H1404" s="40">
        <v>43479</v>
      </c>
      <c r="I1404" s="41">
        <f>Table15[[#This Row],[Fecha 
de 
expedición]]+1461</f>
        <v>44940</v>
      </c>
      <c r="J1404" s="244" t="str">
        <f ca="1">IF(I1404&gt;=TODAY(),"si","no")</f>
        <v>no</v>
      </c>
      <c r="K1404" s="8" t="str">
        <f ca="1">IF(ABS(_xlfn.DAYS(TODAY(),I1404))&lt;$B$9,"Debe renovar licencia luego de curso de 8 horas","")</f>
        <v/>
      </c>
      <c r="L1404" s="8"/>
      <c r="M1404" s="8" t="str">
        <f ca="1">IF(AND(J1404="no",$B$10="si"),"si","no")</f>
        <v>si</v>
      </c>
      <c r="N1404" s="266"/>
      <c r="O1404" s="266"/>
      <c r="P1404" s="266"/>
      <c r="Q1404" s="267" t="str" cm="1">
        <f t="array" aca="1" ref="Q1404" ca="1">_xlfn.IFS(J1404="no","no",$B$10="si","si")</f>
        <v>no</v>
      </c>
      <c r="R1404" s="266"/>
    </row>
    <row r="1405" spans="1:18" x14ac:dyDescent="0.3">
      <c r="A1405" s="63" t="s">
        <v>5457</v>
      </c>
      <c r="B1405" s="224" t="s">
        <v>44</v>
      </c>
      <c r="C1405" s="225" t="s">
        <v>5458</v>
      </c>
      <c r="D1405" s="38" t="s">
        <v>57</v>
      </c>
      <c r="E1405" s="37" t="s">
        <v>5459</v>
      </c>
      <c r="F1405" s="38" t="s">
        <v>124</v>
      </c>
      <c r="G1405" s="39" t="s">
        <v>5460</v>
      </c>
      <c r="H1405" s="40">
        <v>43479</v>
      </c>
      <c r="I1405" s="41">
        <f>Table15[[#This Row],[Fecha 
de 
expedición]]+1461</f>
        <v>44940</v>
      </c>
      <c r="J1405" s="244" t="str">
        <f ca="1">IF(I1405&gt;=TODAY(),"si","no")</f>
        <v>no</v>
      </c>
      <c r="K1405" s="8" t="str">
        <f ca="1">IF(ABS(_xlfn.DAYS(TODAY(),I1405))&lt;$B$9,"Debe renovar licencia luego de curso de 8 horas","")</f>
        <v/>
      </c>
      <c r="L1405" s="8"/>
      <c r="M1405" s="8" t="str">
        <f ca="1">IF(AND(J1405="no",$B$10="si"),"si","no")</f>
        <v>si</v>
      </c>
      <c r="N1405" s="266"/>
      <c r="O1405" s="266"/>
      <c r="P1405" s="266"/>
      <c r="Q1405" s="267" t="str" cm="1">
        <f t="array" aca="1" ref="Q1405" ca="1">_xlfn.IFS(J1405="no","no",$B$10="si","si")</f>
        <v>no</v>
      </c>
      <c r="R1405" s="266"/>
    </row>
    <row r="1406" spans="1:18" x14ac:dyDescent="0.3">
      <c r="A1406" s="63" t="s">
        <v>5461</v>
      </c>
      <c r="B1406" s="224" t="s">
        <v>44</v>
      </c>
      <c r="C1406" s="225" t="s">
        <v>5462</v>
      </c>
      <c r="D1406" s="38" t="s">
        <v>57</v>
      </c>
      <c r="E1406" s="37" t="s">
        <v>5463</v>
      </c>
      <c r="F1406" s="38" t="s">
        <v>84</v>
      </c>
      <c r="G1406" s="39" t="s">
        <v>5464</v>
      </c>
      <c r="H1406" s="40">
        <v>43479</v>
      </c>
      <c r="I1406" s="41">
        <f>Table15[[#This Row],[Fecha 
de 
expedición]]+1461</f>
        <v>44940</v>
      </c>
      <c r="J1406" s="244" t="str">
        <f ca="1">IF(I1406&gt;=TODAY(),"si","no")</f>
        <v>no</v>
      </c>
      <c r="K1406" s="8" t="str">
        <f ca="1">IF(ABS(_xlfn.DAYS(TODAY(),I1406))&lt;$B$9,"Debe renovar licencia luego de curso de 8 horas","")</f>
        <v/>
      </c>
      <c r="L1406" s="8"/>
      <c r="M1406" s="8" t="str">
        <f ca="1">IF(AND(J1406="no",$B$10="si"),"si","no")</f>
        <v>si</v>
      </c>
      <c r="N1406" s="266"/>
      <c r="O1406" s="266"/>
      <c r="P1406" s="266"/>
      <c r="Q1406" s="267" t="str" cm="1">
        <f t="array" aca="1" ref="Q1406" ca="1">_xlfn.IFS(J1406="no","no",$B$10="si","si")</f>
        <v>no</v>
      </c>
      <c r="R1406" s="266"/>
    </row>
    <row r="1407" spans="1:18" x14ac:dyDescent="0.3">
      <c r="A1407" s="63" t="s">
        <v>5465</v>
      </c>
      <c r="B1407" s="224" t="s">
        <v>44</v>
      </c>
      <c r="C1407" s="225" t="s">
        <v>5466</v>
      </c>
      <c r="D1407" s="38" t="s">
        <v>46</v>
      </c>
      <c r="E1407" s="37" t="s">
        <v>5467</v>
      </c>
      <c r="F1407" s="38" t="s">
        <v>267</v>
      </c>
      <c r="G1407" s="39" t="s">
        <v>5468</v>
      </c>
      <c r="H1407" s="40">
        <v>44910</v>
      </c>
      <c r="I1407" s="41">
        <f>Table15[[#This Row],[Fecha 
de 
expedición]]+1461</f>
        <v>46371</v>
      </c>
      <c r="J1407" s="244" t="str">
        <f ca="1">IF(I1407&gt;=TODAY(),"si","no")</f>
        <v>si</v>
      </c>
      <c r="K1407" s="8" t="str">
        <f ca="1">IF(ABS(_xlfn.DAYS(TODAY(),I1407))&lt;$B$9,"Debe renovar licencia luego de curso de 8 horas","")</f>
        <v/>
      </c>
      <c r="L1407" s="8"/>
      <c r="M1407" s="8" t="str">
        <f ca="1">IF(AND(J1407="no",$B$10="si"),"si","no")</f>
        <v>no</v>
      </c>
      <c r="N1407" s="266"/>
      <c r="O1407" s="266"/>
      <c r="P1407" s="266"/>
      <c r="Q1407" s="267" t="str" cm="1">
        <f t="array" aca="1" ref="Q1407" ca="1">_xlfn.IFS(J1407="no","no",$B$10="si","si")</f>
        <v>si</v>
      </c>
      <c r="R1407" s="266"/>
    </row>
    <row r="1408" spans="1:18" x14ac:dyDescent="0.3">
      <c r="A1408" s="64" t="s">
        <v>5469</v>
      </c>
      <c r="B1408" s="224" t="s">
        <v>44</v>
      </c>
      <c r="C1408" s="225" t="s">
        <v>5470</v>
      </c>
      <c r="D1408" s="38" t="s">
        <v>57</v>
      </c>
      <c r="E1408" s="37" t="s">
        <v>5471</v>
      </c>
      <c r="F1408" s="38" t="s">
        <v>74</v>
      </c>
      <c r="G1408" s="39" t="s">
        <v>5472</v>
      </c>
      <c r="H1408" s="40">
        <v>43490</v>
      </c>
      <c r="I1408" s="41">
        <f>Table15[[#This Row],[Fecha 
de 
expedición]]+1461</f>
        <v>44951</v>
      </c>
      <c r="J1408" s="244" t="str">
        <f ca="1">IF(I1408&gt;=TODAY(),"si","no")</f>
        <v>no</v>
      </c>
      <c r="K1408" s="8" t="str">
        <f ca="1">IF(ABS(_xlfn.DAYS(TODAY(),I1408))&lt;$B$9,"Debe renovar licencia luego de curso de 8 horas","")</f>
        <v/>
      </c>
      <c r="L1408" s="8"/>
      <c r="M1408" s="8" t="str">
        <f ca="1">IF(AND(J1408="no",$B$10="si"),"si","no")</f>
        <v>si</v>
      </c>
      <c r="N1408" s="266"/>
      <c r="O1408" s="266"/>
      <c r="P1408" s="266"/>
      <c r="Q1408" s="267" t="str" cm="1">
        <f t="array" aca="1" ref="Q1408" ca="1">_xlfn.IFS(J1408="no","no",$B$10="si","si")</f>
        <v>no</v>
      </c>
      <c r="R1408" s="266"/>
    </row>
    <row r="1409" spans="1:18" x14ac:dyDescent="0.3">
      <c r="A1409" s="63" t="s">
        <v>5473</v>
      </c>
      <c r="B1409" s="224" t="s">
        <v>44</v>
      </c>
      <c r="C1409" s="225" t="s">
        <v>5474</v>
      </c>
      <c r="D1409" s="38" t="s">
        <v>57</v>
      </c>
      <c r="E1409" s="37" t="s">
        <v>5475</v>
      </c>
      <c r="F1409" s="38" t="s">
        <v>74</v>
      </c>
      <c r="G1409" s="39" t="s">
        <v>5476</v>
      </c>
      <c r="H1409" s="40">
        <v>43490</v>
      </c>
      <c r="I1409" s="41">
        <f>Table15[[#This Row],[Fecha 
de 
expedición]]+1461</f>
        <v>44951</v>
      </c>
      <c r="J1409" s="244" t="str">
        <f ca="1">IF(I1409&gt;=TODAY(),"si","no")</f>
        <v>no</v>
      </c>
      <c r="K1409" s="8" t="str">
        <f ca="1">IF(ABS(_xlfn.DAYS(TODAY(),I1409))&lt;$B$9,"Debe renovar licencia luego de curso de 8 horas","")</f>
        <v/>
      </c>
      <c r="L1409" s="8"/>
      <c r="M1409" s="8" t="str">
        <f ca="1">IF(AND(J1409="no",$B$10="si"),"si","no")</f>
        <v>si</v>
      </c>
      <c r="N1409" s="266"/>
      <c r="O1409" s="266"/>
      <c r="P1409" s="266"/>
      <c r="Q1409" s="267" t="str" cm="1">
        <f t="array" aca="1" ref="Q1409" ca="1">_xlfn.IFS(J1409="no","no",$B$10="si","si")</f>
        <v>no</v>
      </c>
      <c r="R1409" s="266"/>
    </row>
    <row r="1410" spans="1:18" x14ac:dyDescent="0.3">
      <c r="A1410" s="63" t="s">
        <v>5477</v>
      </c>
      <c r="B1410" s="224" t="s">
        <v>44</v>
      </c>
      <c r="C1410" s="225" t="s">
        <v>5478</v>
      </c>
      <c r="D1410" s="38" t="s">
        <v>57</v>
      </c>
      <c r="E1410" s="37" t="s">
        <v>5479</v>
      </c>
      <c r="F1410" s="38" t="s">
        <v>168</v>
      </c>
      <c r="G1410" s="39" t="s">
        <v>5480</v>
      </c>
      <c r="H1410" s="40">
        <v>43490</v>
      </c>
      <c r="I1410" s="41">
        <f>Table15[[#This Row],[Fecha 
de 
expedición]]+1461</f>
        <v>44951</v>
      </c>
      <c r="J1410" s="244" t="str">
        <f ca="1">IF(I1410&gt;=TODAY(),"si","no")</f>
        <v>no</v>
      </c>
      <c r="K1410" s="8" t="str">
        <f ca="1">IF(ABS(_xlfn.DAYS(TODAY(),I1410))&lt;$B$9,"Debe renovar licencia luego de curso de 8 horas","")</f>
        <v/>
      </c>
      <c r="L1410" s="8"/>
      <c r="M1410" s="8" t="str">
        <f ca="1">IF(AND(J1410="no",$B$10="si"),"si","no")</f>
        <v>si</v>
      </c>
      <c r="N1410" s="266"/>
      <c r="O1410" s="266"/>
      <c r="P1410" s="266"/>
      <c r="Q1410" s="267" t="str" cm="1">
        <f t="array" aca="1" ref="Q1410" ca="1">_xlfn.IFS(J1410="no","no",$B$10="si","si")</f>
        <v>no</v>
      </c>
      <c r="R1410" s="266"/>
    </row>
    <row r="1411" spans="1:18" x14ac:dyDescent="0.3">
      <c r="A1411" s="63" t="s">
        <v>5481</v>
      </c>
      <c r="B1411" s="224" t="s">
        <v>44</v>
      </c>
      <c r="C1411" s="225" t="s">
        <v>5482</v>
      </c>
      <c r="D1411" s="38" t="s">
        <v>46</v>
      </c>
      <c r="E1411" s="37" t="s">
        <v>5483</v>
      </c>
      <c r="F1411" s="38" t="s">
        <v>453</v>
      </c>
      <c r="G1411" s="39" t="s">
        <v>5484</v>
      </c>
      <c r="H1411" s="40">
        <v>44951</v>
      </c>
      <c r="I1411" s="41">
        <f>Table15[[#This Row],[Fecha 
de 
expedición]]+1461</f>
        <v>46412</v>
      </c>
      <c r="J1411" s="244" t="str">
        <f ca="1">IF(I1411&gt;=TODAY(),"si","no")</f>
        <v>si</v>
      </c>
      <c r="K1411" s="8" t="str">
        <f ca="1">IF(ABS(_xlfn.DAYS(TODAY(),I1411))&lt;$B$9,"Debe renovar licencia luego de curso de 8 horas","")</f>
        <v/>
      </c>
      <c r="L1411" s="8"/>
      <c r="M1411" s="8" t="str">
        <f ca="1">IF(AND(J1411="no",$B$10="si"),"si","no")</f>
        <v>no</v>
      </c>
      <c r="N1411" s="266"/>
      <c r="O1411" s="266"/>
      <c r="P1411" s="266"/>
      <c r="Q1411" s="267" t="str" cm="1">
        <f t="array" aca="1" ref="Q1411" ca="1">_xlfn.IFS(J1411="no","no",$B$10="si","si")</f>
        <v>si</v>
      </c>
      <c r="R1411" s="266"/>
    </row>
    <row r="1412" spans="1:18" x14ac:dyDescent="0.3">
      <c r="A1412" s="63" t="s">
        <v>5485</v>
      </c>
      <c r="B1412" s="224" t="s">
        <v>44</v>
      </c>
      <c r="C1412" s="225" t="s">
        <v>5486</v>
      </c>
      <c r="D1412" s="38" t="s">
        <v>57</v>
      </c>
      <c r="E1412" s="37" t="s">
        <v>5487</v>
      </c>
      <c r="F1412" s="38" t="s">
        <v>709</v>
      </c>
      <c r="G1412" s="39" t="s">
        <v>5488</v>
      </c>
      <c r="H1412" s="40">
        <v>43490</v>
      </c>
      <c r="I1412" s="41">
        <f>Table15[[#This Row],[Fecha 
de 
expedición]]+1461</f>
        <v>44951</v>
      </c>
      <c r="J1412" s="244" t="str">
        <f ca="1">IF(I1412&gt;=TODAY(),"si","no")</f>
        <v>no</v>
      </c>
      <c r="K1412" s="8" t="str">
        <f ca="1">IF(ABS(_xlfn.DAYS(TODAY(),I1412))&lt;$B$9,"Debe renovar licencia luego de curso de 8 horas","")</f>
        <v/>
      </c>
      <c r="L1412" s="8"/>
      <c r="M1412" s="8" t="str">
        <f ca="1">IF(AND(J1412="no",$B$10="si"),"si","no")</f>
        <v>si</v>
      </c>
      <c r="N1412" s="266"/>
      <c r="O1412" s="266"/>
      <c r="P1412" s="266"/>
      <c r="Q1412" s="267" t="str" cm="1">
        <f t="array" aca="1" ref="Q1412" ca="1">_xlfn.IFS(J1412="no","no",$B$10="si","si")</f>
        <v>no</v>
      </c>
      <c r="R1412" s="266"/>
    </row>
    <row r="1413" spans="1:18" x14ac:dyDescent="0.3">
      <c r="A1413" s="63" t="s">
        <v>5489</v>
      </c>
      <c r="B1413" s="224" t="s">
        <v>44</v>
      </c>
      <c r="C1413" s="225" t="s">
        <v>5490</v>
      </c>
      <c r="D1413" s="38" t="s">
        <v>57</v>
      </c>
      <c r="E1413" s="49"/>
      <c r="F1413" s="38" t="s">
        <v>129</v>
      </c>
      <c r="G1413" s="39" t="s">
        <v>5491</v>
      </c>
      <c r="H1413" s="40">
        <v>43490</v>
      </c>
      <c r="I1413" s="41">
        <f>Table15[[#This Row],[Fecha 
de 
expedición]]+1461</f>
        <v>44951</v>
      </c>
      <c r="J1413" s="244" t="str">
        <f ca="1">IF(I1413&gt;=TODAY(),"si","no")</f>
        <v>no</v>
      </c>
      <c r="K1413" s="8" t="str">
        <f ca="1">IF(ABS(_xlfn.DAYS(TODAY(),I1413))&lt;$B$9,"Debe renovar licencia luego de curso de 8 horas","")</f>
        <v/>
      </c>
      <c r="L1413" s="8"/>
      <c r="M1413" s="8" t="str">
        <f ca="1">IF(AND(J1413="no",$B$10="si"),"si","no")</f>
        <v>si</v>
      </c>
      <c r="N1413" s="266"/>
      <c r="O1413" s="266"/>
      <c r="P1413" s="266"/>
      <c r="Q1413" s="267" t="str" cm="1">
        <f t="array" aca="1" ref="Q1413" ca="1">_xlfn.IFS(J1413="no","no",$B$10="si","si")</f>
        <v>no</v>
      </c>
      <c r="R1413" s="266"/>
    </row>
    <row r="1414" spans="1:18" x14ac:dyDescent="0.3">
      <c r="A1414" s="63" t="s">
        <v>5492</v>
      </c>
      <c r="B1414" s="224" t="s">
        <v>44</v>
      </c>
      <c r="C1414" s="225" t="s">
        <v>5493</v>
      </c>
      <c r="D1414" s="38" t="s">
        <v>57</v>
      </c>
      <c r="E1414" s="37" t="s">
        <v>5494</v>
      </c>
      <c r="F1414" s="38" t="s">
        <v>53</v>
      </c>
      <c r="G1414" s="39" t="s">
        <v>5495</v>
      </c>
      <c r="H1414" s="40">
        <v>43490</v>
      </c>
      <c r="I1414" s="41">
        <f>Table15[[#This Row],[Fecha 
de 
expedición]]+1461</f>
        <v>44951</v>
      </c>
      <c r="J1414" s="244" t="str">
        <f ca="1">IF(I1414&gt;=TODAY(),"si","no")</f>
        <v>no</v>
      </c>
      <c r="K1414" s="8" t="str">
        <f ca="1">IF(ABS(_xlfn.DAYS(TODAY(),I1414))&lt;$B$9,"Debe renovar licencia luego de curso de 8 horas","")</f>
        <v/>
      </c>
      <c r="L1414" s="8"/>
      <c r="M1414" s="8" t="str">
        <f ca="1">IF(AND(J1414="no",$B$10="si"),"si","no")</f>
        <v>si</v>
      </c>
      <c r="N1414" s="266"/>
      <c r="O1414" s="266"/>
      <c r="P1414" s="266"/>
      <c r="Q1414" s="267" t="str" cm="1">
        <f t="array" aca="1" ref="Q1414" ca="1">_xlfn.IFS(J1414="no","no",$B$10="si","si")</f>
        <v>no</v>
      </c>
      <c r="R1414" s="266"/>
    </row>
    <row r="1415" spans="1:18" x14ac:dyDescent="0.3">
      <c r="A1415" s="63" t="s">
        <v>5496</v>
      </c>
      <c r="B1415" s="224" t="s">
        <v>44</v>
      </c>
      <c r="C1415" s="225" t="s">
        <v>5497</v>
      </c>
      <c r="D1415" s="38" t="s">
        <v>57</v>
      </c>
      <c r="E1415" s="83" t="s">
        <v>5498</v>
      </c>
      <c r="F1415" s="38" t="s">
        <v>325</v>
      </c>
      <c r="G1415" s="39" t="s">
        <v>5499</v>
      </c>
      <c r="H1415" s="40">
        <v>44951</v>
      </c>
      <c r="I1415" s="41">
        <f>Table15[[#This Row],[Fecha 
de 
expedición]]+1461</f>
        <v>46412</v>
      </c>
      <c r="J1415" s="244" t="str">
        <f ca="1">IF(I1415&gt;=TODAY(),"si","no")</f>
        <v>si</v>
      </c>
      <c r="K1415" s="8" t="str">
        <f ca="1">IF(ABS(_xlfn.DAYS(TODAY(),I1415))&lt;$B$9,"Debe renovar licencia luego de curso de 8 horas","")</f>
        <v/>
      </c>
      <c r="L1415" s="8"/>
      <c r="M1415" s="8" t="str">
        <f ca="1">IF(AND(J1415="no",$B$10="si"),"si","no")</f>
        <v>no</v>
      </c>
      <c r="N1415" s="266"/>
      <c r="O1415" s="266"/>
      <c r="P1415" s="266"/>
      <c r="Q1415" s="267" t="str" cm="1">
        <f t="array" aca="1" ref="Q1415" ca="1">_xlfn.IFS(J1415="no","no",$B$10="si","si")</f>
        <v>si</v>
      </c>
      <c r="R1415" s="266"/>
    </row>
    <row r="1416" spans="1:18" x14ac:dyDescent="0.3">
      <c r="A1416" s="63" t="s">
        <v>5500</v>
      </c>
      <c r="B1416" s="224" t="s">
        <v>44</v>
      </c>
      <c r="C1416" s="225" t="s">
        <v>5501</v>
      </c>
      <c r="D1416" s="38" t="s">
        <v>57</v>
      </c>
      <c r="E1416" s="37" t="s">
        <v>5502</v>
      </c>
      <c r="F1416" s="38" t="s">
        <v>89</v>
      </c>
      <c r="G1416" s="39" t="s">
        <v>5503</v>
      </c>
      <c r="H1416" s="40">
        <v>43490</v>
      </c>
      <c r="I1416" s="41">
        <f>Table15[[#This Row],[Fecha 
de 
expedición]]+1461</f>
        <v>44951</v>
      </c>
      <c r="J1416" s="244" t="str">
        <f ca="1">IF(I1416&gt;=TODAY(),"si","no")</f>
        <v>no</v>
      </c>
      <c r="K1416" s="8" t="str">
        <f ca="1">IF(ABS(_xlfn.DAYS(TODAY(),I1416))&lt;$B$9,"Debe renovar licencia luego de curso de 8 horas","")</f>
        <v/>
      </c>
      <c r="L1416" s="8"/>
      <c r="M1416" s="8" t="str">
        <f ca="1">IF(AND(J1416="no",$B$10="si"),"si","no")</f>
        <v>si</v>
      </c>
      <c r="N1416" s="266"/>
      <c r="O1416" s="266"/>
      <c r="P1416" s="266"/>
      <c r="Q1416" s="267" t="str" cm="1">
        <f t="array" aca="1" ref="Q1416" ca="1">_xlfn.IFS(J1416="no","no",$B$10="si","si")</f>
        <v>no</v>
      </c>
      <c r="R1416" s="266"/>
    </row>
    <row r="1417" spans="1:18" x14ac:dyDescent="0.3">
      <c r="A1417" s="63" t="s">
        <v>5504</v>
      </c>
      <c r="B1417" s="224" t="s">
        <v>44</v>
      </c>
      <c r="C1417" s="225" t="s">
        <v>5505</v>
      </c>
      <c r="D1417" s="38" t="s">
        <v>57</v>
      </c>
      <c r="E1417" s="37" t="s">
        <v>5506</v>
      </c>
      <c r="F1417" s="38" t="s">
        <v>74</v>
      </c>
      <c r="G1417" s="39" t="s">
        <v>5507</v>
      </c>
      <c r="H1417" s="40">
        <v>43490</v>
      </c>
      <c r="I1417" s="41">
        <f>Table15[[#This Row],[Fecha 
de 
expedición]]+1461</f>
        <v>44951</v>
      </c>
      <c r="J1417" s="244" t="str">
        <f ca="1">IF(I1417&gt;=TODAY(),"si","no")</f>
        <v>no</v>
      </c>
      <c r="K1417" s="8" t="str">
        <f ca="1">IF(ABS(_xlfn.DAYS(TODAY(),I1417))&lt;$B$9,"Debe renovar licencia luego de curso de 8 horas","")</f>
        <v/>
      </c>
      <c r="L1417" s="8"/>
      <c r="M1417" s="8" t="str">
        <f ca="1">IF(AND(J1417="no",$B$10="si"),"si","no")</f>
        <v>si</v>
      </c>
      <c r="N1417" s="266"/>
      <c r="O1417" s="266"/>
      <c r="P1417" s="266"/>
      <c r="Q1417" s="267" t="str" cm="1">
        <f t="array" aca="1" ref="Q1417" ca="1">_xlfn.IFS(J1417="no","no",$B$10="si","si")</f>
        <v>no</v>
      </c>
      <c r="R1417" s="266"/>
    </row>
    <row r="1418" spans="1:18" x14ac:dyDescent="0.3">
      <c r="A1418" s="63" t="s">
        <v>5508</v>
      </c>
      <c r="B1418" s="224" t="s">
        <v>44</v>
      </c>
      <c r="C1418" s="225" t="s">
        <v>5509</v>
      </c>
      <c r="D1418" s="38" t="s">
        <v>57</v>
      </c>
      <c r="E1418" s="37" t="s">
        <v>5510</v>
      </c>
      <c r="F1418" s="38" t="s">
        <v>74</v>
      </c>
      <c r="G1418" s="39" t="s">
        <v>5511</v>
      </c>
      <c r="H1418" s="40">
        <v>43490</v>
      </c>
      <c r="I1418" s="41">
        <f>Table15[[#This Row],[Fecha 
de 
expedición]]+1461</f>
        <v>44951</v>
      </c>
      <c r="J1418" s="244" t="str">
        <f ca="1">IF(I1418&gt;=TODAY(),"si","no")</f>
        <v>no</v>
      </c>
      <c r="K1418" s="8" t="str">
        <f ca="1">IF(ABS(_xlfn.DAYS(TODAY(),I1418))&lt;$B$9,"Debe renovar licencia luego de curso de 8 horas","")</f>
        <v/>
      </c>
      <c r="L1418" s="8"/>
      <c r="M1418" s="8" t="str">
        <f ca="1">IF(AND(J1418="no",$B$10="si"),"si","no")</f>
        <v>si</v>
      </c>
      <c r="N1418" s="266"/>
      <c r="O1418" s="266"/>
      <c r="P1418" s="266"/>
      <c r="Q1418" s="267" t="str" cm="1">
        <f t="array" aca="1" ref="Q1418" ca="1">_xlfn.IFS(J1418="no","no",$B$10="si","si")</f>
        <v>no</v>
      </c>
      <c r="R1418" s="266"/>
    </row>
    <row r="1419" spans="1:18" x14ac:dyDescent="0.3">
      <c r="A1419" s="63" t="s">
        <v>5512</v>
      </c>
      <c r="B1419" s="224" t="s">
        <v>44</v>
      </c>
      <c r="C1419" s="225" t="s">
        <v>5513</v>
      </c>
      <c r="D1419" s="38" t="s">
        <v>46</v>
      </c>
      <c r="E1419" s="37" t="s">
        <v>5514</v>
      </c>
      <c r="F1419" s="38" t="s">
        <v>74</v>
      </c>
      <c r="G1419" s="39" t="s">
        <v>5515</v>
      </c>
      <c r="H1419" s="40">
        <v>43490</v>
      </c>
      <c r="I1419" s="41">
        <f>Table15[[#This Row],[Fecha 
de 
expedición]]+1461</f>
        <v>44951</v>
      </c>
      <c r="J1419" s="244" t="str">
        <f ca="1">IF(I1419&gt;=TODAY(),"si","no")</f>
        <v>no</v>
      </c>
      <c r="K1419" s="8" t="str">
        <f ca="1">IF(ABS(_xlfn.DAYS(TODAY(),I1419))&lt;$B$9,"Debe renovar licencia luego de curso de 8 horas","")</f>
        <v/>
      </c>
      <c r="L1419" s="8"/>
      <c r="M1419" s="8" t="str">
        <f ca="1">IF(AND(J1419="no",$B$10="si"),"si","no")</f>
        <v>si</v>
      </c>
      <c r="N1419" s="266"/>
      <c r="O1419" s="266"/>
      <c r="P1419" s="266"/>
      <c r="Q1419" s="267" t="str" cm="1">
        <f t="array" aca="1" ref="Q1419" ca="1">_xlfn.IFS(J1419="no","no",$B$10="si","si")</f>
        <v>no</v>
      </c>
      <c r="R1419" s="266"/>
    </row>
    <row r="1420" spans="1:18" x14ac:dyDescent="0.3">
      <c r="A1420" s="63" t="s">
        <v>5516</v>
      </c>
      <c r="B1420" s="224" t="s">
        <v>44</v>
      </c>
      <c r="C1420" s="225" t="s">
        <v>5517</v>
      </c>
      <c r="D1420" s="38" t="s">
        <v>57</v>
      </c>
      <c r="E1420" s="37" t="s">
        <v>5518</v>
      </c>
      <c r="F1420" s="38" t="s">
        <v>929</v>
      </c>
      <c r="G1420" s="39" t="s">
        <v>5519</v>
      </c>
      <c r="H1420" s="40">
        <v>43495</v>
      </c>
      <c r="I1420" s="41">
        <f>Table15[[#This Row],[Fecha 
de 
expedición]]+1461</f>
        <v>44956</v>
      </c>
      <c r="J1420" s="244" t="str">
        <f ca="1">IF(I1420&gt;=TODAY(),"si","no")</f>
        <v>no</v>
      </c>
      <c r="K1420" s="8" t="str">
        <f ca="1">IF(ABS(_xlfn.DAYS(TODAY(),I1420))&lt;$B$9,"Debe renovar licencia luego de curso de 8 horas","")</f>
        <v/>
      </c>
      <c r="L1420" s="8"/>
      <c r="M1420" s="8" t="str">
        <f ca="1">IF(AND(J1420="no",$B$10="si"),"si","no")</f>
        <v>si</v>
      </c>
      <c r="N1420" s="266"/>
      <c r="O1420" s="266"/>
      <c r="P1420" s="266"/>
      <c r="Q1420" s="267" t="str" cm="1">
        <f t="array" aca="1" ref="Q1420" ca="1">_xlfn.IFS(J1420="no","no",$B$10="si","si")</f>
        <v>no</v>
      </c>
      <c r="R1420" s="266"/>
    </row>
    <row r="1421" spans="1:18" x14ac:dyDescent="0.3">
      <c r="A1421" s="63" t="s">
        <v>5520</v>
      </c>
      <c r="B1421" s="224" t="s">
        <v>44</v>
      </c>
      <c r="C1421" s="225" t="s">
        <v>5521</v>
      </c>
      <c r="D1421" s="38" t="s">
        <v>57</v>
      </c>
      <c r="E1421" s="37" t="s">
        <v>5522</v>
      </c>
      <c r="F1421" s="38" t="s">
        <v>89</v>
      </c>
      <c r="G1421" s="39" t="s">
        <v>5523</v>
      </c>
      <c r="H1421" s="40">
        <v>43495</v>
      </c>
      <c r="I1421" s="41">
        <f>Table15[[#This Row],[Fecha 
de 
expedición]]+1461</f>
        <v>44956</v>
      </c>
      <c r="J1421" s="244" t="str">
        <f ca="1">IF(I1421&gt;=TODAY(),"si","no")</f>
        <v>no</v>
      </c>
      <c r="K1421" s="8" t="str">
        <f ca="1">IF(ABS(_xlfn.DAYS(TODAY(),I1421))&lt;$B$9,"Debe renovar licencia luego de curso de 8 horas","")</f>
        <v/>
      </c>
      <c r="L1421" s="8"/>
      <c r="M1421" s="8" t="str">
        <f ca="1">IF(AND(J1421="no",$B$10="si"),"si","no")</f>
        <v>si</v>
      </c>
      <c r="N1421" s="266"/>
      <c r="O1421" s="266"/>
      <c r="P1421" s="266"/>
      <c r="Q1421" s="267" t="str" cm="1">
        <f t="array" aca="1" ref="Q1421" ca="1">_xlfn.IFS(J1421="no","no",$B$10="si","si")</f>
        <v>no</v>
      </c>
      <c r="R1421" s="266"/>
    </row>
    <row r="1422" spans="1:18" x14ac:dyDescent="0.3">
      <c r="A1422" s="63" t="s">
        <v>5524</v>
      </c>
      <c r="B1422" s="224" t="s">
        <v>44</v>
      </c>
      <c r="C1422" s="225" t="s">
        <v>5525</v>
      </c>
      <c r="D1422" s="38" t="s">
        <v>57</v>
      </c>
      <c r="E1422" s="37" t="s">
        <v>5526</v>
      </c>
      <c r="F1422" s="38" t="s">
        <v>425</v>
      </c>
      <c r="G1422" s="39" t="s">
        <v>5527</v>
      </c>
      <c r="H1422" s="40">
        <v>43495</v>
      </c>
      <c r="I1422" s="41">
        <f>Table15[[#This Row],[Fecha 
de 
expedición]]+1461</f>
        <v>44956</v>
      </c>
      <c r="J1422" s="244" t="str">
        <f ca="1">IF(I1422&gt;=TODAY(),"si","no")</f>
        <v>no</v>
      </c>
      <c r="K1422" s="8" t="str">
        <f ca="1">IF(ABS(_xlfn.DAYS(TODAY(),I1422))&lt;$B$9,"Debe renovar licencia luego de curso de 8 horas","")</f>
        <v/>
      </c>
      <c r="L1422" s="8"/>
      <c r="M1422" s="8" t="str">
        <f ca="1">IF(AND(J1422="no",$B$10="si"),"si","no")</f>
        <v>si</v>
      </c>
      <c r="N1422" s="266"/>
      <c r="O1422" s="266"/>
      <c r="P1422" s="266"/>
      <c r="Q1422" s="267" t="str" cm="1">
        <f t="array" aca="1" ref="Q1422" ca="1">_xlfn.IFS(J1422="no","no",$B$10="si","si")</f>
        <v>no</v>
      </c>
      <c r="R1422" s="266"/>
    </row>
    <row r="1423" spans="1:18" x14ac:dyDescent="0.3">
      <c r="A1423" s="63" t="s">
        <v>5528</v>
      </c>
      <c r="B1423" s="224" t="s">
        <v>44</v>
      </c>
      <c r="C1423" s="225" t="s">
        <v>5529</v>
      </c>
      <c r="D1423" s="38" t="s">
        <v>57</v>
      </c>
      <c r="E1423" s="37" t="s">
        <v>5530</v>
      </c>
      <c r="F1423" s="38" t="s">
        <v>704</v>
      </c>
      <c r="G1423" s="39" t="s">
        <v>5531</v>
      </c>
      <c r="H1423" s="40">
        <v>43495</v>
      </c>
      <c r="I1423" s="41">
        <f>Table15[[#This Row],[Fecha 
de 
expedición]]+1461</f>
        <v>44956</v>
      </c>
      <c r="J1423" s="244" t="str">
        <f ca="1">IF(I1423&gt;=TODAY(),"si","no")</f>
        <v>no</v>
      </c>
      <c r="K1423" s="8" t="str">
        <f ca="1">IF(ABS(_xlfn.DAYS(TODAY(),I1423))&lt;$B$9,"Debe renovar licencia luego de curso de 8 horas","")</f>
        <v/>
      </c>
      <c r="L1423" s="8"/>
      <c r="M1423" s="8" t="str">
        <f ca="1">IF(AND(J1423="no",$B$10="si"),"si","no")</f>
        <v>si</v>
      </c>
      <c r="N1423" s="266"/>
      <c r="O1423" s="266"/>
      <c r="P1423" s="266"/>
      <c r="Q1423" s="267" t="str" cm="1">
        <f t="array" aca="1" ref="Q1423" ca="1">_xlfn.IFS(J1423="no","no",$B$10="si","si")</f>
        <v>no</v>
      </c>
      <c r="R1423" s="266"/>
    </row>
    <row r="1424" spans="1:18" x14ac:dyDescent="0.3">
      <c r="A1424" s="63" t="s">
        <v>5532</v>
      </c>
      <c r="B1424" s="224" t="s">
        <v>44</v>
      </c>
      <c r="C1424" s="225" t="s">
        <v>5533</v>
      </c>
      <c r="D1424" s="38" t="s">
        <v>57</v>
      </c>
      <c r="E1424" s="37" t="s">
        <v>5534</v>
      </c>
      <c r="F1424" s="38" t="s">
        <v>299</v>
      </c>
      <c r="G1424" s="39" t="s">
        <v>5535</v>
      </c>
      <c r="H1424" s="40">
        <v>43495</v>
      </c>
      <c r="I1424" s="41">
        <f>Table15[[#This Row],[Fecha 
de 
expedición]]+1461</f>
        <v>44956</v>
      </c>
      <c r="J1424" s="244" t="str">
        <f ca="1">IF(I1424&gt;=TODAY(),"si","no")</f>
        <v>no</v>
      </c>
      <c r="K1424" s="8" t="str">
        <f ca="1">IF(ABS(_xlfn.DAYS(TODAY(),I1424))&lt;$B$9,"Debe renovar licencia luego de curso de 8 horas","")</f>
        <v/>
      </c>
      <c r="L1424" s="8"/>
      <c r="M1424" s="8" t="str">
        <f ca="1">IF(AND(J1424="no",$B$10="si"),"si","no")</f>
        <v>si</v>
      </c>
      <c r="N1424" s="266"/>
      <c r="O1424" s="266"/>
      <c r="P1424" s="266"/>
      <c r="Q1424" s="267" t="str" cm="1">
        <f t="array" aca="1" ref="Q1424" ca="1">_xlfn.IFS(J1424="no","no",$B$10="si","si")</f>
        <v>no</v>
      </c>
      <c r="R1424" s="266"/>
    </row>
    <row r="1425" spans="1:18" x14ac:dyDescent="0.3">
      <c r="A1425" s="63" t="s">
        <v>5536</v>
      </c>
      <c r="B1425" s="224" t="s">
        <v>44</v>
      </c>
      <c r="C1425" s="225" t="s">
        <v>5537</v>
      </c>
      <c r="D1425" s="38" t="s">
        <v>57</v>
      </c>
      <c r="E1425" s="37" t="s">
        <v>5538</v>
      </c>
      <c r="F1425" s="38" t="s">
        <v>835</v>
      </c>
      <c r="G1425" s="39" t="s">
        <v>5539</v>
      </c>
      <c r="H1425" s="40">
        <v>43495</v>
      </c>
      <c r="I1425" s="41">
        <f>Table15[[#This Row],[Fecha 
de 
expedición]]+1461</f>
        <v>44956</v>
      </c>
      <c r="J1425" s="244" t="str">
        <f ca="1">IF(I1425&gt;=TODAY(),"si","no")</f>
        <v>no</v>
      </c>
      <c r="K1425" s="8" t="str">
        <f ca="1">IF(ABS(_xlfn.DAYS(TODAY(),I1425))&lt;$B$9,"Debe renovar licencia luego de curso de 8 horas","")</f>
        <v/>
      </c>
      <c r="L1425" s="8"/>
      <c r="M1425" s="8" t="str">
        <f ca="1">IF(AND(J1425="no",$B$10="si"),"si","no")</f>
        <v>si</v>
      </c>
      <c r="N1425" s="266"/>
      <c r="O1425" s="266"/>
      <c r="P1425" s="266"/>
      <c r="Q1425" s="267" t="str" cm="1">
        <f t="array" aca="1" ref="Q1425" ca="1">_xlfn.IFS(J1425="no","no",$B$10="si","si")</f>
        <v>no</v>
      </c>
      <c r="R1425" s="266"/>
    </row>
    <row r="1426" spans="1:18" x14ac:dyDescent="0.3">
      <c r="A1426" s="63" t="s">
        <v>5540</v>
      </c>
      <c r="B1426" s="224" t="s">
        <v>44</v>
      </c>
      <c r="C1426" s="225" t="s">
        <v>5541</v>
      </c>
      <c r="D1426" s="38" t="s">
        <v>57</v>
      </c>
      <c r="E1426" s="37"/>
      <c r="F1426" s="38" t="s">
        <v>1204</v>
      </c>
      <c r="G1426" s="39" t="s">
        <v>5542</v>
      </c>
      <c r="H1426" s="40">
        <v>43495</v>
      </c>
      <c r="I1426" s="41">
        <f>Table15[[#This Row],[Fecha 
de 
expedición]]+1461</f>
        <v>44956</v>
      </c>
      <c r="J1426" s="244" t="str">
        <f ca="1">IF(I1426&gt;=TODAY(),"si","no")</f>
        <v>no</v>
      </c>
      <c r="K1426" s="8" t="str">
        <f ca="1">IF(ABS(_xlfn.DAYS(TODAY(),I1426))&lt;$B$9,"Debe renovar licencia luego de curso de 8 horas","")</f>
        <v/>
      </c>
      <c r="L1426" s="8"/>
      <c r="M1426" s="8" t="str">
        <f ca="1">IF(AND(J1426="no",$B$10="si"),"si","no")</f>
        <v>si</v>
      </c>
      <c r="N1426" s="266"/>
      <c r="O1426" s="266"/>
      <c r="P1426" s="266"/>
      <c r="Q1426" s="267" t="str" cm="1">
        <f t="array" aca="1" ref="Q1426" ca="1">_xlfn.IFS(J1426="no","no",$B$10="si","si")</f>
        <v>no</v>
      </c>
      <c r="R1426" s="266"/>
    </row>
    <row r="1427" spans="1:18" x14ac:dyDescent="0.3">
      <c r="A1427" s="63" t="s">
        <v>5543</v>
      </c>
      <c r="B1427" s="224" t="s">
        <v>44</v>
      </c>
      <c r="C1427" s="225" t="s">
        <v>5544</v>
      </c>
      <c r="D1427" s="38" t="s">
        <v>57</v>
      </c>
      <c r="E1427" s="37" t="s">
        <v>5545</v>
      </c>
      <c r="F1427" s="38" t="s">
        <v>285</v>
      </c>
      <c r="G1427" s="39" t="s">
        <v>5546</v>
      </c>
      <c r="H1427" s="40">
        <v>43495</v>
      </c>
      <c r="I1427" s="41">
        <f>Table15[[#This Row],[Fecha 
de 
expedición]]+1461</f>
        <v>44956</v>
      </c>
      <c r="J1427" s="244" t="str">
        <f ca="1">IF(I1427&gt;=TODAY(),"si","no")</f>
        <v>no</v>
      </c>
      <c r="K1427" s="8" t="str">
        <f ca="1">IF(ABS(_xlfn.DAYS(TODAY(),I1427))&lt;$B$9,"Debe renovar licencia luego de curso de 8 horas","")</f>
        <v/>
      </c>
      <c r="L1427" s="8"/>
      <c r="M1427" s="8" t="str">
        <f ca="1">IF(AND(J1427="no",$B$10="si"),"si","no")</f>
        <v>si</v>
      </c>
      <c r="N1427" s="266"/>
      <c r="O1427" s="266"/>
      <c r="P1427" s="266"/>
      <c r="Q1427" s="267" t="str" cm="1">
        <f t="array" aca="1" ref="Q1427" ca="1">_xlfn.IFS(J1427="no","no",$B$10="si","si")</f>
        <v>no</v>
      </c>
      <c r="R1427" s="266"/>
    </row>
    <row r="1428" spans="1:18" x14ac:dyDescent="0.3">
      <c r="A1428" s="63" t="s">
        <v>5547</v>
      </c>
      <c r="B1428" s="224" t="s">
        <v>44</v>
      </c>
      <c r="C1428" s="225" t="s">
        <v>5548</v>
      </c>
      <c r="D1428" s="38" t="s">
        <v>57</v>
      </c>
      <c r="E1428" s="37"/>
      <c r="F1428" s="38" t="s">
        <v>402</v>
      </c>
      <c r="G1428" s="39" t="s">
        <v>5549</v>
      </c>
      <c r="H1428" s="40">
        <v>43495</v>
      </c>
      <c r="I1428" s="41">
        <f>Table15[[#This Row],[Fecha 
de 
expedición]]+1461</f>
        <v>44956</v>
      </c>
      <c r="J1428" s="244" t="str">
        <f ca="1">IF(I1428&gt;=TODAY(),"si","no")</f>
        <v>no</v>
      </c>
      <c r="K1428" s="8" t="str">
        <f ca="1">IF(ABS(_xlfn.DAYS(TODAY(),I1428))&lt;$B$9,"Debe renovar licencia luego de curso de 8 horas","")</f>
        <v/>
      </c>
      <c r="L1428" s="8"/>
      <c r="M1428" s="8" t="str">
        <f ca="1">IF(AND(J1428="no",$B$10="si"),"si","no")</f>
        <v>si</v>
      </c>
      <c r="N1428" s="266"/>
      <c r="O1428" s="266"/>
      <c r="P1428" s="266"/>
      <c r="Q1428" s="267" t="str" cm="1">
        <f t="array" aca="1" ref="Q1428" ca="1">_xlfn.IFS(J1428="no","no",$B$10="si","si")</f>
        <v>no</v>
      </c>
      <c r="R1428" s="266"/>
    </row>
    <row r="1429" spans="1:18" x14ac:dyDescent="0.3">
      <c r="A1429" s="63" t="s">
        <v>5550</v>
      </c>
      <c r="B1429" s="224" t="s">
        <v>44</v>
      </c>
      <c r="C1429" s="225" t="s">
        <v>5551</v>
      </c>
      <c r="D1429" s="38" t="s">
        <v>57</v>
      </c>
      <c r="E1429" s="37" t="s">
        <v>5552</v>
      </c>
      <c r="F1429" s="38" t="s">
        <v>155</v>
      </c>
      <c r="G1429" s="39" t="s">
        <v>5553</v>
      </c>
      <c r="H1429" s="40">
        <v>43495</v>
      </c>
      <c r="I1429" s="41">
        <f>Table15[[#This Row],[Fecha 
de 
expedición]]+1461</f>
        <v>44956</v>
      </c>
      <c r="J1429" s="244" t="str">
        <f ca="1">IF(I1429&gt;=TODAY(),"si","no")</f>
        <v>no</v>
      </c>
      <c r="K1429" s="8" t="str">
        <f ca="1">IF(ABS(_xlfn.DAYS(TODAY(),I1429))&lt;$B$9,"Debe renovar licencia luego de curso de 8 horas","")</f>
        <v/>
      </c>
      <c r="L1429" s="8"/>
      <c r="M1429" s="8" t="str">
        <f ca="1">IF(AND(J1429="no",$B$10="si"),"si","no")</f>
        <v>si</v>
      </c>
      <c r="N1429" s="266"/>
      <c r="O1429" s="266"/>
      <c r="P1429" s="266"/>
      <c r="Q1429" s="267" t="str" cm="1">
        <f t="array" aca="1" ref="Q1429" ca="1">_xlfn.IFS(J1429="no","no",$B$10="si","si")</f>
        <v>no</v>
      </c>
      <c r="R1429" s="266"/>
    </row>
    <row r="1430" spans="1:18" x14ac:dyDescent="0.3">
      <c r="A1430" s="63" t="s">
        <v>5554</v>
      </c>
      <c r="B1430" s="224" t="s">
        <v>44</v>
      </c>
      <c r="C1430" s="225" t="s">
        <v>5555</v>
      </c>
      <c r="D1430" s="38" t="s">
        <v>57</v>
      </c>
      <c r="E1430" s="37" t="s">
        <v>5556</v>
      </c>
      <c r="F1430" s="38" t="s">
        <v>129</v>
      </c>
      <c r="G1430" s="39" t="s">
        <v>5557</v>
      </c>
      <c r="H1430" s="40">
        <v>44956</v>
      </c>
      <c r="I1430" s="41">
        <f>Table15[[#This Row],[Fecha 
de 
expedición]]+1461</f>
        <v>46417</v>
      </c>
      <c r="J1430" s="244" t="str">
        <f ca="1">IF(I1430&gt;=TODAY(),"si","no")</f>
        <v>si</v>
      </c>
      <c r="K1430" s="8" t="str">
        <f ca="1">IF(ABS(_xlfn.DAYS(TODAY(),I1430))&lt;$B$9,"Debe renovar licencia luego de curso de 8 horas","")</f>
        <v/>
      </c>
      <c r="L1430" s="8"/>
      <c r="M1430" s="8" t="str">
        <f ca="1">IF(AND(J1430="no",$B$10="si"),"si","no")</f>
        <v>no</v>
      </c>
      <c r="N1430" s="266"/>
      <c r="O1430" s="266"/>
      <c r="P1430" s="266"/>
      <c r="Q1430" s="267" t="str" cm="1">
        <f t="array" aca="1" ref="Q1430" ca="1">_xlfn.IFS(J1430="no","no",$B$10="si","si")</f>
        <v>si</v>
      </c>
      <c r="R1430" s="266"/>
    </row>
    <row r="1431" spans="1:18" x14ac:dyDescent="0.3">
      <c r="A1431" s="63" t="s">
        <v>5558</v>
      </c>
      <c r="B1431" s="224" t="s">
        <v>44</v>
      </c>
      <c r="C1431" s="225" t="s">
        <v>5559</v>
      </c>
      <c r="D1431" s="38" t="s">
        <v>57</v>
      </c>
      <c r="E1431" s="37" t="s">
        <v>5560</v>
      </c>
      <c r="F1431" s="38" t="s">
        <v>3170</v>
      </c>
      <c r="G1431" s="39" t="s">
        <v>5561</v>
      </c>
      <c r="H1431" s="40">
        <v>43502</v>
      </c>
      <c r="I1431" s="41">
        <f>Table15[[#This Row],[Fecha 
de 
expedición]]+1461</f>
        <v>44963</v>
      </c>
      <c r="J1431" s="244" t="str">
        <f ca="1">IF(I1431&gt;=TODAY(),"si","no")</f>
        <v>no</v>
      </c>
      <c r="K1431" s="8" t="str">
        <f ca="1">IF(ABS(_xlfn.DAYS(TODAY(),I1431))&lt;$B$9,"Debe renovar licencia luego de curso de 8 horas","")</f>
        <v/>
      </c>
      <c r="L1431" s="8"/>
      <c r="M1431" s="8" t="str">
        <f ca="1">IF(AND(J1431="no",$B$10="si"),"si","no")</f>
        <v>si</v>
      </c>
      <c r="N1431" s="266"/>
      <c r="O1431" s="266"/>
      <c r="P1431" s="266"/>
      <c r="Q1431" s="267" t="str" cm="1">
        <f t="array" aca="1" ref="Q1431" ca="1">_xlfn.IFS(J1431="no","no",$B$10="si","si")</f>
        <v>no</v>
      </c>
      <c r="R1431" s="266"/>
    </row>
    <row r="1432" spans="1:18" x14ac:dyDescent="0.3">
      <c r="A1432" s="63" t="s">
        <v>5562</v>
      </c>
      <c r="B1432" s="224" t="s">
        <v>44</v>
      </c>
      <c r="C1432" s="225" t="s">
        <v>5563</v>
      </c>
      <c r="D1432" s="38" t="s">
        <v>57</v>
      </c>
      <c r="E1432" s="37" t="s">
        <v>5564</v>
      </c>
      <c r="F1432" s="38" t="s">
        <v>74</v>
      </c>
      <c r="G1432" s="39" t="s">
        <v>5565</v>
      </c>
      <c r="H1432" s="40">
        <v>44966</v>
      </c>
      <c r="I1432" s="41">
        <f>Table15[[#This Row],[Fecha 
de 
expedición]]+1461</f>
        <v>46427</v>
      </c>
      <c r="J1432" s="244" t="str">
        <f ca="1">IF(I1432&gt;=TODAY(),"si","no")</f>
        <v>si</v>
      </c>
      <c r="K1432" s="8" t="str">
        <f ca="1">IF(ABS(_xlfn.DAYS(TODAY(),I1432))&lt;$B$9,"Debe renovar licencia luego de curso de 8 horas","")</f>
        <v/>
      </c>
      <c r="L1432" s="8"/>
      <c r="M1432" s="8" t="str">
        <f ca="1">IF(AND(J1432="no",$B$10="si"),"si","no")</f>
        <v>no</v>
      </c>
      <c r="N1432" s="266"/>
      <c r="O1432" s="266"/>
      <c r="P1432" s="266"/>
      <c r="Q1432" s="267" t="str" cm="1">
        <f t="array" aca="1" ref="Q1432" ca="1">_xlfn.IFS(J1432="no","no",$B$10="si","si")</f>
        <v>si</v>
      </c>
      <c r="R1432" s="266"/>
    </row>
    <row r="1433" spans="1:18" x14ac:dyDescent="0.3">
      <c r="A1433" s="63" t="s">
        <v>5566</v>
      </c>
      <c r="B1433" s="224" t="s">
        <v>44</v>
      </c>
      <c r="C1433" s="225" t="s">
        <v>5567</v>
      </c>
      <c r="D1433" s="38" t="s">
        <v>57</v>
      </c>
      <c r="E1433" s="37" t="s">
        <v>5568</v>
      </c>
      <c r="F1433" s="38" t="s">
        <v>555</v>
      </c>
      <c r="G1433" s="39" t="s">
        <v>5569</v>
      </c>
      <c r="H1433" s="40">
        <v>45014</v>
      </c>
      <c r="I1433" s="41">
        <f>Table15[[#This Row],[Fecha 
de 
expedición]]+1461</f>
        <v>46475</v>
      </c>
      <c r="J1433" s="244" t="str">
        <f ca="1">IF(I1433&gt;=TODAY(),"si","no")</f>
        <v>si</v>
      </c>
      <c r="K1433" s="8" t="str">
        <f ca="1">IF(ABS(_xlfn.DAYS(TODAY(),I1433))&lt;$B$9,"Debe renovar licencia luego de curso de 8 horas","")</f>
        <v/>
      </c>
      <c r="L1433" s="8"/>
      <c r="M1433" s="8" t="str">
        <f ca="1">IF(AND(J1433="no",$B$10="si"),"si","no")</f>
        <v>no</v>
      </c>
      <c r="N1433" s="266"/>
      <c r="O1433" s="266"/>
      <c r="P1433" s="266"/>
      <c r="Q1433" s="267" t="str" cm="1">
        <f t="array" aca="1" ref="Q1433" ca="1">_xlfn.IFS(J1433="no","no",$B$10="si","si")</f>
        <v>si</v>
      </c>
      <c r="R1433" s="266"/>
    </row>
    <row r="1434" spans="1:18" x14ac:dyDescent="0.3">
      <c r="A1434" s="63" t="s">
        <v>5570</v>
      </c>
      <c r="B1434" s="224" t="s">
        <v>44</v>
      </c>
      <c r="C1434" s="225" t="s">
        <v>5571</v>
      </c>
      <c r="D1434" s="38" t="s">
        <v>57</v>
      </c>
      <c r="E1434" s="83" t="s">
        <v>5572</v>
      </c>
      <c r="F1434" s="38" t="s">
        <v>53</v>
      </c>
      <c r="G1434" s="39" t="s">
        <v>5573</v>
      </c>
      <c r="H1434" s="40">
        <v>45076</v>
      </c>
      <c r="I1434" s="41">
        <f>Table15[[#This Row],[Fecha 
de 
expedición]]+1461</f>
        <v>46537</v>
      </c>
      <c r="J1434" s="244" t="str">
        <f ca="1">IF(I1434&gt;=TODAY(),"si","no")</f>
        <v>si</v>
      </c>
      <c r="K1434" s="8" t="str">
        <f ca="1">IF(ABS(_xlfn.DAYS(TODAY(),I1434))&lt;$B$9,"Debe renovar licencia luego de curso de 8 horas","")</f>
        <v/>
      </c>
      <c r="L1434" s="8"/>
      <c r="M1434" s="8" t="str">
        <f ca="1">IF(AND(J1434="no",$B$10="si"),"si","no")</f>
        <v>no</v>
      </c>
      <c r="N1434" s="266"/>
      <c r="O1434" s="266"/>
      <c r="P1434" s="266"/>
      <c r="Q1434" s="267" t="str" cm="1">
        <f t="array" aca="1" ref="Q1434" ca="1">_xlfn.IFS(J1434="no","no",$B$10="si","si")</f>
        <v>si</v>
      </c>
      <c r="R1434" s="266"/>
    </row>
    <row r="1435" spans="1:18" x14ac:dyDescent="0.3">
      <c r="A1435" s="63" t="s">
        <v>5574</v>
      </c>
      <c r="B1435" s="224" t="s">
        <v>44</v>
      </c>
      <c r="C1435" s="225" t="s">
        <v>5575</v>
      </c>
      <c r="D1435" s="38" t="s">
        <v>57</v>
      </c>
      <c r="E1435" s="37" t="s">
        <v>5576</v>
      </c>
      <c r="F1435" s="38" t="s">
        <v>53</v>
      </c>
      <c r="G1435" s="39" t="s">
        <v>5577</v>
      </c>
      <c r="H1435" s="40">
        <v>45079</v>
      </c>
      <c r="I1435" s="41">
        <f>Table15[[#This Row],[Fecha 
de 
expedición]]+1461</f>
        <v>46540</v>
      </c>
      <c r="J1435" s="244" t="str">
        <f ca="1">IF(I1435&gt;=TODAY(),"si","no")</f>
        <v>si</v>
      </c>
      <c r="K1435" s="8" t="str">
        <f ca="1">IF(ABS(_xlfn.DAYS(TODAY(),I1435))&lt;$B$9,"Debe renovar licencia luego de curso de 8 horas","")</f>
        <v/>
      </c>
      <c r="L1435" s="8"/>
      <c r="M1435" s="8" t="str">
        <f ca="1">IF(AND(J1435="no",$B$10="si"),"si","no")</f>
        <v>no</v>
      </c>
      <c r="N1435" s="266"/>
      <c r="O1435" s="266"/>
      <c r="P1435" s="266"/>
      <c r="Q1435" s="267" t="str" cm="1">
        <f t="array" aca="1" ref="Q1435" ca="1">_xlfn.IFS(J1435="no","no",$B$10="si","si")</f>
        <v>si</v>
      </c>
      <c r="R1435" s="266"/>
    </row>
    <row r="1436" spans="1:18" x14ac:dyDescent="0.3">
      <c r="A1436" s="63" t="s">
        <v>5578</v>
      </c>
      <c r="B1436" s="224" t="s">
        <v>44</v>
      </c>
      <c r="C1436" s="225" t="s">
        <v>5579</v>
      </c>
      <c r="D1436" s="38" t="s">
        <v>57</v>
      </c>
      <c r="E1436" s="37" t="s">
        <v>5580</v>
      </c>
      <c r="F1436" s="38" t="s">
        <v>555</v>
      </c>
      <c r="G1436" s="39" t="s">
        <v>5581</v>
      </c>
      <c r="H1436" s="40">
        <v>44936</v>
      </c>
      <c r="I1436" s="41">
        <f>Table15[[#This Row],[Fecha 
de 
expedición]]+1461</f>
        <v>46397</v>
      </c>
      <c r="J1436" s="244" t="str">
        <f ca="1">IF(I1436&gt;=TODAY(),"si","no")</f>
        <v>si</v>
      </c>
      <c r="K1436" s="8" t="str">
        <f ca="1">IF(ABS(_xlfn.DAYS(TODAY(),I1436))&lt;$B$9,"Debe renovar licencia luego de curso de 8 horas","")</f>
        <v/>
      </c>
      <c r="L1436" s="8"/>
      <c r="M1436" s="8" t="str">
        <f ca="1">IF(AND(J1436="no",$B$10="si"),"si","no")</f>
        <v>no</v>
      </c>
      <c r="N1436" s="266"/>
      <c r="O1436" s="266"/>
      <c r="P1436" s="266"/>
      <c r="Q1436" s="267" t="str" cm="1">
        <f t="array" aca="1" ref="Q1436" ca="1">_xlfn.IFS(J1436="no","no",$B$10="si","si")</f>
        <v>si</v>
      </c>
      <c r="R1436" s="266"/>
    </row>
    <row r="1437" spans="1:18" x14ac:dyDescent="0.3">
      <c r="A1437" s="63" t="s">
        <v>5582</v>
      </c>
      <c r="B1437" s="224" t="s">
        <v>44</v>
      </c>
      <c r="C1437" s="225" t="s">
        <v>5583</v>
      </c>
      <c r="D1437" s="38" t="s">
        <v>57</v>
      </c>
      <c r="E1437" s="37" t="s">
        <v>5584</v>
      </c>
      <c r="F1437" s="38" t="s">
        <v>560</v>
      </c>
      <c r="G1437" s="39" t="s">
        <v>5585</v>
      </c>
      <c r="H1437" s="40">
        <v>44952</v>
      </c>
      <c r="I1437" s="41">
        <f>Table15[[#This Row],[Fecha 
de 
expedición]]+1461</f>
        <v>46413</v>
      </c>
      <c r="J1437" s="244" t="str">
        <f ca="1">IF(I1437&gt;=TODAY(),"si","no")</f>
        <v>si</v>
      </c>
      <c r="K1437" s="8" t="str">
        <f ca="1">IF(ABS(_xlfn.DAYS(TODAY(),I1437))&lt;$B$9,"Debe renovar licencia luego de curso de 8 horas","")</f>
        <v/>
      </c>
      <c r="L1437" s="8"/>
      <c r="M1437" s="8" t="str">
        <f ca="1">IF(AND(J1437="no",$B$10="si"),"si","no")</f>
        <v>no</v>
      </c>
      <c r="N1437" s="266"/>
      <c r="O1437" s="266"/>
      <c r="P1437" s="266"/>
      <c r="Q1437" s="267" t="str" cm="1">
        <f t="array" aca="1" ref="Q1437" ca="1">_xlfn.IFS(J1437="no","no",$B$10="si","si")</f>
        <v>si</v>
      </c>
      <c r="R1437" s="266"/>
    </row>
    <row r="1438" spans="1:18" x14ac:dyDescent="0.3">
      <c r="A1438" s="63" t="s">
        <v>5586</v>
      </c>
      <c r="B1438" s="224" t="s">
        <v>44</v>
      </c>
      <c r="C1438" s="225" t="s">
        <v>5587</v>
      </c>
      <c r="D1438" s="38" t="s">
        <v>57</v>
      </c>
      <c r="E1438" s="37" t="s">
        <v>5588</v>
      </c>
      <c r="F1438" s="38" t="s">
        <v>155</v>
      </c>
      <c r="G1438" s="39" t="s">
        <v>5589</v>
      </c>
      <c r="H1438" s="40">
        <v>43502</v>
      </c>
      <c r="I1438" s="41">
        <f>Table15[[#This Row],[Fecha 
de 
expedición]]+1461</f>
        <v>44963</v>
      </c>
      <c r="J1438" s="244" t="str">
        <f ca="1">IF(I1438&gt;=TODAY(),"si","no")</f>
        <v>no</v>
      </c>
      <c r="K1438" s="8" t="str">
        <f ca="1">IF(ABS(_xlfn.DAYS(TODAY(),I1438))&lt;$B$9,"Debe renovar licencia luego de curso de 8 horas","")</f>
        <v/>
      </c>
      <c r="L1438" s="8"/>
      <c r="M1438" s="8" t="str">
        <f ca="1">IF(AND(J1438="no",$B$10="si"),"si","no")</f>
        <v>si</v>
      </c>
      <c r="N1438" s="266"/>
      <c r="O1438" s="266"/>
      <c r="P1438" s="266"/>
      <c r="Q1438" s="267" t="str" cm="1">
        <f t="array" aca="1" ref="Q1438" ca="1">_xlfn.IFS(J1438="no","no",$B$10="si","si")</f>
        <v>no</v>
      </c>
      <c r="R1438" s="266"/>
    </row>
    <row r="1439" spans="1:18" x14ac:dyDescent="0.3">
      <c r="A1439" s="63" t="s">
        <v>5590</v>
      </c>
      <c r="B1439" s="224" t="s">
        <v>44</v>
      </c>
      <c r="C1439" s="225" t="s">
        <v>5591</v>
      </c>
      <c r="D1439" s="38" t="s">
        <v>57</v>
      </c>
      <c r="E1439" s="37" t="s">
        <v>5592</v>
      </c>
      <c r="F1439" s="38" t="s">
        <v>508</v>
      </c>
      <c r="G1439" s="39" t="s">
        <v>5593</v>
      </c>
      <c r="H1439" s="40">
        <v>43503</v>
      </c>
      <c r="I1439" s="41">
        <f>Table15[[#This Row],[Fecha 
de 
expedición]]+1461</f>
        <v>44964</v>
      </c>
      <c r="J1439" s="244" t="str">
        <f ca="1">IF(I1439&gt;=TODAY(),"si","no")</f>
        <v>no</v>
      </c>
      <c r="K1439" s="8" t="str">
        <f ca="1">IF(ABS(_xlfn.DAYS(TODAY(),I1439))&lt;$B$9,"Debe renovar licencia luego de curso de 8 horas","")</f>
        <v/>
      </c>
      <c r="L1439" s="8"/>
      <c r="M1439" s="8" t="str">
        <f ca="1">IF(AND(J1439="no",$B$10="si"),"si","no")</f>
        <v>si</v>
      </c>
      <c r="N1439" s="266"/>
      <c r="O1439" s="266"/>
      <c r="P1439" s="266"/>
      <c r="Q1439" s="267" t="str" cm="1">
        <f t="array" aca="1" ref="Q1439" ca="1">_xlfn.IFS(J1439="no","no",$B$10="si","si")</f>
        <v>no</v>
      </c>
      <c r="R1439" s="266"/>
    </row>
    <row r="1440" spans="1:18" x14ac:dyDescent="0.3">
      <c r="A1440" s="63" t="s">
        <v>5594</v>
      </c>
      <c r="B1440" s="224" t="s">
        <v>44</v>
      </c>
      <c r="C1440" s="225" t="s">
        <v>5595</v>
      </c>
      <c r="D1440" s="38" t="s">
        <v>57</v>
      </c>
      <c r="E1440" s="37" t="s">
        <v>5596</v>
      </c>
      <c r="F1440" s="38" t="s">
        <v>185</v>
      </c>
      <c r="G1440" s="39" t="s">
        <v>5597</v>
      </c>
      <c r="H1440" s="40">
        <v>45016</v>
      </c>
      <c r="I1440" s="41">
        <f>Table15[[#This Row],[Fecha 
de 
expedición]]+1461</f>
        <v>46477</v>
      </c>
      <c r="J1440" s="244" t="str">
        <f ca="1">IF(I1440&gt;=TODAY(),"si","no")</f>
        <v>si</v>
      </c>
      <c r="K1440" s="8" t="str">
        <f ca="1">IF(ABS(_xlfn.DAYS(TODAY(),I1440))&lt;$B$9,"Debe renovar licencia luego de curso de 8 horas","")</f>
        <v/>
      </c>
      <c r="L1440" s="8"/>
      <c r="M1440" s="8" t="str">
        <f ca="1">IF(AND(J1440="no",$B$10="si"),"si","no")</f>
        <v>no</v>
      </c>
      <c r="N1440" s="266"/>
      <c r="O1440" s="266"/>
      <c r="P1440" s="266"/>
      <c r="Q1440" s="267" t="str" cm="1">
        <f t="array" aca="1" ref="Q1440" ca="1">_xlfn.IFS(J1440="no","no",$B$10="si","si")</f>
        <v>si</v>
      </c>
      <c r="R1440" s="266"/>
    </row>
    <row r="1441" spans="1:18" x14ac:dyDescent="0.3">
      <c r="A1441" s="63" t="s">
        <v>5598</v>
      </c>
      <c r="B1441" s="224" t="s">
        <v>44</v>
      </c>
      <c r="C1441" s="225" t="s">
        <v>5599</v>
      </c>
      <c r="D1441" s="38" t="s">
        <v>57</v>
      </c>
      <c r="E1441" s="37" t="s">
        <v>5600</v>
      </c>
      <c r="F1441" s="38" t="s">
        <v>74</v>
      </c>
      <c r="G1441" s="39" t="s">
        <v>5601</v>
      </c>
      <c r="H1441" s="40">
        <v>43503</v>
      </c>
      <c r="I1441" s="41">
        <f>Table15[[#This Row],[Fecha 
de 
expedición]]+1461</f>
        <v>44964</v>
      </c>
      <c r="J1441" s="244" t="str">
        <f ca="1">IF(I1441&gt;=TODAY(),"si","no")</f>
        <v>no</v>
      </c>
      <c r="K1441" s="8" t="str">
        <f ca="1">IF(ABS(_xlfn.DAYS(TODAY(),I1441))&lt;$B$9,"Debe renovar licencia luego de curso de 8 horas","")</f>
        <v/>
      </c>
      <c r="L1441" s="8"/>
      <c r="M1441" s="8" t="str">
        <f ca="1">IF(AND(J1441="no",$B$10="si"),"si","no")</f>
        <v>si</v>
      </c>
      <c r="N1441" s="266"/>
      <c r="O1441" s="266"/>
      <c r="P1441" s="266"/>
      <c r="Q1441" s="267" t="str" cm="1">
        <f t="array" aca="1" ref="Q1441" ca="1">_xlfn.IFS(J1441="no","no",$B$10="si","si")</f>
        <v>no</v>
      </c>
      <c r="R1441" s="266"/>
    </row>
    <row r="1442" spans="1:18" x14ac:dyDescent="0.3">
      <c r="A1442" s="63" t="s">
        <v>5602</v>
      </c>
      <c r="B1442" s="224" t="s">
        <v>44</v>
      </c>
      <c r="C1442" s="225" t="s">
        <v>5603</v>
      </c>
      <c r="D1442" s="38" t="s">
        <v>57</v>
      </c>
      <c r="E1442" s="37" t="s">
        <v>5604</v>
      </c>
      <c r="F1442" s="38" t="s">
        <v>74</v>
      </c>
      <c r="G1442" s="39" t="s">
        <v>5605</v>
      </c>
      <c r="H1442" s="40">
        <v>45013</v>
      </c>
      <c r="I1442" s="41">
        <f>Table15[[#This Row],[Fecha 
de 
expedición]]+1461</f>
        <v>46474</v>
      </c>
      <c r="J1442" s="244" t="str">
        <f ca="1">IF(I1442&gt;=TODAY(),"si","no")</f>
        <v>si</v>
      </c>
      <c r="K1442" s="8" t="str">
        <f ca="1">IF(ABS(_xlfn.DAYS(TODAY(),I1442))&lt;$B$9,"Debe renovar licencia luego de curso de 8 horas","")</f>
        <v/>
      </c>
      <c r="L1442" s="8"/>
      <c r="M1442" s="8" t="str">
        <f ca="1">IF(AND(J1442="no",$B$10="si"),"si","no")</f>
        <v>no</v>
      </c>
      <c r="N1442" s="266"/>
      <c r="O1442" s="266"/>
      <c r="P1442" s="266"/>
      <c r="Q1442" s="267" t="str" cm="1">
        <f t="array" aca="1" ref="Q1442" ca="1">_xlfn.IFS(J1442="no","no",$B$10="si","si")</f>
        <v>si</v>
      </c>
      <c r="R1442" s="266"/>
    </row>
    <row r="1443" spans="1:18" x14ac:dyDescent="0.3">
      <c r="A1443" s="63" t="s">
        <v>5606</v>
      </c>
      <c r="B1443" s="224" t="s">
        <v>44</v>
      </c>
      <c r="C1443" s="225" t="s">
        <v>5607</v>
      </c>
      <c r="D1443" s="38" t="s">
        <v>57</v>
      </c>
      <c r="E1443" s="37" t="s">
        <v>5608</v>
      </c>
      <c r="F1443" s="38" t="s">
        <v>425</v>
      </c>
      <c r="G1443" s="39" t="s">
        <v>5609</v>
      </c>
      <c r="H1443" s="40">
        <v>43510</v>
      </c>
      <c r="I1443" s="41">
        <f>Table15[[#This Row],[Fecha 
de 
expedición]]+1461</f>
        <v>44971</v>
      </c>
      <c r="J1443" s="244" t="str">
        <f ca="1">IF(I1443&gt;=TODAY(),"si","no")</f>
        <v>no</v>
      </c>
      <c r="K1443" s="8" t="str">
        <f ca="1">IF(ABS(_xlfn.DAYS(TODAY(),I1443))&lt;$B$9,"Debe renovar licencia luego de curso de 8 horas","")</f>
        <v/>
      </c>
      <c r="L1443" s="8"/>
      <c r="M1443" s="8" t="str">
        <f ca="1">IF(AND(J1443="no",$B$10="si"),"si","no")</f>
        <v>si</v>
      </c>
      <c r="N1443" s="266"/>
      <c r="O1443" s="266"/>
      <c r="P1443" s="266"/>
      <c r="Q1443" s="267" t="str" cm="1">
        <f t="array" aca="1" ref="Q1443" ca="1">_xlfn.IFS(J1443="no","no",$B$10="si","si")</f>
        <v>no</v>
      </c>
      <c r="R1443" s="266"/>
    </row>
    <row r="1444" spans="1:18" x14ac:dyDescent="0.3">
      <c r="A1444" s="63" t="s">
        <v>5610</v>
      </c>
      <c r="B1444" s="224" t="s">
        <v>44</v>
      </c>
      <c r="C1444" s="225" t="s">
        <v>5611</v>
      </c>
      <c r="D1444" s="38" t="s">
        <v>57</v>
      </c>
      <c r="E1444" s="37" t="s">
        <v>5612</v>
      </c>
      <c r="F1444" s="38" t="s">
        <v>74</v>
      </c>
      <c r="G1444" s="39" t="s">
        <v>5613</v>
      </c>
      <c r="H1444" s="40">
        <v>43510</v>
      </c>
      <c r="I1444" s="41">
        <f>Table15[[#This Row],[Fecha 
de 
expedición]]+1461</f>
        <v>44971</v>
      </c>
      <c r="J1444" s="244" t="str">
        <f ca="1">IF(I1444&gt;=TODAY(),"si","no")</f>
        <v>no</v>
      </c>
      <c r="K1444" s="8" t="str">
        <f ca="1">IF(ABS(_xlfn.DAYS(TODAY(),I1444))&lt;$B$9,"Debe renovar licencia luego de curso de 8 horas","")</f>
        <v/>
      </c>
      <c r="L1444" s="8"/>
      <c r="M1444" s="8" t="str">
        <f ca="1">IF(AND(J1444="no",$B$10="si"),"si","no")</f>
        <v>si</v>
      </c>
      <c r="N1444" s="266"/>
      <c r="O1444" s="266"/>
      <c r="P1444" s="266"/>
      <c r="Q1444" s="267" t="str" cm="1">
        <f t="array" aca="1" ref="Q1444" ca="1">_xlfn.IFS(J1444="no","no",$B$10="si","si")</f>
        <v>no</v>
      </c>
      <c r="R1444" s="266"/>
    </row>
    <row r="1445" spans="1:18" x14ac:dyDescent="0.3">
      <c r="A1445" s="63" t="s">
        <v>5614</v>
      </c>
      <c r="B1445" s="224" t="s">
        <v>44</v>
      </c>
      <c r="C1445" s="225" t="s">
        <v>5615</v>
      </c>
      <c r="D1445" s="38" t="s">
        <v>57</v>
      </c>
      <c r="E1445" s="37" t="s">
        <v>5616</v>
      </c>
      <c r="F1445" s="38" t="s">
        <v>1349</v>
      </c>
      <c r="G1445" s="39" t="s">
        <v>5617</v>
      </c>
      <c r="H1445" s="40">
        <v>43510</v>
      </c>
      <c r="I1445" s="41">
        <f>Table15[[#This Row],[Fecha 
de 
expedición]]+1461</f>
        <v>44971</v>
      </c>
      <c r="J1445" s="244" t="str">
        <f ca="1">IF(I1445&gt;=TODAY(),"si","no")</f>
        <v>no</v>
      </c>
      <c r="K1445" s="8" t="str">
        <f ca="1">IF(ABS(_xlfn.DAYS(TODAY(),I1445))&lt;$B$9,"Debe renovar licencia luego de curso de 8 horas","")</f>
        <v/>
      </c>
      <c r="L1445" s="8"/>
      <c r="M1445" s="8" t="str">
        <f ca="1">IF(AND(J1445="no",$B$10="si"),"si","no")</f>
        <v>si</v>
      </c>
      <c r="N1445" s="266"/>
      <c r="O1445" s="266"/>
      <c r="P1445" s="266"/>
      <c r="Q1445" s="267" t="str" cm="1">
        <f t="array" aca="1" ref="Q1445" ca="1">_xlfn.IFS(J1445="no","no",$B$10="si","si")</f>
        <v>no</v>
      </c>
      <c r="R1445" s="266"/>
    </row>
    <row r="1446" spans="1:18" x14ac:dyDescent="0.3">
      <c r="A1446" s="63" t="s">
        <v>5618</v>
      </c>
      <c r="B1446" s="224" t="s">
        <v>44</v>
      </c>
      <c r="C1446" s="225" t="s">
        <v>5619</v>
      </c>
      <c r="D1446" s="38" t="s">
        <v>57</v>
      </c>
      <c r="E1446" s="37" t="s">
        <v>5620</v>
      </c>
      <c r="F1446" s="38" t="s">
        <v>89</v>
      </c>
      <c r="G1446" s="39" t="s">
        <v>5621</v>
      </c>
      <c r="H1446" s="40">
        <v>43510</v>
      </c>
      <c r="I1446" s="41">
        <f>Table15[[#This Row],[Fecha 
de 
expedición]]+1461</f>
        <v>44971</v>
      </c>
      <c r="J1446" s="244" t="str">
        <f ca="1">IF(I1446&gt;=TODAY(),"si","no")</f>
        <v>no</v>
      </c>
      <c r="K1446" s="8" t="str">
        <f ca="1">IF(ABS(_xlfn.DAYS(TODAY(),I1446))&lt;$B$9,"Debe renovar licencia luego de curso de 8 horas","")</f>
        <v/>
      </c>
      <c r="L1446" s="8"/>
      <c r="M1446" s="8" t="str">
        <f ca="1">IF(AND(J1446="no",$B$10="si"),"si","no")</f>
        <v>si</v>
      </c>
      <c r="N1446" s="266"/>
      <c r="O1446" s="266"/>
      <c r="P1446" s="266"/>
      <c r="Q1446" s="267" t="str" cm="1">
        <f t="array" aca="1" ref="Q1446" ca="1">_xlfn.IFS(J1446="no","no",$B$10="si","si")</f>
        <v>no</v>
      </c>
      <c r="R1446" s="266"/>
    </row>
    <row r="1447" spans="1:18" x14ac:dyDescent="0.3">
      <c r="A1447" s="63" t="s">
        <v>5622</v>
      </c>
      <c r="B1447" s="224" t="s">
        <v>44</v>
      </c>
      <c r="C1447" s="225" t="s">
        <v>5623</v>
      </c>
      <c r="D1447" s="38" t="s">
        <v>57</v>
      </c>
      <c r="E1447" s="37" t="s">
        <v>5624</v>
      </c>
      <c r="F1447" s="38" t="s">
        <v>74</v>
      </c>
      <c r="G1447" s="39" t="s">
        <v>5625</v>
      </c>
      <c r="H1447" s="40">
        <v>43510</v>
      </c>
      <c r="I1447" s="41">
        <f>Table15[[#This Row],[Fecha 
de 
expedición]]+1461</f>
        <v>44971</v>
      </c>
      <c r="J1447" s="244" t="str">
        <f ca="1">IF(I1447&gt;=TODAY(),"si","no")</f>
        <v>no</v>
      </c>
      <c r="K1447" s="8" t="str">
        <f ca="1">IF(ABS(_xlfn.DAYS(TODAY(),I1447))&lt;$B$9,"Debe renovar licencia luego de curso de 8 horas","")</f>
        <v/>
      </c>
      <c r="L1447" s="8"/>
      <c r="M1447" s="8" t="str">
        <f ca="1">IF(AND(J1447="no",$B$10="si"),"si","no")</f>
        <v>si</v>
      </c>
      <c r="N1447" s="266"/>
      <c r="O1447" s="266"/>
      <c r="P1447" s="266"/>
      <c r="Q1447" s="267" t="str" cm="1">
        <f t="array" aca="1" ref="Q1447" ca="1">_xlfn.IFS(J1447="no","no",$B$10="si","si")</f>
        <v>no</v>
      </c>
      <c r="R1447" s="266"/>
    </row>
    <row r="1448" spans="1:18" x14ac:dyDescent="0.3">
      <c r="A1448" s="63" t="s">
        <v>5626</v>
      </c>
      <c r="B1448" s="224" t="s">
        <v>44</v>
      </c>
      <c r="C1448" s="225" t="s">
        <v>5627</v>
      </c>
      <c r="D1448" s="38" t="s">
        <v>57</v>
      </c>
      <c r="E1448" s="83" t="s">
        <v>5628</v>
      </c>
      <c r="F1448" s="38" t="s">
        <v>114</v>
      </c>
      <c r="G1448" s="39" t="s">
        <v>5629</v>
      </c>
      <c r="H1448" s="40">
        <v>45076</v>
      </c>
      <c r="I1448" s="41">
        <f>Table15[[#This Row],[Fecha 
de 
expedición]]+1461</f>
        <v>46537</v>
      </c>
      <c r="J1448" s="244" t="str">
        <f ca="1">IF(I1448&gt;=TODAY(),"si","no")</f>
        <v>si</v>
      </c>
      <c r="K1448" s="8" t="str">
        <f ca="1">IF(ABS(_xlfn.DAYS(TODAY(),I1448))&lt;$B$9,"Debe renovar licencia luego de curso de 8 horas","")</f>
        <v/>
      </c>
      <c r="L1448" s="8"/>
      <c r="M1448" s="8" t="str">
        <f ca="1">IF(AND(J1448="no",$B$10="si"),"si","no")</f>
        <v>no</v>
      </c>
      <c r="N1448" s="266"/>
      <c r="O1448" s="266"/>
      <c r="P1448" s="266"/>
      <c r="Q1448" s="267" t="str" cm="1">
        <f t="array" aca="1" ref="Q1448" ca="1">_xlfn.IFS(J1448="no","no",$B$10="si","si")</f>
        <v>si</v>
      </c>
      <c r="R1448" s="266"/>
    </row>
    <row r="1449" spans="1:18" x14ac:dyDescent="0.3">
      <c r="A1449" s="63" t="s">
        <v>5630</v>
      </c>
      <c r="B1449" s="224" t="s">
        <v>44</v>
      </c>
      <c r="C1449" s="225" t="s">
        <v>5631</v>
      </c>
      <c r="D1449" s="38" t="s">
        <v>57</v>
      </c>
      <c r="E1449" s="37" t="s">
        <v>5632</v>
      </c>
      <c r="F1449" s="38" t="s">
        <v>119</v>
      </c>
      <c r="G1449" s="39" t="s">
        <v>5633</v>
      </c>
      <c r="H1449" s="40">
        <v>43510</v>
      </c>
      <c r="I1449" s="41">
        <f>Table15[[#This Row],[Fecha 
de 
expedición]]+1461</f>
        <v>44971</v>
      </c>
      <c r="J1449" s="244" t="str">
        <f ca="1">IF(I1449&gt;=TODAY(),"si","no")</f>
        <v>no</v>
      </c>
      <c r="K1449" s="8" t="str">
        <f ca="1">IF(ABS(_xlfn.DAYS(TODAY(),I1449))&lt;$B$9,"Debe renovar licencia luego de curso de 8 horas","")</f>
        <v/>
      </c>
      <c r="L1449" s="8"/>
      <c r="M1449" s="8" t="str">
        <f ca="1">IF(AND(J1449="no",$B$10="si"),"si","no")</f>
        <v>si</v>
      </c>
      <c r="N1449" s="266"/>
      <c r="O1449" s="266"/>
      <c r="P1449" s="266"/>
      <c r="Q1449" s="267" t="str" cm="1">
        <f t="array" aca="1" ref="Q1449" ca="1">_xlfn.IFS(J1449="no","no",$B$10="si","si")</f>
        <v>no</v>
      </c>
      <c r="R1449" s="266"/>
    </row>
    <row r="1450" spans="1:18" x14ac:dyDescent="0.3">
      <c r="A1450" s="63" t="s">
        <v>5634</v>
      </c>
      <c r="B1450" s="224" t="s">
        <v>44</v>
      </c>
      <c r="C1450" s="225" t="s">
        <v>5635</v>
      </c>
      <c r="D1450" s="38" t="s">
        <v>57</v>
      </c>
      <c r="E1450" s="37" t="s">
        <v>5636</v>
      </c>
      <c r="F1450" s="38" t="s">
        <v>69</v>
      </c>
      <c r="G1450" s="39" t="s">
        <v>5637</v>
      </c>
      <c r="H1450" s="40">
        <v>43510</v>
      </c>
      <c r="I1450" s="41">
        <f>Table15[[#This Row],[Fecha 
de 
expedición]]+1461</f>
        <v>44971</v>
      </c>
      <c r="J1450" s="244" t="str">
        <f ca="1">IF(I1450&gt;=TODAY(),"si","no")</f>
        <v>no</v>
      </c>
      <c r="K1450" s="8" t="str">
        <f ca="1">IF(ABS(_xlfn.DAYS(TODAY(),I1450))&lt;$B$9,"Debe renovar licencia luego de curso de 8 horas","")</f>
        <v/>
      </c>
      <c r="L1450" s="8"/>
      <c r="M1450" s="8" t="str">
        <f ca="1">IF(AND(J1450="no",$B$10="si"),"si","no")</f>
        <v>si</v>
      </c>
      <c r="N1450" s="266"/>
      <c r="O1450" s="266"/>
      <c r="P1450" s="266"/>
      <c r="Q1450" s="267" t="str" cm="1">
        <f t="array" aca="1" ref="Q1450" ca="1">_xlfn.IFS(J1450="no","no",$B$10="si","si")</f>
        <v>no</v>
      </c>
      <c r="R1450" s="266"/>
    </row>
    <row r="1451" spans="1:18" x14ac:dyDescent="0.3">
      <c r="A1451" s="63" t="s">
        <v>5638</v>
      </c>
      <c r="B1451" s="224" t="s">
        <v>44</v>
      </c>
      <c r="C1451" s="225" t="s">
        <v>5639</v>
      </c>
      <c r="D1451" s="38" t="s">
        <v>57</v>
      </c>
      <c r="E1451" s="37" t="s">
        <v>5640</v>
      </c>
      <c r="F1451" s="38" t="s">
        <v>53</v>
      </c>
      <c r="G1451" s="39" t="s">
        <v>5641</v>
      </c>
      <c r="H1451" s="40">
        <v>43510</v>
      </c>
      <c r="I1451" s="41">
        <f>Table15[[#This Row],[Fecha 
de 
expedición]]+1461</f>
        <v>44971</v>
      </c>
      <c r="J1451" s="244" t="str">
        <f ca="1">IF(I1451&gt;=TODAY(),"si","no")</f>
        <v>no</v>
      </c>
      <c r="K1451" s="8" t="str">
        <f ca="1">IF(ABS(_xlfn.DAYS(TODAY(),I1451))&lt;$B$9,"Debe renovar licencia luego de curso de 8 horas","")</f>
        <v/>
      </c>
      <c r="L1451" s="8"/>
      <c r="M1451" s="8" t="str">
        <f ca="1">IF(AND(J1451="no",$B$10="si"),"si","no")</f>
        <v>si</v>
      </c>
      <c r="N1451" s="266"/>
      <c r="O1451" s="266"/>
      <c r="P1451" s="266"/>
      <c r="Q1451" s="267" t="str" cm="1">
        <f t="array" aca="1" ref="Q1451" ca="1">_xlfn.IFS(J1451="no","no",$B$10="si","si")</f>
        <v>no</v>
      </c>
      <c r="R1451" s="266"/>
    </row>
    <row r="1452" spans="1:18" x14ac:dyDescent="0.3">
      <c r="A1452" s="63" t="s">
        <v>5642</v>
      </c>
      <c r="B1452" s="224" t="s">
        <v>44</v>
      </c>
      <c r="C1452" s="225" t="s">
        <v>5643</v>
      </c>
      <c r="D1452" s="38" t="s">
        <v>57</v>
      </c>
      <c r="E1452" s="37" t="s">
        <v>5644</v>
      </c>
      <c r="F1452" s="38" t="s">
        <v>606</v>
      </c>
      <c r="G1452" s="39" t="s">
        <v>5645</v>
      </c>
      <c r="H1452" s="40">
        <v>45092</v>
      </c>
      <c r="I1452" s="41">
        <f>Table15[[#This Row],[Fecha 
de 
expedición]]+1461</f>
        <v>46553</v>
      </c>
      <c r="J1452" s="244" t="str">
        <f ca="1">IF(I1452&gt;=TODAY(),"si","no")</f>
        <v>si</v>
      </c>
      <c r="K1452" s="8" t="str">
        <f ca="1">IF(ABS(_xlfn.DAYS(TODAY(),I1452))&lt;$B$9,"Debe renovar licencia luego de curso de 8 horas","")</f>
        <v/>
      </c>
      <c r="L1452" s="8"/>
      <c r="M1452" s="8" t="str">
        <f ca="1">IF(AND(J1452="no",$B$10="si"),"si","no")</f>
        <v>no</v>
      </c>
      <c r="N1452" s="266"/>
      <c r="O1452" s="266"/>
      <c r="P1452" s="266"/>
      <c r="Q1452" s="267" t="str" cm="1">
        <f t="array" aca="1" ref="Q1452" ca="1">_xlfn.IFS(J1452="no","no",$B$10="si","si")</f>
        <v>si</v>
      </c>
      <c r="R1452" s="266"/>
    </row>
    <row r="1453" spans="1:18" x14ac:dyDescent="0.3">
      <c r="A1453" s="63" t="s">
        <v>5646</v>
      </c>
      <c r="B1453" s="224" t="s">
        <v>44</v>
      </c>
      <c r="C1453" s="225" t="s">
        <v>5647</v>
      </c>
      <c r="D1453" s="38" t="s">
        <v>57</v>
      </c>
      <c r="E1453" s="37" t="s">
        <v>5648</v>
      </c>
      <c r="F1453" s="38" t="s">
        <v>678</v>
      </c>
      <c r="G1453" s="39" t="s">
        <v>5649</v>
      </c>
      <c r="H1453" s="40">
        <v>45056</v>
      </c>
      <c r="I1453" s="41">
        <f>Table15[[#This Row],[Fecha 
de 
expedición]]+1461</f>
        <v>46517</v>
      </c>
      <c r="J1453" s="244" t="str">
        <f ca="1">IF(I1453&gt;=TODAY(),"si","no")</f>
        <v>si</v>
      </c>
      <c r="K1453" s="8" t="str">
        <f ca="1">IF(ABS(_xlfn.DAYS(TODAY(),I1453))&lt;$B$9,"Debe renovar licencia luego de curso de 8 horas","")</f>
        <v/>
      </c>
      <c r="L1453" s="8"/>
      <c r="M1453" s="8" t="str">
        <f ca="1">IF(AND(J1453="no",$B$10="si"),"si","no")</f>
        <v>no</v>
      </c>
      <c r="N1453" s="266"/>
      <c r="O1453" s="266"/>
      <c r="P1453" s="266"/>
      <c r="Q1453" s="267" t="str" cm="1">
        <f t="array" aca="1" ref="Q1453" ca="1">_xlfn.IFS(J1453="no","no",$B$10="si","si")</f>
        <v>si</v>
      </c>
      <c r="R1453" s="266"/>
    </row>
    <row r="1454" spans="1:18" x14ac:dyDescent="0.3">
      <c r="A1454" s="63" t="s">
        <v>5650</v>
      </c>
      <c r="B1454" s="224" t="s">
        <v>44</v>
      </c>
      <c r="C1454" s="225" t="s">
        <v>5651</v>
      </c>
      <c r="D1454" s="38" t="s">
        <v>57</v>
      </c>
      <c r="E1454" s="37" t="s">
        <v>5652</v>
      </c>
      <c r="F1454" s="38" t="s">
        <v>114</v>
      </c>
      <c r="G1454" s="39" t="s">
        <v>5653</v>
      </c>
      <c r="H1454" s="40">
        <v>44936</v>
      </c>
      <c r="I1454" s="41">
        <f>Table15[[#This Row],[Fecha 
de 
expedición]]+1461</f>
        <v>46397</v>
      </c>
      <c r="J1454" s="244" t="str">
        <f ca="1">IF(I1454&gt;=TODAY(),"si","no")</f>
        <v>si</v>
      </c>
      <c r="K1454" s="8" t="str">
        <f ca="1">IF(ABS(_xlfn.DAYS(TODAY(),I1454))&lt;$B$9,"Debe renovar licencia luego de curso de 8 horas","")</f>
        <v/>
      </c>
      <c r="L1454" s="8"/>
      <c r="M1454" s="8" t="str">
        <f ca="1">IF(AND(J1454="no",$B$10="si"),"si","no")</f>
        <v>no</v>
      </c>
      <c r="N1454" s="266"/>
      <c r="O1454" s="266"/>
      <c r="P1454" s="266"/>
      <c r="Q1454" s="267" t="str" cm="1">
        <f t="array" aca="1" ref="Q1454" ca="1">_xlfn.IFS(J1454="no","no",$B$10="si","si")</f>
        <v>si</v>
      </c>
      <c r="R1454" s="266"/>
    </row>
    <row r="1455" spans="1:18" x14ac:dyDescent="0.3">
      <c r="A1455" s="63" t="s">
        <v>5654</v>
      </c>
      <c r="B1455" s="224" t="s">
        <v>44</v>
      </c>
      <c r="C1455" s="225" t="s">
        <v>5655</v>
      </c>
      <c r="D1455" s="38" t="s">
        <v>57</v>
      </c>
      <c r="E1455" s="37" t="s">
        <v>5656</v>
      </c>
      <c r="F1455" s="38" t="s">
        <v>104</v>
      </c>
      <c r="G1455" s="39" t="s">
        <v>5657</v>
      </c>
      <c r="H1455" s="40">
        <v>43511</v>
      </c>
      <c r="I1455" s="41">
        <f>Table15[[#This Row],[Fecha 
de 
expedición]]+1461</f>
        <v>44972</v>
      </c>
      <c r="J1455" s="244" t="str">
        <f ca="1">IF(I1455&gt;=TODAY(),"si","no")</f>
        <v>no</v>
      </c>
      <c r="K1455" s="8" t="str">
        <f ca="1">IF(ABS(_xlfn.DAYS(TODAY(),I1455))&lt;$B$9,"Debe renovar licencia luego de curso de 8 horas","")</f>
        <v/>
      </c>
      <c r="L1455" s="8"/>
      <c r="M1455" s="8" t="str">
        <f ca="1">IF(AND(J1455="no",$B$10="si"),"si","no")</f>
        <v>si</v>
      </c>
      <c r="N1455" s="266"/>
      <c r="O1455" s="266"/>
      <c r="P1455" s="266"/>
      <c r="Q1455" s="267" t="str" cm="1">
        <f t="array" aca="1" ref="Q1455" ca="1">_xlfn.IFS(J1455="no","no",$B$10="si","si")</f>
        <v>no</v>
      </c>
      <c r="R1455" s="266"/>
    </row>
    <row r="1456" spans="1:18" x14ac:dyDescent="0.3">
      <c r="A1456" s="63" t="s">
        <v>5658</v>
      </c>
      <c r="B1456" s="224" t="s">
        <v>44</v>
      </c>
      <c r="C1456" s="225" t="s">
        <v>5659</v>
      </c>
      <c r="D1456" s="38" t="s">
        <v>57</v>
      </c>
      <c r="E1456" s="37" t="s">
        <v>5660</v>
      </c>
      <c r="F1456" s="38" t="s">
        <v>555</v>
      </c>
      <c r="G1456" s="39" t="s">
        <v>5661</v>
      </c>
      <c r="H1456" s="40">
        <v>43511</v>
      </c>
      <c r="I1456" s="41">
        <f>Table15[[#This Row],[Fecha 
de 
expedición]]+1461</f>
        <v>44972</v>
      </c>
      <c r="J1456" s="244" t="str">
        <f ca="1">IF(I1456&gt;=TODAY(),"si","no")</f>
        <v>no</v>
      </c>
      <c r="K1456" s="8" t="str">
        <f ca="1">IF(ABS(_xlfn.DAYS(TODAY(),I1456))&lt;$B$9,"Debe renovar licencia luego de curso de 8 horas","")</f>
        <v/>
      </c>
      <c r="L1456" s="8"/>
      <c r="M1456" s="8" t="str">
        <f ca="1">IF(AND(J1456="no",$B$10="si"),"si","no")</f>
        <v>si</v>
      </c>
      <c r="N1456" s="266"/>
      <c r="O1456" s="266"/>
      <c r="P1456" s="266"/>
      <c r="Q1456" s="267" t="str" cm="1">
        <f t="array" aca="1" ref="Q1456" ca="1">_xlfn.IFS(J1456="no","no",$B$10="si","si")</f>
        <v>no</v>
      </c>
      <c r="R1456" s="266"/>
    </row>
    <row r="1457" spans="1:18" x14ac:dyDescent="0.3">
      <c r="A1457" s="63" t="s">
        <v>5662</v>
      </c>
      <c r="B1457" s="224" t="s">
        <v>44</v>
      </c>
      <c r="C1457" s="225" t="s">
        <v>5663</v>
      </c>
      <c r="D1457" s="38" t="s">
        <v>57</v>
      </c>
      <c r="E1457" s="37" t="s">
        <v>5664</v>
      </c>
      <c r="F1457" s="38" t="s">
        <v>69</v>
      </c>
      <c r="G1457" s="39" t="s">
        <v>5665</v>
      </c>
      <c r="H1457" s="40">
        <v>43511</v>
      </c>
      <c r="I1457" s="41">
        <f>Table15[[#This Row],[Fecha 
de 
expedición]]+1461</f>
        <v>44972</v>
      </c>
      <c r="J1457" s="244" t="str">
        <f ca="1">IF(I1457&gt;=TODAY(),"si","no")</f>
        <v>no</v>
      </c>
      <c r="K1457" s="8" t="str">
        <f ca="1">IF(ABS(_xlfn.DAYS(TODAY(),I1457))&lt;$B$9,"Debe renovar licencia luego de curso de 8 horas","")</f>
        <v/>
      </c>
      <c r="L1457" s="8"/>
      <c r="M1457" s="8" t="str">
        <f ca="1">IF(AND(J1457="no",$B$10="si"),"si","no")</f>
        <v>si</v>
      </c>
      <c r="N1457" s="266"/>
      <c r="O1457" s="266"/>
      <c r="P1457" s="266"/>
      <c r="Q1457" s="267" t="str" cm="1">
        <f t="array" aca="1" ref="Q1457" ca="1">_xlfn.IFS(J1457="no","no",$B$10="si","si")</f>
        <v>no</v>
      </c>
      <c r="R1457" s="266"/>
    </row>
    <row r="1458" spans="1:18" x14ac:dyDescent="0.3">
      <c r="A1458" s="63" t="s">
        <v>5666</v>
      </c>
      <c r="B1458" s="224" t="s">
        <v>44</v>
      </c>
      <c r="C1458" s="225" t="s">
        <v>5667</v>
      </c>
      <c r="D1458" s="38" t="s">
        <v>57</v>
      </c>
      <c r="E1458" s="37" t="s">
        <v>5668</v>
      </c>
      <c r="F1458" s="38" t="s">
        <v>589</v>
      </c>
      <c r="G1458" s="39" t="s">
        <v>5669</v>
      </c>
      <c r="H1458" s="40">
        <v>44985</v>
      </c>
      <c r="I1458" s="41">
        <f>Table15[[#This Row],[Fecha 
de 
expedición]]+1461</f>
        <v>46446</v>
      </c>
      <c r="J1458" s="244" t="str">
        <f ca="1">IF(I1458&gt;=TODAY(),"si","no")</f>
        <v>si</v>
      </c>
      <c r="K1458" s="8" t="str">
        <f ca="1">IF(ABS(_xlfn.DAYS(TODAY(),I1458))&lt;$B$9,"Debe renovar licencia luego de curso de 8 horas","")</f>
        <v/>
      </c>
      <c r="L1458" s="8"/>
      <c r="M1458" s="8" t="str">
        <f ca="1">IF(AND(J1458="no",$B$10="si"),"si","no")</f>
        <v>no</v>
      </c>
      <c r="N1458" s="266"/>
      <c r="O1458" s="266"/>
      <c r="P1458" s="266"/>
      <c r="Q1458" s="267" t="str" cm="1">
        <f t="array" aca="1" ref="Q1458" ca="1">_xlfn.IFS(J1458="no","no",$B$10="si","si")</f>
        <v>si</v>
      </c>
      <c r="R1458" s="266"/>
    </row>
    <row r="1459" spans="1:18" x14ac:dyDescent="0.3">
      <c r="A1459" s="63" t="s">
        <v>5670</v>
      </c>
      <c r="B1459" s="224" t="s">
        <v>44</v>
      </c>
      <c r="C1459" s="225" t="s">
        <v>5671</v>
      </c>
      <c r="D1459" s="38" t="s">
        <v>57</v>
      </c>
      <c r="E1459" s="37" t="s">
        <v>5672</v>
      </c>
      <c r="F1459" s="38" t="s">
        <v>124</v>
      </c>
      <c r="G1459" s="39" t="s">
        <v>5673</v>
      </c>
      <c r="H1459" s="40">
        <v>43511</v>
      </c>
      <c r="I1459" s="41">
        <f>Table15[[#This Row],[Fecha 
de 
expedición]]+1461</f>
        <v>44972</v>
      </c>
      <c r="J1459" s="244" t="str">
        <f ca="1">IF(I1459&gt;=TODAY(),"si","no")</f>
        <v>no</v>
      </c>
      <c r="K1459" s="8" t="str">
        <f ca="1">IF(ABS(_xlfn.DAYS(TODAY(),I1459))&lt;$B$9,"Debe renovar licencia luego de curso de 8 horas","")</f>
        <v/>
      </c>
      <c r="L1459" s="8"/>
      <c r="M1459" s="8" t="str">
        <f ca="1">IF(AND(J1459="no",$B$10="si"),"si","no")</f>
        <v>si</v>
      </c>
      <c r="N1459" s="266"/>
      <c r="O1459" s="266"/>
      <c r="P1459" s="266"/>
      <c r="Q1459" s="267" t="str" cm="1">
        <f t="array" aca="1" ref="Q1459" ca="1">_xlfn.IFS(J1459="no","no",$B$10="si","si")</f>
        <v>no</v>
      </c>
      <c r="R1459" s="266"/>
    </row>
    <row r="1460" spans="1:18" x14ac:dyDescent="0.3">
      <c r="A1460" s="63" t="s">
        <v>5674</v>
      </c>
      <c r="B1460" s="224" t="s">
        <v>44</v>
      </c>
      <c r="C1460" s="225" t="s">
        <v>5675</v>
      </c>
      <c r="D1460" s="38" t="s">
        <v>57</v>
      </c>
      <c r="E1460" s="37" t="s">
        <v>5676</v>
      </c>
      <c r="F1460" s="38" t="s">
        <v>168</v>
      </c>
      <c r="G1460" s="39" t="s">
        <v>5677</v>
      </c>
      <c r="H1460" s="40">
        <v>43511</v>
      </c>
      <c r="I1460" s="41">
        <f>Table15[[#This Row],[Fecha 
de 
expedición]]+1461</f>
        <v>44972</v>
      </c>
      <c r="J1460" s="244" t="str">
        <f ca="1">IF(I1460&gt;=TODAY(),"si","no")</f>
        <v>no</v>
      </c>
      <c r="K1460" s="8" t="str">
        <f ca="1">IF(ABS(_xlfn.DAYS(TODAY(),I1460))&lt;$B$9,"Debe renovar licencia luego de curso de 8 horas","")</f>
        <v/>
      </c>
      <c r="L1460" s="8"/>
      <c r="M1460" s="8" t="str">
        <f ca="1">IF(AND(J1460="no",$B$10="si"),"si","no")</f>
        <v>si</v>
      </c>
      <c r="N1460" s="266"/>
      <c r="O1460" s="266"/>
      <c r="P1460" s="266"/>
      <c r="Q1460" s="267" t="str" cm="1">
        <f t="array" aca="1" ref="Q1460" ca="1">_xlfn.IFS(J1460="no","no",$B$10="si","si")</f>
        <v>no</v>
      </c>
      <c r="R1460" s="266"/>
    </row>
    <row r="1461" spans="1:18" x14ac:dyDescent="0.3">
      <c r="A1461" s="63" t="s">
        <v>5678</v>
      </c>
      <c r="B1461" s="224" t="s">
        <v>44</v>
      </c>
      <c r="C1461" s="225" t="s">
        <v>5679</v>
      </c>
      <c r="D1461" s="38" t="s">
        <v>57</v>
      </c>
      <c r="E1461" s="37" t="s">
        <v>5680</v>
      </c>
      <c r="F1461" s="38" t="s">
        <v>416</v>
      </c>
      <c r="G1461" s="39" t="s">
        <v>5681</v>
      </c>
      <c r="H1461" s="40">
        <v>44951</v>
      </c>
      <c r="I1461" s="41">
        <f>Table15[[#This Row],[Fecha 
de 
expedición]]+1461</f>
        <v>46412</v>
      </c>
      <c r="J1461" s="244" t="str">
        <f ca="1">IF(I1461&gt;=TODAY(),"si","no")</f>
        <v>si</v>
      </c>
      <c r="K1461" s="8" t="str">
        <f ca="1">IF(ABS(_xlfn.DAYS(TODAY(),I1461))&lt;$B$9,"Debe renovar licencia luego de curso de 8 horas","")</f>
        <v/>
      </c>
      <c r="L1461" s="8"/>
      <c r="M1461" s="8" t="str">
        <f ca="1">IF(AND(J1461="no",$B$10="si"),"si","no")</f>
        <v>no</v>
      </c>
      <c r="N1461" s="266"/>
      <c r="O1461" s="266"/>
      <c r="P1461" s="266"/>
      <c r="Q1461" s="267" t="str" cm="1">
        <f t="array" aca="1" ref="Q1461" ca="1">_xlfn.IFS(J1461="no","no",$B$10="si","si")</f>
        <v>si</v>
      </c>
      <c r="R1461" s="266"/>
    </row>
    <row r="1462" spans="1:18" x14ac:dyDescent="0.3">
      <c r="A1462" s="63" t="s">
        <v>5682</v>
      </c>
      <c r="B1462" s="224" t="s">
        <v>44</v>
      </c>
      <c r="C1462" s="225" t="s">
        <v>5683</v>
      </c>
      <c r="D1462" s="38" t="s">
        <v>57</v>
      </c>
      <c r="E1462" s="37" t="s">
        <v>5684</v>
      </c>
      <c r="F1462" s="38" t="s">
        <v>555</v>
      </c>
      <c r="G1462" s="39" t="s">
        <v>5685</v>
      </c>
      <c r="H1462" s="40">
        <v>43523</v>
      </c>
      <c r="I1462" s="41">
        <f>Table15[[#This Row],[Fecha 
de 
expedición]]+1461</f>
        <v>44984</v>
      </c>
      <c r="J1462" s="244" t="str">
        <f ca="1">IF(I1462&gt;=TODAY(),"si","no")</f>
        <v>no</v>
      </c>
      <c r="K1462" s="8" t="str">
        <f ca="1">IF(ABS(_xlfn.DAYS(TODAY(),I1462))&lt;$B$9,"Debe renovar licencia luego de curso de 8 horas","")</f>
        <v/>
      </c>
      <c r="L1462" s="8"/>
      <c r="M1462" s="8" t="str">
        <f ca="1">IF(AND(J1462="no",$B$10="si"),"si","no")</f>
        <v>si</v>
      </c>
      <c r="N1462" s="266"/>
      <c r="O1462" s="266"/>
      <c r="P1462" s="266"/>
      <c r="Q1462" s="267" t="str" cm="1">
        <f t="array" aca="1" ref="Q1462" ca="1">_xlfn.IFS(J1462="no","no",$B$10="si","si")</f>
        <v>no</v>
      </c>
      <c r="R1462" s="266"/>
    </row>
    <row r="1463" spans="1:18" x14ac:dyDescent="0.3">
      <c r="A1463" s="63" t="s">
        <v>5686</v>
      </c>
      <c r="B1463" s="224" t="s">
        <v>44</v>
      </c>
      <c r="C1463" s="225" t="s">
        <v>5687</v>
      </c>
      <c r="D1463" s="38" t="s">
        <v>57</v>
      </c>
      <c r="E1463" s="83" t="s">
        <v>5688</v>
      </c>
      <c r="F1463" s="38" t="s">
        <v>150</v>
      </c>
      <c r="G1463" s="39" t="s">
        <v>5689</v>
      </c>
      <c r="H1463" s="40">
        <v>45016</v>
      </c>
      <c r="I1463" s="41">
        <f>Table15[[#This Row],[Fecha 
de 
expedición]]+1461</f>
        <v>46477</v>
      </c>
      <c r="J1463" s="244" t="str">
        <f ca="1">IF(I1463&gt;=TODAY(),"si","no")</f>
        <v>si</v>
      </c>
      <c r="K1463" s="8" t="str">
        <f ca="1">IF(ABS(_xlfn.DAYS(TODAY(),I1463))&lt;$B$9,"Debe renovar licencia luego de curso de 8 horas","")</f>
        <v/>
      </c>
      <c r="L1463" s="8"/>
      <c r="M1463" s="8" t="str">
        <f ca="1">IF(AND(J1463="no",$B$10="si"),"si","no")</f>
        <v>no</v>
      </c>
      <c r="N1463" s="266"/>
      <c r="O1463" s="266"/>
      <c r="P1463" s="266"/>
      <c r="Q1463" s="267" t="str" cm="1">
        <f t="array" aca="1" ref="Q1463" ca="1">_xlfn.IFS(J1463="no","no",$B$10="si","si")</f>
        <v>si</v>
      </c>
      <c r="R1463" s="266"/>
    </row>
    <row r="1464" spans="1:18" x14ac:dyDescent="0.3">
      <c r="A1464" s="63" t="s">
        <v>5690</v>
      </c>
      <c r="B1464" s="224" t="s">
        <v>44</v>
      </c>
      <c r="C1464" s="225" t="s">
        <v>5691</v>
      </c>
      <c r="D1464" s="38" t="s">
        <v>57</v>
      </c>
      <c r="E1464" s="37" t="s">
        <v>5692</v>
      </c>
      <c r="F1464" s="38" t="s">
        <v>555</v>
      </c>
      <c r="G1464" s="39" t="s">
        <v>5693</v>
      </c>
      <c r="H1464" s="40">
        <v>44985</v>
      </c>
      <c r="I1464" s="41">
        <f>Table15[[#This Row],[Fecha 
de 
expedición]]+1461</f>
        <v>46446</v>
      </c>
      <c r="J1464" s="244" t="str">
        <f ca="1">IF(I1464&gt;=TODAY(),"si","no")</f>
        <v>si</v>
      </c>
      <c r="K1464" s="8" t="str">
        <f ca="1">IF(ABS(_xlfn.DAYS(TODAY(),I1464))&lt;$B$9,"Debe renovar licencia luego de curso de 8 horas","")</f>
        <v/>
      </c>
      <c r="L1464" s="8"/>
      <c r="M1464" s="8" t="str">
        <f ca="1">IF(AND(J1464="no",$B$10="si"),"si","no")</f>
        <v>no</v>
      </c>
      <c r="N1464" s="266"/>
      <c r="O1464" s="266"/>
      <c r="P1464" s="266"/>
      <c r="Q1464" s="267" t="str" cm="1">
        <f t="array" aca="1" ref="Q1464" ca="1">_xlfn.IFS(J1464="no","no",$B$10="si","si")</f>
        <v>si</v>
      </c>
      <c r="R1464" s="266"/>
    </row>
    <row r="1465" spans="1:18" x14ac:dyDescent="0.3">
      <c r="A1465" s="63" t="s">
        <v>5694</v>
      </c>
      <c r="B1465" s="224" t="s">
        <v>44</v>
      </c>
      <c r="C1465" s="225" t="s">
        <v>5695</v>
      </c>
      <c r="D1465" s="38" t="s">
        <v>57</v>
      </c>
      <c r="E1465" s="83" t="s">
        <v>5696</v>
      </c>
      <c r="F1465" s="38" t="s">
        <v>74</v>
      </c>
      <c r="G1465" s="39" t="s">
        <v>5697</v>
      </c>
      <c r="H1465" s="40">
        <v>45021</v>
      </c>
      <c r="I1465" s="41">
        <f>Table15[[#This Row],[Fecha 
de 
expedición]]+1461</f>
        <v>46482</v>
      </c>
      <c r="J1465" s="244" t="str">
        <f ca="1">IF(I1465&gt;=TODAY(),"si","no")</f>
        <v>si</v>
      </c>
      <c r="K1465" s="8" t="str">
        <f ca="1">IF(ABS(_xlfn.DAYS(TODAY(),I1465))&lt;$B$9,"Debe renovar licencia luego de curso de 8 horas","")</f>
        <v/>
      </c>
      <c r="L1465" s="8"/>
      <c r="M1465" s="8" t="str">
        <f ca="1">IF(AND(J1465="no",$B$10="si"),"si","no")</f>
        <v>no</v>
      </c>
      <c r="N1465" s="266"/>
      <c r="O1465" s="266"/>
      <c r="P1465" s="266"/>
      <c r="Q1465" s="267" t="str" cm="1">
        <f t="array" aca="1" ref="Q1465" ca="1">_xlfn.IFS(J1465="no","no",$B$10="si","si")</f>
        <v>si</v>
      </c>
      <c r="R1465" s="266"/>
    </row>
    <row r="1466" spans="1:18" x14ac:dyDescent="0.3">
      <c r="A1466" s="63" t="s">
        <v>5698</v>
      </c>
      <c r="B1466" s="224" t="s">
        <v>44</v>
      </c>
      <c r="C1466" s="225" t="s">
        <v>5699</v>
      </c>
      <c r="D1466" s="38" t="s">
        <v>57</v>
      </c>
      <c r="E1466" s="83" t="s">
        <v>5700</v>
      </c>
      <c r="F1466" s="38" t="s">
        <v>325</v>
      </c>
      <c r="G1466" s="39" t="s">
        <v>5701</v>
      </c>
      <c r="H1466" s="40">
        <v>45117</v>
      </c>
      <c r="I1466" s="41">
        <f>Table15[[#This Row],[Fecha 
de 
expedición]]+1461</f>
        <v>46578</v>
      </c>
      <c r="J1466" s="244" t="str">
        <f ca="1">IF(I1466&gt;=TODAY(),"si","no")</f>
        <v>si</v>
      </c>
      <c r="K1466" s="8" t="str">
        <f ca="1">IF(ABS(_xlfn.DAYS(TODAY(),I1466))&lt;$B$9,"Debe renovar licencia luego de curso de 8 horas","")</f>
        <v/>
      </c>
      <c r="L1466" s="8"/>
      <c r="M1466" s="8" t="str">
        <f ca="1">IF(AND(J1466="no",$B$10="si"),"si","no")</f>
        <v>no</v>
      </c>
      <c r="N1466" s="266"/>
      <c r="O1466" s="266"/>
      <c r="P1466" s="266"/>
      <c r="Q1466" s="267" t="str" cm="1">
        <f t="array" aca="1" ref="Q1466" ca="1">_xlfn.IFS(J1466="no","no",$B$10="si","si")</f>
        <v>si</v>
      </c>
      <c r="R1466" s="266"/>
    </row>
    <row r="1467" spans="1:18" x14ac:dyDescent="0.3">
      <c r="A1467" s="63" t="s">
        <v>5702</v>
      </c>
      <c r="B1467" s="224" t="s">
        <v>44</v>
      </c>
      <c r="C1467" s="225" t="s">
        <v>5703</v>
      </c>
      <c r="D1467" s="38" t="s">
        <v>57</v>
      </c>
      <c r="E1467" s="83" t="s">
        <v>5704</v>
      </c>
      <c r="F1467" s="38" t="s">
        <v>89</v>
      </c>
      <c r="G1467" s="39" t="s">
        <v>5705</v>
      </c>
      <c r="H1467" s="40">
        <v>45054</v>
      </c>
      <c r="I1467" s="41">
        <f>Table15[[#This Row],[Fecha 
de 
expedición]]+1461</f>
        <v>46515</v>
      </c>
      <c r="J1467" s="244" t="str">
        <f ca="1">IF(I1467&gt;=TODAY(),"si","no")</f>
        <v>si</v>
      </c>
      <c r="K1467" s="8" t="str">
        <f ca="1">IF(ABS(_xlfn.DAYS(TODAY(),I1467))&lt;$B$9,"Debe renovar licencia luego de curso de 8 horas","")</f>
        <v/>
      </c>
      <c r="L1467" s="8"/>
      <c r="M1467" s="8" t="str">
        <f ca="1">IF(AND(J1467="no",$B$10="si"),"si","no")</f>
        <v>no</v>
      </c>
      <c r="N1467" s="266"/>
      <c r="O1467" s="266"/>
      <c r="P1467" s="266"/>
      <c r="Q1467" s="267" t="str" cm="1">
        <f t="array" aca="1" ref="Q1467" ca="1">_xlfn.IFS(J1467="no","no",$B$10="si","si")</f>
        <v>si</v>
      </c>
      <c r="R1467" s="266"/>
    </row>
    <row r="1468" spans="1:18" x14ac:dyDescent="0.3">
      <c r="A1468" s="63" t="s">
        <v>5706</v>
      </c>
      <c r="B1468" s="224" t="s">
        <v>44</v>
      </c>
      <c r="C1468" s="225" t="s">
        <v>5707</v>
      </c>
      <c r="D1468" s="38" t="s">
        <v>46</v>
      </c>
      <c r="E1468" s="37" t="s">
        <v>5708</v>
      </c>
      <c r="F1468" s="38" t="s">
        <v>168</v>
      </c>
      <c r="G1468" s="39" t="s">
        <v>5709</v>
      </c>
      <c r="H1468" s="40">
        <v>44970</v>
      </c>
      <c r="I1468" s="41">
        <f>Table15[[#This Row],[Fecha 
de 
expedición]]+1461</f>
        <v>46431</v>
      </c>
      <c r="J1468" s="244" t="str">
        <f ca="1">IF(I1468&gt;=TODAY(),"si","no")</f>
        <v>si</v>
      </c>
      <c r="K1468" s="8" t="str">
        <f ca="1">IF(ABS(_xlfn.DAYS(TODAY(),I1468))&lt;$B$9,"Debe renovar licencia luego de curso de 8 horas","")</f>
        <v/>
      </c>
      <c r="L1468" s="8"/>
      <c r="M1468" s="8" t="str">
        <f ca="1">IF(AND(J1468="no",$B$10="si"),"si","no")</f>
        <v>no</v>
      </c>
      <c r="N1468" s="266"/>
      <c r="O1468" s="266"/>
      <c r="P1468" s="266"/>
      <c r="Q1468" s="267" t="str" cm="1">
        <f t="array" aca="1" ref="Q1468" ca="1">_xlfn.IFS(J1468="no","no",$B$10="si","si")</f>
        <v>si</v>
      </c>
      <c r="R1468" s="266"/>
    </row>
    <row r="1469" spans="1:18" x14ac:dyDescent="0.3">
      <c r="A1469" s="63" t="s">
        <v>5710</v>
      </c>
      <c r="B1469" s="224" t="s">
        <v>44</v>
      </c>
      <c r="C1469" s="225" t="s">
        <v>5711</v>
      </c>
      <c r="D1469" s="38" t="s">
        <v>57</v>
      </c>
      <c r="E1469" s="37" t="s">
        <v>5712</v>
      </c>
      <c r="F1469" s="38" t="s">
        <v>704</v>
      </c>
      <c r="G1469" s="39" t="s">
        <v>5713</v>
      </c>
      <c r="H1469" s="40">
        <v>43532</v>
      </c>
      <c r="I1469" s="41">
        <f>Table15[[#This Row],[Fecha 
de 
expedición]]+1461</f>
        <v>44993</v>
      </c>
      <c r="J1469" s="244" t="str">
        <f ca="1">IF(I1469&gt;=TODAY(),"si","no")</f>
        <v>no</v>
      </c>
      <c r="K1469" s="8" t="str">
        <f ca="1">IF(ABS(_xlfn.DAYS(TODAY(),I1469))&lt;$B$9,"Debe renovar licencia luego de curso de 8 horas","")</f>
        <v/>
      </c>
      <c r="L1469" s="8"/>
      <c r="M1469" s="8" t="str">
        <f ca="1">IF(AND(J1469="no",$B$10="si"),"si","no")</f>
        <v>si</v>
      </c>
      <c r="N1469" s="266"/>
      <c r="O1469" s="266"/>
      <c r="P1469" s="266"/>
      <c r="Q1469" s="267" t="str" cm="1">
        <f t="array" aca="1" ref="Q1469" ca="1">_xlfn.IFS(J1469="no","no",$B$10="si","si")</f>
        <v>no</v>
      </c>
      <c r="R1469" s="266"/>
    </row>
    <row r="1470" spans="1:18" x14ac:dyDescent="0.3">
      <c r="A1470" s="63" t="s">
        <v>5714</v>
      </c>
      <c r="B1470" s="224" t="s">
        <v>44</v>
      </c>
      <c r="C1470" s="225" t="s">
        <v>5715</v>
      </c>
      <c r="D1470" s="38" t="s">
        <v>46</v>
      </c>
      <c r="E1470" s="37" t="s">
        <v>5716</v>
      </c>
      <c r="F1470" s="38" t="s">
        <v>1393</v>
      </c>
      <c r="G1470" s="39" t="s">
        <v>5717</v>
      </c>
      <c r="H1470" s="40">
        <v>44971</v>
      </c>
      <c r="I1470" s="41">
        <f>Table15[[#This Row],[Fecha 
de 
expedición]]+1461</f>
        <v>46432</v>
      </c>
      <c r="J1470" s="244" t="str">
        <f ca="1">IF(I1470&gt;=TODAY(),"si","no")</f>
        <v>si</v>
      </c>
      <c r="K1470" s="8" t="str">
        <f ca="1">IF(ABS(_xlfn.DAYS(TODAY(),I1470))&lt;$B$9,"Debe renovar licencia luego de curso de 8 horas","")</f>
        <v/>
      </c>
      <c r="L1470" s="8"/>
      <c r="M1470" s="8" t="str">
        <f ca="1">IF(AND(J1470="no",$B$10="si"),"si","no")</f>
        <v>no</v>
      </c>
      <c r="N1470" s="266"/>
      <c r="O1470" s="266"/>
      <c r="P1470" s="266"/>
      <c r="Q1470" s="267" t="str" cm="1">
        <f t="array" aca="1" ref="Q1470" ca="1">_xlfn.IFS(J1470="no","no",$B$10="si","si")</f>
        <v>si</v>
      </c>
      <c r="R1470" s="266"/>
    </row>
    <row r="1471" spans="1:18" x14ac:dyDescent="0.3">
      <c r="A1471" s="63" t="s">
        <v>5718</v>
      </c>
      <c r="B1471" s="224" t="s">
        <v>44</v>
      </c>
      <c r="C1471" s="225" t="s">
        <v>5719</v>
      </c>
      <c r="D1471" s="38" t="s">
        <v>57</v>
      </c>
      <c r="E1471" s="37" t="s">
        <v>5720</v>
      </c>
      <c r="F1471" s="38" t="s">
        <v>74</v>
      </c>
      <c r="G1471" s="39" t="s">
        <v>5721</v>
      </c>
      <c r="H1471" s="40">
        <v>43539</v>
      </c>
      <c r="I1471" s="41">
        <f>Table15[[#This Row],[Fecha 
de 
expedición]]+1461</f>
        <v>45000</v>
      </c>
      <c r="J1471" s="244" t="str">
        <f ca="1">IF(I1471&gt;=TODAY(),"si","no")</f>
        <v>no</v>
      </c>
      <c r="K1471" s="8" t="str">
        <f ca="1">IF(ABS(_xlfn.DAYS(TODAY(),I1471))&lt;$B$9,"Debe renovar licencia luego de curso de 8 horas","")</f>
        <v/>
      </c>
      <c r="L1471" s="8"/>
      <c r="M1471" s="8" t="str">
        <f ca="1">IF(AND(J1471="no",$B$10="si"),"si","no")</f>
        <v>si</v>
      </c>
      <c r="N1471" s="266"/>
      <c r="O1471" s="266"/>
      <c r="P1471" s="266"/>
      <c r="Q1471" s="267" t="str" cm="1">
        <f t="array" aca="1" ref="Q1471" ca="1">_xlfn.IFS(J1471="no","no",$B$10="si","si")</f>
        <v>no</v>
      </c>
      <c r="R1471" s="266"/>
    </row>
    <row r="1472" spans="1:18" x14ac:dyDescent="0.3">
      <c r="A1472" s="63" t="s">
        <v>5722</v>
      </c>
      <c r="B1472" s="224" t="s">
        <v>44</v>
      </c>
      <c r="C1472" s="225" t="s">
        <v>5723</v>
      </c>
      <c r="D1472" s="38" t="s">
        <v>57</v>
      </c>
      <c r="E1472" s="37" t="s">
        <v>5724</v>
      </c>
      <c r="F1472" s="38" t="s">
        <v>267</v>
      </c>
      <c r="G1472" s="39" t="s">
        <v>5725</v>
      </c>
      <c r="H1472" s="40">
        <v>43539</v>
      </c>
      <c r="I1472" s="41">
        <f>Table15[[#This Row],[Fecha 
de 
expedición]]+1461</f>
        <v>45000</v>
      </c>
      <c r="J1472" s="244" t="str">
        <f ca="1">IF(I1472&gt;=TODAY(),"si","no")</f>
        <v>no</v>
      </c>
      <c r="K1472" s="8" t="str">
        <f ca="1">IF(ABS(_xlfn.DAYS(TODAY(),I1472))&lt;$B$9,"Debe renovar licencia luego de curso de 8 horas","")</f>
        <v/>
      </c>
      <c r="L1472" s="8"/>
      <c r="M1472" s="8" t="str">
        <f ca="1">IF(AND(J1472="no",$B$10="si"),"si","no")</f>
        <v>si</v>
      </c>
      <c r="N1472" s="266"/>
      <c r="O1472" s="266"/>
      <c r="P1472" s="266"/>
      <c r="Q1472" s="267" t="str" cm="1">
        <f t="array" aca="1" ref="Q1472" ca="1">_xlfn.IFS(J1472="no","no",$B$10="si","si")</f>
        <v>no</v>
      </c>
      <c r="R1472" s="266"/>
    </row>
    <row r="1473" spans="1:18" x14ac:dyDescent="0.3">
      <c r="A1473" s="63" t="s">
        <v>5726</v>
      </c>
      <c r="B1473" s="224" t="s">
        <v>44</v>
      </c>
      <c r="C1473" s="225" t="s">
        <v>5727</v>
      </c>
      <c r="D1473" s="38" t="s">
        <v>57</v>
      </c>
      <c r="E1473" s="83" t="s">
        <v>5728</v>
      </c>
      <c r="F1473" s="38" t="s">
        <v>678</v>
      </c>
      <c r="G1473" s="39" t="s">
        <v>5729</v>
      </c>
      <c r="H1473" s="40">
        <v>44952</v>
      </c>
      <c r="I1473" s="41">
        <f>Table15[[#This Row],[Fecha 
de 
expedición]]+1461</f>
        <v>46413</v>
      </c>
      <c r="J1473" s="244" t="str">
        <f ca="1">IF(I1473&gt;=TODAY(),"si","no")</f>
        <v>si</v>
      </c>
      <c r="K1473" s="8" t="str">
        <f ca="1">IF(ABS(_xlfn.DAYS(TODAY(),I1473))&lt;$B$9,"Debe renovar licencia luego de curso de 8 horas","")</f>
        <v/>
      </c>
      <c r="L1473" s="8"/>
      <c r="M1473" s="8" t="str">
        <f ca="1">IF(AND(J1473="no",$B$10="si"),"si","no")</f>
        <v>no</v>
      </c>
      <c r="N1473" s="266"/>
      <c r="O1473" s="266"/>
      <c r="P1473" s="266"/>
      <c r="Q1473" s="267" t="str" cm="1">
        <f t="array" aca="1" ref="Q1473" ca="1">_xlfn.IFS(J1473="no","no",$B$10="si","si")</f>
        <v>si</v>
      </c>
      <c r="R1473" s="266"/>
    </row>
    <row r="1474" spans="1:18" x14ac:dyDescent="0.3">
      <c r="A1474" s="63" t="s">
        <v>5730</v>
      </c>
      <c r="B1474" s="224" t="s">
        <v>44</v>
      </c>
      <c r="C1474" s="225" t="s">
        <v>5731</v>
      </c>
      <c r="D1474" s="38" t="s">
        <v>57</v>
      </c>
      <c r="E1474" s="37" t="s">
        <v>5732</v>
      </c>
      <c r="F1474" s="38" t="s">
        <v>416</v>
      </c>
      <c r="G1474" s="39" t="s">
        <v>5733</v>
      </c>
      <c r="H1474" s="40">
        <v>45013</v>
      </c>
      <c r="I1474" s="41">
        <f>Table15[[#This Row],[Fecha 
de 
expedición]]+1461</f>
        <v>46474</v>
      </c>
      <c r="J1474" s="244" t="str">
        <f ca="1">IF(I1474&gt;=TODAY(),"si","no")</f>
        <v>si</v>
      </c>
      <c r="K1474" s="8" t="str">
        <f ca="1">IF(ABS(_xlfn.DAYS(TODAY(),I1474))&lt;$B$9,"Debe renovar licencia luego de curso de 8 horas","")</f>
        <v/>
      </c>
      <c r="L1474" s="8"/>
      <c r="M1474" s="8" t="str">
        <f ca="1">IF(AND(J1474="no",$B$10="si"),"si","no")</f>
        <v>no</v>
      </c>
      <c r="N1474" s="266"/>
      <c r="O1474" s="266"/>
      <c r="P1474" s="266"/>
      <c r="Q1474" s="267" t="str" cm="1">
        <f t="array" aca="1" ref="Q1474" ca="1">_xlfn.IFS(J1474="no","no",$B$10="si","si")</f>
        <v>si</v>
      </c>
      <c r="R1474" s="266"/>
    </row>
    <row r="1475" spans="1:18" x14ac:dyDescent="0.3">
      <c r="A1475" s="63" t="s">
        <v>5734</v>
      </c>
      <c r="B1475" s="224" t="s">
        <v>44</v>
      </c>
      <c r="C1475" s="225" t="s">
        <v>5735</v>
      </c>
      <c r="D1475" s="38" t="s">
        <v>57</v>
      </c>
      <c r="E1475" s="37" t="s">
        <v>5736</v>
      </c>
      <c r="F1475" s="38" t="s">
        <v>704</v>
      </c>
      <c r="G1475" s="39" t="s">
        <v>5737</v>
      </c>
      <c r="H1475" s="40">
        <v>44988</v>
      </c>
      <c r="I1475" s="41">
        <f>Table15[[#This Row],[Fecha 
de 
expedición]]+1461</f>
        <v>46449</v>
      </c>
      <c r="J1475" s="244" t="str">
        <f ca="1">IF(I1475&gt;=TODAY(),"si","no")</f>
        <v>si</v>
      </c>
      <c r="K1475" s="8" t="str">
        <f ca="1">IF(ABS(_xlfn.DAYS(TODAY(),I1475))&lt;$B$9,"Debe renovar licencia luego de curso de 8 horas","")</f>
        <v/>
      </c>
      <c r="L1475" s="8"/>
      <c r="M1475" s="8" t="str">
        <f ca="1">IF(AND(J1475="no",$B$10="si"),"si","no")</f>
        <v>no</v>
      </c>
      <c r="N1475" s="266"/>
      <c r="O1475" s="266"/>
      <c r="P1475" s="266"/>
      <c r="Q1475" s="267" t="str" cm="1">
        <f t="array" aca="1" ref="Q1475" ca="1">_xlfn.IFS(J1475="no","no",$B$10="si","si")</f>
        <v>si</v>
      </c>
      <c r="R1475" s="266"/>
    </row>
    <row r="1476" spans="1:18" x14ac:dyDescent="0.3">
      <c r="A1476" s="63" t="s">
        <v>5738</v>
      </c>
      <c r="B1476" s="224" t="s">
        <v>44</v>
      </c>
      <c r="C1476" s="225" t="s">
        <v>5739</v>
      </c>
      <c r="D1476" s="38" t="s">
        <v>46</v>
      </c>
      <c r="E1476" s="37" t="s">
        <v>5740</v>
      </c>
      <c r="F1476" s="38" t="s">
        <v>325</v>
      </c>
      <c r="G1476" s="39" t="s">
        <v>5741</v>
      </c>
      <c r="H1476" s="40">
        <v>45117</v>
      </c>
      <c r="I1476" s="41">
        <f>Table15[[#This Row],[Fecha 
de 
expedición]]+1461</f>
        <v>46578</v>
      </c>
      <c r="J1476" s="244" t="str">
        <f ca="1">IF(I1476&gt;=TODAY(),"si","no")</f>
        <v>si</v>
      </c>
      <c r="K1476" s="8" t="str">
        <f ca="1">IF(ABS(_xlfn.DAYS(TODAY(),I1476))&lt;$B$9,"Debe renovar licencia luego de curso de 8 horas","")</f>
        <v/>
      </c>
      <c r="L1476" s="8"/>
      <c r="M1476" s="8" t="str">
        <f ca="1">IF(AND(J1476="no",$B$10="si"),"si","no")</f>
        <v>no</v>
      </c>
      <c r="N1476" s="266"/>
      <c r="O1476" s="266"/>
      <c r="P1476" s="266"/>
      <c r="Q1476" s="267" t="str" cm="1">
        <f t="array" aca="1" ref="Q1476" ca="1">_xlfn.IFS(J1476="no","no",$B$10="si","si")</f>
        <v>si</v>
      </c>
      <c r="R1476" s="266"/>
    </row>
    <row r="1477" spans="1:18" x14ac:dyDescent="0.3">
      <c r="A1477" s="63" t="s">
        <v>5742</v>
      </c>
      <c r="B1477" s="224" t="s">
        <v>44</v>
      </c>
      <c r="C1477" s="225" t="s">
        <v>5743</v>
      </c>
      <c r="D1477" s="38" t="s">
        <v>46</v>
      </c>
      <c r="E1477" s="37" t="s">
        <v>5744</v>
      </c>
      <c r="F1477" s="38" t="s">
        <v>508</v>
      </c>
      <c r="G1477" s="39" t="s">
        <v>5745</v>
      </c>
      <c r="H1477" s="40">
        <v>45068</v>
      </c>
      <c r="I1477" s="41">
        <f>Table15[[#This Row],[Fecha 
de 
expedición]]+1461</f>
        <v>46529</v>
      </c>
      <c r="J1477" s="244" t="str">
        <f ca="1">IF(I1477&gt;=TODAY(),"si","no")</f>
        <v>si</v>
      </c>
      <c r="K1477" s="8" t="str">
        <f ca="1">IF(ABS(_xlfn.DAYS(TODAY(),I1477))&lt;$B$9,"Debe renovar licencia luego de curso de 8 horas","")</f>
        <v/>
      </c>
      <c r="L1477" s="8"/>
      <c r="M1477" s="8" t="str">
        <f ca="1">IF(AND(J1477="no",$B$10="si"),"si","no")</f>
        <v>no</v>
      </c>
      <c r="N1477" s="266"/>
      <c r="O1477" s="266"/>
      <c r="P1477" s="266"/>
      <c r="Q1477" s="267" t="str" cm="1">
        <f t="array" aca="1" ref="Q1477" ca="1">_xlfn.IFS(J1477="no","no",$B$10="si","si")</f>
        <v>si</v>
      </c>
      <c r="R1477" s="266"/>
    </row>
    <row r="1478" spans="1:18" x14ac:dyDescent="0.3">
      <c r="A1478" s="63" t="s">
        <v>5746</v>
      </c>
      <c r="B1478" s="224" t="s">
        <v>44</v>
      </c>
      <c r="C1478" s="225" t="s">
        <v>5747</v>
      </c>
      <c r="D1478" s="38" t="s">
        <v>57</v>
      </c>
      <c r="E1478" s="37" t="s">
        <v>5748</v>
      </c>
      <c r="F1478" s="38" t="s">
        <v>709</v>
      </c>
      <c r="G1478" s="39" t="s">
        <v>5749</v>
      </c>
      <c r="H1478" s="40">
        <v>45020</v>
      </c>
      <c r="I1478" s="41">
        <f>Table15[[#This Row],[Fecha 
de 
expedición]]+1461</f>
        <v>46481</v>
      </c>
      <c r="J1478" s="244" t="str">
        <f ca="1">IF(I1478&gt;=TODAY(),"si","no")</f>
        <v>si</v>
      </c>
      <c r="K1478" s="8" t="str">
        <f ca="1">IF(ABS(_xlfn.DAYS(TODAY(),I1478))&lt;$B$9,"Debe renovar licencia luego de curso de 8 horas","")</f>
        <v/>
      </c>
      <c r="L1478" s="8"/>
      <c r="M1478" s="8" t="str">
        <f ca="1">IF(AND(J1478="no",$B$10="si"),"si","no")</f>
        <v>no</v>
      </c>
      <c r="N1478" s="266"/>
      <c r="O1478" s="266"/>
      <c r="P1478" s="266"/>
      <c r="Q1478" s="267" t="str" cm="1">
        <f t="array" aca="1" ref="Q1478" ca="1">_xlfn.IFS(J1478="no","no",$B$10="si","si")</f>
        <v>si</v>
      </c>
      <c r="R1478" s="266"/>
    </row>
    <row r="1479" spans="1:18" x14ac:dyDescent="0.3">
      <c r="A1479" s="63" t="s">
        <v>5750</v>
      </c>
      <c r="B1479" s="224" t="s">
        <v>44</v>
      </c>
      <c r="C1479" s="225" t="s">
        <v>5751</v>
      </c>
      <c r="D1479" s="38" t="s">
        <v>57</v>
      </c>
      <c r="E1479" s="37" t="s">
        <v>5752</v>
      </c>
      <c r="F1479" s="38" t="s">
        <v>443</v>
      </c>
      <c r="G1479" s="39" t="s">
        <v>5753</v>
      </c>
      <c r="H1479" s="40">
        <v>43544</v>
      </c>
      <c r="I1479" s="41">
        <f>Table15[[#This Row],[Fecha 
de 
expedición]]+1461</f>
        <v>45005</v>
      </c>
      <c r="J1479" s="244" t="str">
        <f ca="1">IF(I1479&gt;=TODAY(),"si","no")</f>
        <v>no</v>
      </c>
      <c r="K1479" s="8" t="str">
        <f ca="1">IF(ABS(_xlfn.DAYS(TODAY(),I1479))&lt;$B$9,"Debe renovar licencia luego de curso de 8 horas","")</f>
        <v/>
      </c>
      <c r="L1479" s="8"/>
      <c r="M1479" s="8" t="str">
        <f ca="1">IF(AND(J1479="no",$B$10="si"),"si","no")</f>
        <v>si</v>
      </c>
      <c r="N1479" s="266"/>
      <c r="O1479" s="266"/>
      <c r="P1479" s="266"/>
      <c r="Q1479" s="267" t="str" cm="1">
        <f t="array" aca="1" ref="Q1479" ca="1">_xlfn.IFS(J1479="no","no",$B$10="si","si")</f>
        <v>no</v>
      </c>
      <c r="R1479" s="266"/>
    </row>
    <row r="1480" spans="1:18" x14ac:dyDescent="0.3">
      <c r="A1480" s="63" t="s">
        <v>5754</v>
      </c>
      <c r="B1480" s="224" t="s">
        <v>44</v>
      </c>
      <c r="C1480" s="225" t="s">
        <v>5755</v>
      </c>
      <c r="D1480" s="38" t="s">
        <v>57</v>
      </c>
      <c r="E1480" s="37" t="s">
        <v>5756</v>
      </c>
      <c r="F1480" s="38" t="s">
        <v>119</v>
      </c>
      <c r="G1480" s="39" t="s">
        <v>5757</v>
      </c>
      <c r="H1480" s="40">
        <v>43544</v>
      </c>
      <c r="I1480" s="41">
        <f>Table15[[#This Row],[Fecha 
de 
expedición]]+1461</f>
        <v>45005</v>
      </c>
      <c r="J1480" s="244" t="str">
        <f ca="1">IF(I1480&gt;=TODAY(),"si","no")</f>
        <v>no</v>
      </c>
      <c r="K1480" s="8" t="str">
        <f ca="1">IF(ABS(_xlfn.DAYS(TODAY(),I1480))&lt;$B$9,"Debe renovar licencia luego de curso de 8 horas","")</f>
        <v/>
      </c>
      <c r="L1480" s="8"/>
      <c r="M1480" s="8" t="str">
        <f ca="1">IF(AND(J1480="no",$B$10="si"),"si","no")</f>
        <v>si</v>
      </c>
      <c r="N1480" s="266"/>
      <c r="O1480" s="266"/>
      <c r="P1480" s="266"/>
      <c r="Q1480" s="267" t="str" cm="1">
        <f t="array" aca="1" ref="Q1480" ca="1">_xlfn.IFS(J1480="no","no",$B$10="si","si")</f>
        <v>no</v>
      </c>
      <c r="R1480" s="266"/>
    </row>
    <row r="1481" spans="1:18" x14ac:dyDescent="0.3">
      <c r="A1481" s="63" t="s">
        <v>5758</v>
      </c>
      <c r="B1481" s="224" t="s">
        <v>44</v>
      </c>
      <c r="C1481" s="225" t="s">
        <v>5759</v>
      </c>
      <c r="D1481" s="38" t="s">
        <v>57</v>
      </c>
      <c r="E1481" s="37" t="s">
        <v>5760</v>
      </c>
      <c r="F1481" s="38" t="s">
        <v>402</v>
      </c>
      <c r="G1481" s="39" t="s">
        <v>5761</v>
      </c>
      <c r="H1481" s="40">
        <v>43544</v>
      </c>
      <c r="I1481" s="41">
        <f>Table15[[#This Row],[Fecha 
de 
expedición]]+1461</f>
        <v>45005</v>
      </c>
      <c r="J1481" s="244" t="str">
        <f ca="1">IF(I1481&gt;=TODAY(),"si","no")</f>
        <v>no</v>
      </c>
      <c r="K1481" s="8" t="str">
        <f ca="1">IF(ABS(_xlfn.DAYS(TODAY(),I1481))&lt;$B$9,"Debe renovar licencia luego de curso de 8 horas","")</f>
        <v/>
      </c>
      <c r="L1481" s="8"/>
      <c r="M1481" s="8" t="str">
        <f ca="1">IF(AND(J1481="no",$B$10="si"),"si","no")</f>
        <v>si</v>
      </c>
      <c r="N1481" s="266"/>
      <c r="O1481" s="266"/>
      <c r="P1481" s="266"/>
      <c r="Q1481" s="267" t="str" cm="1">
        <f t="array" aca="1" ref="Q1481" ca="1">_xlfn.IFS(J1481="no","no",$B$10="si","si")</f>
        <v>no</v>
      </c>
      <c r="R1481" s="266"/>
    </row>
    <row r="1482" spans="1:18" x14ac:dyDescent="0.3">
      <c r="A1482" s="63" t="s">
        <v>5762</v>
      </c>
      <c r="B1482" s="224" t="s">
        <v>44</v>
      </c>
      <c r="C1482" s="225" t="s">
        <v>5763</v>
      </c>
      <c r="D1482" s="38" t="s">
        <v>57</v>
      </c>
      <c r="E1482" s="83" t="s">
        <v>5764</v>
      </c>
      <c r="F1482" s="38" t="s">
        <v>262</v>
      </c>
      <c r="G1482" s="39" t="s">
        <v>5765</v>
      </c>
      <c r="H1482" s="40">
        <v>45015</v>
      </c>
      <c r="I1482" s="41">
        <f>Table15[[#This Row],[Fecha 
de 
expedición]]+1461</f>
        <v>46476</v>
      </c>
      <c r="J1482" s="244" t="str">
        <f ca="1">IF(I1482&gt;=TODAY(),"si","no")</f>
        <v>si</v>
      </c>
      <c r="K1482" s="8" t="str">
        <f ca="1">IF(ABS(_xlfn.DAYS(TODAY(),I1482))&lt;$B$9,"Debe renovar licencia luego de curso de 8 horas","")</f>
        <v/>
      </c>
      <c r="L1482" s="8"/>
      <c r="M1482" s="8" t="str">
        <f ca="1">IF(AND(J1482="no",$B$10="si"),"si","no")</f>
        <v>no</v>
      </c>
      <c r="N1482" s="266"/>
      <c r="O1482" s="266"/>
      <c r="P1482" s="266"/>
      <c r="Q1482" s="267" t="str" cm="1">
        <f t="array" aca="1" ref="Q1482" ca="1">_xlfn.IFS(J1482="no","no",$B$10="si","si")</f>
        <v>si</v>
      </c>
      <c r="R1482" s="266"/>
    </row>
    <row r="1483" spans="1:18" x14ac:dyDescent="0.3">
      <c r="A1483" s="63" t="s">
        <v>5766</v>
      </c>
      <c r="B1483" s="224" t="s">
        <v>44</v>
      </c>
      <c r="C1483" s="225" t="s">
        <v>5767</v>
      </c>
      <c r="D1483" s="38" t="s">
        <v>57</v>
      </c>
      <c r="E1483" s="37" t="s">
        <v>5768</v>
      </c>
      <c r="F1483" s="38" t="s">
        <v>99</v>
      </c>
      <c r="G1483" s="39" t="s">
        <v>5769</v>
      </c>
      <c r="H1483" s="40">
        <v>45015</v>
      </c>
      <c r="I1483" s="41">
        <f>Table15[[#This Row],[Fecha 
de 
expedición]]+1461</f>
        <v>46476</v>
      </c>
      <c r="J1483" s="244" t="str">
        <f ca="1">IF(I1483&gt;=TODAY(),"si","no")</f>
        <v>si</v>
      </c>
      <c r="K1483" s="8" t="str">
        <f ca="1">IF(ABS(_xlfn.DAYS(TODAY(),I1483))&lt;$B$9,"Debe renovar licencia luego de curso de 8 horas","")</f>
        <v/>
      </c>
      <c r="L1483" s="8"/>
      <c r="M1483" s="8" t="str">
        <f ca="1">IF(AND(J1483="no",$B$10="si"),"si","no")</f>
        <v>no</v>
      </c>
      <c r="N1483" s="266"/>
      <c r="O1483" s="266"/>
      <c r="P1483" s="266"/>
      <c r="Q1483" s="267" t="str" cm="1">
        <f t="array" aca="1" ref="Q1483" ca="1">_xlfn.IFS(J1483="no","no",$B$10="si","si")</f>
        <v>si</v>
      </c>
      <c r="R1483" s="266"/>
    </row>
    <row r="1484" spans="1:18" x14ac:dyDescent="0.3">
      <c r="A1484" s="63" t="s">
        <v>5770</v>
      </c>
      <c r="B1484" s="224" t="s">
        <v>44</v>
      </c>
      <c r="C1484" s="225" t="s">
        <v>5771</v>
      </c>
      <c r="D1484" s="38" t="s">
        <v>57</v>
      </c>
      <c r="E1484" s="37" t="s">
        <v>5772</v>
      </c>
      <c r="F1484" s="38" t="s">
        <v>589</v>
      </c>
      <c r="G1484" s="39" t="s">
        <v>5773</v>
      </c>
      <c r="H1484" s="40">
        <v>45021</v>
      </c>
      <c r="I1484" s="41">
        <f>Table15[[#This Row],[Fecha 
de 
expedición]]+1461</f>
        <v>46482</v>
      </c>
      <c r="J1484" s="244" t="str">
        <f ca="1">IF(I1484&gt;=TODAY(),"si","no")</f>
        <v>si</v>
      </c>
      <c r="K1484" s="8" t="str">
        <f ca="1">IF(ABS(_xlfn.DAYS(TODAY(),I1484))&lt;$B$9,"Debe renovar licencia luego de curso de 8 horas","")</f>
        <v/>
      </c>
      <c r="L1484" s="8"/>
      <c r="M1484" s="8" t="str">
        <f ca="1">IF(AND(J1484="no",$B$10="si"),"si","no")</f>
        <v>no</v>
      </c>
      <c r="N1484" s="266"/>
      <c r="O1484" s="266"/>
      <c r="P1484" s="266"/>
      <c r="Q1484" s="267" t="str" cm="1">
        <f t="array" aca="1" ref="Q1484" ca="1">_xlfn.IFS(J1484="no","no",$B$10="si","si")</f>
        <v>si</v>
      </c>
      <c r="R1484" s="266"/>
    </row>
    <row r="1485" spans="1:18" x14ac:dyDescent="0.3">
      <c r="A1485" s="63" t="s">
        <v>5774</v>
      </c>
      <c r="B1485" s="224" t="s">
        <v>44</v>
      </c>
      <c r="C1485" s="225" t="s">
        <v>5775</v>
      </c>
      <c r="D1485" s="38" t="s">
        <v>57</v>
      </c>
      <c r="E1485" s="37" t="s">
        <v>5776</v>
      </c>
      <c r="F1485" s="38" t="s">
        <v>119</v>
      </c>
      <c r="G1485" s="39" t="s">
        <v>5777</v>
      </c>
      <c r="H1485" s="40">
        <v>45013</v>
      </c>
      <c r="I1485" s="41">
        <f>Table15[[#This Row],[Fecha 
de 
expedición]]+1461</f>
        <v>46474</v>
      </c>
      <c r="J1485" s="244" t="str">
        <f ca="1">IF(I1485&gt;=TODAY(),"si","no")</f>
        <v>si</v>
      </c>
      <c r="K1485" s="8" t="str">
        <f ca="1">IF(ABS(_xlfn.DAYS(TODAY(),I1485))&lt;$B$9,"Debe renovar licencia luego de curso de 8 horas","")</f>
        <v/>
      </c>
      <c r="L1485" s="8"/>
      <c r="M1485" s="8" t="str">
        <f ca="1">IF(AND(J1485="no",$B$10="si"),"si","no")</f>
        <v>no</v>
      </c>
      <c r="N1485" s="266"/>
      <c r="O1485" s="266"/>
      <c r="P1485" s="266"/>
      <c r="Q1485" s="267" t="str" cm="1">
        <f t="array" aca="1" ref="Q1485" ca="1">_xlfn.IFS(J1485="no","no",$B$10="si","si")</f>
        <v>si</v>
      </c>
      <c r="R1485" s="266"/>
    </row>
    <row r="1486" spans="1:18" x14ac:dyDescent="0.3">
      <c r="A1486" s="63" t="s">
        <v>5778</v>
      </c>
      <c r="B1486" s="224" t="s">
        <v>44</v>
      </c>
      <c r="C1486" s="225" t="s">
        <v>5779</v>
      </c>
      <c r="D1486" s="38" t="s">
        <v>46</v>
      </c>
      <c r="E1486" s="37" t="s">
        <v>5780</v>
      </c>
      <c r="F1486" s="38" t="s">
        <v>168</v>
      </c>
      <c r="G1486" s="39" t="s">
        <v>5781</v>
      </c>
      <c r="H1486" s="40">
        <v>43544</v>
      </c>
      <c r="I1486" s="41">
        <f>Table15[[#This Row],[Fecha 
de 
expedición]]+1461</f>
        <v>45005</v>
      </c>
      <c r="J1486" s="244" t="str">
        <f ca="1">IF(I1486&gt;=TODAY(),"si","no")</f>
        <v>no</v>
      </c>
      <c r="K1486" s="8" t="str">
        <f ca="1">IF(ABS(_xlfn.DAYS(TODAY(),I1486))&lt;$B$9,"Debe renovar licencia luego de curso de 8 horas","")</f>
        <v/>
      </c>
      <c r="L1486" s="8"/>
      <c r="M1486" s="8" t="str">
        <f ca="1">IF(AND(J1486="no",$B$10="si"),"si","no")</f>
        <v>si</v>
      </c>
      <c r="N1486" s="266"/>
      <c r="O1486" s="266"/>
      <c r="P1486" s="266"/>
      <c r="Q1486" s="267" t="str" cm="1">
        <f t="array" aca="1" ref="Q1486" ca="1">_xlfn.IFS(J1486="no","no",$B$10="si","si")</f>
        <v>no</v>
      </c>
      <c r="R1486" s="266"/>
    </row>
    <row r="1487" spans="1:18" x14ac:dyDescent="0.3">
      <c r="A1487" s="63" t="s">
        <v>5782</v>
      </c>
      <c r="B1487" s="224" t="s">
        <v>44</v>
      </c>
      <c r="C1487" s="225" t="s">
        <v>5783</v>
      </c>
      <c r="D1487" s="38" t="s">
        <v>57</v>
      </c>
      <c r="E1487" s="83" t="s">
        <v>5784</v>
      </c>
      <c r="F1487" s="38" t="s">
        <v>155</v>
      </c>
      <c r="G1487" s="39" t="s">
        <v>5785</v>
      </c>
      <c r="H1487" s="40">
        <v>43544</v>
      </c>
      <c r="I1487" s="41">
        <f>Table15[[#This Row],[Fecha 
de 
expedición]]+1461</f>
        <v>45005</v>
      </c>
      <c r="J1487" s="244" t="str">
        <f ca="1">IF(I1487&gt;=TODAY(),"si","no")</f>
        <v>no</v>
      </c>
      <c r="K1487" s="8" t="str">
        <f ca="1">IF(ABS(_xlfn.DAYS(TODAY(),I1487))&lt;$B$9,"Debe renovar licencia luego de curso de 8 horas","")</f>
        <v/>
      </c>
      <c r="L1487" s="8"/>
      <c r="M1487" s="8" t="str">
        <f ca="1">IF(AND(J1487="no",$B$10="si"),"si","no")</f>
        <v>si</v>
      </c>
      <c r="N1487" s="266"/>
      <c r="O1487" s="266"/>
      <c r="P1487" s="266"/>
      <c r="Q1487" s="267" t="str" cm="1">
        <f t="array" aca="1" ref="Q1487" ca="1">_xlfn.IFS(J1487="no","no",$B$10="si","si")</f>
        <v>no</v>
      </c>
      <c r="R1487" s="266"/>
    </row>
    <row r="1488" spans="1:18" x14ac:dyDescent="0.3">
      <c r="A1488" s="63" t="s">
        <v>5786</v>
      </c>
      <c r="B1488" s="224" t="s">
        <v>44</v>
      </c>
      <c r="C1488" s="225" t="s">
        <v>5787</v>
      </c>
      <c r="D1488" s="38" t="s">
        <v>57</v>
      </c>
      <c r="E1488" s="37" t="s">
        <v>5788</v>
      </c>
      <c r="F1488" s="38" t="s">
        <v>155</v>
      </c>
      <c r="G1488" s="39" t="s">
        <v>5789</v>
      </c>
      <c r="H1488" s="40">
        <v>43544</v>
      </c>
      <c r="I1488" s="41">
        <f>Table15[[#This Row],[Fecha 
de 
expedición]]+1461</f>
        <v>45005</v>
      </c>
      <c r="J1488" s="244" t="str">
        <f ca="1">IF(I1488&gt;=TODAY(),"si","no")</f>
        <v>no</v>
      </c>
      <c r="K1488" s="8" t="str">
        <f ca="1">IF(ABS(_xlfn.DAYS(TODAY(),I1488))&lt;$B$9,"Debe renovar licencia luego de curso de 8 horas","")</f>
        <v/>
      </c>
      <c r="L1488" s="8"/>
      <c r="M1488" s="8" t="str">
        <f ca="1">IF(AND(J1488="no",$B$10="si"),"si","no")</f>
        <v>si</v>
      </c>
      <c r="N1488" s="266"/>
      <c r="O1488" s="266"/>
      <c r="P1488" s="266"/>
      <c r="Q1488" s="267" t="str" cm="1">
        <f t="array" aca="1" ref="Q1488" ca="1">_xlfn.IFS(J1488="no","no",$B$10="si","si")</f>
        <v>no</v>
      </c>
      <c r="R1488" s="266"/>
    </row>
    <row r="1489" spans="1:18" x14ac:dyDescent="0.3">
      <c r="A1489" s="63" t="s">
        <v>5790</v>
      </c>
      <c r="B1489" s="224" t="s">
        <v>44</v>
      </c>
      <c r="C1489" s="225" t="s">
        <v>5791</v>
      </c>
      <c r="D1489" s="38" t="s">
        <v>57</v>
      </c>
      <c r="E1489" s="37" t="s">
        <v>5792</v>
      </c>
      <c r="F1489" s="38" t="s">
        <v>262</v>
      </c>
      <c r="G1489" s="39" t="s">
        <v>5793</v>
      </c>
      <c r="H1489" s="40">
        <v>43544</v>
      </c>
      <c r="I1489" s="41">
        <f>Table15[[#This Row],[Fecha 
de 
expedición]]+1461</f>
        <v>45005</v>
      </c>
      <c r="J1489" s="244" t="str">
        <f ca="1">IF(I1489&gt;=TODAY(),"si","no")</f>
        <v>no</v>
      </c>
      <c r="K1489" s="8" t="str">
        <f ca="1">IF(ABS(_xlfn.DAYS(TODAY(),I1489))&lt;$B$9,"Debe renovar licencia luego de curso de 8 horas","")</f>
        <v/>
      </c>
      <c r="L1489" s="8"/>
      <c r="M1489" s="8" t="str">
        <f ca="1">IF(AND(J1489="no",$B$10="si"),"si","no")</f>
        <v>si</v>
      </c>
      <c r="N1489" s="266"/>
      <c r="O1489" s="266"/>
      <c r="P1489" s="266"/>
      <c r="Q1489" s="267" t="str" cm="1">
        <f t="array" aca="1" ref="Q1489" ca="1">_xlfn.IFS(J1489="no","no",$B$10="si","si")</f>
        <v>no</v>
      </c>
      <c r="R1489" s="266"/>
    </row>
    <row r="1490" spans="1:18" x14ac:dyDescent="0.3">
      <c r="A1490" s="63" t="s">
        <v>5794</v>
      </c>
      <c r="B1490" s="224" t="s">
        <v>44</v>
      </c>
      <c r="C1490" s="225" t="s">
        <v>5795</v>
      </c>
      <c r="D1490" s="38" t="s">
        <v>57</v>
      </c>
      <c r="E1490" s="37" t="s">
        <v>5796</v>
      </c>
      <c r="F1490" s="38" t="s">
        <v>490</v>
      </c>
      <c r="G1490" s="39" t="s">
        <v>5797</v>
      </c>
      <c r="H1490" s="40">
        <v>43544</v>
      </c>
      <c r="I1490" s="41">
        <f>Table15[[#This Row],[Fecha 
de 
expedición]]+1461</f>
        <v>45005</v>
      </c>
      <c r="J1490" s="244" t="str">
        <f ca="1">IF(I1490&gt;=TODAY(),"si","no")</f>
        <v>no</v>
      </c>
      <c r="K1490" s="8" t="str">
        <f ca="1">IF(ABS(_xlfn.DAYS(TODAY(),I1490))&lt;$B$9,"Debe renovar licencia luego de curso de 8 horas","")</f>
        <v/>
      </c>
      <c r="L1490" s="8"/>
      <c r="M1490" s="8" t="str">
        <f ca="1">IF(AND(J1490="no",$B$10="si"),"si","no")</f>
        <v>si</v>
      </c>
      <c r="N1490" s="266"/>
      <c r="O1490" s="266"/>
      <c r="P1490" s="266"/>
      <c r="Q1490" s="267" t="str" cm="1">
        <f t="array" aca="1" ref="Q1490" ca="1">_xlfn.IFS(J1490="no","no",$B$10="si","si")</f>
        <v>no</v>
      </c>
      <c r="R1490" s="266"/>
    </row>
    <row r="1491" spans="1:18" x14ac:dyDescent="0.3">
      <c r="A1491" s="63" t="s">
        <v>5798</v>
      </c>
      <c r="B1491" s="224" t="s">
        <v>44</v>
      </c>
      <c r="C1491" s="225" t="s">
        <v>5799</v>
      </c>
      <c r="D1491" s="38" t="s">
        <v>57</v>
      </c>
      <c r="E1491" s="83" t="s">
        <v>5800</v>
      </c>
      <c r="F1491" s="38" t="s">
        <v>99</v>
      </c>
      <c r="G1491" s="39" t="s">
        <v>5801</v>
      </c>
      <c r="H1491" s="40">
        <v>45013</v>
      </c>
      <c r="I1491" s="41">
        <f>Table15[[#This Row],[Fecha 
de 
expedición]]+1461</f>
        <v>46474</v>
      </c>
      <c r="J1491" s="244" t="str">
        <f ca="1">IF(I1491&gt;=TODAY(),"si","no")</f>
        <v>si</v>
      </c>
      <c r="K1491" s="8" t="str">
        <f ca="1">IF(ABS(_xlfn.DAYS(TODAY(),I1491))&lt;$B$9,"Debe renovar licencia luego de curso de 8 horas","")</f>
        <v/>
      </c>
      <c r="L1491" s="8"/>
      <c r="M1491" s="8" t="str">
        <f ca="1">IF(AND(J1491="no",$B$10="si"),"si","no")</f>
        <v>no</v>
      </c>
      <c r="N1491" s="266"/>
      <c r="O1491" s="266"/>
      <c r="P1491" s="266"/>
      <c r="Q1491" s="267" t="str" cm="1">
        <f t="array" aca="1" ref="Q1491" ca="1">_xlfn.IFS(J1491="no","no",$B$10="si","si")</f>
        <v>si</v>
      </c>
      <c r="R1491" s="266"/>
    </row>
    <row r="1492" spans="1:18" x14ac:dyDescent="0.3">
      <c r="A1492" s="63" t="s">
        <v>5802</v>
      </c>
      <c r="B1492" s="224" t="s">
        <v>44</v>
      </c>
      <c r="C1492" s="225" t="s">
        <v>5803</v>
      </c>
      <c r="D1492" s="38" t="s">
        <v>57</v>
      </c>
      <c r="E1492" s="37"/>
      <c r="F1492" s="38" t="s">
        <v>237</v>
      </c>
      <c r="G1492" s="39" t="s">
        <v>5804</v>
      </c>
      <c r="H1492" s="40">
        <v>45020</v>
      </c>
      <c r="I1492" s="41">
        <f>Table15[[#This Row],[Fecha 
de 
expedición]]+1461</f>
        <v>46481</v>
      </c>
      <c r="J1492" s="244" t="str">
        <f ca="1">IF(I1492&gt;=TODAY(),"si","no")</f>
        <v>si</v>
      </c>
      <c r="K1492" s="8" t="str">
        <f ca="1">IF(ABS(_xlfn.DAYS(TODAY(),I1492))&lt;$B$9,"Debe renovar licencia luego de curso de 8 horas","")</f>
        <v/>
      </c>
      <c r="L1492" s="8"/>
      <c r="M1492" s="8" t="str">
        <f ca="1">IF(AND(J1492="no",$B$10="si"),"si","no")</f>
        <v>no</v>
      </c>
      <c r="N1492" s="266"/>
      <c r="O1492" s="266"/>
      <c r="P1492" s="266"/>
      <c r="Q1492" s="267" t="str" cm="1">
        <f t="array" aca="1" ref="Q1492" ca="1">_xlfn.IFS(J1492="no","no",$B$10="si","si")</f>
        <v>si</v>
      </c>
      <c r="R1492" s="266"/>
    </row>
    <row r="1493" spans="1:18" x14ac:dyDescent="0.3">
      <c r="A1493" s="63" t="s">
        <v>5805</v>
      </c>
      <c r="B1493" s="224" t="s">
        <v>44</v>
      </c>
      <c r="C1493" s="225" t="s">
        <v>5806</v>
      </c>
      <c r="D1493" s="38" t="s">
        <v>57</v>
      </c>
      <c r="E1493" s="37" t="s">
        <v>5807</v>
      </c>
      <c r="F1493" s="38" t="s">
        <v>325</v>
      </c>
      <c r="G1493" s="39" t="s">
        <v>5808</v>
      </c>
      <c r="H1493" s="40">
        <v>43544</v>
      </c>
      <c r="I1493" s="41">
        <f>Table15[[#This Row],[Fecha 
de 
expedición]]+1461</f>
        <v>45005</v>
      </c>
      <c r="J1493" s="244" t="str">
        <f ca="1">IF(I1493&gt;=TODAY(),"si","no")</f>
        <v>no</v>
      </c>
      <c r="K1493" s="8" t="str">
        <f ca="1">IF(ABS(_xlfn.DAYS(TODAY(),I1493))&lt;$B$9,"Debe renovar licencia luego de curso de 8 horas","")</f>
        <v/>
      </c>
      <c r="L1493" s="8"/>
      <c r="M1493" s="8" t="str">
        <f ca="1">IF(AND(J1493="no",$B$10="si"),"si","no")</f>
        <v>si</v>
      </c>
      <c r="N1493" s="266"/>
      <c r="O1493" s="266"/>
      <c r="P1493" s="266"/>
      <c r="Q1493" s="267" t="str" cm="1">
        <f t="array" aca="1" ref="Q1493" ca="1">_xlfn.IFS(J1493="no","no",$B$10="si","si")</f>
        <v>no</v>
      </c>
      <c r="R1493" s="266"/>
    </row>
    <row r="1494" spans="1:18" x14ac:dyDescent="0.3">
      <c r="A1494" s="63" t="s">
        <v>5809</v>
      </c>
      <c r="B1494" s="224" t="s">
        <v>44</v>
      </c>
      <c r="C1494" s="225" t="s">
        <v>5810</v>
      </c>
      <c r="D1494" s="38" t="s">
        <v>57</v>
      </c>
      <c r="E1494" s="37" t="s">
        <v>5811</v>
      </c>
      <c r="F1494" s="38" t="s">
        <v>109</v>
      </c>
      <c r="G1494" s="39" t="s">
        <v>5812</v>
      </c>
      <c r="H1494" s="40">
        <v>45012</v>
      </c>
      <c r="I1494" s="41">
        <f>Table15[[#This Row],[Fecha 
de 
expedición]]+1461</f>
        <v>46473</v>
      </c>
      <c r="J1494" s="244" t="str">
        <f ca="1">IF(I1494&gt;=TODAY(),"si","no")</f>
        <v>si</v>
      </c>
      <c r="K1494" s="8" t="str">
        <f ca="1">IF(ABS(_xlfn.DAYS(TODAY(),I1494))&lt;$B$9,"Debe renovar licencia luego de curso de 8 horas","")</f>
        <v/>
      </c>
      <c r="L1494" s="8"/>
      <c r="M1494" s="8" t="str">
        <f ca="1">IF(AND(J1494="no",$B$10="si"),"si","no")</f>
        <v>no</v>
      </c>
      <c r="N1494" s="266"/>
      <c r="O1494" s="266"/>
      <c r="P1494" s="266"/>
      <c r="Q1494" s="267" t="str" cm="1">
        <f t="array" aca="1" ref="Q1494" ca="1">_xlfn.IFS(J1494="no","no",$B$10="si","si")</f>
        <v>si</v>
      </c>
      <c r="R1494" s="266"/>
    </row>
    <row r="1495" spans="1:18" x14ac:dyDescent="0.3">
      <c r="A1495" s="63" t="s">
        <v>5813</v>
      </c>
      <c r="B1495" s="224" t="s">
        <v>44</v>
      </c>
      <c r="C1495" s="225" t="s">
        <v>5814</v>
      </c>
      <c r="D1495" s="38" t="s">
        <v>57</v>
      </c>
      <c r="E1495" s="37" t="s">
        <v>5815</v>
      </c>
      <c r="F1495" s="38" t="s">
        <v>262</v>
      </c>
      <c r="G1495" s="39" t="s">
        <v>5816</v>
      </c>
      <c r="H1495" s="40">
        <v>43551</v>
      </c>
      <c r="I1495" s="41">
        <f>Table15[[#This Row],[Fecha 
de 
expedición]]+1461</f>
        <v>45012</v>
      </c>
      <c r="J1495" s="244" t="str">
        <f ca="1">IF(I1495&gt;=TODAY(),"si","no")</f>
        <v>no</v>
      </c>
      <c r="K1495" s="8" t="str">
        <f ca="1">IF(ABS(_xlfn.DAYS(TODAY(),I1495))&lt;$B$9,"Debe renovar licencia luego de curso de 8 horas","")</f>
        <v/>
      </c>
      <c r="L1495" s="8"/>
      <c r="M1495" s="8" t="str">
        <f ca="1">IF(AND(J1495="no",$B$10="si"),"si","no")</f>
        <v>si</v>
      </c>
      <c r="N1495" s="266"/>
      <c r="O1495" s="266"/>
      <c r="P1495" s="266"/>
      <c r="Q1495" s="267" t="str" cm="1">
        <f t="array" aca="1" ref="Q1495" ca="1">_xlfn.IFS(J1495="no","no",$B$10="si","si")</f>
        <v>no</v>
      </c>
      <c r="R1495" s="266"/>
    </row>
    <row r="1496" spans="1:18" x14ac:dyDescent="0.3">
      <c r="A1496" s="63" t="s">
        <v>5817</v>
      </c>
      <c r="B1496" s="224" t="s">
        <v>44</v>
      </c>
      <c r="C1496" s="225" t="s">
        <v>5818</v>
      </c>
      <c r="D1496" s="38" t="s">
        <v>57</v>
      </c>
      <c r="E1496" s="37" t="s">
        <v>5819</v>
      </c>
      <c r="F1496" s="38" t="s">
        <v>69</v>
      </c>
      <c r="G1496" s="39" t="s">
        <v>5820</v>
      </c>
      <c r="H1496" s="40">
        <v>43551</v>
      </c>
      <c r="I1496" s="41">
        <f>Table15[[#This Row],[Fecha 
de 
expedición]]+1461</f>
        <v>45012</v>
      </c>
      <c r="J1496" s="244" t="str">
        <f ca="1">IF(I1496&gt;=TODAY(),"si","no")</f>
        <v>no</v>
      </c>
      <c r="K1496" s="8" t="str">
        <f ca="1">IF(ABS(_xlfn.DAYS(TODAY(),I1496))&lt;$B$9,"Debe renovar licencia luego de curso de 8 horas","")</f>
        <v/>
      </c>
      <c r="L1496" s="8"/>
      <c r="M1496" s="8" t="str">
        <f ca="1">IF(AND(J1496="no",$B$10="si"),"si","no")</f>
        <v>si</v>
      </c>
      <c r="N1496" s="266"/>
      <c r="O1496" s="266"/>
      <c r="P1496" s="266"/>
      <c r="Q1496" s="267" t="str" cm="1">
        <f t="array" aca="1" ref="Q1496" ca="1">_xlfn.IFS(J1496="no","no",$B$10="si","si")</f>
        <v>no</v>
      </c>
      <c r="R1496" s="266"/>
    </row>
    <row r="1497" spans="1:18" x14ac:dyDescent="0.3">
      <c r="A1497" s="63" t="s">
        <v>5821</v>
      </c>
      <c r="B1497" s="224" t="s">
        <v>44</v>
      </c>
      <c r="C1497" s="225" t="s">
        <v>5822</v>
      </c>
      <c r="D1497" s="38" t="s">
        <v>57</v>
      </c>
      <c r="E1497" s="37" t="s">
        <v>5823</v>
      </c>
      <c r="F1497" s="38" t="s">
        <v>2833</v>
      </c>
      <c r="G1497" s="39" t="s">
        <v>5824</v>
      </c>
      <c r="H1497" s="40">
        <v>43551</v>
      </c>
      <c r="I1497" s="41">
        <f>Table15[[#This Row],[Fecha 
de 
expedición]]+1461</f>
        <v>45012</v>
      </c>
      <c r="J1497" s="244" t="str">
        <f ca="1">IF(I1497&gt;=TODAY(),"si","no")</f>
        <v>no</v>
      </c>
      <c r="K1497" s="8" t="str">
        <f ca="1">IF(ABS(_xlfn.DAYS(TODAY(),I1497))&lt;$B$9,"Debe renovar licencia luego de curso de 8 horas","")</f>
        <v/>
      </c>
      <c r="L1497" s="8"/>
      <c r="M1497" s="8" t="str">
        <f ca="1">IF(AND(J1497="no",$B$10="si"),"si","no")</f>
        <v>si</v>
      </c>
      <c r="N1497" s="266"/>
      <c r="O1497" s="266"/>
      <c r="P1497" s="266"/>
      <c r="Q1497" s="267" t="str" cm="1">
        <f t="array" aca="1" ref="Q1497" ca="1">_xlfn.IFS(J1497="no","no",$B$10="si","si")</f>
        <v>no</v>
      </c>
      <c r="R1497" s="266"/>
    </row>
    <row r="1498" spans="1:18" x14ac:dyDescent="0.3">
      <c r="A1498" s="63" t="s">
        <v>5825</v>
      </c>
      <c r="B1498" s="224" t="s">
        <v>44</v>
      </c>
      <c r="C1498" s="225" t="s">
        <v>5826</v>
      </c>
      <c r="D1498" s="38" t="s">
        <v>57</v>
      </c>
      <c r="E1498" s="37" t="s">
        <v>5827</v>
      </c>
      <c r="F1498" s="38" t="s">
        <v>114</v>
      </c>
      <c r="G1498" s="39" t="s">
        <v>5828</v>
      </c>
      <c r="H1498" s="40">
        <v>43551</v>
      </c>
      <c r="I1498" s="41">
        <f>Table15[[#This Row],[Fecha 
de 
expedición]]+1461</f>
        <v>45012</v>
      </c>
      <c r="J1498" s="244" t="str">
        <f ca="1">IF(I1498&gt;=TODAY(),"si","no")</f>
        <v>no</v>
      </c>
      <c r="K1498" s="8" t="str">
        <f ca="1">IF(ABS(_xlfn.DAYS(TODAY(),I1498))&lt;$B$9,"Debe renovar licencia luego de curso de 8 horas","")</f>
        <v/>
      </c>
      <c r="L1498" s="8"/>
      <c r="M1498" s="8" t="str">
        <f ca="1">IF(AND(J1498="no",$B$10="si"),"si","no")</f>
        <v>si</v>
      </c>
      <c r="N1498" s="266"/>
      <c r="O1498" s="266"/>
      <c r="P1498" s="266"/>
      <c r="Q1498" s="267" t="str" cm="1">
        <f t="array" aca="1" ref="Q1498" ca="1">_xlfn.IFS(J1498="no","no",$B$10="si","si")</f>
        <v>no</v>
      </c>
      <c r="R1498" s="266"/>
    </row>
    <row r="1499" spans="1:18" x14ac:dyDescent="0.3">
      <c r="A1499" s="63" t="s">
        <v>5829</v>
      </c>
      <c r="B1499" s="224" t="s">
        <v>44</v>
      </c>
      <c r="C1499" s="225" t="s">
        <v>5830</v>
      </c>
      <c r="D1499" s="38" t="s">
        <v>57</v>
      </c>
      <c r="E1499" s="37" t="s">
        <v>5831</v>
      </c>
      <c r="F1499" s="38" t="s">
        <v>589</v>
      </c>
      <c r="G1499" s="39" t="s">
        <v>5832</v>
      </c>
      <c r="H1499" s="40">
        <v>45016</v>
      </c>
      <c r="I1499" s="41">
        <f>Table15[[#This Row],[Fecha 
de 
expedición]]+1461</f>
        <v>46477</v>
      </c>
      <c r="J1499" s="244" t="str">
        <f ca="1">IF(I1499&gt;=TODAY(),"si","no")</f>
        <v>si</v>
      </c>
      <c r="K1499" s="8" t="str">
        <f ca="1">IF(ABS(_xlfn.DAYS(TODAY(),I1499))&lt;$B$9,"Debe renovar licencia luego de curso de 8 horas","")</f>
        <v/>
      </c>
      <c r="L1499" s="8"/>
      <c r="M1499" s="8" t="str">
        <f ca="1">IF(AND(J1499="no",$B$10="si"),"si","no")</f>
        <v>no</v>
      </c>
      <c r="N1499" s="266"/>
      <c r="O1499" s="266"/>
      <c r="P1499" s="266"/>
      <c r="Q1499" s="267" t="str" cm="1">
        <f t="array" aca="1" ref="Q1499" ca="1">_xlfn.IFS(J1499="no","no",$B$10="si","si")</f>
        <v>si</v>
      </c>
      <c r="R1499" s="266"/>
    </row>
    <row r="1500" spans="1:18" x14ac:dyDescent="0.3">
      <c r="A1500" s="63" t="s">
        <v>5833</v>
      </c>
      <c r="B1500" s="224" t="s">
        <v>44</v>
      </c>
      <c r="C1500" s="225" t="s">
        <v>5834</v>
      </c>
      <c r="D1500" s="38" t="s">
        <v>57</v>
      </c>
      <c r="E1500" s="37" t="s">
        <v>5835</v>
      </c>
      <c r="F1500" s="38" t="s">
        <v>99</v>
      </c>
      <c r="G1500" s="39" t="s">
        <v>5836</v>
      </c>
      <c r="H1500" s="40">
        <v>43564</v>
      </c>
      <c r="I1500" s="41">
        <f>Table15[[#This Row],[Fecha 
de 
expedición]]+1461</f>
        <v>45025</v>
      </c>
      <c r="J1500" s="244" t="str">
        <f ca="1">IF(I1500&gt;=TODAY(),"si","no")</f>
        <v>no</v>
      </c>
      <c r="K1500" s="8" t="str">
        <f ca="1">IF(ABS(_xlfn.DAYS(TODAY(),I1500))&lt;$B$9,"Debe renovar licencia luego de curso de 8 horas","")</f>
        <v/>
      </c>
      <c r="L1500" s="8"/>
      <c r="M1500" s="8" t="str">
        <f ca="1">IF(AND(J1500="no",$B$10="si"),"si","no")</f>
        <v>si</v>
      </c>
      <c r="N1500" s="266"/>
      <c r="O1500" s="266"/>
      <c r="P1500" s="266"/>
      <c r="Q1500" s="267" t="str" cm="1">
        <f t="array" aca="1" ref="Q1500" ca="1">_xlfn.IFS(J1500="no","no",$B$10="si","si")</f>
        <v>no</v>
      </c>
      <c r="R1500" s="266"/>
    </row>
    <row r="1501" spans="1:18" x14ac:dyDescent="0.3">
      <c r="A1501" s="63" t="s">
        <v>5837</v>
      </c>
      <c r="B1501" s="224" t="s">
        <v>44</v>
      </c>
      <c r="C1501" s="225" t="s">
        <v>5838</v>
      </c>
      <c r="D1501" s="38" t="s">
        <v>57</v>
      </c>
      <c r="E1501" s="37" t="s">
        <v>5839</v>
      </c>
      <c r="F1501" s="38" t="s">
        <v>1257</v>
      </c>
      <c r="G1501" s="39" t="s">
        <v>5840</v>
      </c>
      <c r="H1501" s="40">
        <v>45054</v>
      </c>
      <c r="I1501" s="41">
        <f>Table15[[#This Row],[Fecha 
de 
expedición]]+1461</f>
        <v>46515</v>
      </c>
      <c r="J1501" s="244" t="str">
        <f ca="1">IF(I1501&gt;=TODAY(),"si","no")</f>
        <v>si</v>
      </c>
      <c r="K1501" s="8" t="str">
        <f ca="1">IF(ABS(_xlfn.DAYS(TODAY(),I1501))&lt;$B$9,"Debe renovar licencia luego de curso de 8 horas","")</f>
        <v/>
      </c>
      <c r="L1501" s="8"/>
      <c r="M1501" s="8" t="str">
        <f ca="1">IF(AND(J1501="no",$B$10="si"),"si","no")</f>
        <v>no</v>
      </c>
      <c r="N1501" s="266"/>
      <c r="O1501" s="266"/>
      <c r="P1501" s="266"/>
      <c r="Q1501" s="267" t="str" cm="1">
        <f t="array" aca="1" ref="Q1501" ca="1">_xlfn.IFS(J1501="no","no",$B$10="si","si")</f>
        <v>si</v>
      </c>
      <c r="R1501" s="266"/>
    </row>
    <row r="1502" spans="1:18" x14ac:dyDescent="0.3">
      <c r="A1502" s="63" t="s">
        <v>5841</v>
      </c>
      <c r="B1502" s="224" t="s">
        <v>44</v>
      </c>
      <c r="C1502" s="225" t="s">
        <v>5842</v>
      </c>
      <c r="D1502" s="38" t="s">
        <v>57</v>
      </c>
      <c r="E1502" s="37" t="s">
        <v>5843</v>
      </c>
      <c r="F1502" s="38" t="s">
        <v>2833</v>
      </c>
      <c r="G1502" s="39" t="s">
        <v>5844</v>
      </c>
      <c r="H1502" s="40">
        <v>45054</v>
      </c>
      <c r="I1502" s="41">
        <f>Table15[[#This Row],[Fecha 
de 
expedición]]+1461</f>
        <v>46515</v>
      </c>
      <c r="J1502" s="244" t="str">
        <f ca="1">IF(I1502&gt;=TODAY(),"si","no")</f>
        <v>si</v>
      </c>
      <c r="K1502" s="8" t="str">
        <f ca="1">IF(ABS(_xlfn.DAYS(TODAY(),I1502))&lt;$B$9,"Debe renovar licencia luego de curso de 8 horas","")</f>
        <v/>
      </c>
      <c r="L1502" s="8"/>
      <c r="M1502" s="8" t="str">
        <f ca="1">IF(AND(J1502="no",$B$10="si"),"si","no")</f>
        <v>no</v>
      </c>
      <c r="N1502" s="266"/>
      <c r="O1502" s="266"/>
      <c r="P1502" s="266"/>
      <c r="Q1502" s="267" t="str" cm="1">
        <f t="array" aca="1" ref="Q1502" ca="1">_xlfn.IFS(J1502="no","no",$B$10="si","si")</f>
        <v>si</v>
      </c>
      <c r="R1502" s="266"/>
    </row>
    <row r="1503" spans="1:18" x14ac:dyDescent="0.3">
      <c r="A1503" s="63" t="s">
        <v>5845</v>
      </c>
      <c r="B1503" s="224" t="s">
        <v>44</v>
      </c>
      <c r="C1503" s="225" t="s">
        <v>5846</v>
      </c>
      <c r="D1503" s="38" t="s">
        <v>57</v>
      </c>
      <c r="E1503" s="37" t="s">
        <v>5847</v>
      </c>
      <c r="F1503" s="38" t="s">
        <v>237</v>
      </c>
      <c r="G1503" s="39" t="s">
        <v>5848</v>
      </c>
      <c r="H1503" s="40">
        <v>43564</v>
      </c>
      <c r="I1503" s="41">
        <f>Table15[[#This Row],[Fecha 
de 
expedición]]+1461</f>
        <v>45025</v>
      </c>
      <c r="J1503" s="244" t="str">
        <f ca="1">IF(I1503&gt;=TODAY(),"si","no")</f>
        <v>no</v>
      </c>
      <c r="K1503" s="8" t="str">
        <f ca="1">IF(ABS(_xlfn.DAYS(TODAY(),I1503))&lt;$B$9,"Debe renovar licencia luego de curso de 8 horas","")</f>
        <v/>
      </c>
      <c r="L1503" s="8"/>
      <c r="M1503" s="8" t="str">
        <f ca="1">IF(AND(J1503="no",$B$10="si"),"si","no")</f>
        <v>si</v>
      </c>
      <c r="N1503" s="266"/>
      <c r="O1503" s="266"/>
      <c r="P1503" s="266"/>
      <c r="Q1503" s="267" t="str" cm="1">
        <f t="array" aca="1" ref="Q1503" ca="1">_xlfn.IFS(J1503="no","no",$B$10="si","si")</f>
        <v>no</v>
      </c>
      <c r="R1503" s="266"/>
    </row>
    <row r="1504" spans="1:18" x14ac:dyDescent="0.3">
      <c r="A1504" s="63" t="s">
        <v>5849</v>
      </c>
      <c r="B1504" s="224" t="s">
        <v>44</v>
      </c>
      <c r="C1504" s="225" t="s">
        <v>5850</v>
      </c>
      <c r="D1504" s="38" t="s">
        <v>57</v>
      </c>
      <c r="E1504" s="49"/>
      <c r="F1504" s="38" t="s">
        <v>237</v>
      </c>
      <c r="G1504" s="39" t="s">
        <v>5851</v>
      </c>
      <c r="H1504" s="40">
        <v>43564</v>
      </c>
      <c r="I1504" s="41">
        <f>Table15[[#This Row],[Fecha 
de 
expedición]]+1461</f>
        <v>45025</v>
      </c>
      <c r="J1504" s="244" t="str">
        <f ca="1">IF(I1504&gt;=TODAY(),"si","no")</f>
        <v>no</v>
      </c>
      <c r="K1504" s="8" t="str">
        <f ca="1">IF(ABS(_xlfn.DAYS(TODAY(),I1504))&lt;$B$9,"Debe renovar licencia luego de curso de 8 horas","")</f>
        <v/>
      </c>
      <c r="L1504" s="8"/>
      <c r="M1504" s="8" t="str">
        <f ca="1">IF(AND(J1504="no",$B$10="si"),"si","no")</f>
        <v>si</v>
      </c>
      <c r="N1504" s="266"/>
      <c r="O1504" s="266"/>
      <c r="P1504" s="266"/>
      <c r="Q1504" s="267" t="str" cm="1">
        <f t="array" aca="1" ref="Q1504" ca="1">_xlfn.IFS(J1504="no","no",$B$10="si","si")</f>
        <v>no</v>
      </c>
      <c r="R1504" s="266"/>
    </row>
    <row r="1505" spans="1:18" x14ac:dyDescent="0.3">
      <c r="A1505" s="63" t="s">
        <v>5852</v>
      </c>
      <c r="B1505" s="224" t="s">
        <v>44</v>
      </c>
      <c r="C1505" s="225" t="s">
        <v>5853</v>
      </c>
      <c r="D1505" s="38" t="s">
        <v>57</v>
      </c>
      <c r="E1505" s="37" t="s">
        <v>5854</v>
      </c>
      <c r="F1505" s="38" t="s">
        <v>443</v>
      </c>
      <c r="G1505" s="39" t="s">
        <v>5855</v>
      </c>
      <c r="H1505" s="40">
        <v>43564</v>
      </c>
      <c r="I1505" s="41">
        <f>Table15[[#This Row],[Fecha 
de 
expedición]]+1461</f>
        <v>45025</v>
      </c>
      <c r="J1505" s="244" t="str">
        <f ca="1">IF(I1505&gt;=TODAY(),"si","no")</f>
        <v>no</v>
      </c>
      <c r="K1505" s="8" t="str">
        <f ca="1">IF(ABS(_xlfn.DAYS(TODAY(),I1505))&lt;$B$9,"Debe renovar licencia luego de curso de 8 horas","")</f>
        <v/>
      </c>
      <c r="L1505" s="8"/>
      <c r="M1505" s="8" t="str">
        <f ca="1">IF(AND(J1505="no",$B$10="si"),"si","no")</f>
        <v>si</v>
      </c>
      <c r="N1505" s="266"/>
      <c r="O1505" s="266"/>
      <c r="P1505" s="266"/>
      <c r="Q1505" s="267" t="str" cm="1">
        <f t="array" aca="1" ref="Q1505" ca="1">_xlfn.IFS(J1505="no","no",$B$10="si","si")</f>
        <v>no</v>
      </c>
      <c r="R1505" s="266"/>
    </row>
    <row r="1506" spans="1:18" x14ac:dyDescent="0.3">
      <c r="A1506" s="63" t="s">
        <v>5856</v>
      </c>
      <c r="B1506" s="224" t="s">
        <v>44</v>
      </c>
      <c r="C1506" s="225" t="s">
        <v>5857</v>
      </c>
      <c r="D1506" s="38" t="s">
        <v>57</v>
      </c>
      <c r="E1506" s="37" t="s">
        <v>5858</v>
      </c>
      <c r="F1506" s="38" t="s">
        <v>119</v>
      </c>
      <c r="G1506" s="39" t="s">
        <v>5859</v>
      </c>
      <c r="H1506" s="40">
        <v>43564</v>
      </c>
      <c r="I1506" s="41">
        <f>Table15[[#This Row],[Fecha 
de 
expedición]]+1461</f>
        <v>45025</v>
      </c>
      <c r="J1506" s="244" t="str">
        <f ca="1">IF(I1506&gt;=TODAY(),"si","no")</f>
        <v>no</v>
      </c>
      <c r="K1506" s="8" t="str">
        <f ca="1">IF(ABS(_xlfn.DAYS(TODAY(),I1506))&lt;$B$9,"Debe renovar licencia luego de curso de 8 horas","")</f>
        <v/>
      </c>
      <c r="L1506" s="8"/>
      <c r="M1506" s="8" t="str">
        <f ca="1">IF(AND(J1506="no",$B$10="si"),"si","no")</f>
        <v>si</v>
      </c>
      <c r="N1506" s="266"/>
      <c r="O1506" s="266"/>
      <c r="P1506" s="266"/>
      <c r="Q1506" s="267" t="str" cm="1">
        <f t="array" aca="1" ref="Q1506" ca="1">_xlfn.IFS(J1506="no","no",$B$10="si","si")</f>
        <v>no</v>
      </c>
      <c r="R1506" s="266"/>
    </row>
    <row r="1507" spans="1:18" x14ac:dyDescent="0.3">
      <c r="A1507" s="63" t="s">
        <v>5860</v>
      </c>
      <c r="B1507" s="224" t="s">
        <v>44</v>
      </c>
      <c r="C1507" s="225" t="s">
        <v>5861</v>
      </c>
      <c r="D1507" s="38" t="s">
        <v>57</v>
      </c>
      <c r="E1507" s="37" t="s">
        <v>5862</v>
      </c>
      <c r="F1507" s="38" t="s">
        <v>589</v>
      </c>
      <c r="G1507" s="39" t="s">
        <v>5863</v>
      </c>
      <c r="H1507" s="40">
        <v>43578</v>
      </c>
      <c r="I1507" s="41">
        <f>Table15[[#This Row],[Fecha 
de 
expedición]]+1461</f>
        <v>45039</v>
      </c>
      <c r="J1507" s="244" t="str">
        <f ca="1">IF(I1507&gt;=TODAY(),"si","no")</f>
        <v>no</v>
      </c>
      <c r="K1507" s="8" t="str">
        <f ca="1">IF(ABS(_xlfn.DAYS(TODAY(),I1507))&lt;$B$9,"Debe renovar licencia luego de curso de 8 horas","")</f>
        <v/>
      </c>
      <c r="L1507" s="8"/>
      <c r="M1507" s="8" t="str">
        <f ca="1">IF(AND(J1507="no",$B$10="si"),"si","no")</f>
        <v>si</v>
      </c>
      <c r="N1507" s="266"/>
      <c r="O1507" s="266"/>
      <c r="P1507" s="266"/>
      <c r="Q1507" s="267" t="str" cm="1">
        <f t="array" aca="1" ref="Q1507" ca="1">_xlfn.IFS(J1507="no","no",$B$10="si","si")</f>
        <v>no</v>
      </c>
      <c r="R1507" s="266"/>
    </row>
    <row r="1508" spans="1:18" x14ac:dyDescent="0.3">
      <c r="A1508" s="63" t="s">
        <v>5864</v>
      </c>
      <c r="B1508" s="224" t="s">
        <v>44</v>
      </c>
      <c r="C1508" s="225" t="s">
        <v>5865</v>
      </c>
      <c r="D1508" s="38" t="s">
        <v>57</v>
      </c>
      <c r="E1508" s="37" t="s">
        <v>5866</v>
      </c>
      <c r="F1508" s="38" t="s">
        <v>1011</v>
      </c>
      <c r="G1508" s="39" t="s">
        <v>5867</v>
      </c>
      <c r="H1508" s="40">
        <v>43578</v>
      </c>
      <c r="I1508" s="41">
        <f>Table15[[#This Row],[Fecha 
de 
expedición]]+1461</f>
        <v>45039</v>
      </c>
      <c r="J1508" s="244" t="str">
        <f ca="1">IF(I1508&gt;=TODAY(),"si","no")</f>
        <v>no</v>
      </c>
      <c r="K1508" s="8" t="str">
        <f ca="1">IF(ABS(_xlfn.DAYS(TODAY(),I1508))&lt;$B$9,"Debe renovar licencia luego de curso de 8 horas","")</f>
        <v/>
      </c>
      <c r="L1508" s="8"/>
      <c r="M1508" s="8" t="str">
        <f ca="1">IF(AND(J1508="no",$B$10="si"),"si","no")</f>
        <v>si</v>
      </c>
      <c r="N1508" s="266"/>
      <c r="O1508" s="266"/>
      <c r="P1508" s="266"/>
      <c r="Q1508" s="267" t="str" cm="1">
        <f t="array" aca="1" ref="Q1508" ca="1">_xlfn.IFS(J1508="no","no",$B$10="si","si")</f>
        <v>no</v>
      </c>
      <c r="R1508" s="266"/>
    </row>
    <row r="1509" spans="1:18" x14ac:dyDescent="0.3">
      <c r="A1509" s="63" t="s">
        <v>5868</v>
      </c>
      <c r="B1509" s="224" t="s">
        <v>44</v>
      </c>
      <c r="C1509" s="225" t="s">
        <v>5869</v>
      </c>
      <c r="D1509" s="38" t="s">
        <v>57</v>
      </c>
      <c r="E1509" s="37" t="s">
        <v>5870</v>
      </c>
      <c r="F1509" s="38" t="s">
        <v>5871</v>
      </c>
      <c r="G1509" s="39" t="s">
        <v>5872</v>
      </c>
      <c r="H1509" s="40">
        <v>43578</v>
      </c>
      <c r="I1509" s="41">
        <f>Table15[[#This Row],[Fecha 
de 
expedición]]+1461</f>
        <v>45039</v>
      </c>
      <c r="J1509" s="244" t="str">
        <f ca="1">IF(I1509&gt;=TODAY(),"si","no")</f>
        <v>no</v>
      </c>
      <c r="K1509" s="8" t="str">
        <f ca="1">IF(ABS(_xlfn.DAYS(TODAY(),I1509))&lt;$B$9,"Debe renovar licencia luego de curso de 8 horas","")</f>
        <v/>
      </c>
      <c r="L1509" s="8"/>
      <c r="M1509" s="8" t="str">
        <f ca="1">IF(AND(J1509="no",$B$10="si"),"si","no")</f>
        <v>si</v>
      </c>
      <c r="N1509" s="266"/>
      <c r="O1509" s="266"/>
      <c r="P1509" s="266"/>
      <c r="Q1509" s="267" t="str" cm="1">
        <f t="array" aca="1" ref="Q1509" ca="1">_xlfn.IFS(J1509="no","no",$B$10="si","si")</f>
        <v>no</v>
      </c>
      <c r="R1509" s="266"/>
    </row>
    <row r="1510" spans="1:18" x14ac:dyDescent="0.3">
      <c r="A1510" s="63" t="s">
        <v>5873</v>
      </c>
      <c r="B1510" s="224" t="s">
        <v>44</v>
      </c>
      <c r="C1510" s="225" t="s">
        <v>5874</v>
      </c>
      <c r="D1510" s="38" t="s">
        <v>57</v>
      </c>
      <c r="E1510" s="37" t="s">
        <v>5875</v>
      </c>
      <c r="F1510" s="38" t="s">
        <v>5876</v>
      </c>
      <c r="G1510" s="39" t="s">
        <v>5877</v>
      </c>
      <c r="H1510" s="40">
        <v>43578</v>
      </c>
      <c r="I1510" s="41">
        <f>Table15[[#This Row],[Fecha 
de 
expedición]]+1461</f>
        <v>45039</v>
      </c>
      <c r="J1510" s="244" t="str">
        <f ca="1">IF(I1510&gt;=TODAY(),"si","no")</f>
        <v>no</v>
      </c>
      <c r="K1510" s="8" t="str">
        <f ca="1">IF(ABS(_xlfn.DAYS(TODAY(),I1510))&lt;$B$9,"Debe renovar licencia luego de curso de 8 horas","")</f>
        <v/>
      </c>
      <c r="L1510" s="8"/>
      <c r="M1510" s="8" t="str">
        <f ca="1">IF(AND(J1510="no",$B$10="si"),"si","no")</f>
        <v>si</v>
      </c>
      <c r="N1510" s="266"/>
      <c r="O1510" s="266"/>
      <c r="P1510" s="266"/>
      <c r="Q1510" s="267" t="str" cm="1">
        <f t="array" aca="1" ref="Q1510" ca="1">_xlfn.IFS(J1510="no","no",$B$10="si","si")</f>
        <v>no</v>
      </c>
      <c r="R1510" s="266"/>
    </row>
    <row r="1511" spans="1:18" x14ac:dyDescent="0.3">
      <c r="A1511" s="63" t="s">
        <v>5878</v>
      </c>
      <c r="B1511" s="224" t="s">
        <v>44</v>
      </c>
      <c r="C1511" s="225" t="s">
        <v>5879</v>
      </c>
      <c r="D1511" s="38" t="s">
        <v>57</v>
      </c>
      <c r="E1511" s="37" t="s">
        <v>5880</v>
      </c>
      <c r="F1511" s="38" t="s">
        <v>678</v>
      </c>
      <c r="G1511" s="39" t="s">
        <v>5881</v>
      </c>
      <c r="H1511" s="40">
        <v>45117</v>
      </c>
      <c r="I1511" s="41">
        <f>Table15[[#This Row],[Fecha 
de 
expedición]]+1461</f>
        <v>46578</v>
      </c>
      <c r="J1511" s="244" t="str">
        <f ca="1">IF(I1511&gt;=TODAY(),"si","no")</f>
        <v>si</v>
      </c>
      <c r="K1511" s="8" t="str">
        <f ca="1">IF(ABS(_xlfn.DAYS(TODAY(),I1511))&lt;$B$9,"Debe renovar licencia luego de curso de 8 horas","")</f>
        <v/>
      </c>
      <c r="L1511" s="8"/>
      <c r="M1511" s="8" t="str">
        <f ca="1">IF(AND(J1511="no",$B$10="si"),"si","no")</f>
        <v>no</v>
      </c>
      <c r="N1511" s="266"/>
      <c r="O1511" s="266"/>
      <c r="P1511" s="266"/>
      <c r="Q1511" s="267" t="str" cm="1">
        <f t="array" aca="1" ref="Q1511" ca="1">_xlfn.IFS(J1511="no","no",$B$10="si","si")</f>
        <v>si</v>
      </c>
      <c r="R1511" s="266"/>
    </row>
    <row r="1512" spans="1:18" x14ac:dyDescent="0.3">
      <c r="A1512" s="63" t="s">
        <v>5882</v>
      </c>
      <c r="B1512" s="224" t="s">
        <v>44</v>
      </c>
      <c r="C1512" s="225" t="s">
        <v>5883</v>
      </c>
      <c r="D1512" s="38" t="s">
        <v>57</v>
      </c>
      <c r="E1512" s="37" t="s">
        <v>5884</v>
      </c>
      <c r="F1512" s="38" t="s">
        <v>89</v>
      </c>
      <c r="G1512" s="54" t="s">
        <v>5885</v>
      </c>
      <c r="H1512" s="40">
        <v>45027</v>
      </c>
      <c r="I1512" s="41">
        <f>Table15[[#This Row],[Fecha 
de 
expedición]]+1461</f>
        <v>46488</v>
      </c>
      <c r="J1512" s="244" t="str">
        <f ca="1">IF(I1512&gt;=TODAY(),"si","no")</f>
        <v>si</v>
      </c>
      <c r="K1512" s="8" t="str">
        <f ca="1">IF(ABS(_xlfn.DAYS(TODAY(),I1512))&lt;$B$9,"Debe renovar licencia luego de curso de 8 horas","")</f>
        <v/>
      </c>
      <c r="L1512" s="8"/>
      <c r="M1512" s="8" t="str">
        <f ca="1">IF(AND(J1512="no",$B$10="si"),"si","no")</f>
        <v>no</v>
      </c>
      <c r="N1512" s="266"/>
      <c r="O1512" s="266"/>
      <c r="P1512" s="266"/>
      <c r="Q1512" s="267" t="str" cm="1">
        <f t="array" aca="1" ref="Q1512" ca="1">_xlfn.IFS(J1512="no","no",$B$10="si","si")</f>
        <v>si</v>
      </c>
      <c r="R1512" s="266"/>
    </row>
    <row r="1513" spans="1:18" x14ac:dyDescent="0.3">
      <c r="A1513" s="63" t="s">
        <v>5886</v>
      </c>
      <c r="B1513" s="224" t="s">
        <v>44</v>
      </c>
      <c r="C1513" s="225" t="s">
        <v>5887</v>
      </c>
      <c r="D1513" s="38" t="s">
        <v>57</v>
      </c>
      <c r="E1513" s="83" t="s">
        <v>5888</v>
      </c>
      <c r="F1513" s="38" t="s">
        <v>194</v>
      </c>
      <c r="G1513" s="39" t="s">
        <v>5889</v>
      </c>
      <c r="H1513" s="40">
        <v>45076</v>
      </c>
      <c r="I1513" s="41">
        <f>Table15[[#This Row],[Fecha 
de 
expedición]]+1461</f>
        <v>46537</v>
      </c>
      <c r="J1513" s="244" t="str">
        <f ca="1">IF(I1513&gt;=TODAY(),"si","no")</f>
        <v>si</v>
      </c>
      <c r="K1513" s="8" t="str">
        <f ca="1">IF(ABS(_xlfn.DAYS(TODAY(),I1513))&lt;$B$9,"Debe renovar licencia luego de curso de 8 horas","")</f>
        <v/>
      </c>
      <c r="L1513" s="8"/>
      <c r="M1513" s="8" t="str">
        <f ca="1">IF(AND(J1513="no",$B$10="si"),"si","no")</f>
        <v>no</v>
      </c>
      <c r="N1513" s="266"/>
      <c r="O1513" s="266"/>
      <c r="P1513" s="266"/>
      <c r="Q1513" s="267" t="str" cm="1">
        <f t="array" aca="1" ref="Q1513" ca="1">_xlfn.IFS(J1513="no","no",$B$10="si","si")</f>
        <v>si</v>
      </c>
      <c r="R1513" s="266"/>
    </row>
    <row r="1514" spans="1:18" x14ac:dyDescent="0.3">
      <c r="A1514" s="63" t="s">
        <v>5890</v>
      </c>
      <c r="B1514" s="224" t="s">
        <v>44</v>
      </c>
      <c r="C1514" s="225" t="s">
        <v>5891</v>
      </c>
      <c r="D1514" s="38" t="s">
        <v>46</v>
      </c>
      <c r="E1514" s="37" t="s">
        <v>5892</v>
      </c>
      <c r="F1514" s="38" t="s">
        <v>155</v>
      </c>
      <c r="G1514" s="39" t="s">
        <v>5893</v>
      </c>
      <c r="H1514" s="40">
        <v>43584</v>
      </c>
      <c r="I1514" s="41">
        <f>Table15[[#This Row],[Fecha 
de 
expedición]]+1461</f>
        <v>45045</v>
      </c>
      <c r="J1514" s="244" t="str">
        <f ca="1">IF(I1514&gt;=TODAY(),"si","no")</f>
        <v>no</v>
      </c>
      <c r="K1514" s="8" t="str">
        <f ca="1">IF(ABS(_xlfn.DAYS(TODAY(),I1514))&lt;$B$9,"Debe renovar licencia luego de curso de 8 horas","")</f>
        <v/>
      </c>
      <c r="L1514" s="8"/>
      <c r="M1514" s="8" t="str">
        <f ca="1">IF(AND(J1514="no",$B$10="si"),"si","no")</f>
        <v>si</v>
      </c>
      <c r="N1514" s="266"/>
      <c r="O1514" s="266"/>
      <c r="P1514" s="266"/>
      <c r="Q1514" s="267" t="str" cm="1">
        <f t="array" aca="1" ref="Q1514" ca="1">_xlfn.IFS(J1514="no","no",$B$10="si","si")</f>
        <v>no</v>
      </c>
      <c r="R1514" s="266"/>
    </row>
    <row r="1515" spans="1:18" x14ac:dyDescent="0.3">
      <c r="A1515" s="63" t="s">
        <v>5894</v>
      </c>
      <c r="B1515" s="224" t="s">
        <v>44</v>
      </c>
      <c r="C1515" s="225" t="s">
        <v>5895</v>
      </c>
      <c r="D1515" s="38" t="s">
        <v>46</v>
      </c>
      <c r="E1515" s="83" t="s">
        <v>5896</v>
      </c>
      <c r="F1515" s="38" t="s">
        <v>74</v>
      </c>
      <c r="G1515" s="39" t="s">
        <v>5897</v>
      </c>
      <c r="H1515" s="40">
        <v>45014</v>
      </c>
      <c r="I1515" s="41">
        <f>Table15[[#This Row],[Fecha 
de 
expedición]]+1461</f>
        <v>46475</v>
      </c>
      <c r="J1515" s="244" t="str">
        <f ca="1">IF(I1515&gt;=TODAY(),"si","no")</f>
        <v>si</v>
      </c>
      <c r="K1515" s="8" t="str">
        <f ca="1">IF(ABS(_xlfn.DAYS(TODAY(),I1515))&lt;$B$9,"Debe renovar licencia luego de curso de 8 horas","")</f>
        <v/>
      </c>
      <c r="L1515" s="8"/>
      <c r="M1515" s="8" t="str">
        <f ca="1">IF(AND(J1515="no",$B$10="si"),"si","no")</f>
        <v>no</v>
      </c>
      <c r="N1515" s="266"/>
      <c r="O1515" s="266"/>
      <c r="P1515" s="266"/>
      <c r="Q1515" s="267" t="str" cm="1">
        <f t="array" aca="1" ref="Q1515" ca="1">_xlfn.IFS(J1515="no","no",$B$10="si","si")</f>
        <v>si</v>
      </c>
      <c r="R1515" s="266"/>
    </row>
    <row r="1516" spans="1:18" x14ac:dyDescent="0.3">
      <c r="A1516" s="63" t="s">
        <v>5898</v>
      </c>
      <c r="B1516" s="224" t="s">
        <v>44</v>
      </c>
      <c r="C1516" s="225" t="s">
        <v>5899</v>
      </c>
      <c r="D1516" s="38" t="s">
        <v>57</v>
      </c>
      <c r="E1516" s="37"/>
      <c r="F1516" s="38" t="s">
        <v>53</v>
      </c>
      <c r="G1516" s="39" t="s">
        <v>5900</v>
      </c>
      <c r="H1516" s="40">
        <v>43584</v>
      </c>
      <c r="I1516" s="41">
        <f>Table15[[#This Row],[Fecha 
de 
expedición]]+1461</f>
        <v>45045</v>
      </c>
      <c r="J1516" s="244" t="str">
        <f ca="1">IF(I1516&gt;=TODAY(),"si","no")</f>
        <v>no</v>
      </c>
      <c r="K1516" s="8" t="str">
        <f ca="1">IF(ABS(_xlfn.DAYS(TODAY(),I1516))&lt;$B$9,"Debe renovar licencia luego de curso de 8 horas","")</f>
        <v/>
      </c>
      <c r="L1516" s="8"/>
      <c r="M1516" s="8" t="str">
        <f ca="1">IF(AND(J1516="no",$B$10="si"),"si","no")</f>
        <v>si</v>
      </c>
      <c r="N1516" s="266"/>
      <c r="O1516" s="266"/>
      <c r="P1516" s="266"/>
      <c r="Q1516" s="267" t="str" cm="1">
        <f t="array" aca="1" ref="Q1516" ca="1">_xlfn.IFS(J1516="no","no",$B$10="si","si")</f>
        <v>no</v>
      </c>
      <c r="R1516" s="266"/>
    </row>
    <row r="1517" spans="1:18" x14ac:dyDescent="0.3">
      <c r="A1517" s="63" t="s">
        <v>5901</v>
      </c>
      <c r="B1517" s="224" t="s">
        <v>44</v>
      </c>
      <c r="C1517" s="225" t="s">
        <v>5902</v>
      </c>
      <c r="D1517" s="38" t="s">
        <v>46</v>
      </c>
      <c r="E1517" s="37" t="s">
        <v>5903</v>
      </c>
      <c r="F1517" s="38" t="s">
        <v>704</v>
      </c>
      <c r="G1517" s="39" t="s">
        <v>5904</v>
      </c>
      <c r="H1517" s="40">
        <v>45016</v>
      </c>
      <c r="I1517" s="41">
        <f>Table15[[#This Row],[Fecha 
de 
expedición]]+1461</f>
        <v>46477</v>
      </c>
      <c r="J1517" s="244" t="str">
        <f ca="1">IF(I1517&gt;=TODAY(),"si","no")</f>
        <v>si</v>
      </c>
      <c r="K1517" s="8" t="str">
        <f ca="1">IF(ABS(_xlfn.DAYS(TODAY(),I1517))&lt;$B$9,"Debe renovar licencia luego de curso de 8 horas","")</f>
        <v/>
      </c>
      <c r="L1517" s="8"/>
      <c r="M1517" s="8" t="str">
        <f ca="1">IF(AND(J1517="no",$B$10="si"),"si","no")</f>
        <v>no</v>
      </c>
      <c r="N1517" s="266"/>
      <c r="O1517" s="266"/>
      <c r="P1517" s="266"/>
      <c r="Q1517" s="267" t="str" cm="1">
        <f t="array" aca="1" ref="Q1517" ca="1">_xlfn.IFS(J1517="no","no",$B$10="si","si")</f>
        <v>si</v>
      </c>
      <c r="R1517" s="266"/>
    </row>
    <row r="1518" spans="1:18" x14ac:dyDescent="0.3">
      <c r="A1518" s="63" t="s">
        <v>5905</v>
      </c>
      <c r="B1518" s="224" t="s">
        <v>44</v>
      </c>
      <c r="C1518" s="225" t="s">
        <v>5906</v>
      </c>
      <c r="D1518" s="38" t="s">
        <v>46</v>
      </c>
      <c r="E1518" s="37" t="s">
        <v>5907</v>
      </c>
      <c r="F1518" s="38" t="s">
        <v>204</v>
      </c>
      <c r="G1518" s="39" t="s">
        <v>5908</v>
      </c>
      <c r="H1518" s="40">
        <v>45020</v>
      </c>
      <c r="I1518" s="41">
        <f>Table15[[#This Row],[Fecha 
de 
expedición]]+1461</f>
        <v>46481</v>
      </c>
      <c r="J1518" s="244" t="str">
        <f ca="1">IF(I1518&gt;=TODAY(),"si","no")</f>
        <v>si</v>
      </c>
      <c r="K1518" s="8" t="str">
        <f ca="1">IF(ABS(_xlfn.DAYS(TODAY(),I1518))&lt;$B$9,"Debe renovar licencia luego de curso de 8 horas","")</f>
        <v/>
      </c>
      <c r="L1518" s="8"/>
      <c r="M1518" s="8" t="str">
        <f ca="1">IF(AND(J1518="no",$B$10="si"),"si","no")</f>
        <v>no</v>
      </c>
      <c r="N1518" s="266"/>
      <c r="O1518" s="266"/>
      <c r="P1518" s="266"/>
      <c r="Q1518" s="267" t="str" cm="1">
        <f t="array" aca="1" ref="Q1518" ca="1">_xlfn.IFS(J1518="no","no",$B$10="si","si")</f>
        <v>si</v>
      </c>
      <c r="R1518" s="266"/>
    </row>
    <row r="1519" spans="1:18" x14ac:dyDescent="0.3">
      <c r="A1519" s="63" t="s">
        <v>5909</v>
      </c>
      <c r="B1519" s="224" t="s">
        <v>44</v>
      </c>
      <c r="C1519" s="225" t="s">
        <v>5910</v>
      </c>
      <c r="D1519" s="38" t="s">
        <v>46</v>
      </c>
      <c r="E1519" s="37" t="s">
        <v>5911</v>
      </c>
      <c r="F1519" s="38" t="s">
        <v>168</v>
      </c>
      <c r="G1519" s="39" t="s">
        <v>5912</v>
      </c>
      <c r="H1519" s="40">
        <v>45014</v>
      </c>
      <c r="I1519" s="41">
        <f>Table15[[#This Row],[Fecha 
de 
expedición]]+1461</f>
        <v>46475</v>
      </c>
      <c r="J1519" s="244" t="str">
        <f ca="1">IF(I1519&gt;=TODAY(),"si","no")</f>
        <v>si</v>
      </c>
      <c r="K1519" s="8" t="str">
        <f ca="1">IF(ABS(_xlfn.DAYS(TODAY(),I1519))&lt;$B$9,"Debe renovar licencia luego de curso de 8 horas","")</f>
        <v/>
      </c>
      <c r="L1519" s="8"/>
      <c r="M1519" s="8" t="str">
        <f ca="1">IF(AND(J1519="no",$B$10="si"),"si","no")</f>
        <v>no</v>
      </c>
      <c r="N1519" s="266"/>
      <c r="O1519" s="266"/>
      <c r="P1519" s="266"/>
      <c r="Q1519" s="267" t="str" cm="1">
        <f t="array" aca="1" ref="Q1519" ca="1">_xlfn.IFS(J1519="no","no",$B$10="si","si")</f>
        <v>si</v>
      </c>
      <c r="R1519" s="266"/>
    </row>
    <row r="1520" spans="1:18" x14ac:dyDescent="0.3">
      <c r="A1520" s="63" t="s">
        <v>5913</v>
      </c>
      <c r="B1520" s="224" t="s">
        <v>44</v>
      </c>
      <c r="C1520" s="225" t="s">
        <v>5914</v>
      </c>
      <c r="D1520" s="38" t="s">
        <v>57</v>
      </c>
      <c r="E1520" s="37" t="s">
        <v>5915</v>
      </c>
      <c r="F1520" s="38" t="s">
        <v>89</v>
      </c>
      <c r="G1520" s="39" t="s">
        <v>5916</v>
      </c>
      <c r="H1520" s="40">
        <v>43585</v>
      </c>
      <c r="I1520" s="41">
        <f>Table15[[#This Row],[Fecha 
de 
expedición]]+1461</f>
        <v>45046</v>
      </c>
      <c r="J1520" s="244" t="str">
        <f ca="1">IF(I1520&gt;=TODAY(),"si","no")</f>
        <v>no</v>
      </c>
      <c r="K1520" s="8" t="str">
        <f ca="1">IF(ABS(_xlfn.DAYS(TODAY(),I1520))&lt;$B$9,"Debe renovar licencia luego de curso de 8 horas","")</f>
        <v/>
      </c>
      <c r="L1520" s="8"/>
      <c r="M1520" s="8" t="str">
        <f ca="1">IF(AND(J1520="no",$B$10="si"),"si","no")</f>
        <v>si</v>
      </c>
      <c r="N1520" s="266"/>
      <c r="O1520" s="266"/>
      <c r="P1520" s="266"/>
      <c r="Q1520" s="267" t="str" cm="1">
        <f t="array" aca="1" ref="Q1520" ca="1">_xlfn.IFS(J1520="no","no",$B$10="si","si")</f>
        <v>no</v>
      </c>
      <c r="R1520" s="266"/>
    </row>
    <row r="1521" spans="1:18" x14ac:dyDescent="0.3">
      <c r="A1521" s="63" t="s">
        <v>5917</v>
      </c>
      <c r="B1521" s="224" t="s">
        <v>44</v>
      </c>
      <c r="C1521" s="225" t="s">
        <v>5918</v>
      </c>
      <c r="D1521" s="38" t="s">
        <v>57</v>
      </c>
      <c r="E1521" s="37" t="s">
        <v>5919</v>
      </c>
      <c r="F1521" s="38" t="s">
        <v>150</v>
      </c>
      <c r="G1521" s="39" t="s">
        <v>5920</v>
      </c>
      <c r="H1521" s="40">
        <v>43585</v>
      </c>
      <c r="I1521" s="41">
        <f>Table15[[#This Row],[Fecha 
de 
expedición]]+1461</f>
        <v>45046</v>
      </c>
      <c r="J1521" s="244" t="str">
        <f ca="1">IF(I1521&gt;=TODAY(),"si","no")</f>
        <v>no</v>
      </c>
      <c r="K1521" s="8" t="str">
        <f ca="1">IF(ABS(_xlfn.DAYS(TODAY(),I1521))&lt;$B$9,"Debe renovar licencia luego de curso de 8 horas","")</f>
        <v/>
      </c>
      <c r="L1521" s="8"/>
      <c r="M1521" s="8" t="str">
        <f ca="1">IF(AND(J1521="no",$B$10="si"),"si","no")</f>
        <v>si</v>
      </c>
      <c r="N1521" s="266"/>
      <c r="O1521" s="266"/>
      <c r="P1521" s="266"/>
      <c r="Q1521" s="267" t="str" cm="1">
        <f t="array" aca="1" ref="Q1521" ca="1">_xlfn.IFS(J1521="no","no",$B$10="si","si")</f>
        <v>no</v>
      </c>
      <c r="R1521" s="266"/>
    </row>
    <row r="1522" spans="1:18" x14ac:dyDescent="0.3">
      <c r="A1522" s="63" t="s">
        <v>5921</v>
      </c>
      <c r="B1522" s="224" t="s">
        <v>44</v>
      </c>
      <c r="C1522" s="225" t="s">
        <v>5922</v>
      </c>
      <c r="D1522" s="38" t="s">
        <v>57</v>
      </c>
      <c r="E1522" s="37" t="s">
        <v>5923</v>
      </c>
      <c r="F1522" s="38" t="s">
        <v>114</v>
      </c>
      <c r="G1522" s="39" t="s">
        <v>5924</v>
      </c>
      <c r="H1522" s="40">
        <v>45061</v>
      </c>
      <c r="I1522" s="41">
        <f>Table15[[#This Row],[Fecha 
de 
expedición]]+1461</f>
        <v>46522</v>
      </c>
      <c r="J1522" s="244" t="str">
        <f ca="1">IF(I1522&gt;=TODAY(),"si","no")</f>
        <v>si</v>
      </c>
      <c r="K1522" s="8" t="str">
        <f ca="1">IF(ABS(_xlfn.DAYS(TODAY(),I1522))&lt;$B$9,"Debe renovar licencia luego de curso de 8 horas","")</f>
        <v/>
      </c>
      <c r="L1522" s="8"/>
      <c r="M1522" s="8" t="str">
        <f ca="1">IF(AND(J1522="no",$B$10="si"),"si","no")</f>
        <v>no</v>
      </c>
      <c r="N1522" s="266"/>
      <c r="O1522" s="266"/>
      <c r="P1522" s="266"/>
      <c r="Q1522" s="267" t="str" cm="1">
        <f t="array" aca="1" ref="Q1522" ca="1">_xlfn.IFS(J1522="no","no",$B$10="si","si")</f>
        <v>si</v>
      </c>
      <c r="R1522" s="266"/>
    </row>
    <row r="1523" spans="1:18" x14ac:dyDescent="0.3">
      <c r="A1523" s="63" t="s">
        <v>5925</v>
      </c>
      <c r="B1523" s="224" t="s">
        <v>44</v>
      </c>
      <c r="C1523" s="225" t="s">
        <v>5926</v>
      </c>
      <c r="D1523" s="38" t="s">
        <v>46</v>
      </c>
      <c r="E1523" s="37" t="s">
        <v>5927</v>
      </c>
      <c r="F1523" s="38" t="s">
        <v>89</v>
      </c>
      <c r="G1523" s="39" t="s">
        <v>5928</v>
      </c>
      <c r="H1523" s="40">
        <v>43585</v>
      </c>
      <c r="I1523" s="41">
        <f>Table15[[#This Row],[Fecha 
de 
expedición]]+1461</f>
        <v>45046</v>
      </c>
      <c r="J1523" s="244" t="str">
        <f ca="1">IF(I1523&gt;=TODAY(),"si","no")</f>
        <v>no</v>
      </c>
      <c r="K1523" s="8" t="str">
        <f ca="1">IF(ABS(_xlfn.DAYS(TODAY(),I1523))&lt;$B$9,"Debe renovar licencia luego de curso de 8 horas","")</f>
        <v/>
      </c>
      <c r="L1523" s="8"/>
      <c r="M1523" s="8" t="str">
        <f ca="1">IF(AND(J1523="no",$B$10="si"),"si","no")</f>
        <v>si</v>
      </c>
      <c r="N1523" s="266"/>
      <c r="O1523" s="266"/>
      <c r="P1523" s="266"/>
      <c r="Q1523" s="267" t="str" cm="1">
        <f t="array" aca="1" ref="Q1523" ca="1">_xlfn.IFS(J1523="no","no",$B$10="si","si")</f>
        <v>no</v>
      </c>
      <c r="R1523" s="266"/>
    </row>
    <row r="1524" spans="1:18" x14ac:dyDescent="0.3">
      <c r="A1524" s="63" t="s">
        <v>5929</v>
      </c>
      <c r="B1524" s="224" t="s">
        <v>44</v>
      </c>
      <c r="C1524" s="225" t="s">
        <v>5930</v>
      </c>
      <c r="D1524" s="38" t="s">
        <v>46</v>
      </c>
      <c r="E1524" s="37" t="s">
        <v>5931</v>
      </c>
      <c r="F1524" s="38" t="s">
        <v>168</v>
      </c>
      <c r="G1524" s="39" t="s">
        <v>5932</v>
      </c>
      <c r="H1524" s="40">
        <v>43600</v>
      </c>
      <c r="I1524" s="41">
        <f>Table15[[#This Row],[Fecha 
de 
expedición]]+1461</f>
        <v>45061</v>
      </c>
      <c r="J1524" s="244" t="str">
        <f ca="1">IF(I1524&gt;=TODAY(),"si","no")</f>
        <v>no</v>
      </c>
      <c r="K1524" s="8" t="str">
        <f ca="1">IF(ABS(_xlfn.DAYS(TODAY(),I1524))&lt;$B$9,"Debe renovar licencia luego de curso de 8 horas","")</f>
        <v/>
      </c>
      <c r="L1524" s="8"/>
      <c r="M1524" s="8" t="str">
        <f ca="1">IF(AND(J1524="no",$B$10="si"),"si","no")</f>
        <v>si</v>
      </c>
      <c r="N1524" s="266"/>
      <c r="O1524" s="266"/>
      <c r="P1524" s="266"/>
      <c r="Q1524" s="267" t="str" cm="1">
        <f t="array" aca="1" ref="Q1524" ca="1">_xlfn.IFS(J1524="no","no",$B$10="si","si")</f>
        <v>no</v>
      </c>
      <c r="R1524" s="266"/>
    </row>
    <row r="1525" spans="1:18" x14ac:dyDescent="0.3">
      <c r="A1525" s="63" t="s">
        <v>5933</v>
      </c>
      <c r="B1525" s="224" t="s">
        <v>44</v>
      </c>
      <c r="C1525" s="225" t="s">
        <v>5934</v>
      </c>
      <c r="D1525" s="38" t="s">
        <v>46</v>
      </c>
      <c r="E1525" s="37" t="s">
        <v>5935</v>
      </c>
      <c r="F1525" s="38" t="s">
        <v>994</v>
      </c>
      <c r="G1525" s="39" t="s">
        <v>5936</v>
      </c>
      <c r="H1525" s="40">
        <v>45117</v>
      </c>
      <c r="I1525" s="41">
        <f>Table15[[#This Row],[Fecha 
de 
expedición]]+1461</f>
        <v>46578</v>
      </c>
      <c r="J1525" s="244" t="str">
        <f ca="1">IF(I1525&gt;=TODAY(),"si","no")</f>
        <v>si</v>
      </c>
      <c r="K1525" s="8" t="str">
        <f ca="1">IF(ABS(_xlfn.DAYS(TODAY(),I1525))&lt;$B$9,"Debe renovar licencia luego de curso de 8 horas","")</f>
        <v/>
      </c>
      <c r="L1525" s="8"/>
      <c r="M1525" s="8" t="str">
        <f ca="1">IF(AND(J1525="no",$B$10="si"),"si","no")</f>
        <v>no</v>
      </c>
      <c r="N1525" s="266"/>
      <c r="O1525" s="266"/>
      <c r="P1525" s="266"/>
      <c r="Q1525" s="267" t="str" cm="1">
        <f t="array" aca="1" ref="Q1525" ca="1">_xlfn.IFS(J1525="no","no",$B$10="si","si")</f>
        <v>si</v>
      </c>
      <c r="R1525" s="266"/>
    </row>
    <row r="1526" spans="1:18" x14ac:dyDescent="0.3">
      <c r="A1526" s="63" t="s">
        <v>5937</v>
      </c>
      <c r="B1526" s="224" t="s">
        <v>44</v>
      </c>
      <c r="C1526" s="225" t="s">
        <v>5938</v>
      </c>
      <c r="D1526" s="38" t="s">
        <v>57</v>
      </c>
      <c r="E1526" s="37" t="s">
        <v>5939</v>
      </c>
      <c r="F1526" s="38" t="s">
        <v>237</v>
      </c>
      <c r="G1526" s="39" t="s">
        <v>5940</v>
      </c>
      <c r="H1526" s="40">
        <v>45054</v>
      </c>
      <c r="I1526" s="41">
        <f>Table15[[#This Row],[Fecha 
de 
expedición]]+1461</f>
        <v>46515</v>
      </c>
      <c r="J1526" s="244" t="str">
        <f ca="1">IF(I1526&gt;=TODAY(),"si","no")</f>
        <v>si</v>
      </c>
      <c r="K1526" s="8" t="str">
        <f ca="1">IF(ABS(_xlfn.DAYS(TODAY(),I1526))&lt;$B$9,"Debe renovar licencia luego de curso de 8 horas","")</f>
        <v/>
      </c>
      <c r="L1526" s="8"/>
      <c r="M1526" s="8" t="str">
        <f ca="1">IF(AND(J1526="no",$B$10="si"),"si","no")</f>
        <v>no</v>
      </c>
      <c r="N1526" s="266"/>
      <c r="O1526" s="266"/>
      <c r="P1526" s="266"/>
      <c r="Q1526" s="267" t="str" cm="1">
        <f t="array" aca="1" ref="Q1526" ca="1">_xlfn.IFS(J1526="no","no",$B$10="si","si")</f>
        <v>si</v>
      </c>
      <c r="R1526" s="266"/>
    </row>
    <row r="1527" spans="1:18" x14ac:dyDescent="0.3">
      <c r="A1527" s="63" t="s">
        <v>5941</v>
      </c>
      <c r="B1527" s="224" t="s">
        <v>44</v>
      </c>
      <c r="C1527" s="225" t="s">
        <v>5942</v>
      </c>
      <c r="D1527" s="38" t="s">
        <v>57</v>
      </c>
      <c r="E1527" s="37" t="s">
        <v>5943</v>
      </c>
      <c r="F1527" s="38" t="s">
        <v>994</v>
      </c>
      <c r="G1527" s="39" t="s">
        <v>5944</v>
      </c>
      <c r="H1527" s="40">
        <v>43600</v>
      </c>
      <c r="I1527" s="41">
        <f>Table15[[#This Row],[Fecha 
de 
expedición]]+1461</f>
        <v>45061</v>
      </c>
      <c r="J1527" s="244" t="str">
        <f ca="1">IF(I1527&gt;=TODAY(),"si","no")</f>
        <v>no</v>
      </c>
      <c r="K1527" s="8" t="str">
        <f ca="1">IF(ABS(_xlfn.DAYS(TODAY(),I1527))&lt;$B$9,"Debe renovar licencia luego de curso de 8 horas","")</f>
        <v/>
      </c>
      <c r="L1527" s="8"/>
      <c r="M1527" s="8" t="str">
        <f ca="1">IF(AND(J1527="no",$B$10="si"),"si","no")</f>
        <v>si</v>
      </c>
      <c r="N1527" s="266"/>
      <c r="O1527" s="266"/>
      <c r="P1527" s="266"/>
      <c r="Q1527" s="267" t="str" cm="1">
        <f t="array" aca="1" ref="Q1527" ca="1">_xlfn.IFS(J1527="no","no",$B$10="si","si")</f>
        <v>no</v>
      </c>
      <c r="R1527" s="266"/>
    </row>
    <row r="1528" spans="1:18" x14ac:dyDescent="0.3">
      <c r="A1528" s="63" t="s">
        <v>5945</v>
      </c>
      <c r="B1528" s="224" t="s">
        <v>44</v>
      </c>
      <c r="C1528" s="225" t="s">
        <v>5946</v>
      </c>
      <c r="D1528" s="38" t="s">
        <v>57</v>
      </c>
      <c r="E1528" s="37" t="s">
        <v>5947</v>
      </c>
      <c r="F1528" s="38" t="s">
        <v>5948</v>
      </c>
      <c r="G1528" s="39" t="s">
        <v>5949</v>
      </c>
      <c r="H1528" s="40">
        <v>43600</v>
      </c>
      <c r="I1528" s="41">
        <f>Table15[[#This Row],[Fecha 
de 
expedición]]+1461</f>
        <v>45061</v>
      </c>
      <c r="J1528" s="244" t="str">
        <f ca="1">IF(I1528&gt;=TODAY(),"si","no")</f>
        <v>no</v>
      </c>
      <c r="K1528" s="8" t="str">
        <f ca="1">IF(ABS(_xlfn.DAYS(TODAY(),I1528))&lt;$B$9,"Debe renovar licencia luego de curso de 8 horas","")</f>
        <v/>
      </c>
      <c r="L1528" s="8"/>
      <c r="M1528" s="8" t="str">
        <f ca="1">IF(AND(J1528="no",$B$10="si"),"si","no")</f>
        <v>si</v>
      </c>
      <c r="N1528" s="266"/>
      <c r="O1528" s="266"/>
      <c r="P1528" s="266"/>
      <c r="Q1528" s="267" t="str" cm="1">
        <f t="array" aca="1" ref="Q1528" ca="1">_xlfn.IFS(J1528="no","no",$B$10="si","si")</f>
        <v>no</v>
      </c>
      <c r="R1528" s="266"/>
    </row>
    <row r="1529" spans="1:18" x14ac:dyDescent="0.3">
      <c r="A1529" s="63" t="s">
        <v>5950</v>
      </c>
      <c r="B1529" s="224" t="s">
        <v>44</v>
      </c>
      <c r="C1529" s="225" t="s">
        <v>5951</v>
      </c>
      <c r="D1529" s="38" t="s">
        <v>46</v>
      </c>
      <c r="E1529" s="83" t="s">
        <v>5952</v>
      </c>
      <c r="F1529" s="38" t="s">
        <v>53</v>
      </c>
      <c r="G1529" s="39" t="s">
        <v>5953</v>
      </c>
      <c r="H1529" s="40">
        <v>45016</v>
      </c>
      <c r="I1529" s="41">
        <f>Table15[[#This Row],[Fecha 
de 
expedición]]+1461</f>
        <v>46477</v>
      </c>
      <c r="J1529" s="244" t="str">
        <f ca="1">IF(I1529&gt;=TODAY(),"si","no")</f>
        <v>si</v>
      </c>
      <c r="K1529" s="8" t="str">
        <f ca="1">IF(ABS(_xlfn.DAYS(TODAY(),I1529))&lt;$B$9,"Debe renovar licencia luego de curso de 8 horas","")</f>
        <v/>
      </c>
      <c r="L1529" s="8"/>
      <c r="M1529" s="8" t="str">
        <f ca="1">IF(AND(J1529="no",$B$10="si"),"si","no")</f>
        <v>no</v>
      </c>
      <c r="N1529" s="266"/>
      <c r="O1529" s="266"/>
      <c r="P1529" s="266"/>
      <c r="Q1529" s="267" t="str" cm="1">
        <f t="array" aca="1" ref="Q1529" ca="1">_xlfn.IFS(J1529="no","no",$B$10="si","si")</f>
        <v>si</v>
      </c>
      <c r="R1529" s="266"/>
    </row>
    <row r="1530" spans="1:18" x14ac:dyDescent="0.3">
      <c r="A1530" s="63" t="s">
        <v>5954</v>
      </c>
      <c r="B1530" s="224" t="s">
        <v>44</v>
      </c>
      <c r="C1530" s="225" t="s">
        <v>5955</v>
      </c>
      <c r="D1530" s="38" t="s">
        <v>46</v>
      </c>
      <c r="E1530" s="37" t="s">
        <v>5956</v>
      </c>
      <c r="F1530" s="38" t="s">
        <v>74</v>
      </c>
      <c r="G1530" s="39" t="s">
        <v>5957</v>
      </c>
      <c r="H1530" s="40">
        <v>43600</v>
      </c>
      <c r="I1530" s="41">
        <f>Table15[[#This Row],[Fecha 
de 
expedición]]+1461</f>
        <v>45061</v>
      </c>
      <c r="J1530" s="244" t="str">
        <f ca="1">IF(I1530&gt;=TODAY(),"si","no")</f>
        <v>no</v>
      </c>
      <c r="K1530" s="8" t="str">
        <f ca="1">IF(ABS(_xlfn.DAYS(TODAY(),I1530))&lt;$B$9,"Debe renovar licencia luego de curso de 8 horas","")</f>
        <v/>
      </c>
      <c r="L1530" s="8"/>
      <c r="M1530" s="8" t="str">
        <f ca="1">IF(AND(J1530="no",$B$10="si"),"si","no")</f>
        <v>si</v>
      </c>
      <c r="N1530" s="266"/>
      <c r="O1530" s="266"/>
      <c r="P1530" s="266"/>
      <c r="Q1530" s="267" t="str" cm="1">
        <f t="array" aca="1" ref="Q1530" ca="1">_xlfn.IFS(J1530="no","no",$B$10="si","si")</f>
        <v>no</v>
      </c>
      <c r="R1530" s="266"/>
    </row>
    <row r="1531" spans="1:18" x14ac:dyDescent="0.3">
      <c r="A1531" s="63" t="s">
        <v>5958</v>
      </c>
      <c r="B1531" s="224" t="s">
        <v>44</v>
      </c>
      <c r="C1531" s="225" t="s">
        <v>5959</v>
      </c>
      <c r="D1531" s="38" t="s">
        <v>46</v>
      </c>
      <c r="E1531" s="83" t="s">
        <v>5960</v>
      </c>
      <c r="F1531" s="38" t="s">
        <v>1393</v>
      </c>
      <c r="G1531" s="39" t="s">
        <v>5961</v>
      </c>
      <c r="H1531" s="40">
        <v>45083</v>
      </c>
      <c r="I1531" s="41">
        <f>Table15[[#This Row],[Fecha 
de 
expedición]]+1461</f>
        <v>46544</v>
      </c>
      <c r="J1531" s="244" t="str">
        <f ca="1">IF(I1531&gt;=TODAY(),"si","no")</f>
        <v>si</v>
      </c>
      <c r="K1531" s="8" t="str">
        <f ca="1">IF(ABS(_xlfn.DAYS(TODAY(),I1531))&lt;$B$9,"Debe renovar licencia luego de curso de 8 horas","")</f>
        <v/>
      </c>
      <c r="L1531" s="8"/>
      <c r="M1531" s="8" t="str">
        <f ca="1">IF(AND(J1531="no",$B$10="si"),"si","no")</f>
        <v>no</v>
      </c>
      <c r="N1531" s="266"/>
      <c r="O1531" s="266"/>
      <c r="P1531" s="266"/>
      <c r="Q1531" s="267" t="str" cm="1">
        <f t="array" aca="1" ref="Q1531" ca="1">_xlfn.IFS(J1531="no","no",$B$10="si","si")</f>
        <v>si</v>
      </c>
      <c r="R1531" s="266"/>
    </row>
    <row r="1532" spans="1:18" x14ac:dyDescent="0.3">
      <c r="A1532" s="63" t="s">
        <v>5962</v>
      </c>
      <c r="B1532" s="224" t="s">
        <v>44</v>
      </c>
      <c r="C1532" s="225" t="s">
        <v>5963</v>
      </c>
      <c r="D1532" s="38" t="s">
        <v>57</v>
      </c>
      <c r="E1532" s="37" t="s">
        <v>5964</v>
      </c>
      <c r="F1532" s="38" t="s">
        <v>150</v>
      </c>
      <c r="G1532" s="39" t="s">
        <v>5965</v>
      </c>
      <c r="H1532" s="55">
        <v>45083</v>
      </c>
      <c r="I1532" s="41">
        <f>Table15[[#This Row],[Fecha 
de 
expedición]]+1461</f>
        <v>46544</v>
      </c>
      <c r="J1532" s="244" t="str">
        <f ca="1">IF(I1532&gt;=TODAY(),"si","no")</f>
        <v>si</v>
      </c>
      <c r="K1532" s="8" t="str">
        <f ca="1">IF(ABS(_xlfn.DAYS(TODAY(),I1532))&lt;$B$9,"Debe renovar licencia luego de curso de 8 horas","")</f>
        <v/>
      </c>
      <c r="L1532" s="8"/>
      <c r="M1532" s="8" t="str">
        <f ca="1">IF(AND(J1532="no",$B$10="si"),"si","no")</f>
        <v>no</v>
      </c>
      <c r="N1532" s="266"/>
      <c r="O1532" s="266"/>
      <c r="P1532" s="266"/>
      <c r="Q1532" s="267" t="str" cm="1">
        <f t="array" aca="1" ref="Q1532" ca="1">_xlfn.IFS(J1532="no","no",$B$10="si","si")</f>
        <v>si</v>
      </c>
      <c r="R1532" s="266"/>
    </row>
    <row r="1533" spans="1:18" x14ac:dyDescent="0.3">
      <c r="A1533" s="63" t="s">
        <v>5966</v>
      </c>
      <c r="B1533" s="224" t="s">
        <v>44</v>
      </c>
      <c r="C1533" s="225" t="s">
        <v>5967</v>
      </c>
      <c r="D1533" s="38" t="s">
        <v>57</v>
      </c>
      <c r="E1533" s="83" t="s">
        <v>5968</v>
      </c>
      <c r="F1533" s="38" t="s">
        <v>53</v>
      </c>
      <c r="G1533" s="39" t="s">
        <v>5969</v>
      </c>
      <c r="H1533" s="40">
        <v>45054</v>
      </c>
      <c r="I1533" s="41">
        <f>Table15[[#This Row],[Fecha 
de 
expedición]]+1461</f>
        <v>46515</v>
      </c>
      <c r="J1533" s="244" t="str">
        <f ca="1">IF(I1533&gt;=TODAY(),"si","no")</f>
        <v>si</v>
      </c>
      <c r="K1533" s="8" t="str">
        <f ca="1">IF(ABS(_xlfn.DAYS(TODAY(),I1533))&lt;$B$9,"Debe renovar licencia luego de curso de 8 horas","")</f>
        <v/>
      </c>
      <c r="L1533" s="8"/>
      <c r="M1533" s="8" t="str">
        <f ca="1">IF(AND(J1533="no",$B$10="si"),"si","no")</f>
        <v>no</v>
      </c>
      <c r="N1533" s="266"/>
      <c r="O1533" s="266"/>
      <c r="P1533" s="266"/>
      <c r="Q1533" s="267" t="str" cm="1">
        <f t="array" aca="1" ref="Q1533" ca="1">_xlfn.IFS(J1533="no","no",$B$10="si","si")</f>
        <v>si</v>
      </c>
      <c r="R1533" s="266"/>
    </row>
    <row r="1534" spans="1:18" x14ac:dyDescent="0.3">
      <c r="A1534" s="63" t="s">
        <v>5970</v>
      </c>
      <c r="B1534" s="224" t="s">
        <v>44</v>
      </c>
      <c r="C1534" s="225" t="s">
        <v>5971</v>
      </c>
      <c r="D1534" s="38" t="s">
        <v>57</v>
      </c>
      <c r="E1534" s="37" t="s">
        <v>5972</v>
      </c>
      <c r="F1534" s="38" t="s">
        <v>508</v>
      </c>
      <c r="G1534" s="39" t="s">
        <v>5973</v>
      </c>
      <c r="H1534" s="40">
        <v>45086</v>
      </c>
      <c r="I1534" s="41">
        <f>Table15[[#This Row],[Fecha 
de 
expedición]]+1461</f>
        <v>46547</v>
      </c>
      <c r="J1534" s="244" t="str">
        <f ca="1">IF(I1534&gt;=TODAY(),"si","no")</f>
        <v>si</v>
      </c>
      <c r="K1534" s="8" t="str">
        <f ca="1">IF(ABS(_xlfn.DAYS(TODAY(),I1534))&lt;$B$9,"Debe renovar licencia luego de curso de 8 horas","")</f>
        <v/>
      </c>
      <c r="L1534" s="8"/>
      <c r="M1534" s="8" t="str">
        <f ca="1">IF(AND(J1534="no",$B$10="si"),"si","no")</f>
        <v>no</v>
      </c>
      <c r="N1534" s="266"/>
      <c r="O1534" s="266"/>
      <c r="P1534" s="266"/>
      <c r="Q1534" s="267" t="str" cm="1">
        <f t="array" aca="1" ref="Q1534" ca="1">_xlfn.IFS(J1534="no","no",$B$10="si","si")</f>
        <v>si</v>
      </c>
      <c r="R1534" s="266"/>
    </row>
    <row r="1535" spans="1:18" x14ac:dyDescent="0.3">
      <c r="A1535" s="63" t="s">
        <v>5974</v>
      </c>
      <c r="B1535" s="224" t="s">
        <v>44</v>
      </c>
      <c r="C1535" s="225" t="s">
        <v>5975</v>
      </c>
      <c r="D1535" s="38" t="s">
        <v>57</v>
      </c>
      <c r="E1535" s="83" t="s">
        <v>5976</v>
      </c>
      <c r="F1535" s="38" t="s">
        <v>119</v>
      </c>
      <c r="G1535" s="39" t="s">
        <v>5977</v>
      </c>
      <c r="H1535" s="40">
        <v>45015</v>
      </c>
      <c r="I1535" s="41">
        <f>Table15[[#This Row],[Fecha 
de 
expedición]]+1461</f>
        <v>46476</v>
      </c>
      <c r="J1535" s="244" t="str">
        <f ca="1">IF(I1535&gt;=TODAY(),"si","no")</f>
        <v>si</v>
      </c>
      <c r="K1535" s="8" t="str">
        <f ca="1">IF(ABS(_xlfn.DAYS(TODAY(),I1535))&lt;$B$9,"Debe renovar licencia luego de curso de 8 horas","")</f>
        <v/>
      </c>
      <c r="L1535" s="8"/>
      <c r="M1535" s="8" t="str">
        <f ca="1">IF(AND(J1535="no",$B$10="si"),"si","no")</f>
        <v>no</v>
      </c>
      <c r="N1535" s="266"/>
      <c r="O1535" s="266"/>
      <c r="P1535" s="266"/>
      <c r="Q1535" s="267" t="str" cm="1">
        <f t="array" aca="1" ref="Q1535" ca="1">_xlfn.IFS(J1535="no","no",$B$10="si","si")</f>
        <v>si</v>
      </c>
      <c r="R1535" s="266"/>
    </row>
    <row r="1536" spans="1:18" x14ac:dyDescent="0.3">
      <c r="A1536" s="63" t="s">
        <v>5978</v>
      </c>
      <c r="B1536" s="224" t="s">
        <v>44</v>
      </c>
      <c r="C1536" s="225" t="s">
        <v>5979</v>
      </c>
      <c r="D1536" s="38" t="s">
        <v>57</v>
      </c>
      <c r="E1536" s="37" t="s">
        <v>5980</v>
      </c>
      <c r="F1536" s="38" t="s">
        <v>237</v>
      </c>
      <c r="G1536" s="39" t="s">
        <v>5981</v>
      </c>
      <c r="H1536" s="40">
        <v>45078</v>
      </c>
      <c r="I1536" s="41">
        <f>Table15[[#This Row],[Fecha 
de 
expedición]]+1461</f>
        <v>46539</v>
      </c>
      <c r="J1536" s="244" t="str">
        <f ca="1">IF(I1536&gt;=TODAY(),"si","no")</f>
        <v>si</v>
      </c>
      <c r="K1536" s="8" t="str">
        <f ca="1">IF(ABS(_xlfn.DAYS(TODAY(),I1536))&lt;$B$9,"Debe renovar licencia luego de curso de 8 horas","")</f>
        <v/>
      </c>
      <c r="L1536" s="8"/>
      <c r="M1536" s="8" t="str">
        <f ca="1">IF(AND(J1536="no",$B$10="si"),"si","no")</f>
        <v>no</v>
      </c>
      <c r="N1536" s="266"/>
      <c r="O1536" s="266"/>
      <c r="P1536" s="266"/>
      <c r="Q1536" s="267" t="str" cm="1">
        <f t="array" aca="1" ref="Q1536" ca="1">_xlfn.IFS(J1536="no","no",$B$10="si","si")</f>
        <v>si</v>
      </c>
      <c r="R1536" s="266"/>
    </row>
    <row r="1537" spans="1:18" x14ac:dyDescent="0.3">
      <c r="A1537" s="63" t="s">
        <v>5982</v>
      </c>
      <c r="B1537" s="224" t="s">
        <v>44</v>
      </c>
      <c r="C1537" s="225" t="s">
        <v>5983</v>
      </c>
      <c r="D1537" s="38" t="s">
        <v>57</v>
      </c>
      <c r="E1537" s="83" t="s">
        <v>5984</v>
      </c>
      <c r="F1537" s="38" t="s">
        <v>2175</v>
      </c>
      <c r="G1537" s="39" t="s">
        <v>5985</v>
      </c>
      <c r="H1537" s="40">
        <v>45079</v>
      </c>
      <c r="I1537" s="41">
        <f>Table15[[#This Row],[Fecha 
de 
expedición]]+1461</f>
        <v>46540</v>
      </c>
      <c r="J1537" s="244" t="str">
        <f ca="1">IF(I1537&gt;=TODAY(),"si","no")</f>
        <v>si</v>
      </c>
      <c r="K1537" s="8" t="str">
        <f ca="1">IF(ABS(_xlfn.DAYS(TODAY(),I1537))&lt;$B$9,"Debe renovar licencia luego de curso de 8 horas","")</f>
        <v/>
      </c>
      <c r="L1537" s="8"/>
      <c r="M1537" s="8" t="str">
        <f ca="1">IF(AND(J1537="no",$B$10="si"),"si","no")</f>
        <v>no</v>
      </c>
      <c r="N1537" s="266"/>
      <c r="O1537" s="266"/>
      <c r="P1537" s="266"/>
      <c r="Q1537" s="267" t="str" cm="1">
        <f t="array" aca="1" ref="Q1537" ca="1">_xlfn.IFS(J1537="no","no",$B$10="si","si")</f>
        <v>si</v>
      </c>
      <c r="R1537" s="266"/>
    </row>
    <row r="1538" spans="1:18" x14ac:dyDescent="0.3">
      <c r="A1538" s="63" t="s">
        <v>5986</v>
      </c>
      <c r="B1538" s="224" t="s">
        <v>44</v>
      </c>
      <c r="C1538" s="225" t="s">
        <v>5987</v>
      </c>
      <c r="D1538" s="38" t="s">
        <v>57</v>
      </c>
      <c r="E1538" s="37" t="s">
        <v>5988</v>
      </c>
      <c r="F1538" s="38" t="s">
        <v>443</v>
      </c>
      <c r="G1538" s="39" t="s">
        <v>5989</v>
      </c>
      <c r="H1538" s="40">
        <v>43608</v>
      </c>
      <c r="I1538" s="41">
        <f>Table15[[#This Row],[Fecha 
de 
expedición]]+1461</f>
        <v>45069</v>
      </c>
      <c r="J1538" s="244" t="str">
        <f ca="1">IF(I1538&gt;=TODAY(),"si","no")</f>
        <v>no</v>
      </c>
      <c r="K1538" s="8" t="str">
        <f ca="1">IF(ABS(_xlfn.DAYS(TODAY(),I1538))&lt;$B$9,"Debe renovar licencia luego de curso de 8 horas","")</f>
        <v/>
      </c>
      <c r="L1538" s="8"/>
      <c r="M1538" s="8" t="str">
        <f ca="1">IF(AND(J1538="no",$B$10="si"),"si","no")</f>
        <v>si</v>
      </c>
      <c r="N1538" s="266"/>
      <c r="O1538" s="266"/>
      <c r="P1538" s="266"/>
      <c r="Q1538" s="267" t="str" cm="1">
        <f t="array" aca="1" ref="Q1538" ca="1">_xlfn.IFS(J1538="no","no",$B$10="si","si")</f>
        <v>no</v>
      </c>
      <c r="R1538" s="266"/>
    </row>
    <row r="1539" spans="1:18" x14ac:dyDescent="0.3">
      <c r="A1539" s="63" t="s">
        <v>5990</v>
      </c>
      <c r="B1539" s="224" t="s">
        <v>44</v>
      </c>
      <c r="C1539" s="225" t="s">
        <v>5991</v>
      </c>
      <c r="D1539" s="38" t="s">
        <v>57</v>
      </c>
      <c r="E1539" s="37" t="s">
        <v>5992</v>
      </c>
      <c r="F1539" s="38" t="s">
        <v>53</v>
      </c>
      <c r="G1539" s="39" t="s">
        <v>5993</v>
      </c>
      <c r="H1539" s="40">
        <v>43608</v>
      </c>
      <c r="I1539" s="41">
        <f>Table15[[#This Row],[Fecha 
de 
expedición]]+1461</f>
        <v>45069</v>
      </c>
      <c r="J1539" s="244" t="str">
        <f ca="1">IF(I1539&gt;=TODAY(),"si","no")</f>
        <v>no</v>
      </c>
      <c r="K1539" s="8" t="str">
        <f ca="1">IF(ABS(_xlfn.DAYS(TODAY(),I1539))&lt;$B$9,"Debe renovar licencia luego de curso de 8 horas","")</f>
        <v/>
      </c>
      <c r="L1539" s="8"/>
      <c r="M1539" s="8" t="str">
        <f ca="1">IF(AND(J1539="no",$B$10="si"),"si","no")</f>
        <v>si</v>
      </c>
      <c r="N1539" s="266"/>
      <c r="O1539" s="266"/>
      <c r="P1539" s="266"/>
      <c r="Q1539" s="267" t="str" cm="1">
        <f t="array" aca="1" ref="Q1539" ca="1">_xlfn.IFS(J1539="no","no",$B$10="si","si")</f>
        <v>no</v>
      </c>
      <c r="R1539" s="266"/>
    </row>
    <row r="1540" spans="1:18" x14ac:dyDescent="0.3">
      <c r="A1540" s="63" t="s">
        <v>5994</v>
      </c>
      <c r="B1540" s="224" t="s">
        <v>44</v>
      </c>
      <c r="C1540" s="225" t="s">
        <v>5995</v>
      </c>
      <c r="D1540" s="38" t="s">
        <v>57</v>
      </c>
      <c r="E1540" s="83" t="s">
        <v>5996</v>
      </c>
      <c r="F1540" s="38" t="s">
        <v>709</v>
      </c>
      <c r="G1540" s="39" t="s">
        <v>5997</v>
      </c>
      <c r="H1540" s="40">
        <v>45057</v>
      </c>
      <c r="I1540" s="41">
        <f>Table15[[#This Row],[Fecha 
de 
expedición]]+1461</f>
        <v>46518</v>
      </c>
      <c r="J1540" s="244" t="str">
        <f ca="1">IF(I1540&gt;=TODAY(),"si","no")</f>
        <v>si</v>
      </c>
      <c r="K1540" s="8" t="str">
        <f ca="1">IF(ABS(_xlfn.DAYS(TODAY(),I1540))&lt;$B$9,"Debe renovar licencia luego de curso de 8 horas","")</f>
        <v/>
      </c>
      <c r="L1540" s="8"/>
      <c r="M1540" s="8" t="str">
        <f ca="1">IF(AND(J1540="no",$B$10="si"),"si","no")</f>
        <v>no</v>
      </c>
      <c r="N1540" s="266"/>
      <c r="O1540" s="266"/>
      <c r="P1540" s="266"/>
      <c r="Q1540" s="267" t="str" cm="1">
        <f t="array" aca="1" ref="Q1540" ca="1">_xlfn.IFS(J1540="no","no",$B$10="si","si")</f>
        <v>si</v>
      </c>
      <c r="R1540" s="266"/>
    </row>
    <row r="1541" spans="1:18" x14ac:dyDescent="0.3">
      <c r="A1541" s="63" t="s">
        <v>5998</v>
      </c>
      <c r="B1541" s="224" t="s">
        <v>44</v>
      </c>
      <c r="C1541" s="225" t="s">
        <v>5999</v>
      </c>
      <c r="D1541" s="38" t="s">
        <v>57</v>
      </c>
      <c r="E1541" s="37"/>
      <c r="F1541" s="38" t="s">
        <v>53</v>
      </c>
      <c r="G1541" s="39" t="s">
        <v>6000</v>
      </c>
      <c r="H1541" s="40">
        <v>43620</v>
      </c>
      <c r="I1541" s="41">
        <f>Table15[[#This Row],[Fecha 
de 
expedición]]+1461</f>
        <v>45081</v>
      </c>
      <c r="J1541" s="244" t="str">
        <f ca="1">IF(I1541&gt;=TODAY(),"si","no")</f>
        <v>no</v>
      </c>
      <c r="K1541" s="8" t="str">
        <f ca="1">IF(ABS(_xlfn.DAYS(TODAY(),I1541))&lt;$B$9,"Debe renovar licencia luego de curso de 8 horas","")</f>
        <v/>
      </c>
      <c r="L1541" s="8"/>
      <c r="M1541" s="8" t="str">
        <f ca="1">IF(AND(J1541="no",$B$10="si"),"si","no")</f>
        <v>si</v>
      </c>
      <c r="N1541" s="266"/>
      <c r="O1541" s="266"/>
      <c r="P1541" s="266"/>
      <c r="Q1541" s="267" t="str" cm="1">
        <f t="array" aca="1" ref="Q1541" ca="1">_xlfn.IFS(J1541="no","no",$B$10="si","si")</f>
        <v>no</v>
      </c>
      <c r="R1541" s="266"/>
    </row>
    <row r="1542" spans="1:18" x14ac:dyDescent="0.3">
      <c r="A1542" s="63" t="s">
        <v>6001</v>
      </c>
      <c r="B1542" s="224" t="s">
        <v>44</v>
      </c>
      <c r="C1542" s="225" t="s">
        <v>6002</v>
      </c>
      <c r="D1542" s="38" t="s">
        <v>57</v>
      </c>
      <c r="E1542" s="37" t="s">
        <v>6003</v>
      </c>
      <c r="F1542" s="38" t="s">
        <v>1204</v>
      </c>
      <c r="G1542" s="39" t="s">
        <v>6004</v>
      </c>
      <c r="H1542" s="40">
        <v>43620</v>
      </c>
      <c r="I1542" s="41">
        <f>Table15[[#This Row],[Fecha 
de 
expedición]]+1461</f>
        <v>45081</v>
      </c>
      <c r="J1542" s="244" t="str">
        <f ca="1">IF(I1542&gt;=TODAY(),"si","no")</f>
        <v>no</v>
      </c>
      <c r="K1542" s="8" t="str">
        <f ca="1">IF(ABS(_xlfn.DAYS(TODAY(),I1542))&lt;$B$9,"Debe renovar licencia luego de curso de 8 horas","")</f>
        <v/>
      </c>
      <c r="L1542" s="8"/>
      <c r="M1542" s="8" t="str">
        <f ca="1">IF(AND(J1542="no",$B$10="si"),"si","no")</f>
        <v>si</v>
      </c>
      <c r="N1542" s="266"/>
      <c r="O1542" s="266"/>
      <c r="P1542" s="266"/>
      <c r="Q1542" s="267" t="str" cm="1">
        <f t="array" aca="1" ref="Q1542" ca="1">_xlfn.IFS(J1542="no","no",$B$10="si","si")</f>
        <v>no</v>
      </c>
      <c r="R1542" s="266"/>
    </row>
    <row r="1543" spans="1:18" x14ac:dyDescent="0.3">
      <c r="A1543" s="63" t="s">
        <v>6005</v>
      </c>
      <c r="B1543" s="224" t="s">
        <v>44</v>
      </c>
      <c r="C1543" s="225" t="s">
        <v>6006</v>
      </c>
      <c r="D1543" s="38" t="s">
        <v>57</v>
      </c>
      <c r="E1543" s="37" t="s">
        <v>6007</v>
      </c>
      <c r="F1543" s="38" t="s">
        <v>119</v>
      </c>
      <c r="G1543" s="39" t="s">
        <v>6008</v>
      </c>
      <c r="H1543" s="40">
        <v>43623</v>
      </c>
      <c r="I1543" s="41">
        <f>Table15[[#This Row],[Fecha 
de 
expedición]]+1461</f>
        <v>45084</v>
      </c>
      <c r="J1543" s="244" t="str">
        <f ca="1">IF(I1543&gt;=TODAY(),"si","no")</f>
        <v>no</v>
      </c>
      <c r="K1543" s="8" t="str">
        <f ca="1">IF(ABS(_xlfn.DAYS(TODAY(),I1543))&lt;$B$9,"Debe renovar licencia luego de curso de 8 horas","")</f>
        <v/>
      </c>
      <c r="L1543" s="8"/>
      <c r="M1543" s="8" t="str">
        <f ca="1">IF(AND(J1543="no",$B$10="si"),"si","no")</f>
        <v>si</v>
      </c>
      <c r="N1543" s="266"/>
      <c r="O1543" s="266"/>
      <c r="P1543" s="266"/>
      <c r="Q1543" s="267" t="str" cm="1">
        <f t="array" aca="1" ref="Q1543" ca="1">_xlfn.IFS(J1543="no","no",$B$10="si","si")</f>
        <v>no</v>
      </c>
      <c r="R1543" s="266"/>
    </row>
    <row r="1544" spans="1:18" x14ac:dyDescent="0.3">
      <c r="A1544" s="63" t="s">
        <v>6009</v>
      </c>
      <c r="B1544" s="224" t="s">
        <v>44</v>
      </c>
      <c r="C1544" s="225" t="s">
        <v>6010</v>
      </c>
      <c r="D1544" s="38" t="s">
        <v>57</v>
      </c>
      <c r="E1544" s="37" t="s">
        <v>6011</v>
      </c>
      <c r="F1544" s="38" t="s">
        <v>119</v>
      </c>
      <c r="G1544" s="39" t="s">
        <v>6012</v>
      </c>
      <c r="H1544" s="40">
        <v>43623</v>
      </c>
      <c r="I1544" s="41">
        <f>Table15[[#This Row],[Fecha 
de 
expedición]]+1461</f>
        <v>45084</v>
      </c>
      <c r="J1544" s="244" t="str">
        <f ca="1">IF(I1544&gt;=TODAY(),"si","no")</f>
        <v>no</v>
      </c>
      <c r="K1544" s="8" t="str">
        <f ca="1">IF(ABS(_xlfn.DAYS(TODAY(),I1544))&lt;$B$9,"Debe renovar licencia luego de curso de 8 horas","")</f>
        <v/>
      </c>
      <c r="L1544" s="8"/>
      <c r="M1544" s="8" t="str">
        <f ca="1">IF(AND(J1544="no",$B$10="si"),"si","no")</f>
        <v>si</v>
      </c>
      <c r="N1544" s="266"/>
      <c r="O1544" s="266"/>
      <c r="P1544" s="266"/>
      <c r="Q1544" s="267" t="str" cm="1">
        <f t="array" aca="1" ref="Q1544" ca="1">_xlfn.IFS(J1544="no","no",$B$10="si","si")</f>
        <v>no</v>
      </c>
      <c r="R1544" s="266"/>
    </row>
    <row r="1545" spans="1:18" x14ac:dyDescent="0.3">
      <c r="A1545" s="63" t="s">
        <v>6013</v>
      </c>
      <c r="B1545" s="224" t="s">
        <v>44</v>
      </c>
      <c r="C1545" s="225" t="s">
        <v>6014</v>
      </c>
      <c r="D1545" s="38" t="s">
        <v>57</v>
      </c>
      <c r="E1545" s="37" t="s">
        <v>6015</v>
      </c>
      <c r="F1545" s="38" t="s">
        <v>53</v>
      </c>
      <c r="G1545" s="39" t="s">
        <v>6016</v>
      </c>
      <c r="H1545" s="40">
        <v>45128</v>
      </c>
      <c r="I1545" s="41">
        <f>Table15[[#This Row],[Fecha 
de 
expedición]]+1461</f>
        <v>46589</v>
      </c>
      <c r="J1545" s="244" t="str">
        <f ca="1">IF(I1545&gt;=TODAY(),"si","no")</f>
        <v>si</v>
      </c>
      <c r="K1545" s="8" t="str">
        <f ca="1">IF(ABS(_xlfn.DAYS(TODAY(),I1545))&lt;$B$9,"Debe renovar licencia luego de curso de 8 horas","")</f>
        <v/>
      </c>
      <c r="L1545" s="8"/>
      <c r="M1545" s="8" t="str">
        <f ca="1">IF(AND(J1545="no",$B$10="si"),"si","no")</f>
        <v>no</v>
      </c>
      <c r="N1545" s="266"/>
      <c r="O1545" s="266"/>
      <c r="P1545" s="266"/>
      <c r="Q1545" s="267" t="str" cm="1">
        <f t="array" aca="1" ref="Q1545" ca="1">_xlfn.IFS(J1545="no","no",$B$10="si","si")</f>
        <v>si</v>
      </c>
      <c r="R1545" s="266"/>
    </row>
    <row r="1546" spans="1:18" x14ac:dyDescent="0.3">
      <c r="A1546" s="63" t="s">
        <v>6017</v>
      </c>
      <c r="B1546" s="224" t="s">
        <v>44</v>
      </c>
      <c r="C1546" s="225" t="s">
        <v>6018</v>
      </c>
      <c r="D1546" s="38" t="s">
        <v>57</v>
      </c>
      <c r="E1546" s="37" t="s">
        <v>6019</v>
      </c>
      <c r="F1546" s="38" t="s">
        <v>508</v>
      </c>
      <c r="G1546" s="39" t="s">
        <v>6020</v>
      </c>
      <c r="H1546" s="40">
        <v>43628</v>
      </c>
      <c r="I1546" s="41">
        <f>Table15[[#This Row],[Fecha 
de 
expedición]]+1461</f>
        <v>45089</v>
      </c>
      <c r="J1546" s="244" t="str">
        <f ca="1">IF(I1546&gt;=TODAY(),"si","no")</f>
        <v>no</v>
      </c>
      <c r="K1546" s="8" t="str">
        <f ca="1">IF(ABS(_xlfn.DAYS(TODAY(),I1546))&lt;$B$9,"Debe renovar licencia luego de curso de 8 horas","")</f>
        <v/>
      </c>
      <c r="L1546" s="8"/>
      <c r="M1546" s="8" t="str">
        <f ca="1">IF(AND(J1546="no",$B$10="si"),"si","no")</f>
        <v>si</v>
      </c>
      <c r="N1546" s="266"/>
      <c r="O1546" s="266"/>
      <c r="P1546" s="266"/>
      <c r="Q1546" s="267" t="str" cm="1">
        <f t="array" aca="1" ref="Q1546" ca="1">_xlfn.IFS(J1546="no","no",$B$10="si","si")</f>
        <v>no</v>
      </c>
      <c r="R1546" s="266"/>
    </row>
    <row r="1547" spans="1:18" x14ac:dyDescent="0.3">
      <c r="A1547" s="63" t="s">
        <v>6021</v>
      </c>
      <c r="B1547" s="224" t="s">
        <v>44</v>
      </c>
      <c r="C1547" s="225" t="s">
        <v>6022</v>
      </c>
      <c r="D1547" s="38" t="s">
        <v>57</v>
      </c>
      <c r="E1547" s="37" t="s">
        <v>6023</v>
      </c>
      <c r="F1547" s="38" t="s">
        <v>74</v>
      </c>
      <c r="G1547" s="39" t="s">
        <v>6024</v>
      </c>
      <c r="H1547" s="40">
        <v>45055</v>
      </c>
      <c r="I1547" s="41">
        <f>Table15[[#This Row],[Fecha 
de 
expedición]]+1461</f>
        <v>46516</v>
      </c>
      <c r="J1547" s="244" t="str">
        <f ca="1">IF(I1547&gt;=TODAY(),"si","no")</f>
        <v>si</v>
      </c>
      <c r="K1547" s="8" t="str">
        <f ca="1">IF(ABS(_xlfn.DAYS(TODAY(),I1547))&lt;$B$9,"Debe renovar licencia luego de curso de 8 horas","")</f>
        <v/>
      </c>
      <c r="L1547" s="8"/>
      <c r="M1547" s="8" t="str">
        <f ca="1">IF(AND(J1547="no",$B$10="si"),"si","no")</f>
        <v>no</v>
      </c>
      <c r="N1547" s="266"/>
      <c r="O1547" s="266"/>
      <c r="P1547" s="266"/>
      <c r="Q1547" s="267" t="str" cm="1">
        <f t="array" aca="1" ref="Q1547" ca="1">_xlfn.IFS(J1547="no","no",$B$10="si","si")</f>
        <v>si</v>
      </c>
      <c r="R1547" s="266"/>
    </row>
    <row r="1548" spans="1:18" x14ac:dyDescent="0.3">
      <c r="A1548" s="63" t="s">
        <v>6025</v>
      </c>
      <c r="B1548" s="224" t="s">
        <v>44</v>
      </c>
      <c r="C1548" s="225" t="s">
        <v>6026</v>
      </c>
      <c r="D1548" s="38" t="s">
        <v>57</v>
      </c>
      <c r="E1548" s="37" t="s">
        <v>6027</v>
      </c>
      <c r="F1548" s="38" t="s">
        <v>74</v>
      </c>
      <c r="G1548" s="39" t="s">
        <v>6028</v>
      </c>
      <c r="H1548" s="40">
        <v>43628</v>
      </c>
      <c r="I1548" s="41">
        <f>Table15[[#This Row],[Fecha 
de 
expedición]]+1461</f>
        <v>45089</v>
      </c>
      <c r="J1548" s="244" t="str">
        <f ca="1">IF(I1548&gt;=TODAY(),"si","no")</f>
        <v>no</v>
      </c>
      <c r="K1548" s="8" t="str">
        <f ca="1">IF(ABS(_xlfn.DAYS(TODAY(),I1548))&lt;$B$9,"Debe renovar licencia luego de curso de 8 horas","")</f>
        <v/>
      </c>
      <c r="L1548" s="8"/>
      <c r="M1548" s="8" t="str">
        <f ca="1">IF(AND(J1548="no",$B$10="si"),"si","no")</f>
        <v>si</v>
      </c>
      <c r="N1548" s="266"/>
      <c r="O1548" s="266"/>
      <c r="P1548" s="266"/>
      <c r="Q1548" s="267" t="str" cm="1">
        <f t="array" aca="1" ref="Q1548" ca="1">_xlfn.IFS(J1548="no","no",$B$10="si","si")</f>
        <v>no</v>
      </c>
      <c r="R1548" s="266"/>
    </row>
    <row r="1549" spans="1:18" x14ac:dyDescent="0.3">
      <c r="A1549" s="63" t="s">
        <v>6029</v>
      </c>
      <c r="B1549" s="224" t="s">
        <v>44</v>
      </c>
      <c r="C1549" s="225" t="s">
        <v>6030</v>
      </c>
      <c r="D1549" s="38" t="s">
        <v>57</v>
      </c>
      <c r="E1549" s="37" t="s">
        <v>6031</v>
      </c>
      <c r="F1549" s="38" t="s">
        <v>69</v>
      </c>
      <c r="G1549" s="39" t="s">
        <v>6032</v>
      </c>
      <c r="H1549" s="40">
        <v>45079</v>
      </c>
      <c r="I1549" s="41">
        <f>Table15[[#This Row],[Fecha 
de 
expedición]]+1461</f>
        <v>46540</v>
      </c>
      <c r="J1549" s="244" t="str">
        <f ca="1">IF(I1549&gt;=TODAY(),"si","no")</f>
        <v>si</v>
      </c>
      <c r="K1549" s="8" t="str">
        <f ca="1">IF(ABS(_xlfn.DAYS(TODAY(),I1549))&lt;$B$9,"Debe renovar licencia luego de curso de 8 horas","")</f>
        <v/>
      </c>
      <c r="L1549" s="8"/>
      <c r="M1549" s="8" t="str">
        <f ca="1">IF(AND(J1549="no",$B$10="si"),"si","no")</f>
        <v>no</v>
      </c>
      <c r="N1549" s="266"/>
      <c r="O1549" s="266"/>
      <c r="P1549" s="266"/>
      <c r="Q1549" s="267" t="str" cm="1">
        <f t="array" aca="1" ref="Q1549" ca="1">_xlfn.IFS(J1549="no","no",$B$10="si","si")</f>
        <v>si</v>
      </c>
      <c r="R1549" s="266"/>
    </row>
    <row r="1550" spans="1:18" x14ac:dyDescent="0.3">
      <c r="A1550" s="63" t="s">
        <v>6033</v>
      </c>
      <c r="B1550" s="224" t="s">
        <v>44</v>
      </c>
      <c r="C1550" s="225" t="s">
        <v>6034</v>
      </c>
      <c r="D1550" s="38" t="s">
        <v>57</v>
      </c>
      <c r="E1550" s="37"/>
      <c r="F1550" s="38" t="s">
        <v>53</v>
      </c>
      <c r="G1550" s="39" t="s">
        <v>6035</v>
      </c>
      <c r="H1550" s="40">
        <v>43628</v>
      </c>
      <c r="I1550" s="41">
        <f>Table15[[#This Row],[Fecha 
de 
expedición]]+1461</f>
        <v>45089</v>
      </c>
      <c r="J1550" s="244" t="str">
        <f ca="1">IF(I1550&gt;=TODAY(),"si","no")</f>
        <v>no</v>
      </c>
      <c r="K1550" s="8" t="str">
        <f ca="1">IF(ABS(_xlfn.DAYS(TODAY(),I1550))&lt;$B$9,"Debe renovar licencia luego de curso de 8 horas","")</f>
        <v/>
      </c>
      <c r="L1550" s="8"/>
      <c r="M1550" s="8" t="str">
        <f ca="1">IF(AND(J1550="no",$B$10="si"),"si","no")</f>
        <v>si</v>
      </c>
      <c r="N1550" s="266"/>
      <c r="O1550" s="266"/>
      <c r="P1550" s="266"/>
      <c r="Q1550" s="267" t="str" cm="1">
        <f t="array" aca="1" ref="Q1550" ca="1">_xlfn.IFS(J1550="no","no",$B$10="si","si")</f>
        <v>no</v>
      </c>
      <c r="R1550" s="266"/>
    </row>
    <row r="1551" spans="1:18" x14ac:dyDescent="0.3">
      <c r="A1551" s="63" t="s">
        <v>6036</v>
      </c>
      <c r="B1551" s="224" t="s">
        <v>44</v>
      </c>
      <c r="C1551" s="225" t="s">
        <v>6037</v>
      </c>
      <c r="D1551" s="38" t="s">
        <v>57</v>
      </c>
      <c r="E1551" s="37" t="s">
        <v>6038</v>
      </c>
      <c r="F1551" s="38" t="s">
        <v>53</v>
      </c>
      <c r="G1551" s="39" t="s">
        <v>6039</v>
      </c>
      <c r="H1551" s="40">
        <v>43628</v>
      </c>
      <c r="I1551" s="41">
        <f>Table15[[#This Row],[Fecha 
de 
expedición]]+1461</f>
        <v>45089</v>
      </c>
      <c r="J1551" s="244" t="str">
        <f ca="1">IF(I1551&gt;=TODAY(),"si","no")</f>
        <v>no</v>
      </c>
      <c r="K1551" s="8" t="str">
        <f ca="1">IF(ABS(_xlfn.DAYS(TODAY(),I1551))&lt;$B$9,"Debe renovar licencia luego de curso de 8 horas","")</f>
        <v/>
      </c>
      <c r="L1551" s="8"/>
      <c r="M1551" s="8" t="str">
        <f ca="1">IF(AND(J1551="no",$B$10="si"),"si","no")</f>
        <v>si</v>
      </c>
      <c r="N1551" s="266"/>
      <c r="O1551" s="266"/>
      <c r="P1551" s="266"/>
      <c r="Q1551" s="267" t="str" cm="1">
        <f t="array" aca="1" ref="Q1551" ca="1">_xlfn.IFS(J1551="no","no",$B$10="si","si")</f>
        <v>no</v>
      </c>
      <c r="R1551" s="266"/>
    </row>
    <row r="1552" spans="1:18" x14ac:dyDescent="0.3">
      <c r="A1552" s="63" t="s">
        <v>6040</v>
      </c>
      <c r="B1552" s="224" t="s">
        <v>44</v>
      </c>
      <c r="C1552" s="225" t="s">
        <v>6041</v>
      </c>
      <c r="D1552" s="38" t="s">
        <v>57</v>
      </c>
      <c r="E1552" s="37" t="s">
        <v>6042</v>
      </c>
      <c r="F1552" s="38" t="s">
        <v>124</v>
      </c>
      <c r="G1552" s="39" t="s">
        <v>6043</v>
      </c>
      <c r="H1552" s="40">
        <v>43628</v>
      </c>
      <c r="I1552" s="41">
        <f>Table15[[#This Row],[Fecha 
de 
expedición]]+1461</f>
        <v>45089</v>
      </c>
      <c r="J1552" s="244" t="str">
        <f ca="1">IF(I1552&gt;=TODAY(),"si","no")</f>
        <v>no</v>
      </c>
      <c r="K1552" s="8" t="str">
        <f ca="1">IF(ABS(_xlfn.DAYS(TODAY(),I1552))&lt;$B$9,"Debe renovar licencia luego de curso de 8 horas","")</f>
        <v/>
      </c>
      <c r="L1552" s="8"/>
      <c r="M1552" s="8" t="str">
        <f ca="1">IF(AND(J1552="no",$B$10="si"),"si","no")</f>
        <v>si</v>
      </c>
      <c r="N1552" s="266"/>
      <c r="O1552" s="266"/>
      <c r="P1552" s="266"/>
      <c r="Q1552" s="267" t="str" cm="1">
        <f t="array" aca="1" ref="Q1552" ca="1">_xlfn.IFS(J1552="no","no",$B$10="si","si")</f>
        <v>no</v>
      </c>
      <c r="R1552" s="266"/>
    </row>
    <row r="1553" spans="1:18" x14ac:dyDescent="0.3">
      <c r="A1553" s="63" t="s">
        <v>6044</v>
      </c>
      <c r="B1553" s="224" t="s">
        <v>44</v>
      </c>
      <c r="C1553" s="225" t="s">
        <v>6045</v>
      </c>
      <c r="D1553" s="38" t="s">
        <v>57</v>
      </c>
      <c r="E1553" s="37" t="s">
        <v>6046</v>
      </c>
      <c r="F1553" s="38" t="s">
        <v>155</v>
      </c>
      <c r="G1553" s="39" t="s">
        <v>6047</v>
      </c>
      <c r="H1553" s="40">
        <v>45078</v>
      </c>
      <c r="I1553" s="41">
        <f>Table15[[#This Row],[Fecha 
de 
expedición]]+1461</f>
        <v>46539</v>
      </c>
      <c r="J1553" s="244" t="str">
        <f ca="1">IF(I1553&gt;=TODAY(),"si","no")</f>
        <v>si</v>
      </c>
      <c r="K1553" s="8" t="str">
        <f ca="1">IF(ABS(_xlfn.DAYS(TODAY(),I1553))&lt;$B$9,"Debe renovar licencia luego de curso de 8 horas","")</f>
        <v/>
      </c>
      <c r="L1553" s="8"/>
      <c r="M1553" s="8" t="str">
        <f ca="1">IF(AND(J1553="no",$B$10="si"),"si","no")</f>
        <v>no</v>
      </c>
      <c r="N1553" s="266"/>
      <c r="O1553" s="266"/>
      <c r="P1553" s="266"/>
      <c r="Q1553" s="267" t="str" cm="1">
        <f t="array" aca="1" ref="Q1553" ca="1">_xlfn.IFS(J1553="no","no",$B$10="si","si")</f>
        <v>si</v>
      </c>
      <c r="R1553" s="266"/>
    </row>
    <row r="1554" spans="1:18" x14ac:dyDescent="0.3">
      <c r="A1554" s="63" t="s">
        <v>6048</v>
      </c>
      <c r="B1554" s="224" t="s">
        <v>44</v>
      </c>
      <c r="C1554" s="225" t="s">
        <v>6049</v>
      </c>
      <c r="D1554" s="38" t="s">
        <v>57</v>
      </c>
      <c r="E1554" s="37" t="s">
        <v>6050</v>
      </c>
      <c r="F1554" s="38" t="s">
        <v>74</v>
      </c>
      <c r="G1554" s="39" t="s">
        <v>6051</v>
      </c>
      <c r="H1554" s="40">
        <v>45054</v>
      </c>
      <c r="I1554" s="41">
        <f>Table15[[#This Row],[Fecha 
de 
expedición]]+1461</f>
        <v>46515</v>
      </c>
      <c r="J1554" s="244" t="str">
        <f ca="1">IF(I1554&gt;=TODAY(),"si","no")</f>
        <v>si</v>
      </c>
      <c r="K1554" s="8" t="str">
        <f ca="1">IF(ABS(_xlfn.DAYS(TODAY(),I1554))&lt;$B$9,"Debe renovar licencia luego de curso de 8 horas","")</f>
        <v/>
      </c>
      <c r="L1554" s="8"/>
      <c r="M1554" s="8" t="str">
        <f ca="1">IF(AND(J1554="no",$B$10="si"),"si","no")</f>
        <v>no</v>
      </c>
      <c r="N1554" s="266"/>
      <c r="O1554" s="266"/>
      <c r="P1554" s="266"/>
      <c r="Q1554" s="267" t="str" cm="1">
        <f t="array" aca="1" ref="Q1554" ca="1">_xlfn.IFS(J1554="no","no",$B$10="si","si")</f>
        <v>si</v>
      </c>
      <c r="R1554" s="266"/>
    </row>
    <row r="1555" spans="1:18" x14ac:dyDescent="0.3">
      <c r="A1555" s="63" t="s">
        <v>6052</v>
      </c>
      <c r="B1555" s="224" t="s">
        <v>44</v>
      </c>
      <c r="C1555" s="225" t="s">
        <v>6053</v>
      </c>
      <c r="D1555" s="38" t="s">
        <v>57</v>
      </c>
      <c r="E1555" s="37" t="s">
        <v>6054</v>
      </c>
      <c r="F1555" s="38" t="s">
        <v>1349</v>
      </c>
      <c r="G1555" s="39" t="s">
        <v>6055</v>
      </c>
      <c r="H1555" s="40">
        <v>45078</v>
      </c>
      <c r="I1555" s="41">
        <f>Table15[[#This Row],[Fecha 
de 
expedición]]+1461</f>
        <v>46539</v>
      </c>
      <c r="J1555" s="244" t="str">
        <f ca="1">IF(I1555&gt;=TODAY(),"si","no")</f>
        <v>si</v>
      </c>
      <c r="K1555" s="8" t="str">
        <f ca="1">IF(ABS(_xlfn.DAYS(TODAY(),I1555))&lt;$B$9,"Debe renovar licencia luego de curso de 8 horas","")</f>
        <v/>
      </c>
      <c r="L1555" s="8"/>
      <c r="M1555" s="8" t="str">
        <f ca="1">IF(AND(J1555="no",$B$10="si"),"si","no")</f>
        <v>no</v>
      </c>
      <c r="N1555" s="266"/>
      <c r="O1555" s="266"/>
      <c r="P1555" s="266"/>
      <c r="Q1555" s="267" t="str" cm="1">
        <f t="array" aca="1" ref="Q1555" ca="1">_xlfn.IFS(J1555="no","no",$B$10="si","si")</f>
        <v>si</v>
      </c>
      <c r="R1555" s="266"/>
    </row>
    <row r="1556" spans="1:18" x14ac:dyDescent="0.3">
      <c r="A1556" s="63" t="s">
        <v>6056</v>
      </c>
      <c r="B1556" s="224" t="s">
        <v>44</v>
      </c>
      <c r="C1556" s="225" t="s">
        <v>6057</v>
      </c>
      <c r="D1556" s="38" t="s">
        <v>57</v>
      </c>
      <c r="E1556" s="37"/>
      <c r="F1556" s="38" t="s">
        <v>299</v>
      </c>
      <c r="G1556" s="39" t="s">
        <v>6058</v>
      </c>
      <c r="H1556" s="40">
        <v>43628</v>
      </c>
      <c r="I1556" s="41">
        <f>Table15[[#This Row],[Fecha 
de 
expedición]]+1461</f>
        <v>45089</v>
      </c>
      <c r="J1556" s="244" t="str">
        <f ca="1">IF(I1556&gt;=TODAY(),"si","no")</f>
        <v>no</v>
      </c>
      <c r="K1556" s="8" t="str">
        <f ca="1">IF(ABS(_xlfn.DAYS(TODAY(),I1556))&lt;$B$9,"Debe renovar licencia luego de curso de 8 horas","")</f>
        <v/>
      </c>
      <c r="L1556" s="8"/>
      <c r="M1556" s="8" t="str">
        <f ca="1">IF(AND(J1556="no",$B$10="si"),"si","no")</f>
        <v>si</v>
      </c>
      <c r="N1556" s="266"/>
      <c r="O1556" s="266"/>
      <c r="P1556" s="266"/>
      <c r="Q1556" s="267" t="str" cm="1">
        <f t="array" aca="1" ref="Q1556" ca="1">_xlfn.IFS(J1556="no","no",$B$10="si","si")</f>
        <v>no</v>
      </c>
      <c r="R1556" s="266"/>
    </row>
    <row r="1557" spans="1:18" x14ac:dyDescent="0.3">
      <c r="A1557" s="63" t="s">
        <v>6059</v>
      </c>
      <c r="B1557" s="224" t="s">
        <v>44</v>
      </c>
      <c r="C1557" s="225" t="s">
        <v>6060</v>
      </c>
      <c r="D1557" s="38" t="s">
        <v>57</v>
      </c>
      <c r="E1557" s="37" t="s">
        <v>6061</v>
      </c>
      <c r="F1557" s="38" t="s">
        <v>74</v>
      </c>
      <c r="G1557" s="39" t="s">
        <v>6062</v>
      </c>
      <c r="H1557" s="40">
        <v>45083</v>
      </c>
      <c r="I1557" s="41">
        <f>Table15[[#This Row],[Fecha 
de 
expedición]]+1461</f>
        <v>46544</v>
      </c>
      <c r="J1557" s="244" t="str">
        <f ca="1">IF(I1557&gt;=TODAY(),"si","no")</f>
        <v>si</v>
      </c>
      <c r="K1557" s="8" t="str">
        <f ca="1">IF(ABS(_xlfn.DAYS(TODAY(),I1557))&lt;$B$9,"Debe renovar licencia luego de curso de 8 horas","")</f>
        <v/>
      </c>
      <c r="L1557" s="8"/>
      <c r="M1557" s="8" t="str">
        <f ca="1">IF(AND(J1557="no",$B$10="si"),"si","no")</f>
        <v>no</v>
      </c>
      <c r="N1557" s="266"/>
      <c r="O1557" s="266"/>
      <c r="P1557" s="266"/>
      <c r="Q1557" s="267" t="str" cm="1">
        <f t="array" aca="1" ref="Q1557" ca="1">_xlfn.IFS(J1557="no","no",$B$10="si","si")</f>
        <v>si</v>
      </c>
      <c r="R1557" s="266"/>
    </row>
    <row r="1558" spans="1:18" x14ac:dyDescent="0.3">
      <c r="A1558" s="63" t="s">
        <v>6063</v>
      </c>
      <c r="B1558" s="224" t="s">
        <v>44</v>
      </c>
      <c r="C1558" s="225" t="s">
        <v>6064</v>
      </c>
      <c r="D1558" s="38" t="s">
        <v>57</v>
      </c>
      <c r="E1558" s="37" t="s">
        <v>6065</v>
      </c>
      <c r="F1558" s="38" t="s">
        <v>74</v>
      </c>
      <c r="G1558" s="39" t="s">
        <v>6066</v>
      </c>
      <c r="H1558" s="40">
        <v>43641</v>
      </c>
      <c r="I1558" s="41">
        <f>Table15[[#This Row],[Fecha 
de 
expedición]]+1461</f>
        <v>45102</v>
      </c>
      <c r="J1558" s="244" t="str">
        <f ca="1">IF(I1558&gt;=TODAY(),"si","no")</f>
        <v>no</v>
      </c>
      <c r="K1558" s="8" t="str">
        <f ca="1">IF(ABS(_xlfn.DAYS(TODAY(),I1558))&lt;$B$9,"Debe renovar licencia luego de curso de 8 horas","")</f>
        <v/>
      </c>
      <c r="L1558" s="8"/>
      <c r="M1558" s="8" t="str">
        <f ca="1">IF(AND(J1558="no",$B$10="si"),"si","no")</f>
        <v>si</v>
      </c>
      <c r="N1558" s="266"/>
      <c r="O1558" s="266"/>
      <c r="P1558" s="266"/>
      <c r="Q1558" s="267" t="str" cm="1">
        <f t="array" aca="1" ref="Q1558" ca="1">_xlfn.IFS(J1558="no","no",$B$10="si","si")</f>
        <v>no</v>
      </c>
      <c r="R1558" s="266"/>
    </row>
    <row r="1559" spans="1:18" x14ac:dyDescent="0.3">
      <c r="A1559" s="63" t="s">
        <v>6067</v>
      </c>
      <c r="B1559" s="224" t="s">
        <v>44</v>
      </c>
      <c r="C1559" s="225" t="s">
        <v>6068</v>
      </c>
      <c r="D1559" s="38" t="s">
        <v>57</v>
      </c>
      <c r="E1559" s="37"/>
      <c r="F1559" s="38" t="s">
        <v>89</v>
      </c>
      <c r="G1559" s="39" t="s">
        <v>6069</v>
      </c>
      <c r="H1559" s="40">
        <v>43641</v>
      </c>
      <c r="I1559" s="41">
        <f>Table15[[#This Row],[Fecha 
de 
expedición]]+1461</f>
        <v>45102</v>
      </c>
      <c r="J1559" s="244" t="str">
        <f ca="1">IF(I1559&gt;=TODAY(),"si","no")</f>
        <v>no</v>
      </c>
      <c r="K1559" s="8" t="str">
        <f ca="1">IF(ABS(_xlfn.DAYS(TODAY(),I1559))&lt;$B$9,"Debe renovar licencia luego de curso de 8 horas","")</f>
        <v/>
      </c>
      <c r="L1559" s="8"/>
      <c r="M1559" s="8" t="str">
        <f ca="1">IF(AND(J1559="no",$B$10="si"),"si","no")</f>
        <v>si</v>
      </c>
      <c r="N1559" s="266"/>
      <c r="O1559" s="266"/>
      <c r="P1559" s="266"/>
      <c r="Q1559" s="267" t="str" cm="1">
        <f t="array" aca="1" ref="Q1559" ca="1">_xlfn.IFS(J1559="no","no",$B$10="si","si")</f>
        <v>no</v>
      </c>
      <c r="R1559" s="266"/>
    </row>
    <row r="1560" spans="1:18" x14ac:dyDescent="0.3">
      <c r="A1560" s="63" t="s">
        <v>6070</v>
      </c>
      <c r="B1560" s="224" t="s">
        <v>44</v>
      </c>
      <c r="C1560" s="225" t="s">
        <v>6071</v>
      </c>
      <c r="D1560" s="38" t="s">
        <v>57</v>
      </c>
      <c r="E1560" s="37" t="s">
        <v>6072</v>
      </c>
      <c r="F1560" s="38" t="s">
        <v>508</v>
      </c>
      <c r="G1560" s="39" t="s">
        <v>6073</v>
      </c>
      <c r="H1560" s="40">
        <v>43641</v>
      </c>
      <c r="I1560" s="41">
        <f>Table15[[#This Row],[Fecha 
de 
expedición]]+1461</f>
        <v>45102</v>
      </c>
      <c r="J1560" s="244" t="str">
        <f ca="1">IF(I1560&gt;=TODAY(),"si","no")</f>
        <v>no</v>
      </c>
      <c r="K1560" s="8" t="str">
        <f ca="1">IF(ABS(_xlfn.DAYS(TODAY(),I1560))&lt;$B$9,"Debe renovar licencia luego de curso de 8 horas","")</f>
        <v/>
      </c>
      <c r="L1560" s="8"/>
      <c r="M1560" s="8" t="str">
        <f ca="1">IF(AND(J1560="no",$B$10="si"),"si","no")</f>
        <v>si</v>
      </c>
      <c r="N1560" s="266"/>
      <c r="O1560" s="266"/>
      <c r="P1560" s="266"/>
      <c r="Q1560" s="267" t="str" cm="1">
        <f t="array" aca="1" ref="Q1560" ca="1">_xlfn.IFS(J1560="no","no",$B$10="si","si")</f>
        <v>no</v>
      </c>
      <c r="R1560" s="266"/>
    </row>
    <row r="1561" spans="1:18" x14ac:dyDescent="0.3">
      <c r="A1561" s="63" t="s">
        <v>6074</v>
      </c>
      <c r="B1561" s="224" t="s">
        <v>44</v>
      </c>
      <c r="C1561" s="225" t="s">
        <v>6075</v>
      </c>
      <c r="D1561" s="38" t="s">
        <v>57</v>
      </c>
      <c r="E1561" s="37" t="s">
        <v>6076</v>
      </c>
      <c r="F1561" s="38" t="s">
        <v>53</v>
      </c>
      <c r="G1561" s="39" t="s">
        <v>6077</v>
      </c>
      <c r="H1561" s="40">
        <v>45054</v>
      </c>
      <c r="I1561" s="41">
        <f>Table15[[#This Row],[Fecha 
de 
expedición]]+1461</f>
        <v>46515</v>
      </c>
      <c r="J1561" s="244" t="str">
        <f ca="1">IF(I1561&gt;=TODAY(),"si","no")</f>
        <v>si</v>
      </c>
      <c r="K1561" s="8" t="str">
        <f ca="1">IF(ABS(_xlfn.DAYS(TODAY(),I1561))&lt;$B$9,"Debe renovar licencia luego de curso de 8 horas","")</f>
        <v/>
      </c>
      <c r="L1561" s="8"/>
      <c r="M1561" s="8" t="str">
        <f ca="1">IF(AND(J1561="no",$B$10="si"),"si","no")</f>
        <v>no</v>
      </c>
      <c r="N1561" s="266"/>
      <c r="O1561" s="266"/>
      <c r="P1561" s="266"/>
      <c r="Q1561" s="267" t="str" cm="1">
        <f t="array" aca="1" ref="Q1561" ca="1">_xlfn.IFS(J1561="no","no",$B$10="si","si")</f>
        <v>si</v>
      </c>
      <c r="R1561" s="266"/>
    </row>
    <row r="1562" spans="1:18" x14ac:dyDescent="0.3">
      <c r="A1562" s="63" t="s">
        <v>6078</v>
      </c>
      <c r="B1562" s="224" t="s">
        <v>44</v>
      </c>
      <c r="C1562" s="225" t="s">
        <v>6079</v>
      </c>
      <c r="D1562" s="38" t="s">
        <v>57</v>
      </c>
      <c r="E1562" s="37" t="s">
        <v>6080</v>
      </c>
      <c r="F1562" s="38" t="s">
        <v>425</v>
      </c>
      <c r="G1562" s="39" t="s">
        <v>6081</v>
      </c>
      <c r="H1562" s="40">
        <v>43641</v>
      </c>
      <c r="I1562" s="41">
        <f>Table15[[#This Row],[Fecha 
de 
expedición]]+1461</f>
        <v>45102</v>
      </c>
      <c r="J1562" s="244" t="str">
        <f ca="1">IF(I1562&gt;=TODAY(),"si","no")</f>
        <v>no</v>
      </c>
      <c r="K1562" s="8" t="str">
        <f ca="1">IF(ABS(_xlfn.DAYS(TODAY(),I1562))&lt;$B$9,"Debe renovar licencia luego de curso de 8 horas","")</f>
        <v/>
      </c>
      <c r="L1562" s="8"/>
      <c r="M1562" s="8" t="str">
        <f ca="1">IF(AND(J1562="no",$B$10="si"),"si","no")</f>
        <v>si</v>
      </c>
      <c r="N1562" s="266"/>
      <c r="O1562" s="266"/>
      <c r="P1562" s="266"/>
      <c r="Q1562" s="267" t="str" cm="1">
        <f t="array" aca="1" ref="Q1562" ca="1">_xlfn.IFS(J1562="no","no",$B$10="si","si")</f>
        <v>no</v>
      </c>
      <c r="R1562" s="266"/>
    </row>
    <row r="1563" spans="1:18" x14ac:dyDescent="0.3">
      <c r="A1563" s="63" t="s">
        <v>6082</v>
      </c>
      <c r="B1563" s="224" t="s">
        <v>44</v>
      </c>
      <c r="C1563" s="225" t="s">
        <v>6083</v>
      </c>
      <c r="D1563" s="38" t="s">
        <v>57</v>
      </c>
      <c r="E1563" s="37" t="s">
        <v>6084</v>
      </c>
      <c r="F1563" s="38" t="s">
        <v>89</v>
      </c>
      <c r="G1563" s="39" t="s">
        <v>6085</v>
      </c>
      <c r="H1563" s="40">
        <v>43641</v>
      </c>
      <c r="I1563" s="41">
        <f>Table15[[#This Row],[Fecha 
de 
expedición]]+1461</f>
        <v>45102</v>
      </c>
      <c r="J1563" s="244" t="str">
        <f ca="1">IF(I1563&gt;=TODAY(),"si","no")</f>
        <v>no</v>
      </c>
      <c r="K1563" s="8" t="str">
        <f ca="1">IF(ABS(_xlfn.DAYS(TODAY(),I1563))&lt;$B$9,"Debe renovar licencia luego de curso de 8 horas","")</f>
        <v/>
      </c>
      <c r="L1563" s="8"/>
      <c r="M1563" s="8" t="str">
        <f ca="1">IF(AND(J1563="no",$B$10="si"),"si","no")</f>
        <v>si</v>
      </c>
      <c r="N1563" s="266"/>
      <c r="O1563" s="266"/>
      <c r="P1563" s="266"/>
      <c r="Q1563" s="267" t="str" cm="1">
        <f t="array" aca="1" ref="Q1563" ca="1">_xlfn.IFS(J1563="no","no",$B$10="si","si")</f>
        <v>no</v>
      </c>
      <c r="R1563" s="266"/>
    </row>
    <row r="1564" spans="1:18" x14ac:dyDescent="0.3">
      <c r="A1564" s="63" t="s">
        <v>6086</v>
      </c>
      <c r="B1564" s="224" t="s">
        <v>44</v>
      </c>
      <c r="C1564" s="225" t="s">
        <v>6087</v>
      </c>
      <c r="D1564" s="38" t="s">
        <v>46</v>
      </c>
      <c r="E1564" s="37" t="s">
        <v>6088</v>
      </c>
      <c r="F1564" s="38" t="s">
        <v>74</v>
      </c>
      <c r="G1564" s="39" t="s">
        <v>6089</v>
      </c>
      <c r="H1564" s="40">
        <v>43641</v>
      </c>
      <c r="I1564" s="41">
        <f>Table15[[#This Row],[Fecha 
de 
expedición]]+1461</f>
        <v>45102</v>
      </c>
      <c r="J1564" s="244" t="str">
        <f ca="1">IF(I1564&gt;=TODAY(),"si","no")</f>
        <v>no</v>
      </c>
      <c r="K1564" s="8" t="str">
        <f ca="1">IF(ABS(_xlfn.DAYS(TODAY(),I1564))&lt;$B$9,"Debe renovar licencia luego de curso de 8 horas","")</f>
        <v/>
      </c>
      <c r="L1564" s="8"/>
      <c r="M1564" s="8" t="str">
        <f ca="1">IF(AND(J1564="no",$B$10="si"),"si","no")</f>
        <v>si</v>
      </c>
      <c r="N1564" s="266"/>
      <c r="O1564" s="266"/>
      <c r="P1564" s="266"/>
      <c r="Q1564" s="267" t="str" cm="1">
        <f t="array" aca="1" ref="Q1564" ca="1">_xlfn.IFS(J1564="no","no",$B$10="si","si")</f>
        <v>no</v>
      </c>
      <c r="R1564" s="266"/>
    </row>
    <row r="1565" spans="1:18" x14ac:dyDescent="0.3">
      <c r="A1565" s="63" t="s">
        <v>6090</v>
      </c>
      <c r="B1565" s="224" t="s">
        <v>44</v>
      </c>
      <c r="C1565" s="225" t="s">
        <v>6091</v>
      </c>
      <c r="D1565" s="38" t="s">
        <v>57</v>
      </c>
      <c r="E1565" s="37"/>
      <c r="F1565" s="38" t="s">
        <v>237</v>
      </c>
      <c r="G1565" s="39" t="s">
        <v>6092</v>
      </c>
      <c r="H1565" s="40">
        <v>43641</v>
      </c>
      <c r="I1565" s="41">
        <f>Table15[[#This Row],[Fecha 
de 
expedición]]+1461</f>
        <v>45102</v>
      </c>
      <c r="J1565" s="244" t="str">
        <f ca="1">IF(I1565&gt;=TODAY(),"si","no")</f>
        <v>no</v>
      </c>
      <c r="K1565" s="8" t="str">
        <f ca="1">IF(ABS(_xlfn.DAYS(TODAY(),I1565))&lt;$B$9,"Debe renovar licencia luego de curso de 8 horas","")</f>
        <v/>
      </c>
      <c r="L1565" s="8"/>
      <c r="M1565" s="8" t="str">
        <f ca="1">IF(AND(J1565="no",$B$10="si"),"si","no")</f>
        <v>si</v>
      </c>
      <c r="N1565" s="266"/>
      <c r="O1565" s="266"/>
      <c r="P1565" s="266"/>
      <c r="Q1565" s="267" t="str" cm="1">
        <f t="array" aca="1" ref="Q1565" ca="1">_xlfn.IFS(J1565="no","no",$B$10="si","si")</f>
        <v>no</v>
      </c>
      <c r="R1565" s="266"/>
    </row>
    <row r="1566" spans="1:18" x14ac:dyDescent="0.3">
      <c r="A1566" s="63" t="s">
        <v>6093</v>
      </c>
      <c r="B1566" s="224" t="s">
        <v>44</v>
      </c>
      <c r="C1566" s="225" t="s">
        <v>6094</v>
      </c>
      <c r="D1566" s="38" t="s">
        <v>46</v>
      </c>
      <c r="E1566" s="37" t="s">
        <v>6095</v>
      </c>
      <c r="F1566" s="38" t="s">
        <v>114</v>
      </c>
      <c r="G1566" s="39" t="s">
        <v>6096</v>
      </c>
      <c r="H1566" s="40">
        <v>45086</v>
      </c>
      <c r="I1566" s="41">
        <f>Table15[[#This Row],[Fecha 
de 
expedición]]+1461</f>
        <v>46547</v>
      </c>
      <c r="J1566" s="244" t="str">
        <f ca="1">IF(I1566&gt;=TODAY(),"si","no")</f>
        <v>si</v>
      </c>
      <c r="K1566" s="8" t="str">
        <f ca="1">IF(ABS(_xlfn.DAYS(TODAY(),I1566))&lt;$B$9,"Debe renovar licencia luego de curso de 8 horas","")</f>
        <v/>
      </c>
      <c r="L1566" s="8"/>
      <c r="M1566" s="8" t="str">
        <f ca="1">IF(AND(J1566="no",$B$10="si"),"si","no")</f>
        <v>no</v>
      </c>
      <c r="N1566" s="266"/>
      <c r="O1566" s="266"/>
      <c r="P1566" s="266"/>
      <c r="Q1566" s="267" t="str" cm="1">
        <f t="array" aca="1" ref="Q1566" ca="1">_xlfn.IFS(J1566="no","no",$B$10="si","si")</f>
        <v>si</v>
      </c>
      <c r="R1566" s="266"/>
    </row>
    <row r="1567" spans="1:18" x14ac:dyDescent="0.3">
      <c r="A1567" s="63" t="s">
        <v>6097</v>
      </c>
      <c r="B1567" s="224" t="s">
        <v>44</v>
      </c>
      <c r="C1567" s="225" t="s">
        <v>6098</v>
      </c>
      <c r="D1567" s="38" t="s">
        <v>57</v>
      </c>
      <c r="E1567" s="37"/>
      <c r="F1567" s="38" t="s">
        <v>89</v>
      </c>
      <c r="G1567" s="39" t="s">
        <v>6099</v>
      </c>
      <c r="H1567" s="40">
        <v>43641</v>
      </c>
      <c r="I1567" s="41">
        <f>Table15[[#This Row],[Fecha 
de 
expedición]]+1461</f>
        <v>45102</v>
      </c>
      <c r="J1567" s="244" t="str">
        <f ca="1">IF(I1567&gt;=TODAY(),"si","no")</f>
        <v>no</v>
      </c>
      <c r="K1567" s="8" t="str">
        <f ca="1">IF(ABS(_xlfn.DAYS(TODAY(),I1567))&lt;$B$9,"Debe renovar licencia luego de curso de 8 horas","")</f>
        <v/>
      </c>
      <c r="L1567" s="8"/>
      <c r="M1567" s="8" t="str">
        <f ca="1">IF(AND(J1567="no",$B$10="si"),"si","no")</f>
        <v>si</v>
      </c>
      <c r="N1567" s="266"/>
      <c r="O1567" s="266"/>
      <c r="P1567" s="266"/>
      <c r="Q1567" s="267" t="str" cm="1">
        <f t="array" aca="1" ref="Q1567" ca="1">_xlfn.IFS(J1567="no","no",$B$10="si","si")</f>
        <v>no</v>
      </c>
      <c r="R1567" s="266"/>
    </row>
    <row r="1568" spans="1:18" x14ac:dyDescent="0.3">
      <c r="A1568" s="63" t="s">
        <v>6100</v>
      </c>
      <c r="B1568" s="224" t="s">
        <v>44</v>
      </c>
      <c r="C1568" s="225" t="s">
        <v>6101</v>
      </c>
      <c r="D1568" s="38" t="s">
        <v>57</v>
      </c>
      <c r="E1568" s="37" t="s">
        <v>6102</v>
      </c>
      <c r="F1568" s="38" t="s">
        <v>84</v>
      </c>
      <c r="G1568" s="39" t="s">
        <v>6103</v>
      </c>
      <c r="H1568" s="40">
        <v>45159</v>
      </c>
      <c r="I1568" s="41">
        <f>Table15[[#This Row],[Fecha 
de 
expedición]]+1461</f>
        <v>46620</v>
      </c>
      <c r="J1568" s="244" t="str">
        <f ca="1">IF(I1568&gt;=TODAY(),"si","no")</f>
        <v>si</v>
      </c>
      <c r="K1568" s="8" t="str">
        <f ca="1">IF(ABS(_xlfn.DAYS(TODAY(),I1568))&lt;$B$9,"Debe renovar licencia luego de curso de 8 horas","")</f>
        <v/>
      </c>
      <c r="L1568" s="8"/>
      <c r="M1568" s="8" t="str">
        <f ca="1">IF(AND(J1568="no",$B$10="si"),"si","no")</f>
        <v>no</v>
      </c>
      <c r="N1568" s="266"/>
      <c r="O1568" s="266"/>
      <c r="P1568" s="266"/>
      <c r="Q1568" s="267" t="str" cm="1">
        <f t="array" aca="1" ref="Q1568" ca="1">_xlfn.IFS(J1568="no","no",$B$10="si","si")</f>
        <v>si</v>
      </c>
      <c r="R1568" s="266"/>
    </row>
    <row r="1569" spans="1:18" x14ac:dyDescent="0.3">
      <c r="A1569" s="63" t="s">
        <v>6104</v>
      </c>
      <c r="B1569" s="224" t="s">
        <v>44</v>
      </c>
      <c r="C1569" s="225" t="s">
        <v>6105</v>
      </c>
      <c r="D1569" s="38" t="s">
        <v>57</v>
      </c>
      <c r="E1569" s="83" t="s">
        <v>6106</v>
      </c>
      <c r="F1569" s="38" t="s">
        <v>508</v>
      </c>
      <c r="G1569" s="39" t="s">
        <v>6107</v>
      </c>
      <c r="H1569" s="40">
        <v>43662</v>
      </c>
      <c r="I1569" s="41">
        <f>Table15[[#This Row],[Fecha 
de 
expedición]]+1461</f>
        <v>45123</v>
      </c>
      <c r="J1569" s="244" t="str">
        <f ca="1">IF(I1569&gt;=TODAY(),"si","no")</f>
        <v>no</v>
      </c>
      <c r="K1569" s="8" t="str">
        <f ca="1">IF(ABS(_xlfn.DAYS(TODAY(),I1569))&lt;$B$9,"Debe renovar licencia luego de curso de 8 horas","")</f>
        <v/>
      </c>
      <c r="L1569" s="8"/>
      <c r="M1569" s="8" t="str">
        <f ca="1">IF(AND(J1569="no",$B$10="si"),"si","no")</f>
        <v>si</v>
      </c>
      <c r="N1569" s="266"/>
      <c r="O1569" s="266"/>
      <c r="P1569" s="266"/>
      <c r="Q1569" s="267" t="str" cm="1">
        <f t="array" aca="1" ref="Q1569" ca="1">_xlfn.IFS(J1569="no","no",$B$10="si","si")</f>
        <v>no</v>
      </c>
      <c r="R1569" s="266"/>
    </row>
    <row r="1570" spans="1:18" x14ac:dyDescent="0.3">
      <c r="A1570" s="63" t="s">
        <v>6108</v>
      </c>
      <c r="B1570" s="224" t="s">
        <v>44</v>
      </c>
      <c r="C1570" s="225" t="s">
        <v>6109</v>
      </c>
      <c r="D1570" s="38" t="s">
        <v>57</v>
      </c>
      <c r="E1570" s="37" t="s">
        <v>6110</v>
      </c>
      <c r="F1570" s="38" t="s">
        <v>835</v>
      </c>
      <c r="G1570" s="39" t="s">
        <v>6111</v>
      </c>
      <c r="H1570" s="40">
        <v>43662</v>
      </c>
      <c r="I1570" s="41">
        <f>Table15[[#This Row],[Fecha 
de 
expedición]]+1461</f>
        <v>45123</v>
      </c>
      <c r="J1570" s="244" t="str">
        <f ca="1">IF(I1570&gt;=TODAY(),"si","no")</f>
        <v>no</v>
      </c>
      <c r="K1570" s="8" t="str">
        <f ca="1">IF(ABS(_xlfn.DAYS(TODAY(),I1570))&lt;$B$9,"Debe renovar licencia luego de curso de 8 horas","")</f>
        <v/>
      </c>
      <c r="L1570" s="8"/>
      <c r="M1570" s="8" t="str">
        <f ca="1">IF(AND(J1570="no",$B$10="si"),"si","no")</f>
        <v>si</v>
      </c>
      <c r="N1570" s="266"/>
      <c r="O1570" s="266"/>
      <c r="P1570" s="266"/>
      <c r="Q1570" s="267" t="str" cm="1">
        <f t="array" aca="1" ref="Q1570" ca="1">_xlfn.IFS(J1570="no","no",$B$10="si","si")</f>
        <v>no</v>
      </c>
      <c r="R1570" s="266"/>
    </row>
    <row r="1571" spans="1:18" x14ac:dyDescent="0.3">
      <c r="A1571" s="63" t="s">
        <v>6112</v>
      </c>
      <c r="B1571" s="224" t="s">
        <v>44</v>
      </c>
      <c r="C1571" s="225" t="s">
        <v>6113</v>
      </c>
      <c r="D1571" s="38" t="s">
        <v>46</v>
      </c>
      <c r="E1571" s="37" t="s">
        <v>6114</v>
      </c>
      <c r="F1571" s="38" t="s">
        <v>835</v>
      </c>
      <c r="G1571" s="39" t="s">
        <v>6115</v>
      </c>
      <c r="H1571" s="40">
        <v>43662</v>
      </c>
      <c r="I1571" s="41">
        <f>Table15[[#This Row],[Fecha 
de 
expedición]]+1461</f>
        <v>45123</v>
      </c>
      <c r="J1571" s="244" t="str">
        <f ca="1">IF(I1571&gt;=TODAY(),"si","no")</f>
        <v>no</v>
      </c>
      <c r="K1571" s="8" t="str">
        <f ca="1">IF(ABS(_xlfn.DAYS(TODAY(),I1571))&lt;$B$9,"Debe renovar licencia luego de curso de 8 horas","")</f>
        <v/>
      </c>
      <c r="L1571" s="8"/>
      <c r="M1571" s="8" t="str">
        <f ca="1">IF(AND(J1571="no",$B$10="si"),"si","no")</f>
        <v>si</v>
      </c>
      <c r="N1571" s="266"/>
      <c r="O1571" s="266"/>
      <c r="P1571" s="266"/>
      <c r="Q1571" s="267" t="str" cm="1">
        <f t="array" aca="1" ref="Q1571" ca="1">_xlfn.IFS(J1571="no","no",$B$10="si","si")</f>
        <v>no</v>
      </c>
      <c r="R1571" s="266"/>
    </row>
    <row r="1572" spans="1:18" x14ac:dyDescent="0.3">
      <c r="A1572" s="63" t="s">
        <v>6116</v>
      </c>
      <c r="B1572" s="224" t="s">
        <v>44</v>
      </c>
      <c r="C1572" s="225" t="s">
        <v>6117</v>
      </c>
      <c r="D1572" s="38" t="s">
        <v>57</v>
      </c>
      <c r="E1572" s="37" t="s">
        <v>6118</v>
      </c>
      <c r="F1572" s="38" t="s">
        <v>1291</v>
      </c>
      <c r="G1572" s="39" t="s">
        <v>6119</v>
      </c>
      <c r="H1572" s="40">
        <v>45117</v>
      </c>
      <c r="I1572" s="41">
        <f>Table15[[#This Row],[Fecha 
de 
expedición]]+1461</f>
        <v>46578</v>
      </c>
      <c r="J1572" s="244" t="str">
        <f ca="1">IF(I1572&gt;=TODAY(),"si","no")</f>
        <v>si</v>
      </c>
      <c r="K1572" s="8" t="str">
        <f ca="1">IF(ABS(_xlfn.DAYS(TODAY(),I1572))&lt;$B$9,"Debe renovar licencia luego de curso de 8 horas","")</f>
        <v/>
      </c>
      <c r="L1572" s="8"/>
      <c r="M1572" s="8" t="str">
        <f ca="1">IF(AND(J1572="no",$B$10="si"),"si","no")</f>
        <v>no</v>
      </c>
      <c r="N1572" s="266"/>
      <c r="O1572" s="266"/>
      <c r="P1572" s="266"/>
      <c r="Q1572" s="267" t="str" cm="1">
        <f t="array" aca="1" ref="Q1572" ca="1">_xlfn.IFS(J1572="no","no",$B$10="si","si")</f>
        <v>si</v>
      </c>
      <c r="R1572" s="266"/>
    </row>
    <row r="1573" spans="1:18" x14ac:dyDescent="0.3">
      <c r="A1573" s="63" t="s">
        <v>6120</v>
      </c>
      <c r="B1573" s="224" t="s">
        <v>44</v>
      </c>
      <c r="C1573" s="225" t="s">
        <v>6121</v>
      </c>
      <c r="D1573" s="38" t="s">
        <v>57</v>
      </c>
      <c r="E1573" s="37" t="s">
        <v>6122</v>
      </c>
      <c r="F1573" s="38" t="s">
        <v>466</v>
      </c>
      <c r="G1573" s="39" t="s">
        <v>6123</v>
      </c>
      <c r="H1573" s="40">
        <v>45159</v>
      </c>
      <c r="I1573" s="41">
        <f>Table15[[#This Row],[Fecha 
de 
expedición]]+1461</f>
        <v>46620</v>
      </c>
      <c r="J1573" s="244" t="str">
        <f ca="1">IF(I1573&gt;=TODAY(),"si","no")</f>
        <v>si</v>
      </c>
      <c r="K1573" s="8" t="str">
        <f ca="1">IF(ABS(_xlfn.DAYS(TODAY(),I1573))&lt;$B$9,"Debe renovar licencia luego de curso de 8 horas","")</f>
        <v/>
      </c>
      <c r="L1573" s="8"/>
      <c r="M1573" s="8" t="str">
        <f ca="1">IF(AND(J1573="no",$B$10="si"),"si","no")</f>
        <v>no</v>
      </c>
      <c r="N1573" s="266"/>
      <c r="O1573" s="266"/>
      <c r="P1573" s="266"/>
      <c r="Q1573" s="267" t="str" cm="1">
        <f t="array" aca="1" ref="Q1573" ca="1">_xlfn.IFS(J1573="no","no",$B$10="si","si")</f>
        <v>si</v>
      </c>
      <c r="R1573" s="266"/>
    </row>
    <row r="1574" spans="1:18" x14ac:dyDescent="0.3">
      <c r="A1574" s="63" t="s">
        <v>6124</v>
      </c>
      <c r="B1574" s="224" t="s">
        <v>44</v>
      </c>
      <c r="C1574" s="225" t="s">
        <v>6125</v>
      </c>
      <c r="D1574" s="38" t="s">
        <v>57</v>
      </c>
      <c r="E1574" s="83" t="s">
        <v>6126</v>
      </c>
      <c r="F1574" s="38" t="s">
        <v>835</v>
      </c>
      <c r="G1574" s="39" t="s">
        <v>6127</v>
      </c>
      <c r="H1574" s="40">
        <v>45117</v>
      </c>
      <c r="I1574" s="41">
        <f>Table15[[#This Row],[Fecha 
de 
expedición]]+1461</f>
        <v>46578</v>
      </c>
      <c r="J1574" s="244" t="str">
        <f ca="1">IF(I1574&gt;=TODAY(),"si","no")</f>
        <v>si</v>
      </c>
      <c r="K1574" s="8" t="str">
        <f ca="1">IF(ABS(_xlfn.DAYS(TODAY(),I1574))&lt;$B$9,"Debe renovar licencia luego de curso de 8 horas","")</f>
        <v/>
      </c>
      <c r="L1574" s="8"/>
      <c r="M1574" s="8" t="str">
        <f ca="1">IF(AND(J1574="no",$B$10="si"),"si","no")</f>
        <v>no</v>
      </c>
      <c r="N1574" s="266"/>
      <c r="O1574" s="266"/>
      <c r="P1574" s="266"/>
      <c r="Q1574" s="267" t="str" cm="1">
        <f t="array" aca="1" ref="Q1574" ca="1">_xlfn.IFS(J1574="no","no",$B$10="si","si")</f>
        <v>si</v>
      </c>
      <c r="R1574" s="266"/>
    </row>
    <row r="1575" spans="1:18" x14ac:dyDescent="0.3">
      <c r="A1575" s="63" t="s">
        <v>6128</v>
      </c>
      <c r="B1575" s="224" t="s">
        <v>44</v>
      </c>
      <c r="C1575" s="225" t="s">
        <v>6129</v>
      </c>
      <c r="D1575" s="38" t="s">
        <v>57</v>
      </c>
      <c r="E1575" s="37" t="s">
        <v>6130</v>
      </c>
      <c r="F1575" s="38" t="s">
        <v>835</v>
      </c>
      <c r="G1575" s="39" t="s">
        <v>6131</v>
      </c>
      <c r="H1575" s="40">
        <v>45119</v>
      </c>
      <c r="I1575" s="41">
        <f>Table15[[#This Row],[Fecha 
de 
expedición]]+1461</f>
        <v>46580</v>
      </c>
      <c r="J1575" s="244" t="str">
        <f ca="1">IF(I1575&gt;=TODAY(),"si","no")</f>
        <v>si</v>
      </c>
      <c r="K1575" s="8" t="str">
        <f ca="1">IF(ABS(_xlfn.DAYS(TODAY(),I1575))&lt;$B$9,"Debe renovar licencia luego de curso de 8 horas","")</f>
        <v/>
      </c>
      <c r="L1575" s="8"/>
      <c r="M1575" s="8" t="str">
        <f ca="1">IF(AND(J1575="no",$B$10="si"),"si","no")</f>
        <v>no</v>
      </c>
      <c r="N1575" s="266"/>
      <c r="O1575" s="266"/>
      <c r="P1575" s="266"/>
      <c r="Q1575" s="267" t="str" cm="1">
        <f t="array" aca="1" ref="Q1575" ca="1">_xlfn.IFS(J1575="no","no",$B$10="si","si")</f>
        <v>si</v>
      </c>
      <c r="R1575" s="266"/>
    </row>
    <row r="1576" spans="1:18" x14ac:dyDescent="0.3">
      <c r="A1576" s="63" t="s">
        <v>6132</v>
      </c>
      <c r="B1576" s="224" t="s">
        <v>44</v>
      </c>
      <c r="C1576" s="225" t="s">
        <v>6133</v>
      </c>
      <c r="D1576" s="38" t="s">
        <v>57</v>
      </c>
      <c r="E1576" s="37" t="s">
        <v>6134</v>
      </c>
      <c r="F1576" s="38" t="s">
        <v>194</v>
      </c>
      <c r="G1576" s="39" t="s">
        <v>6135</v>
      </c>
      <c r="H1576" s="40">
        <v>43662</v>
      </c>
      <c r="I1576" s="41">
        <f>Table15[[#This Row],[Fecha 
de 
expedición]]+1461</f>
        <v>45123</v>
      </c>
      <c r="J1576" s="244" t="str">
        <f ca="1">IF(I1576&gt;=TODAY(),"si","no")</f>
        <v>no</v>
      </c>
      <c r="K1576" s="8" t="str">
        <f ca="1">IF(ABS(_xlfn.DAYS(TODAY(),I1576))&lt;$B$9,"Debe renovar licencia luego de curso de 8 horas","")</f>
        <v/>
      </c>
      <c r="L1576" s="8"/>
      <c r="M1576" s="8" t="str">
        <f ca="1">IF(AND(J1576="no",$B$10="si"),"si","no")</f>
        <v>si</v>
      </c>
      <c r="N1576" s="266"/>
      <c r="O1576" s="266"/>
      <c r="P1576" s="266"/>
      <c r="Q1576" s="267" t="str" cm="1">
        <f t="array" aca="1" ref="Q1576" ca="1">_xlfn.IFS(J1576="no","no",$B$10="si","si")</f>
        <v>no</v>
      </c>
      <c r="R1576" s="266"/>
    </row>
    <row r="1577" spans="1:18" x14ac:dyDescent="0.3">
      <c r="A1577" s="63" t="s">
        <v>6136</v>
      </c>
      <c r="B1577" s="224" t="s">
        <v>44</v>
      </c>
      <c r="C1577" s="225" t="s">
        <v>6137</v>
      </c>
      <c r="D1577" s="38" t="s">
        <v>57</v>
      </c>
      <c r="E1577" s="37" t="s">
        <v>6138</v>
      </c>
      <c r="F1577" s="38" t="s">
        <v>453</v>
      </c>
      <c r="G1577" s="39" t="s">
        <v>6139</v>
      </c>
      <c r="H1577" s="40">
        <v>45124</v>
      </c>
      <c r="I1577" s="41">
        <f>Table15[[#This Row],[Fecha 
de 
expedición]]+1461</f>
        <v>46585</v>
      </c>
      <c r="J1577" s="244" t="str">
        <f ca="1">IF(I1577&gt;=TODAY(),"si","no")</f>
        <v>si</v>
      </c>
      <c r="K1577" s="8" t="str">
        <f ca="1">IF(ABS(_xlfn.DAYS(TODAY(),I1577))&lt;$B$9,"Debe renovar licencia luego de curso de 8 horas","")</f>
        <v/>
      </c>
      <c r="L1577" s="8"/>
      <c r="M1577" s="8" t="str">
        <f ca="1">IF(AND(J1577="no",$B$10="si"),"si","no")</f>
        <v>no</v>
      </c>
      <c r="N1577" s="266"/>
      <c r="O1577" s="266"/>
      <c r="P1577" s="266"/>
      <c r="Q1577" s="267" t="str" cm="1">
        <f t="array" aca="1" ref="Q1577" ca="1">_xlfn.IFS(J1577="no","no",$B$10="si","si")</f>
        <v>si</v>
      </c>
      <c r="R1577" s="266"/>
    </row>
    <row r="1578" spans="1:18" x14ac:dyDescent="0.3">
      <c r="A1578" s="63" t="s">
        <v>6140</v>
      </c>
      <c r="B1578" s="224" t="s">
        <v>44</v>
      </c>
      <c r="C1578" s="225" t="s">
        <v>6141</v>
      </c>
      <c r="D1578" s="38" t="s">
        <v>57</v>
      </c>
      <c r="E1578" s="37" t="s">
        <v>6142</v>
      </c>
      <c r="F1578" s="38" t="s">
        <v>3170</v>
      </c>
      <c r="G1578" s="39" t="s">
        <v>6143</v>
      </c>
      <c r="H1578" s="40">
        <v>43662</v>
      </c>
      <c r="I1578" s="41">
        <f>Table15[[#This Row],[Fecha 
de 
expedición]]+1461</f>
        <v>45123</v>
      </c>
      <c r="J1578" s="244" t="str">
        <f ca="1">IF(I1578&gt;=TODAY(),"si","no")</f>
        <v>no</v>
      </c>
      <c r="K1578" s="8" t="str">
        <f ca="1">IF(ABS(_xlfn.DAYS(TODAY(),I1578))&lt;$B$9,"Debe renovar licencia luego de curso de 8 horas","")</f>
        <v/>
      </c>
      <c r="L1578" s="8"/>
      <c r="M1578" s="8" t="str">
        <f ca="1">IF(AND(J1578="no",$B$10="si"),"si","no")</f>
        <v>si</v>
      </c>
      <c r="N1578" s="266"/>
      <c r="O1578" s="266"/>
      <c r="P1578" s="266"/>
      <c r="Q1578" s="267" t="str" cm="1">
        <f t="array" aca="1" ref="Q1578" ca="1">_xlfn.IFS(J1578="no","no",$B$10="si","si")</f>
        <v>no</v>
      </c>
      <c r="R1578" s="266"/>
    </row>
    <row r="1579" spans="1:18" x14ac:dyDescent="0.3">
      <c r="A1579" s="63" t="s">
        <v>6144</v>
      </c>
      <c r="B1579" s="224" t="s">
        <v>44</v>
      </c>
      <c r="C1579" s="225" t="s">
        <v>6145</v>
      </c>
      <c r="D1579" s="38" t="s">
        <v>57</v>
      </c>
      <c r="E1579" s="37" t="s">
        <v>6146</v>
      </c>
      <c r="F1579" s="38" t="s">
        <v>194</v>
      </c>
      <c r="G1579" s="39" t="s">
        <v>6147</v>
      </c>
      <c r="H1579" s="40">
        <v>43670</v>
      </c>
      <c r="I1579" s="41">
        <f>Table15[[#This Row],[Fecha 
de 
expedición]]+1461</f>
        <v>45131</v>
      </c>
      <c r="J1579" s="244" t="str">
        <f ca="1">IF(I1579&gt;=TODAY(),"si","no")</f>
        <v>no</v>
      </c>
      <c r="K1579" s="8" t="str">
        <f ca="1">IF(ABS(_xlfn.DAYS(TODAY(),I1579))&lt;$B$9,"Debe renovar licencia luego de curso de 8 horas","")</f>
        <v/>
      </c>
      <c r="L1579" s="8"/>
      <c r="M1579" s="8" t="str">
        <f ca="1">IF(AND(J1579="no",$B$10="si"),"si","no")</f>
        <v>si</v>
      </c>
      <c r="N1579" s="266"/>
      <c r="O1579" s="266"/>
      <c r="P1579" s="266"/>
      <c r="Q1579" s="267" t="str" cm="1">
        <f t="array" aca="1" ref="Q1579" ca="1">_xlfn.IFS(J1579="no","no",$B$10="si","si")</f>
        <v>no</v>
      </c>
      <c r="R1579" s="266"/>
    </row>
    <row r="1580" spans="1:18" x14ac:dyDescent="0.3">
      <c r="A1580" s="63" t="s">
        <v>6148</v>
      </c>
      <c r="B1580" s="224" t="s">
        <v>44</v>
      </c>
      <c r="C1580" s="225" t="s">
        <v>6149</v>
      </c>
      <c r="D1580" s="38" t="s">
        <v>57</v>
      </c>
      <c r="E1580" s="37" t="s">
        <v>6150</v>
      </c>
      <c r="F1580" s="38" t="s">
        <v>53</v>
      </c>
      <c r="G1580" s="39" t="s">
        <v>6151</v>
      </c>
      <c r="H1580" s="40">
        <v>43670</v>
      </c>
      <c r="I1580" s="41">
        <f>Table15[[#This Row],[Fecha 
de 
expedición]]+1461</f>
        <v>45131</v>
      </c>
      <c r="J1580" s="244" t="str">
        <f ca="1">IF(I1580&gt;=TODAY(),"si","no")</f>
        <v>no</v>
      </c>
      <c r="K1580" s="8" t="str">
        <f ca="1">IF(ABS(_xlfn.DAYS(TODAY(),I1580))&lt;$B$9,"Debe renovar licencia luego de curso de 8 horas","")</f>
        <v/>
      </c>
      <c r="L1580" s="8"/>
      <c r="M1580" s="8" t="str">
        <f ca="1">IF(AND(J1580="no",$B$10="si"),"si","no")</f>
        <v>si</v>
      </c>
      <c r="N1580" s="266"/>
      <c r="O1580" s="266"/>
      <c r="P1580" s="266"/>
      <c r="Q1580" s="267" t="str" cm="1">
        <f t="array" aca="1" ref="Q1580" ca="1">_xlfn.IFS(J1580="no","no",$B$10="si","si")</f>
        <v>no</v>
      </c>
      <c r="R1580" s="266"/>
    </row>
    <row r="1581" spans="1:18" x14ac:dyDescent="0.3">
      <c r="A1581" s="63" t="s">
        <v>6152</v>
      </c>
      <c r="B1581" s="224" t="s">
        <v>44</v>
      </c>
      <c r="C1581" s="225" t="s">
        <v>6153</v>
      </c>
      <c r="D1581" s="38" t="s">
        <v>46</v>
      </c>
      <c r="E1581" s="37" t="s">
        <v>6154</v>
      </c>
      <c r="F1581" s="38" t="s">
        <v>74</v>
      </c>
      <c r="G1581" s="39" t="s">
        <v>6155</v>
      </c>
      <c r="H1581" s="40">
        <v>43672</v>
      </c>
      <c r="I1581" s="41">
        <f>Table15[[#This Row],[Fecha 
de 
expedición]]+1461</f>
        <v>45133</v>
      </c>
      <c r="J1581" s="244" t="str">
        <f ca="1">IF(I1581&gt;=TODAY(),"si","no")</f>
        <v>no</v>
      </c>
      <c r="K1581" s="8" t="str">
        <f ca="1">IF(ABS(_xlfn.DAYS(TODAY(),I1581))&lt;$B$9,"Debe renovar licencia luego de curso de 8 horas","")</f>
        <v/>
      </c>
      <c r="L1581" s="8"/>
      <c r="M1581" s="8" t="str">
        <f ca="1">IF(AND(J1581="no",$B$10="si"),"si","no")</f>
        <v>si</v>
      </c>
      <c r="N1581" s="266"/>
      <c r="O1581" s="266"/>
      <c r="P1581" s="266"/>
      <c r="Q1581" s="267" t="str" cm="1">
        <f t="array" aca="1" ref="Q1581" ca="1">_xlfn.IFS(J1581="no","no",$B$10="si","si")</f>
        <v>no</v>
      </c>
      <c r="R1581" s="266"/>
    </row>
    <row r="1582" spans="1:18" x14ac:dyDescent="0.3">
      <c r="A1582" s="63" t="s">
        <v>6156</v>
      </c>
      <c r="B1582" s="224" t="s">
        <v>44</v>
      </c>
      <c r="C1582" s="225" t="s">
        <v>6157</v>
      </c>
      <c r="D1582" s="38" t="s">
        <v>57</v>
      </c>
      <c r="E1582" s="37" t="s">
        <v>6158</v>
      </c>
      <c r="F1582" s="38" t="s">
        <v>262</v>
      </c>
      <c r="G1582" s="39" t="s">
        <v>6159</v>
      </c>
      <c r="H1582" s="40">
        <v>45124</v>
      </c>
      <c r="I1582" s="41">
        <f>Table15[[#This Row],[Fecha 
de 
expedición]]+1461</f>
        <v>46585</v>
      </c>
      <c r="J1582" s="244" t="str">
        <f ca="1">IF(I1582&gt;=TODAY(),"si","no")</f>
        <v>si</v>
      </c>
      <c r="K1582" s="8" t="str">
        <f ca="1">IF(ABS(_xlfn.DAYS(TODAY(),I1582))&lt;$B$9,"Debe renovar licencia luego de curso de 8 horas","")</f>
        <v/>
      </c>
      <c r="L1582" s="8"/>
      <c r="M1582" s="8" t="str">
        <f ca="1">IF(AND(J1582="no",$B$10="si"),"si","no")</f>
        <v>no</v>
      </c>
      <c r="N1582" s="266"/>
      <c r="O1582" s="266"/>
      <c r="P1582" s="266"/>
      <c r="Q1582" s="267" t="str" cm="1">
        <f t="array" aca="1" ref="Q1582" ca="1">_xlfn.IFS(J1582="no","no",$B$10="si","si")</f>
        <v>si</v>
      </c>
      <c r="R1582" s="266"/>
    </row>
    <row r="1583" spans="1:18" x14ac:dyDescent="0.3">
      <c r="A1583" s="63" t="s">
        <v>6160</v>
      </c>
      <c r="B1583" s="224" t="s">
        <v>44</v>
      </c>
      <c r="C1583" s="225" t="s">
        <v>6161</v>
      </c>
      <c r="D1583" s="38" t="s">
        <v>57</v>
      </c>
      <c r="E1583" s="37" t="s">
        <v>6162</v>
      </c>
      <c r="F1583" s="38" t="s">
        <v>204</v>
      </c>
      <c r="G1583" s="39" t="s">
        <v>6163</v>
      </c>
      <c r="H1583" s="40">
        <v>43672</v>
      </c>
      <c r="I1583" s="41">
        <f>Table15[[#This Row],[Fecha 
de 
expedición]]+1461</f>
        <v>45133</v>
      </c>
      <c r="J1583" s="244" t="str">
        <f ca="1">IF(I1583&gt;=TODAY(),"si","no")</f>
        <v>no</v>
      </c>
      <c r="K1583" s="8" t="str">
        <f ca="1">IF(ABS(_xlfn.DAYS(TODAY(),I1583))&lt;$B$9,"Debe renovar licencia luego de curso de 8 horas","")</f>
        <v/>
      </c>
      <c r="L1583" s="8"/>
      <c r="M1583" s="8" t="str">
        <f ca="1">IF(AND(J1583="no",$B$10="si"),"si","no")</f>
        <v>si</v>
      </c>
      <c r="N1583" s="266"/>
      <c r="O1583" s="266"/>
      <c r="P1583" s="266"/>
      <c r="Q1583" s="267" t="str" cm="1">
        <f t="array" aca="1" ref="Q1583" ca="1">_xlfn.IFS(J1583="no","no",$B$10="si","si")</f>
        <v>no</v>
      </c>
      <c r="R1583" s="266"/>
    </row>
    <row r="1584" spans="1:18" x14ac:dyDescent="0.3">
      <c r="A1584" s="63" t="s">
        <v>6164</v>
      </c>
      <c r="B1584" s="224" t="s">
        <v>44</v>
      </c>
      <c r="C1584" s="225" t="s">
        <v>6165</v>
      </c>
      <c r="D1584" s="38" t="s">
        <v>57</v>
      </c>
      <c r="E1584" s="37" t="s">
        <v>6166</v>
      </c>
      <c r="F1584" s="38" t="s">
        <v>443</v>
      </c>
      <c r="G1584" s="39" t="s">
        <v>6167</v>
      </c>
      <c r="H1584" s="40">
        <v>45141</v>
      </c>
      <c r="I1584" s="41">
        <f>Table15[[#This Row],[Fecha 
de 
expedición]]+1461</f>
        <v>46602</v>
      </c>
      <c r="J1584" s="244" t="str">
        <f ca="1">IF(I1584&gt;=TODAY(),"si","no")</f>
        <v>si</v>
      </c>
      <c r="K1584" s="8" t="str">
        <f ca="1">IF(ABS(_xlfn.DAYS(TODAY(),I1584))&lt;$B$9,"Debe renovar licencia luego de curso de 8 horas","")</f>
        <v/>
      </c>
      <c r="L1584" s="8"/>
      <c r="M1584" s="8" t="str">
        <f ca="1">IF(AND(J1584="no",$B$10="si"),"si","no")</f>
        <v>no</v>
      </c>
      <c r="N1584" s="266"/>
      <c r="O1584" s="266"/>
      <c r="P1584" s="266"/>
      <c r="Q1584" s="267" t="str" cm="1">
        <f t="array" aca="1" ref="Q1584" ca="1">_xlfn.IFS(J1584="no","no",$B$10="si","si")</f>
        <v>si</v>
      </c>
      <c r="R1584" s="266"/>
    </row>
    <row r="1585" spans="1:18" x14ac:dyDescent="0.3">
      <c r="A1585" s="63" t="s">
        <v>6168</v>
      </c>
      <c r="B1585" s="224" t="s">
        <v>44</v>
      </c>
      <c r="C1585" s="225" t="s">
        <v>6169</v>
      </c>
      <c r="D1585" s="38" t="s">
        <v>57</v>
      </c>
      <c r="E1585" s="37" t="s">
        <v>6170</v>
      </c>
      <c r="F1585" s="38" t="s">
        <v>204</v>
      </c>
      <c r="G1585" s="39" t="s">
        <v>6171</v>
      </c>
      <c r="H1585" s="40">
        <v>43677</v>
      </c>
      <c r="I1585" s="41">
        <f>Table15[[#This Row],[Fecha 
de 
expedición]]+1461</f>
        <v>45138</v>
      </c>
      <c r="J1585" s="244" t="str">
        <f ca="1">IF(I1585&gt;=TODAY(),"si","no")</f>
        <v>no</v>
      </c>
      <c r="K1585" s="8" t="str">
        <f ca="1">IF(ABS(_xlfn.DAYS(TODAY(),I1585))&lt;$B$9,"Debe renovar licencia luego de curso de 8 horas","")</f>
        <v>Debe renovar licencia luego de curso de 8 horas</v>
      </c>
      <c r="L1585" s="8"/>
      <c r="M1585" s="8" t="str">
        <f ca="1">IF(AND(J1585="no",$B$10="si"),"si","no")</f>
        <v>si</v>
      </c>
      <c r="N1585" s="266"/>
      <c r="O1585" s="266"/>
      <c r="P1585" s="266"/>
      <c r="Q1585" s="267" t="str" cm="1">
        <f t="array" aca="1" ref="Q1585" ca="1">_xlfn.IFS(J1585="no","no",$B$10="si","si")</f>
        <v>no</v>
      </c>
      <c r="R1585" s="266"/>
    </row>
    <row r="1586" spans="1:18" x14ac:dyDescent="0.3">
      <c r="A1586" s="63" t="s">
        <v>6172</v>
      </c>
      <c r="B1586" s="224" t="s">
        <v>44</v>
      </c>
      <c r="C1586" s="225" t="s">
        <v>6173</v>
      </c>
      <c r="D1586" s="38" t="s">
        <v>57</v>
      </c>
      <c r="E1586" s="37"/>
      <c r="F1586" s="38" t="s">
        <v>1204</v>
      </c>
      <c r="G1586" s="39" t="s">
        <v>6174</v>
      </c>
      <c r="H1586" s="40">
        <v>43677</v>
      </c>
      <c r="I1586" s="41">
        <f>Table15[[#This Row],[Fecha 
de 
expedición]]+1461</f>
        <v>45138</v>
      </c>
      <c r="J1586" s="244" t="str">
        <f ca="1">IF(I1586&gt;=TODAY(),"si","no")</f>
        <v>no</v>
      </c>
      <c r="K1586" s="8" t="str">
        <f ca="1">IF(ABS(_xlfn.DAYS(TODAY(),I1586))&lt;$B$9,"Debe renovar licencia luego de curso de 8 horas","")</f>
        <v>Debe renovar licencia luego de curso de 8 horas</v>
      </c>
      <c r="L1586" s="8"/>
      <c r="M1586" s="8" t="str">
        <f ca="1">IF(AND(J1586="no",$B$10="si"),"si","no")</f>
        <v>si</v>
      </c>
      <c r="N1586" s="266"/>
      <c r="O1586" s="266"/>
      <c r="P1586" s="266"/>
      <c r="Q1586" s="267" t="str" cm="1">
        <f t="array" aca="1" ref="Q1586" ca="1">_xlfn.IFS(J1586="no","no",$B$10="si","si")</f>
        <v>no</v>
      </c>
      <c r="R1586" s="266"/>
    </row>
    <row r="1587" spans="1:18" x14ac:dyDescent="0.3">
      <c r="A1587" s="63" t="s">
        <v>6175</v>
      </c>
      <c r="B1587" s="224" t="s">
        <v>44</v>
      </c>
      <c r="C1587" s="225" t="s">
        <v>6176</v>
      </c>
      <c r="D1587" s="38" t="s">
        <v>57</v>
      </c>
      <c r="E1587" s="37" t="s">
        <v>6177</v>
      </c>
      <c r="F1587" s="38" t="s">
        <v>89</v>
      </c>
      <c r="G1587" s="39" t="s">
        <v>6178</v>
      </c>
      <c r="H1587" s="40">
        <v>43677</v>
      </c>
      <c r="I1587" s="41">
        <f>Table15[[#This Row],[Fecha 
de 
expedición]]+1461</f>
        <v>45138</v>
      </c>
      <c r="J1587" s="244" t="str">
        <f ca="1">IF(I1587&gt;=TODAY(),"si","no")</f>
        <v>no</v>
      </c>
      <c r="K1587" s="8" t="str">
        <f ca="1">IF(ABS(_xlfn.DAYS(TODAY(),I1587))&lt;$B$9,"Debe renovar licencia luego de curso de 8 horas","")</f>
        <v>Debe renovar licencia luego de curso de 8 horas</v>
      </c>
      <c r="L1587" s="8"/>
      <c r="M1587" s="8" t="str">
        <f ca="1">IF(AND(J1587="no",$B$10="si"),"si","no")</f>
        <v>si</v>
      </c>
      <c r="N1587" s="266"/>
      <c r="O1587" s="266"/>
      <c r="P1587" s="266"/>
      <c r="Q1587" s="267" t="str" cm="1">
        <f t="array" aca="1" ref="Q1587" ca="1">_xlfn.IFS(J1587="no","no",$B$10="si","si")</f>
        <v>no</v>
      </c>
      <c r="R1587" s="266"/>
    </row>
    <row r="1588" spans="1:18" x14ac:dyDescent="0.3">
      <c r="A1588" s="63" t="s">
        <v>6179</v>
      </c>
      <c r="B1588" s="224" t="s">
        <v>44</v>
      </c>
      <c r="C1588" s="225" t="s">
        <v>6180</v>
      </c>
      <c r="D1588" s="38" t="s">
        <v>57</v>
      </c>
      <c r="E1588" s="37"/>
      <c r="F1588" s="38" t="s">
        <v>3170</v>
      </c>
      <c r="G1588" s="39" t="s">
        <v>6181</v>
      </c>
      <c r="H1588" s="40">
        <v>43706</v>
      </c>
      <c r="I1588" s="41">
        <f>Table15[[#This Row],[Fecha 
de 
expedición]]+1461</f>
        <v>45167</v>
      </c>
      <c r="J1588" s="244" t="str">
        <f ca="1">IF(I1588&gt;=TODAY(),"si","no")</f>
        <v>si</v>
      </c>
      <c r="K1588" s="8" t="str">
        <f ca="1">IF(ABS(_xlfn.DAYS(TODAY(),I1588))&lt;$B$9,"Debe renovar licencia luego de curso de 8 horas","")</f>
        <v>Debe renovar licencia luego de curso de 8 horas</v>
      </c>
      <c r="L1588" s="8"/>
      <c r="M1588" s="8" t="str">
        <f ca="1">IF(AND(J1588="no",$B$10="si"),"si","no")</f>
        <v>no</v>
      </c>
      <c r="N1588" s="266"/>
      <c r="O1588" s="266"/>
      <c r="P1588" s="266"/>
      <c r="Q1588" s="267" t="str" cm="1">
        <f t="array" aca="1" ref="Q1588" ca="1">_xlfn.IFS(J1588="no","no",$B$10="si","si")</f>
        <v>si</v>
      </c>
      <c r="R1588" s="266"/>
    </row>
    <row r="1589" spans="1:18" x14ac:dyDescent="0.3">
      <c r="A1589" s="63" t="s">
        <v>6182</v>
      </c>
      <c r="B1589" s="224" t="s">
        <v>44</v>
      </c>
      <c r="C1589" s="225" t="s">
        <v>6183</v>
      </c>
      <c r="D1589" s="38" t="s">
        <v>57</v>
      </c>
      <c r="E1589" s="37" t="s">
        <v>6184</v>
      </c>
      <c r="F1589" s="38" t="s">
        <v>835</v>
      </c>
      <c r="G1589" s="39" t="s">
        <v>6185</v>
      </c>
      <c r="H1589" s="40">
        <v>43706</v>
      </c>
      <c r="I1589" s="41">
        <f>Table15[[#This Row],[Fecha 
de 
expedición]]+1461</f>
        <v>45167</v>
      </c>
      <c r="J1589" s="244" t="str">
        <f ca="1">IF(I1589&gt;=TODAY(),"si","no")</f>
        <v>si</v>
      </c>
      <c r="K1589" s="8" t="str">
        <f ca="1">IF(ABS(_xlfn.DAYS(TODAY(),I1589))&lt;$B$9,"Debe renovar licencia luego de curso de 8 horas","")</f>
        <v>Debe renovar licencia luego de curso de 8 horas</v>
      </c>
      <c r="L1589" s="8"/>
      <c r="M1589" s="8" t="str">
        <f ca="1">IF(AND(J1589="no",$B$10="si"),"si","no")</f>
        <v>no</v>
      </c>
      <c r="N1589" s="266"/>
      <c r="O1589" s="266"/>
      <c r="P1589" s="266"/>
      <c r="Q1589" s="267" t="str" cm="1">
        <f t="array" aca="1" ref="Q1589" ca="1">_xlfn.IFS(J1589="no","no",$B$10="si","si")</f>
        <v>si</v>
      </c>
      <c r="R1589" s="266"/>
    </row>
    <row r="1590" spans="1:18" x14ac:dyDescent="0.3">
      <c r="A1590" s="63" t="s">
        <v>6186</v>
      </c>
      <c r="B1590" s="224" t="s">
        <v>44</v>
      </c>
      <c r="C1590" s="225" t="s">
        <v>6187</v>
      </c>
      <c r="D1590" s="38" t="s">
        <v>57</v>
      </c>
      <c r="E1590" s="37" t="s">
        <v>6188</v>
      </c>
      <c r="F1590" s="38" t="s">
        <v>835</v>
      </c>
      <c r="G1590" s="39" t="s">
        <v>6189</v>
      </c>
      <c r="H1590" s="40">
        <v>45117</v>
      </c>
      <c r="I1590" s="41">
        <f>Table15[[#This Row],[Fecha 
de 
expedición]]+1461</f>
        <v>46578</v>
      </c>
      <c r="J1590" s="244" t="str">
        <f ca="1">IF(I1590&gt;=TODAY(),"si","no")</f>
        <v>si</v>
      </c>
      <c r="K1590" s="8" t="str">
        <f ca="1">IF(ABS(_xlfn.DAYS(TODAY(),I1590))&lt;$B$9,"Debe renovar licencia luego de curso de 8 horas","")</f>
        <v/>
      </c>
      <c r="L1590" s="8"/>
      <c r="M1590" s="8" t="str">
        <f ca="1">IF(AND(J1590="no",$B$10="si"),"si","no")</f>
        <v>no</v>
      </c>
      <c r="N1590" s="266"/>
      <c r="O1590" s="266"/>
      <c r="P1590" s="266"/>
      <c r="Q1590" s="267" t="str" cm="1">
        <f t="array" aca="1" ref="Q1590" ca="1">_xlfn.IFS(J1590="no","no",$B$10="si","si")</f>
        <v>si</v>
      </c>
      <c r="R1590" s="266"/>
    </row>
    <row r="1591" spans="1:18" x14ac:dyDescent="0.3">
      <c r="A1591" s="63" t="s">
        <v>6190</v>
      </c>
      <c r="B1591" s="224" t="s">
        <v>44</v>
      </c>
      <c r="C1591" s="225" t="s">
        <v>6191</v>
      </c>
      <c r="D1591" s="38" t="s">
        <v>57</v>
      </c>
      <c r="E1591" s="83" t="s">
        <v>6192</v>
      </c>
      <c r="F1591" s="38" t="s">
        <v>1940</v>
      </c>
      <c r="G1591" s="39" t="s">
        <v>6193</v>
      </c>
      <c r="H1591" s="40">
        <v>45117</v>
      </c>
      <c r="I1591" s="41">
        <f>Table15[[#This Row],[Fecha 
de 
expedición]]+1461</f>
        <v>46578</v>
      </c>
      <c r="J1591" s="244" t="str">
        <f ca="1">IF(I1591&gt;=TODAY(),"si","no")</f>
        <v>si</v>
      </c>
      <c r="K1591" s="8" t="str">
        <f ca="1">IF(ABS(_xlfn.DAYS(TODAY(),I1591))&lt;$B$9,"Debe renovar licencia luego de curso de 8 horas","")</f>
        <v/>
      </c>
      <c r="L1591" s="8"/>
      <c r="M1591" s="8" t="str">
        <f ca="1">IF(AND(J1591="no",$B$10="si"),"si","no")</f>
        <v>no</v>
      </c>
      <c r="N1591" s="266"/>
      <c r="O1591" s="266"/>
      <c r="P1591" s="266"/>
      <c r="Q1591" s="267" t="str" cm="1">
        <f t="array" aca="1" ref="Q1591" ca="1">_xlfn.IFS(J1591="no","no",$B$10="si","si")</f>
        <v>si</v>
      </c>
      <c r="R1591" s="266"/>
    </row>
    <row r="1592" spans="1:18" x14ac:dyDescent="0.3">
      <c r="A1592" s="63" t="s">
        <v>6194</v>
      </c>
      <c r="B1592" s="224" t="s">
        <v>44</v>
      </c>
      <c r="C1592" s="225" t="s">
        <v>6195</v>
      </c>
      <c r="D1592" s="38" t="s">
        <v>57</v>
      </c>
      <c r="E1592" s="37" t="s">
        <v>6196</v>
      </c>
      <c r="F1592" s="38" t="s">
        <v>104</v>
      </c>
      <c r="G1592" s="39" t="s">
        <v>6197</v>
      </c>
      <c r="H1592" s="40">
        <v>43706</v>
      </c>
      <c r="I1592" s="41">
        <f>Table15[[#This Row],[Fecha 
de 
expedición]]+1461</f>
        <v>45167</v>
      </c>
      <c r="J1592" s="244" t="str">
        <f ca="1">IF(I1592&gt;=TODAY(),"si","no")</f>
        <v>si</v>
      </c>
      <c r="K1592" s="8" t="str">
        <f ca="1">IF(ABS(_xlfn.DAYS(TODAY(),I1592))&lt;$B$9,"Debe renovar licencia luego de curso de 8 horas","")</f>
        <v>Debe renovar licencia luego de curso de 8 horas</v>
      </c>
      <c r="L1592" s="8"/>
      <c r="M1592" s="8" t="str">
        <f ca="1">IF(AND(J1592="no",$B$10="si"),"si","no")</f>
        <v>no</v>
      </c>
      <c r="N1592" s="266"/>
      <c r="O1592" s="266"/>
      <c r="P1592" s="266"/>
      <c r="Q1592" s="267" t="str" cm="1">
        <f t="array" aca="1" ref="Q1592" ca="1">_xlfn.IFS(J1592="no","no",$B$10="si","si")</f>
        <v>si</v>
      </c>
      <c r="R1592" s="266"/>
    </row>
    <row r="1593" spans="1:18" x14ac:dyDescent="0.3">
      <c r="A1593" s="63" t="s">
        <v>6198</v>
      </c>
      <c r="B1593" s="224" t="s">
        <v>44</v>
      </c>
      <c r="C1593" s="225" t="s">
        <v>6199</v>
      </c>
      <c r="D1593" s="38" t="s">
        <v>57</v>
      </c>
      <c r="E1593" s="37" t="s">
        <v>6200</v>
      </c>
      <c r="F1593" s="38" t="s">
        <v>119</v>
      </c>
      <c r="G1593" s="39" t="s">
        <v>6201</v>
      </c>
      <c r="H1593" s="40">
        <v>45146</v>
      </c>
      <c r="I1593" s="41">
        <f>Table15[[#This Row],[Fecha 
de 
expedición]]+1461</f>
        <v>46607</v>
      </c>
      <c r="J1593" s="244" t="str">
        <f ca="1">IF(I1593&gt;=TODAY(),"si","no")</f>
        <v>si</v>
      </c>
      <c r="K1593" s="8" t="str">
        <f ca="1">IF(ABS(_xlfn.DAYS(TODAY(),I1593))&lt;$B$9,"Debe renovar licencia luego de curso de 8 horas","")</f>
        <v/>
      </c>
      <c r="L1593" s="8"/>
      <c r="M1593" s="8" t="str">
        <f ca="1">IF(AND(J1593="no",$B$10="si"),"si","no")</f>
        <v>no</v>
      </c>
      <c r="N1593" s="266"/>
      <c r="O1593" s="266"/>
      <c r="P1593" s="266"/>
      <c r="Q1593" s="267" t="str" cm="1">
        <f t="array" aca="1" ref="Q1593" ca="1">_xlfn.IFS(J1593="no","no",$B$10="si","si")</f>
        <v>si</v>
      </c>
      <c r="R1593" s="266"/>
    </row>
    <row r="1594" spans="1:18" x14ac:dyDescent="0.3">
      <c r="A1594" s="63" t="s">
        <v>6202</v>
      </c>
      <c r="B1594" s="224" t="s">
        <v>44</v>
      </c>
      <c r="C1594" s="225" t="s">
        <v>6203</v>
      </c>
      <c r="D1594" s="38" t="s">
        <v>57</v>
      </c>
      <c r="E1594" s="37" t="s">
        <v>6204</v>
      </c>
      <c r="F1594" s="38" t="s">
        <v>1011</v>
      </c>
      <c r="G1594" s="39" t="s">
        <v>6205</v>
      </c>
      <c r="H1594" s="40">
        <v>43706</v>
      </c>
      <c r="I1594" s="41">
        <f>Table15[[#This Row],[Fecha 
de 
expedición]]+1461</f>
        <v>45167</v>
      </c>
      <c r="J1594" s="244" t="str">
        <f ca="1">IF(I1594&gt;=TODAY(),"si","no")</f>
        <v>si</v>
      </c>
      <c r="K1594" s="8" t="str">
        <f ca="1">IF(ABS(_xlfn.DAYS(TODAY(),I1594))&lt;$B$9,"Debe renovar licencia luego de curso de 8 horas","")</f>
        <v>Debe renovar licencia luego de curso de 8 horas</v>
      </c>
      <c r="L1594" s="8"/>
      <c r="M1594" s="8" t="str">
        <f ca="1">IF(AND(J1594="no",$B$10="si"),"si","no")</f>
        <v>no</v>
      </c>
      <c r="N1594" s="266"/>
      <c r="O1594" s="266"/>
      <c r="P1594" s="266"/>
      <c r="Q1594" s="267" t="str" cm="1">
        <f t="array" aca="1" ref="Q1594" ca="1">_xlfn.IFS(J1594="no","no",$B$10="si","si")</f>
        <v>si</v>
      </c>
      <c r="R1594" s="266"/>
    </row>
    <row r="1595" spans="1:18" x14ac:dyDescent="0.3">
      <c r="A1595" s="63" t="s">
        <v>6206</v>
      </c>
      <c r="B1595" s="224" t="s">
        <v>44</v>
      </c>
      <c r="C1595" s="225" t="s">
        <v>6207</v>
      </c>
      <c r="D1595" s="38" t="s">
        <v>57</v>
      </c>
      <c r="E1595" s="37" t="s">
        <v>6208</v>
      </c>
      <c r="F1595" s="38" t="s">
        <v>1011</v>
      </c>
      <c r="G1595" s="39" t="s">
        <v>6209</v>
      </c>
      <c r="H1595" s="40">
        <v>43718</v>
      </c>
      <c r="I1595" s="41">
        <f>Table15[[#This Row],[Fecha 
de 
expedición]]+1461</f>
        <v>45179</v>
      </c>
      <c r="J1595" s="244" t="str">
        <f ca="1">IF(I1595&gt;=TODAY(),"si","no")</f>
        <v>si</v>
      </c>
      <c r="K1595" s="8" t="str">
        <f ca="1">IF(ABS(_xlfn.DAYS(TODAY(),I1595))&lt;$B$9,"Debe renovar licencia luego de curso de 8 horas","")</f>
        <v>Debe renovar licencia luego de curso de 8 horas</v>
      </c>
      <c r="L1595" s="8"/>
      <c r="M1595" s="8" t="str">
        <f ca="1">IF(AND(J1595="no",$B$10="si"),"si","no")</f>
        <v>no</v>
      </c>
      <c r="N1595" s="266"/>
      <c r="O1595" s="266"/>
      <c r="P1595" s="266"/>
      <c r="Q1595" s="267" t="str" cm="1">
        <f t="array" aca="1" ref="Q1595" ca="1">_xlfn.IFS(J1595="no","no",$B$10="si","si")</f>
        <v>si</v>
      </c>
      <c r="R1595" s="266"/>
    </row>
    <row r="1596" spans="1:18" x14ac:dyDescent="0.3">
      <c r="A1596" s="63" t="s">
        <v>6210</v>
      </c>
      <c r="B1596" s="224" t="s">
        <v>44</v>
      </c>
      <c r="C1596" s="225" t="s">
        <v>6211</v>
      </c>
      <c r="D1596" s="38" t="s">
        <v>57</v>
      </c>
      <c r="E1596" s="37" t="s">
        <v>6212</v>
      </c>
      <c r="F1596" s="38" t="s">
        <v>84</v>
      </c>
      <c r="G1596" s="39" t="s">
        <v>6213</v>
      </c>
      <c r="H1596" s="40">
        <v>43718</v>
      </c>
      <c r="I1596" s="41">
        <f>Table15[[#This Row],[Fecha 
de 
expedición]]+1461</f>
        <v>45179</v>
      </c>
      <c r="J1596" s="244" t="str">
        <f ca="1">IF(I1596&gt;=TODAY(),"si","no")</f>
        <v>si</v>
      </c>
      <c r="K1596" s="8" t="str">
        <f ca="1">IF(ABS(_xlfn.DAYS(TODAY(),I1596))&lt;$B$9,"Debe renovar licencia luego de curso de 8 horas","")</f>
        <v>Debe renovar licencia luego de curso de 8 horas</v>
      </c>
      <c r="L1596" s="8"/>
      <c r="M1596" s="8" t="str">
        <f ca="1">IF(AND(J1596="no",$B$10="si"),"si","no")</f>
        <v>no</v>
      </c>
      <c r="N1596" s="266"/>
      <c r="O1596" s="266"/>
      <c r="P1596" s="266"/>
      <c r="Q1596" s="267" t="str" cm="1">
        <f t="array" aca="1" ref="Q1596" ca="1">_xlfn.IFS(J1596="no","no",$B$10="si","si")</f>
        <v>si</v>
      </c>
      <c r="R1596" s="266"/>
    </row>
    <row r="1597" spans="1:18" x14ac:dyDescent="0.3">
      <c r="A1597" s="63" t="s">
        <v>6214</v>
      </c>
      <c r="B1597" s="224" t="s">
        <v>44</v>
      </c>
      <c r="C1597" s="225" t="s">
        <v>6215</v>
      </c>
      <c r="D1597" s="45" t="s">
        <v>57</v>
      </c>
      <c r="E1597" s="37" t="s">
        <v>6216</v>
      </c>
      <c r="F1597" s="38" t="s">
        <v>109</v>
      </c>
      <c r="G1597" s="39" t="s">
        <v>6217</v>
      </c>
      <c r="H1597" s="40">
        <v>43718</v>
      </c>
      <c r="I1597" s="41">
        <f>Table15[[#This Row],[Fecha 
de 
expedición]]+1461</f>
        <v>45179</v>
      </c>
      <c r="J1597" s="244" t="str">
        <f ca="1">IF(I1597&gt;=TODAY(),"si","no")</f>
        <v>si</v>
      </c>
      <c r="K1597" s="8" t="str">
        <f ca="1">IF(ABS(_xlfn.DAYS(TODAY(),I1597))&lt;$B$9,"Debe renovar licencia luego de curso de 8 horas","")</f>
        <v>Debe renovar licencia luego de curso de 8 horas</v>
      </c>
      <c r="L1597" s="8"/>
      <c r="M1597" s="8" t="str">
        <f ca="1">IF(AND(J1597="no",$B$10="si"),"si","no")</f>
        <v>no</v>
      </c>
      <c r="N1597" s="266"/>
      <c r="O1597" s="266"/>
      <c r="P1597" s="266"/>
      <c r="Q1597" s="267" t="str" cm="1">
        <f t="array" aca="1" ref="Q1597" ca="1">_xlfn.IFS(J1597="no","no",$B$10="si","si")</f>
        <v>si</v>
      </c>
      <c r="R1597" s="266"/>
    </row>
    <row r="1598" spans="1:18" x14ac:dyDescent="0.3">
      <c r="A1598" s="63" t="s">
        <v>6218</v>
      </c>
      <c r="B1598" s="224" t="s">
        <v>44</v>
      </c>
      <c r="C1598" s="225" t="s">
        <v>6219</v>
      </c>
      <c r="D1598" s="38" t="s">
        <v>57</v>
      </c>
      <c r="E1598" s="37" t="s">
        <v>6220</v>
      </c>
      <c r="F1598" s="38" t="s">
        <v>443</v>
      </c>
      <c r="G1598" s="39" t="s">
        <v>6221</v>
      </c>
      <c r="H1598" s="40">
        <v>43718</v>
      </c>
      <c r="I1598" s="41">
        <f>Table15[[#This Row],[Fecha 
de 
expedición]]+1461</f>
        <v>45179</v>
      </c>
      <c r="J1598" s="244" t="str">
        <f ca="1">IF(I1598&gt;=TODAY(),"si","no")</f>
        <v>si</v>
      </c>
      <c r="K1598" s="8" t="str">
        <f ca="1">IF(ABS(_xlfn.DAYS(TODAY(),I1598))&lt;$B$9,"Debe renovar licencia luego de curso de 8 horas","")</f>
        <v>Debe renovar licencia luego de curso de 8 horas</v>
      </c>
      <c r="L1598" s="8"/>
      <c r="M1598" s="8" t="str">
        <f ca="1">IF(AND(J1598="no",$B$10="si"),"si","no")</f>
        <v>no</v>
      </c>
      <c r="N1598" s="266"/>
      <c r="O1598" s="266"/>
      <c r="P1598" s="266"/>
      <c r="Q1598" s="267" t="str" cm="1">
        <f t="array" aca="1" ref="Q1598" ca="1">_xlfn.IFS(J1598="no","no",$B$10="si","si")</f>
        <v>si</v>
      </c>
      <c r="R1598" s="266"/>
    </row>
    <row r="1599" spans="1:18" x14ac:dyDescent="0.3">
      <c r="A1599" s="63" t="s">
        <v>6222</v>
      </c>
      <c r="B1599" s="224" t="s">
        <v>44</v>
      </c>
      <c r="C1599" s="225" t="s">
        <v>6223</v>
      </c>
      <c r="D1599" s="38" t="s">
        <v>57</v>
      </c>
      <c r="E1599" s="37" t="s">
        <v>6224</v>
      </c>
      <c r="F1599" s="38" t="s">
        <v>99</v>
      </c>
      <c r="G1599" s="39" t="s">
        <v>6225</v>
      </c>
      <c r="H1599" s="40">
        <v>43718</v>
      </c>
      <c r="I1599" s="41">
        <f>Table15[[#This Row],[Fecha 
de 
expedición]]+1461</f>
        <v>45179</v>
      </c>
      <c r="J1599" s="244" t="str">
        <f ca="1">IF(I1599&gt;=TODAY(),"si","no")</f>
        <v>si</v>
      </c>
      <c r="K1599" s="8" t="str">
        <f ca="1">IF(ABS(_xlfn.DAYS(TODAY(),I1599))&lt;$B$9,"Debe renovar licencia luego de curso de 8 horas","")</f>
        <v>Debe renovar licencia luego de curso de 8 horas</v>
      </c>
      <c r="L1599" s="8"/>
      <c r="M1599" s="8" t="str">
        <f ca="1">IF(AND(J1599="no",$B$10="si"),"si","no")</f>
        <v>no</v>
      </c>
      <c r="N1599" s="266"/>
      <c r="O1599" s="266"/>
      <c r="P1599" s="266"/>
      <c r="Q1599" s="267" t="str" cm="1">
        <f t="array" aca="1" ref="Q1599" ca="1">_xlfn.IFS(J1599="no","no",$B$10="si","si")</f>
        <v>si</v>
      </c>
      <c r="R1599" s="266"/>
    </row>
    <row r="1600" spans="1:18" x14ac:dyDescent="0.3">
      <c r="A1600" s="63" t="s">
        <v>6226</v>
      </c>
      <c r="B1600" s="224" t="s">
        <v>44</v>
      </c>
      <c r="C1600" s="225" t="s">
        <v>6227</v>
      </c>
      <c r="D1600" s="38" t="s">
        <v>46</v>
      </c>
      <c r="E1600" s="37" t="s">
        <v>6228</v>
      </c>
      <c r="F1600" s="38" t="s">
        <v>129</v>
      </c>
      <c r="G1600" s="39" t="s">
        <v>6229</v>
      </c>
      <c r="H1600" s="40">
        <v>43718</v>
      </c>
      <c r="I1600" s="41">
        <f>Table15[[#This Row],[Fecha 
de 
expedición]]+1461</f>
        <v>45179</v>
      </c>
      <c r="J1600" s="244" t="str">
        <f ca="1">IF(I1600&gt;=TODAY(),"si","no")</f>
        <v>si</v>
      </c>
      <c r="K1600" s="8" t="str">
        <f ca="1">IF(ABS(_xlfn.DAYS(TODAY(),I1600))&lt;$B$9,"Debe renovar licencia luego de curso de 8 horas","")</f>
        <v>Debe renovar licencia luego de curso de 8 horas</v>
      </c>
      <c r="L1600" s="8"/>
      <c r="M1600" s="8" t="str">
        <f ca="1">IF(AND(J1600="no",$B$10="si"),"si","no")</f>
        <v>no</v>
      </c>
      <c r="N1600" s="266"/>
      <c r="O1600" s="266"/>
      <c r="P1600" s="266"/>
      <c r="Q1600" s="267" t="str" cm="1">
        <f t="array" aca="1" ref="Q1600" ca="1">_xlfn.IFS(J1600="no","no",$B$10="si","si")</f>
        <v>si</v>
      </c>
      <c r="R1600" s="266"/>
    </row>
    <row r="1601" spans="1:18" x14ac:dyDescent="0.3">
      <c r="A1601" s="63" t="s">
        <v>6230</v>
      </c>
      <c r="B1601" s="224" t="s">
        <v>44</v>
      </c>
      <c r="C1601" s="225" t="s">
        <v>6231</v>
      </c>
      <c r="D1601" s="38" t="s">
        <v>57</v>
      </c>
      <c r="E1601" s="37" t="s">
        <v>6232</v>
      </c>
      <c r="F1601" s="38" t="s">
        <v>119</v>
      </c>
      <c r="G1601" s="39" t="s">
        <v>6233</v>
      </c>
      <c r="H1601" s="40">
        <v>43718</v>
      </c>
      <c r="I1601" s="41">
        <f>Table15[[#This Row],[Fecha 
de 
expedición]]+1461</f>
        <v>45179</v>
      </c>
      <c r="J1601" s="244" t="str">
        <f ca="1">IF(I1601&gt;=TODAY(),"si","no")</f>
        <v>si</v>
      </c>
      <c r="K1601" s="8" t="str">
        <f ca="1">IF(ABS(_xlfn.DAYS(TODAY(),I1601))&lt;$B$9,"Debe renovar licencia luego de curso de 8 horas","")</f>
        <v>Debe renovar licencia luego de curso de 8 horas</v>
      </c>
      <c r="L1601" s="8"/>
      <c r="M1601" s="8" t="str">
        <f ca="1">IF(AND(J1601="no",$B$10="si"),"si","no")</f>
        <v>no</v>
      </c>
      <c r="N1601" s="266"/>
      <c r="O1601" s="266"/>
      <c r="P1601" s="266"/>
      <c r="Q1601" s="267" t="str" cm="1">
        <f t="array" aca="1" ref="Q1601" ca="1">_xlfn.IFS(J1601="no","no",$B$10="si","si")</f>
        <v>si</v>
      </c>
      <c r="R1601" s="266"/>
    </row>
    <row r="1602" spans="1:18" x14ac:dyDescent="0.3">
      <c r="A1602" s="63" t="s">
        <v>6234</v>
      </c>
      <c r="B1602" s="224" t="s">
        <v>44</v>
      </c>
      <c r="C1602" s="225" t="s">
        <v>6235</v>
      </c>
      <c r="D1602" s="38" t="s">
        <v>57</v>
      </c>
      <c r="E1602" s="37" t="s">
        <v>6236</v>
      </c>
      <c r="F1602" s="38" t="s">
        <v>835</v>
      </c>
      <c r="G1602" s="39" t="s">
        <v>6237</v>
      </c>
      <c r="H1602" s="40">
        <v>43728</v>
      </c>
      <c r="I1602" s="41">
        <f>Table15[[#This Row],[Fecha 
de 
expedición]]+1461</f>
        <v>45189</v>
      </c>
      <c r="J1602" s="244" t="str">
        <f ca="1">IF(I1602&gt;=TODAY(),"si","no")</f>
        <v>si</v>
      </c>
      <c r="K1602" s="8" t="str">
        <f ca="1">IF(ABS(_xlfn.DAYS(TODAY(),I1602))&lt;$B$9,"Debe renovar licencia luego de curso de 8 horas","")</f>
        <v>Debe renovar licencia luego de curso de 8 horas</v>
      </c>
      <c r="L1602" s="8"/>
      <c r="M1602" s="8" t="str">
        <f ca="1">IF(AND(J1602="no",$B$10="si"),"si","no")</f>
        <v>no</v>
      </c>
      <c r="N1602" s="266"/>
      <c r="O1602" s="266"/>
      <c r="P1602" s="266"/>
      <c r="Q1602" s="267" t="str" cm="1">
        <f t="array" aca="1" ref="Q1602" ca="1">_xlfn.IFS(J1602="no","no",$B$10="si","si")</f>
        <v>si</v>
      </c>
      <c r="R1602" s="266"/>
    </row>
    <row r="1603" spans="1:18" x14ac:dyDescent="0.3">
      <c r="A1603" s="63" t="s">
        <v>6238</v>
      </c>
      <c r="B1603" s="224" t="s">
        <v>44</v>
      </c>
      <c r="C1603" s="225" t="s">
        <v>6239</v>
      </c>
      <c r="D1603" s="38" t="s">
        <v>57</v>
      </c>
      <c r="E1603" s="37" t="s">
        <v>6240</v>
      </c>
      <c r="F1603" s="38" t="s">
        <v>119</v>
      </c>
      <c r="G1603" s="39" t="s">
        <v>6241</v>
      </c>
      <c r="H1603" s="40">
        <v>43728</v>
      </c>
      <c r="I1603" s="41">
        <f>Table15[[#This Row],[Fecha 
de 
expedición]]+1461</f>
        <v>45189</v>
      </c>
      <c r="J1603" s="244" t="str">
        <f ca="1">IF(I1603&gt;=TODAY(),"si","no")</f>
        <v>si</v>
      </c>
      <c r="K1603" s="8" t="str">
        <f ca="1">IF(ABS(_xlfn.DAYS(TODAY(),I1603))&lt;$B$9,"Debe renovar licencia luego de curso de 8 horas","")</f>
        <v>Debe renovar licencia luego de curso de 8 horas</v>
      </c>
      <c r="L1603" s="8"/>
      <c r="M1603" s="8" t="str">
        <f ca="1">IF(AND(J1603="no",$B$10="si"),"si","no")</f>
        <v>no</v>
      </c>
      <c r="N1603" s="266"/>
      <c r="O1603" s="266"/>
      <c r="P1603" s="266"/>
      <c r="Q1603" s="267" t="str" cm="1">
        <f t="array" aca="1" ref="Q1603" ca="1">_xlfn.IFS(J1603="no","no",$B$10="si","si")</f>
        <v>si</v>
      </c>
      <c r="R1603" s="266"/>
    </row>
    <row r="1604" spans="1:18" x14ac:dyDescent="0.3">
      <c r="A1604" s="63" t="s">
        <v>6242</v>
      </c>
      <c r="B1604" s="224" t="s">
        <v>44</v>
      </c>
      <c r="C1604" s="225" t="s">
        <v>6243</v>
      </c>
      <c r="D1604" s="38" t="s">
        <v>57</v>
      </c>
      <c r="E1604" s="37" t="s">
        <v>6244</v>
      </c>
      <c r="F1604" s="38" t="s">
        <v>109</v>
      </c>
      <c r="G1604" s="39" t="s">
        <v>6245</v>
      </c>
      <c r="H1604" s="40">
        <v>43728</v>
      </c>
      <c r="I1604" s="41">
        <f>Table15[[#This Row],[Fecha 
de 
expedición]]+1461</f>
        <v>45189</v>
      </c>
      <c r="J1604" s="244" t="str">
        <f ca="1">IF(I1604&gt;=TODAY(),"si","no")</f>
        <v>si</v>
      </c>
      <c r="K1604" s="8" t="str">
        <f ca="1">IF(ABS(_xlfn.DAYS(TODAY(),I1604))&lt;$B$9,"Debe renovar licencia luego de curso de 8 horas","")</f>
        <v>Debe renovar licencia luego de curso de 8 horas</v>
      </c>
      <c r="L1604" s="8"/>
      <c r="M1604" s="8" t="str">
        <f ca="1">IF(AND(J1604="no",$B$10="si"),"si","no")</f>
        <v>no</v>
      </c>
      <c r="N1604" s="266"/>
      <c r="O1604" s="266"/>
      <c r="P1604" s="266"/>
      <c r="Q1604" s="267" t="str" cm="1">
        <f t="array" aca="1" ref="Q1604" ca="1">_xlfn.IFS(J1604="no","no",$B$10="si","si")</f>
        <v>si</v>
      </c>
      <c r="R1604" s="266"/>
    </row>
    <row r="1605" spans="1:18" x14ac:dyDescent="0.3">
      <c r="A1605" s="63" t="s">
        <v>6246</v>
      </c>
      <c r="B1605" s="224" t="s">
        <v>44</v>
      </c>
      <c r="C1605" s="225" t="s">
        <v>6247</v>
      </c>
      <c r="D1605" s="38" t="s">
        <v>57</v>
      </c>
      <c r="E1605" s="37" t="s">
        <v>6248</v>
      </c>
      <c r="F1605" s="38" t="s">
        <v>490</v>
      </c>
      <c r="G1605" s="39" t="s">
        <v>6249</v>
      </c>
      <c r="H1605" s="40">
        <v>43728</v>
      </c>
      <c r="I1605" s="41">
        <f>Table15[[#This Row],[Fecha 
de 
expedición]]+1461</f>
        <v>45189</v>
      </c>
      <c r="J1605" s="244" t="str">
        <f ca="1">IF(I1605&gt;=TODAY(),"si","no")</f>
        <v>si</v>
      </c>
      <c r="K1605" s="8" t="str">
        <f ca="1">IF(ABS(_xlfn.DAYS(TODAY(),I1605))&lt;$B$9,"Debe renovar licencia luego de curso de 8 horas","")</f>
        <v>Debe renovar licencia luego de curso de 8 horas</v>
      </c>
      <c r="L1605" s="8"/>
      <c r="M1605" s="8" t="str">
        <f ca="1">IF(AND(J1605="no",$B$10="si"),"si","no")</f>
        <v>no</v>
      </c>
      <c r="N1605" s="266"/>
      <c r="O1605" s="266"/>
      <c r="P1605" s="266"/>
      <c r="Q1605" s="267" t="str" cm="1">
        <f t="array" aca="1" ref="Q1605" ca="1">_xlfn.IFS(J1605="no","no",$B$10="si","si")</f>
        <v>si</v>
      </c>
      <c r="R1605" s="266"/>
    </row>
    <row r="1606" spans="1:18" x14ac:dyDescent="0.3">
      <c r="A1606" s="63" t="s">
        <v>6250</v>
      </c>
      <c r="B1606" s="224" t="s">
        <v>44</v>
      </c>
      <c r="C1606" s="225" t="s">
        <v>6251</v>
      </c>
      <c r="D1606" s="38" t="s">
        <v>46</v>
      </c>
      <c r="E1606" s="37" t="s">
        <v>6252</v>
      </c>
      <c r="F1606" s="38" t="s">
        <v>606</v>
      </c>
      <c r="G1606" s="39" t="s">
        <v>6253</v>
      </c>
      <c r="H1606" s="40">
        <v>43754</v>
      </c>
      <c r="I1606" s="41">
        <f>Table15[[#This Row],[Fecha 
de 
expedición]]+1461</f>
        <v>45215</v>
      </c>
      <c r="J1606" s="244" t="str">
        <f ca="1">IF(I1606&gt;=TODAY(),"si","no")</f>
        <v>si</v>
      </c>
      <c r="K1606" s="8" t="str">
        <f ca="1">IF(ABS(_xlfn.DAYS(TODAY(),I1606))&lt;$B$9,"Debe renovar licencia luego de curso de 8 horas","")</f>
        <v/>
      </c>
      <c r="L1606" s="8"/>
      <c r="M1606" s="8" t="str">
        <f ca="1">IF(AND(J1606="no",$B$10="si"),"si","no")</f>
        <v>no</v>
      </c>
      <c r="N1606" s="266"/>
      <c r="O1606" s="266"/>
      <c r="P1606" s="266"/>
      <c r="Q1606" s="267" t="str" cm="1">
        <f t="array" aca="1" ref="Q1606" ca="1">_xlfn.IFS(J1606="no","no",$B$10="si","si")</f>
        <v>si</v>
      </c>
      <c r="R1606" s="266"/>
    </row>
    <row r="1607" spans="1:18" x14ac:dyDescent="0.3">
      <c r="A1607" s="63" t="s">
        <v>6254</v>
      </c>
      <c r="B1607" s="224" t="s">
        <v>44</v>
      </c>
      <c r="C1607" s="225" t="s">
        <v>6255</v>
      </c>
      <c r="D1607" s="38" t="s">
        <v>57</v>
      </c>
      <c r="E1607" s="37" t="s">
        <v>6256</v>
      </c>
      <c r="F1607" s="38" t="s">
        <v>168</v>
      </c>
      <c r="G1607" s="39" t="s">
        <v>6257</v>
      </c>
      <c r="H1607" s="40">
        <v>43754</v>
      </c>
      <c r="I1607" s="41">
        <f>Table15[[#This Row],[Fecha 
de 
expedición]]+1461</f>
        <v>45215</v>
      </c>
      <c r="J1607" s="244" t="str">
        <f ca="1">IF(I1607&gt;=TODAY(),"si","no")</f>
        <v>si</v>
      </c>
      <c r="K1607" s="8" t="str">
        <f ca="1">IF(ABS(_xlfn.DAYS(TODAY(),I1607))&lt;$B$9,"Debe renovar licencia luego de curso de 8 horas","")</f>
        <v/>
      </c>
      <c r="L1607" s="8"/>
      <c r="M1607" s="8" t="str">
        <f ca="1">IF(AND(J1607="no",$B$10="si"),"si","no")</f>
        <v>no</v>
      </c>
      <c r="N1607" s="266"/>
      <c r="O1607" s="266"/>
      <c r="P1607" s="266"/>
      <c r="Q1607" s="267" t="str" cm="1">
        <f t="array" aca="1" ref="Q1607" ca="1">_xlfn.IFS(J1607="no","no",$B$10="si","si")</f>
        <v>si</v>
      </c>
      <c r="R1607" s="266"/>
    </row>
    <row r="1608" spans="1:18" x14ac:dyDescent="0.3">
      <c r="A1608" s="63" t="s">
        <v>6258</v>
      </c>
      <c r="B1608" s="224" t="s">
        <v>44</v>
      </c>
      <c r="C1608" s="225" t="s">
        <v>6259</v>
      </c>
      <c r="D1608" s="38" t="s">
        <v>46</v>
      </c>
      <c r="E1608" s="37" t="s">
        <v>6260</v>
      </c>
      <c r="F1608" s="38" t="s">
        <v>168</v>
      </c>
      <c r="G1608" s="39" t="s">
        <v>6261</v>
      </c>
      <c r="H1608" s="40">
        <v>45146</v>
      </c>
      <c r="I1608" s="41">
        <f>Table15[[#This Row],[Fecha 
de 
expedición]]+1461</f>
        <v>46607</v>
      </c>
      <c r="J1608" s="244" t="str">
        <f ca="1">IF(I1608&gt;=TODAY(),"si","no")</f>
        <v>si</v>
      </c>
      <c r="K1608" s="8" t="str">
        <f ca="1">IF(ABS(_xlfn.DAYS(TODAY(),I1608))&lt;$B$9,"Debe renovar licencia luego de curso de 8 horas","")</f>
        <v/>
      </c>
      <c r="L1608" s="8"/>
      <c r="M1608" s="8" t="str">
        <f ca="1">IF(AND(J1608="no",$B$10="si"),"si","no")</f>
        <v>no</v>
      </c>
      <c r="N1608" s="266"/>
      <c r="O1608" s="266"/>
      <c r="P1608" s="266"/>
      <c r="Q1608" s="267" t="str" cm="1">
        <f t="array" aca="1" ref="Q1608" ca="1">_xlfn.IFS(J1608="no","no",$B$10="si","si")</f>
        <v>si</v>
      </c>
      <c r="R1608" s="266"/>
    </row>
    <row r="1609" spans="1:18" x14ac:dyDescent="0.3">
      <c r="A1609" s="63" t="s">
        <v>6262</v>
      </c>
      <c r="B1609" s="224" t="s">
        <v>44</v>
      </c>
      <c r="C1609" s="225" t="s">
        <v>6263</v>
      </c>
      <c r="D1609" s="38" t="s">
        <v>57</v>
      </c>
      <c r="E1609" s="37" t="s">
        <v>6264</v>
      </c>
      <c r="F1609" s="38" t="s">
        <v>835</v>
      </c>
      <c r="G1609" s="39" t="s">
        <v>6265</v>
      </c>
      <c r="H1609" s="40">
        <v>43766</v>
      </c>
      <c r="I1609" s="41">
        <f>Table15[[#This Row],[Fecha 
de 
expedición]]+1461</f>
        <v>45227</v>
      </c>
      <c r="J1609" s="244" t="str">
        <f ca="1">IF(I1609&gt;=TODAY(),"si","no")</f>
        <v>si</v>
      </c>
      <c r="K1609" s="8" t="str">
        <f ca="1">IF(ABS(_xlfn.DAYS(TODAY(),I1609))&lt;$B$9,"Debe renovar licencia luego de curso de 8 horas","")</f>
        <v/>
      </c>
      <c r="L1609" s="8"/>
      <c r="M1609" s="8" t="str">
        <f ca="1">IF(AND(J1609="no",$B$10="si"),"si","no")</f>
        <v>no</v>
      </c>
      <c r="N1609" s="266"/>
      <c r="O1609" s="266"/>
      <c r="P1609" s="266"/>
      <c r="Q1609" s="267" t="str" cm="1">
        <f t="array" aca="1" ref="Q1609" ca="1">_xlfn.IFS(J1609="no","no",$B$10="si","si")</f>
        <v>si</v>
      </c>
      <c r="R1609" s="266"/>
    </row>
    <row r="1610" spans="1:18" x14ac:dyDescent="0.3">
      <c r="A1610" s="63" t="s">
        <v>6266</v>
      </c>
      <c r="B1610" s="224" t="s">
        <v>44</v>
      </c>
      <c r="C1610" s="225" t="s">
        <v>6267</v>
      </c>
      <c r="D1610" s="38" t="s">
        <v>57</v>
      </c>
      <c r="E1610" s="37" t="s">
        <v>6268</v>
      </c>
      <c r="F1610" s="38" t="s">
        <v>466</v>
      </c>
      <c r="G1610" s="39" t="s">
        <v>6269</v>
      </c>
      <c r="H1610" s="40">
        <v>43766</v>
      </c>
      <c r="I1610" s="41">
        <f>Table15[[#This Row],[Fecha 
de 
expedición]]+1461</f>
        <v>45227</v>
      </c>
      <c r="J1610" s="244" t="str">
        <f ca="1">IF(I1610&gt;=TODAY(),"si","no")</f>
        <v>si</v>
      </c>
      <c r="K1610" s="8" t="str">
        <f ca="1">IF(ABS(_xlfn.DAYS(TODAY(),I1610))&lt;$B$9,"Debe renovar licencia luego de curso de 8 horas","")</f>
        <v/>
      </c>
      <c r="L1610" s="8"/>
      <c r="M1610" s="8" t="str">
        <f ca="1">IF(AND(J1610="no",$B$10="si"),"si","no")</f>
        <v>no</v>
      </c>
      <c r="N1610" s="266"/>
      <c r="O1610" s="266"/>
      <c r="P1610" s="266"/>
      <c r="Q1610" s="267" t="str" cm="1">
        <f t="array" aca="1" ref="Q1610" ca="1">_xlfn.IFS(J1610="no","no",$B$10="si","si")</f>
        <v>si</v>
      </c>
      <c r="R1610" s="266"/>
    </row>
    <row r="1611" spans="1:18" x14ac:dyDescent="0.3">
      <c r="A1611" s="63" t="s">
        <v>6270</v>
      </c>
      <c r="B1611" s="224" t="s">
        <v>44</v>
      </c>
      <c r="C1611" s="225" t="s">
        <v>6271</v>
      </c>
      <c r="D1611" s="38" t="s">
        <v>57</v>
      </c>
      <c r="E1611" s="37" t="s">
        <v>6272</v>
      </c>
      <c r="F1611" s="38" t="s">
        <v>204</v>
      </c>
      <c r="G1611" s="39" t="s">
        <v>6273</v>
      </c>
      <c r="H1611" s="40">
        <v>43766</v>
      </c>
      <c r="I1611" s="41">
        <f>Table15[[#This Row],[Fecha 
de 
expedición]]+1461</f>
        <v>45227</v>
      </c>
      <c r="J1611" s="244" t="str">
        <f ca="1">IF(I1611&gt;=TODAY(),"si","no")</f>
        <v>si</v>
      </c>
      <c r="K1611" s="8" t="str">
        <f ca="1">IF(ABS(_xlfn.DAYS(TODAY(),I1611))&lt;$B$9,"Debe renovar licencia luego de curso de 8 horas","")</f>
        <v/>
      </c>
      <c r="L1611" s="8"/>
      <c r="M1611" s="8" t="str">
        <f ca="1">IF(AND(J1611="no",$B$10="si"),"si","no")</f>
        <v>no</v>
      </c>
      <c r="N1611" s="266"/>
      <c r="O1611" s="266"/>
      <c r="P1611" s="266"/>
      <c r="Q1611" s="267" t="str" cm="1">
        <f t="array" aca="1" ref="Q1611" ca="1">_xlfn.IFS(J1611="no","no",$B$10="si","si")</f>
        <v>si</v>
      </c>
      <c r="R1611" s="266"/>
    </row>
    <row r="1612" spans="1:18" x14ac:dyDescent="0.3">
      <c r="A1612" s="63" t="s">
        <v>6274</v>
      </c>
      <c r="B1612" s="224" t="s">
        <v>44</v>
      </c>
      <c r="C1612" s="225" t="s">
        <v>6275</v>
      </c>
      <c r="D1612" s="38" t="s">
        <v>46</v>
      </c>
      <c r="E1612" s="37" t="s">
        <v>6276</v>
      </c>
      <c r="F1612" s="38" t="s">
        <v>129</v>
      </c>
      <c r="G1612" s="39" t="s">
        <v>6277</v>
      </c>
      <c r="H1612" s="40">
        <v>43766</v>
      </c>
      <c r="I1612" s="41">
        <f>Table15[[#This Row],[Fecha 
de 
expedición]]+1461</f>
        <v>45227</v>
      </c>
      <c r="J1612" s="244" t="str">
        <f ca="1">IF(I1612&gt;=TODAY(),"si","no")</f>
        <v>si</v>
      </c>
      <c r="K1612" s="8" t="str">
        <f ca="1">IF(ABS(_xlfn.DAYS(TODAY(),I1612))&lt;$B$9,"Debe renovar licencia luego de curso de 8 horas","")</f>
        <v/>
      </c>
      <c r="L1612" s="8"/>
      <c r="M1612" s="8" t="str">
        <f ca="1">IF(AND(J1612="no",$B$10="si"),"si","no")</f>
        <v>no</v>
      </c>
      <c r="N1612" s="266"/>
      <c r="O1612" s="266"/>
      <c r="P1612" s="266"/>
      <c r="Q1612" s="267" t="str" cm="1">
        <f t="array" aca="1" ref="Q1612" ca="1">_xlfn.IFS(J1612="no","no",$B$10="si","si")</f>
        <v>si</v>
      </c>
      <c r="R1612" s="266"/>
    </row>
    <row r="1613" spans="1:18" x14ac:dyDescent="0.3">
      <c r="A1613" s="63" t="s">
        <v>6278</v>
      </c>
      <c r="B1613" s="224" t="s">
        <v>44</v>
      </c>
      <c r="C1613" s="225" t="s">
        <v>6279</v>
      </c>
      <c r="D1613" s="38" t="s">
        <v>57</v>
      </c>
      <c r="E1613" s="37" t="s">
        <v>6280</v>
      </c>
      <c r="F1613" s="38" t="s">
        <v>155</v>
      </c>
      <c r="G1613" s="39" t="s">
        <v>6281</v>
      </c>
      <c r="H1613" s="40">
        <v>43790</v>
      </c>
      <c r="I1613" s="41">
        <f>Table15[[#This Row],[Fecha 
de 
expedición]]+1461</f>
        <v>45251</v>
      </c>
      <c r="J1613" s="244" t="str">
        <f ca="1">IF(I1613&gt;=TODAY(),"si","no")</f>
        <v>si</v>
      </c>
      <c r="K1613" s="8" t="str">
        <f ca="1">IF(ABS(_xlfn.DAYS(TODAY(),I1613))&lt;$B$9,"Debe renovar licencia luego de curso de 8 horas","")</f>
        <v/>
      </c>
      <c r="L1613" s="8"/>
      <c r="M1613" s="8" t="str">
        <f ca="1">IF(AND(J1613="no",$B$10="si"),"si","no")</f>
        <v>no</v>
      </c>
      <c r="N1613" s="266"/>
      <c r="O1613" s="266"/>
      <c r="P1613" s="266"/>
      <c r="Q1613" s="267" t="str" cm="1">
        <f t="array" aca="1" ref="Q1613" ca="1">_xlfn.IFS(J1613="no","no",$B$10="si","si")</f>
        <v>si</v>
      </c>
      <c r="R1613" s="266"/>
    </row>
    <row r="1614" spans="1:18" x14ac:dyDescent="0.3">
      <c r="A1614" s="63" t="s">
        <v>6282</v>
      </c>
      <c r="B1614" s="224" t="s">
        <v>44</v>
      </c>
      <c r="C1614" s="225" t="s">
        <v>6283</v>
      </c>
      <c r="D1614" s="38" t="s">
        <v>46</v>
      </c>
      <c r="E1614" s="37" t="s">
        <v>6284</v>
      </c>
      <c r="F1614" s="38" t="s">
        <v>89</v>
      </c>
      <c r="G1614" s="39" t="s">
        <v>6285</v>
      </c>
      <c r="H1614" s="40">
        <v>43790</v>
      </c>
      <c r="I1614" s="41">
        <f>Table15[[#This Row],[Fecha 
de 
expedición]]+1461</f>
        <v>45251</v>
      </c>
      <c r="J1614" s="244" t="str">
        <f ca="1">IF(I1614&gt;=TODAY(),"si","no")</f>
        <v>si</v>
      </c>
      <c r="K1614" s="8" t="str">
        <f ca="1">IF(ABS(_xlfn.DAYS(TODAY(),I1614))&lt;$B$9,"Debe renovar licencia luego de curso de 8 horas","")</f>
        <v/>
      </c>
      <c r="L1614" s="8"/>
      <c r="M1614" s="8" t="str">
        <f ca="1">IF(AND(J1614="no",$B$10="si"),"si","no")</f>
        <v>no</v>
      </c>
      <c r="N1614" s="266"/>
      <c r="O1614" s="266"/>
      <c r="P1614" s="266"/>
      <c r="Q1614" s="267" t="str" cm="1">
        <f t="array" aca="1" ref="Q1614" ca="1">_xlfn.IFS(J1614="no","no",$B$10="si","si")</f>
        <v>si</v>
      </c>
      <c r="R1614" s="266"/>
    </row>
    <row r="1615" spans="1:18" x14ac:dyDescent="0.3">
      <c r="A1615" s="63" t="s">
        <v>6286</v>
      </c>
      <c r="B1615" s="224" t="s">
        <v>44</v>
      </c>
      <c r="C1615" s="225" t="s">
        <v>6287</v>
      </c>
      <c r="D1615" s="38" t="s">
        <v>57</v>
      </c>
      <c r="E1615" s="37" t="s">
        <v>6288</v>
      </c>
      <c r="F1615" s="38" t="s">
        <v>508</v>
      </c>
      <c r="G1615" s="39" t="s">
        <v>6289</v>
      </c>
      <c r="H1615" s="40">
        <v>43790</v>
      </c>
      <c r="I1615" s="41">
        <f>Table15[[#This Row],[Fecha 
de 
expedición]]+1461</f>
        <v>45251</v>
      </c>
      <c r="J1615" s="244" t="str">
        <f ca="1">IF(I1615&gt;=TODAY(),"si","no")</f>
        <v>si</v>
      </c>
      <c r="K1615" s="8" t="str">
        <f ca="1">IF(ABS(_xlfn.DAYS(TODAY(),I1615))&lt;$B$9,"Debe renovar licencia luego de curso de 8 horas","")</f>
        <v/>
      </c>
      <c r="L1615" s="8"/>
      <c r="M1615" s="8" t="str">
        <f ca="1">IF(AND(J1615="no",$B$10="si"),"si","no")</f>
        <v>no</v>
      </c>
      <c r="N1615" s="266"/>
      <c r="O1615" s="266"/>
      <c r="P1615" s="266"/>
      <c r="Q1615" s="267" t="str" cm="1">
        <f t="array" aca="1" ref="Q1615" ca="1">_xlfn.IFS(J1615="no","no",$B$10="si","si")</f>
        <v>si</v>
      </c>
      <c r="R1615" s="266"/>
    </row>
    <row r="1616" spans="1:18" x14ac:dyDescent="0.3">
      <c r="A1616" s="63" t="s">
        <v>6290</v>
      </c>
      <c r="B1616" s="224" t="s">
        <v>44</v>
      </c>
      <c r="C1616" s="225" t="s">
        <v>6291</v>
      </c>
      <c r="D1616" s="38" t="s">
        <v>57</v>
      </c>
      <c r="E1616" s="37" t="s">
        <v>6292</v>
      </c>
      <c r="F1616" s="38" t="s">
        <v>6293</v>
      </c>
      <c r="G1616" s="39" t="s">
        <v>6294</v>
      </c>
      <c r="H1616" s="40">
        <v>43790</v>
      </c>
      <c r="I1616" s="41">
        <f>Table15[[#This Row],[Fecha 
de 
expedición]]+1461</f>
        <v>45251</v>
      </c>
      <c r="J1616" s="244" t="str">
        <f ca="1">IF(I1616&gt;=TODAY(),"si","no")</f>
        <v>si</v>
      </c>
      <c r="K1616" s="8" t="str">
        <f ca="1">IF(ABS(_xlfn.DAYS(TODAY(),I1616))&lt;$B$9,"Debe renovar licencia luego de curso de 8 horas","")</f>
        <v/>
      </c>
      <c r="L1616" s="8"/>
      <c r="M1616" s="8" t="str">
        <f ca="1">IF(AND(J1616="no",$B$10="si"),"si","no")</f>
        <v>no</v>
      </c>
      <c r="N1616" s="266"/>
      <c r="O1616" s="266"/>
      <c r="P1616" s="266"/>
      <c r="Q1616" s="267" t="str" cm="1">
        <f t="array" aca="1" ref="Q1616" ca="1">_xlfn.IFS(J1616="no","no",$B$10="si","si")</f>
        <v>si</v>
      </c>
      <c r="R1616" s="266"/>
    </row>
    <row r="1617" spans="1:18" x14ac:dyDescent="0.3">
      <c r="A1617" s="63" t="s">
        <v>6295</v>
      </c>
      <c r="B1617" s="224" t="s">
        <v>44</v>
      </c>
      <c r="C1617" s="225" t="s">
        <v>6296</v>
      </c>
      <c r="D1617" s="38" t="s">
        <v>57</v>
      </c>
      <c r="E1617" s="37" t="s">
        <v>6297</v>
      </c>
      <c r="F1617" s="38" t="s">
        <v>606</v>
      </c>
      <c r="G1617" s="39" t="s">
        <v>6298</v>
      </c>
      <c r="H1617" s="40">
        <v>43790</v>
      </c>
      <c r="I1617" s="41">
        <f>Table15[[#This Row],[Fecha 
de 
expedición]]+1461</f>
        <v>45251</v>
      </c>
      <c r="J1617" s="244" t="str">
        <f ca="1">IF(I1617&gt;=TODAY(),"si","no")</f>
        <v>si</v>
      </c>
      <c r="K1617" s="8" t="str">
        <f ca="1">IF(ABS(_xlfn.DAYS(TODAY(),I1617))&lt;$B$9,"Debe renovar licencia luego de curso de 8 horas","")</f>
        <v/>
      </c>
      <c r="L1617" s="8"/>
      <c r="M1617" s="8" t="str">
        <f ca="1">IF(AND(J1617="no",$B$10="si"),"si","no")</f>
        <v>no</v>
      </c>
      <c r="N1617" s="266"/>
      <c r="O1617" s="266"/>
      <c r="P1617" s="266"/>
      <c r="Q1617" s="267" t="str" cm="1">
        <f t="array" aca="1" ref="Q1617" ca="1">_xlfn.IFS(J1617="no","no",$B$10="si","si")</f>
        <v>si</v>
      </c>
      <c r="R1617" s="266"/>
    </row>
    <row r="1618" spans="1:18" x14ac:dyDescent="0.3">
      <c r="A1618" s="63" t="s">
        <v>6299</v>
      </c>
      <c r="B1618" s="224" t="s">
        <v>44</v>
      </c>
      <c r="C1618" s="225" t="s">
        <v>6300</v>
      </c>
      <c r="D1618" s="38" t="s">
        <v>57</v>
      </c>
      <c r="E1618" s="37" t="s">
        <v>6301</v>
      </c>
      <c r="F1618" s="38" t="s">
        <v>94</v>
      </c>
      <c r="G1618" s="39" t="s">
        <v>6302</v>
      </c>
      <c r="H1618" s="40">
        <v>43790</v>
      </c>
      <c r="I1618" s="41">
        <f>Table15[[#This Row],[Fecha 
de 
expedición]]+1461</f>
        <v>45251</v>
      </c>
      <c r="J1618" s="244" t="str">
        <f ca="1">IF(I1618&gt;=TODAY(),"si","no")</f>
        <v>si</v>
      </c>
      <c r="K1618" s="8" t="str">
        <f ca="1">IF(ABS(_xlfn.DAYS(TODAY(),I1618))&lt;$B$9,"Debe renovar licencia luego de curso de 8 horas","")</f>
        <v/>
      </c>
      <c r="L1618" s="8"/>
      <c r="M1618" s="8" t="str">
        <f ca="1">IF(AND(J1618="no",$B$10="si"),"si","no")</f>
        <v>no</v>
      </c>
      <c r="N1618" s="266"/>
      <c r="O1618" s="266"/>
      <c r="P1618" s="266"/>
      <c r="Q1618" s="267" t="str" cm="1">
        <f t="array" aca="1" ref="Q1618" ca="1">_xlfn.IFS(J1618="no","no",$B$10="si","si")</f>
        <v>si</v>
      </c>
      <c r="R1618" s="266"/>
    </row>
    <row r="1619" spans="1:18" x14ac:dyDescent="0.3">
      <c r="A1619" s="63" t="s">
        <v>6303</v>
      </c>
      <c r="B1619" s="224" t="s">
        <v>44</v>
      </c>
      <c r="C1619" s="225" t="s">
        <v>6304</v>
      </c>
      <c r="D1619" s="38" t="s">
        <v>57</v>
      </c>
      <c r="E1619" s="37" t="s">
        <v>6305</v>
      </c>
      <c r="F1619" s="38" t="s">
        <v>194</v>
      </c>
      <c r="G1619" s="39" t="s">
        <v>6306</v>
      </c>
      <c r="H1619" s="40">
        <v>43803</v>
      </c>
      <c r="I1619" s="41">
        <f>Table15[[#This Row],[Fecha 
de 
expedición]]+1461</f>
        <v>45264</v>
      </c>
      <c r="J1619" s="244" t="str">
        <f ca="1">IF(I1619&gt;=TODAY(),"si","no")</f>
        <v>si</v>
      </c>
      <c r="K1619" s="8" t="str">
        <f ca="1">IF(ABS(_xlfn.DAYS(TODAY(),I1619))&lt;$B$9,"Debe renovar licencia luego de curso de 8 horas","")</f>
        <v/>
      </c>
      <c r="L1619" s="8"/>
      <c r="M1619" s="8" t="str">
        <f ca="1">IF(AND(J1619="no",$B$10="si"),"si","no")</f>
        <v>no</v>
      </c>
      <c r="N1619" s="266"/>
      <c r="O1619" s="266"/>
      <c r="P1619" s="266"/>
      <c r="Q1619" s="267" t="str" cm="1">
        <f t="array" aca="1" ref="Q1619" ca="1">_xlfn.IFS(J1619="no","no",$B$10="si","si")</f>
        <v>si</v>
      </c>
      <c r="R1619" s="266"/>
    </row>
    <row r="1620" spans="1:18" x14ac:dyDescent="0.3">
      <c r="A1620" s="63" t="s">
        <v>6307</v>
      </c>
      <c r="B1620" s="224" t="s">
        <v>44</v>
      </c>
      <c r="C1620" s="225" t="s">
        <v>6308</v>
      </c>
      <c r="D1620" s="38" t="s">
        <v>57</v>
      </c>
      <c r="E1620" s="37" t="s">
        <v>6309</v>
      </c>
      <c r="F1620" s="38" t="s">
        <v>416</v>
      </c>
      <c r="G1620" s="39" t="s">
        <v>6310</v>
      </c>
      <c r="H1620" s="40">
        <v>43803</v>
      </c>
      <c r="I1620" s="41">
        <f>Table15[[#This Row],[Fecha 
de 
expedición]]+1461</f>
        <v>45264</v>
      </c>
      <c r="J1620" s="244" t="str">
        <f ca="1">IF(I1620&gt;=TODAY(),"si","no")</f>
        <v>si</v>
      </c>
      <c r="K1620" s="8" t="str">
        <f ca="1">IF(ABS(_xlfn.DAYS(TODAY(),I1620))&lt;$B$9,"Debe renovar licencia luego de curso de 8 horas","")</f>
        <v/>
      </c>
      <c r="L1620" s="8"/>
      <c r="M1620" s="8" t="str">
        <f ca="1">IF(AND(J1620="no",$B$10="si"),"si","no")</f>
        <v>no</v>
      </c>
      <c r="N1620" s="266"/>
      <c r="O1620" s="266"/>
      <c r="P1620" s="266"/>
      <c r="Q1620" s="267" t="str" cm="1">
        <f t="array" aca="1" ref="Q1620" ca="1">_xlfn.IFS(J1620="no","no",$B$10="si","si")</f>
        <v>si</v>
      </c>
      <c r="R1620" s="266"/>
    </row>
    <row r="1621" spans="1:18" x14ac:dyDescent="0.3">
      <c r="A1621" s="63" t="s">
        <v>6311</v>
      </c>
      <c r="B1621" s="224" t="s">
        <v>44</v>
      </c>
      <c r="C1621" s="225" t="s">
        <v>6312</v>
      </c>
      <c r="D1621" s="38" t="s">
        <v>57</v>
      </c>
      <c r="E1621" s="37" t="s">
        <v>6313</v>
      </c>
      <c r="F1621" s="38" t="s">
        <v>204</v>
      </c>
      <c r="G1621" s="39" t="s">
        <v>6314</v>
      </c>
      <c r="H1621" s="40">
        <v>43803</v>
      </c>
      <c r="I1621" s="41">
        <f>Table15[[#This Row],[Fecha 
de 
expedición]]+1461</f>
        <v>45264</v>
      </c>
      <c r="J1621" s="244" t="str">
        <f ca="1">IF(I1621&gt;=TODAY(),"si","no")</f>
        <v>si</v>
      </c>
      <c r="K1621" s="8" t="str">
        <f ca="1">IF(ABS(_xlfn.DAYS(TODAY(),I1621))&lt;$B$9,"Debe renovar licencia luego de curso de 8 horas","")</f>
        <v/>
      </c>
      <c r="L1621" s="8"/>
      <c r="M1621" s="8" t="str">
        <f ca="1">IF(AND(J1621="no",$B$10="si"),"si","no")</f>
        <v>no</v>
      </c>
      <c r="N1621" s="266"/>
      <c r="O1621" s="266"/>
      <c r="P1621" s="266"/>
      <c r="Q1621" s="267" t="str" cm="1">
        <f t="array" aca="1" ref="Q1621" ca="1">_xlfn.IFS(J1621="no","no",$B$10="si","si")</f>
        <v>si</v>
      </c>
      <c r="R1621" s="266"/>
    </row>
    <row r="1622" spans="1:18" x14ac:dyDescent="0.3">
      <c r="A1622" s="63" t="s">
        <v>6315</v>
      </c>
      <c r="B1622" s="224" t="s">
        <v>44</v>
      </c>
      <c r="C1622" s="225" t="s">
        <v>6316</v>
      </c>
      <c r="D1622" s="38" t="s">
        <v>57</v>
      </c>
      <c r="E1622" s="37" t="s">
        <v>6317</v>
      </c>
      <c r="F1622" s="38" t="s">
        <v>124</v>
      </c>
      <c r="G1622" s="39" t="s">
        <v>6318</v>
      </c>
      <c r="H1622" s="40">
        <v>43803</v>
      </c>
      <c r="I1622" s="41">
        <f>Table15[[#This Row],[Fecha 
de 
expedición]]+1461</f>
        <v>45264</v>
      </c>
      <c r="J1622" s="244" t="str">
        <f ca="1">IF(I1622&gt;=TODAY(),"si","no")</f>
        <v>si</v>
      </c>
      <c r="K1622" s="8" t="str">
        <f ca="1">IF(ABS(_xlfn.DAYS(TODAY(),I1622))&lt;$B$9,"Debe renovar licencia luego de curso de 8 horas","")</f>
        <v/>
      </c>
      <c r="L1622" s="8"/>
      <c r="M1622" s="8" t="str">
        <f ca="1">IF(AND(J1622="no",$B$10="si"),"si","no")</f>
        <v>no</v>
      </c>
      <c r="N1622" s="266"/>
      <c r="O1622" s="266"/>
      <c r="P1622" s="266"/>
      <c r="Q1622" s="267" t="str" cm="1">
        <f t="array" aca="1" ref="Q1622" ca="1">_xlfn.IFS(J1622="no","no",$B$10="si","si")</f>
        <v>si</v>
      </c>
      <c r="R1622" s="266"/>
    </row>
    <row r="1623" spans="1:18" x14ac:dyDescent="0.3">
      <c r="A1623" s="63" t="s">
        <v>6319</v>
      </c>
      <c r="B1623" s="224" t="s">
        <v>44</v>
      </c>
      <c r="C1623" s="225" t="s">
        <v>6320</v>
      </c>
      <c r="D1623" s="38" t="s">
        <v>57</v>
      </c>
      <c r="E1623" s="37" t="s">
        <v>6321</v>
      </c>
      <c r="F1623" s="38" t="s">
        <v>924</v>
      </c>
      <c r="G1623" s="39" t="s">
        <v>6322</v>
      </c>
      <c r="H1623" s="40">
        <v>43817</v>
      </c>
      <c r="I1623" s="41">
        <f>Table15[[#This Row],[Fecha 
de 
expedición]]+1461</f>
        <v>45278</v>
      </c>
      <c r="J1623" s="244" t="str">
        <f ca="1">IF(I1623&gt;=TODAY(),"si","no")</f>
        <v>si</v>
      </c>
      <c r="K1623" s="8" t="str">
        <f ca="1">IF(ABS(_xlfn.DAYS(TODAY(),I1623))&lt;$B$9,"Debe renovar licencia luego de curso de 8 horas","")</f>
        <v/>
      </c>
      <c r="L1623" s="8"/>
      <c r="M1623" s="8" t="str">
        <f ca="1">IF(AND(J1623="no",$B$10="si"),"si","no")</f>
        <v>no</v>
      </c>
      <c r="N1623" s="266"/>
      <c r="O1623" s="266"/>
      <c r="P1623" s="266"/>
      <c r="Q1623" s="267" t="str" cm="1">
        <f t="array" aca="1" ref="Q1623" ca="1">_xlfn.IFS(J1623="no","no",$B$10="si","si")</f>
        <v>si</v>
      </c>
      <c r="R1623" s="266"/>
    </row>
    <row r="1624" spans="1:18" x14ac:dyDescent="0.3">
      <c r="A1624" s="63" t="s">
        <v>6323</v>
      </c>
      <c r="B1624" s="224" t="s">
        <v>44</v>
      </c>
      <c r="C1624" s="225" t="s">
        <v>6324</v>
      </c>
      <c r="D1624" s="38" t="s">
        <v>57</v>
      </c>
      <c r="E1624" s="37" t="s">
        <v>6325</v>
      </c>
      <c r="F1624" s="38" t="s">
        <v>555</v>
      </c>
      <c r="G1624" s="39" t="s">
        <v>6326</v>
      </c>
      <c r="H1624" s="40">
        <v>43817</v>
      </c>
      <c r="I1624" s="41">
        <f>Table15[[#This Row],[Fecha 
de 
expedición]]+1461</f>
        <v>45278</v>
      </c>
      <c r="J1624" s="244" t="str">
        <f ca="1">IF(I1624&gt;=TODAY(),"si","no")</f>
        <v>si</v>
      </c>
      <c r="K1624" s="8" t="str">
        <f ca="1">IF(ABS(_xlfn.DAYS(TODAY(),I1624))&lt;$B$9,"Debe renovar licencia luego de curso de 8 horas","")</f>
        <v/>
      </c>
      <c r="L1624" s="8"/>
      <c r="M1624" s="8" t="str">
        <f ca="1">IF(AND(J1624="no",$B$10="si"),"si","no")</f>
        <v>no</v>
      </c>
      <c r="N1624" s="266"/>
      <c r="O1624" s="266"/>
      <c r="P1624" s="266"/>
      <c r="Q1624" s="267" t="str" cm="1">
        <f t="array" aca="1" ref="Q1624" ca="1">_xlfn.IFS(J1624="no","no",$B$10="si","si")</f>
        <v>si</v>
      </c>
      <c r="R1624" s="266"/>
    </row>
    <row r="1625" spans="1:18" x14ac:dyDescent="0.3">
      <c r="A1625" s="63" t="s">
        <v>6327</v>
      </c>
      <c r="B1625" s="224" t="s">
        <v>44</v>
      </c>
      <c r="C1625" s="225" t="s">
        <v>6328</v>
      </c>
      <c r="D1625" s="38" t="s">
        <v>57</v>
      </c>
      <c r="E1625" s="37" t="s">
        <v>6329</v>
      </c>
      <c r="F1625" s="38" t="s">
        <v>267</v>
      </c>
      <c r="G1625" s="39" t="s">
        <v>6330</v>
      </c>
      <c r="H1625" s="40">
        <v>43817</v>
      </c>
      <c r="I1625" s="41">
        <f>Table15[[#This Row],[Fecha 
de 
expedición]]+1461</f>
        <v>45278</v>
      </c>
      <c r="J1625" s="244" t="str">
        <f ca="1">IF(I1625&gt;=TODAY(),"si","no")</f>
        <v>si</v>
      </c>
      <c r="K1625" s="8" t="str">
        <f ca="1">IF(ABS(_xlfn.DAYS(TODAY(),I1625))&lt;$B$9,"Debe renovar licencia luego de curso de 8 horas","")</f>
        <v/>
      </c>
      <c r="L1625" s="8"/>
      <c r="M1625" s="8" t="str">
        <f ca="1">IF(AND(J1625="no",$B$10="si"),"si","no")</f>
        <v>no</v>
      </c>
      <c r="N1625" s="266"/>
      <c r="O1625" s="266"/>
      <c r="P1625" s="266"/>
      <c r="Q1625" s="267" t="str" cm="1">
        <f t="array" aca="1" ref="Q1625" ca="1">_xlfn.IFS(J1625="no","no",$B$10="si","si")</f>
        <v>si</v>
      </c>
      <c r="R1625" s="266"/>
    </row>
    <row r="1626" spans="1:18" x14ac:dyDescent="0.3">
      <c r="A1626" s="63" t="s">
        <v>6331</v>
      </c>
      <c r="B1626" s="224" t="s">
        <v>44</v>
      </c>
      <c r="C1626" s="225" t="s">
        <v>6332</v>
      </c>
      <c r="D1626" s="38" t="s">
        <v>57</v>
      </c>
      <c r="E1626" s="37" t="s">
        <v>6333</v>
      </c>
      <c r="F1626" s="38" t="s">
        <v>74</v>
      </c>
      <c r="G1626" s="39" t="s">
        <v>6334</v>
      </c>
      <c r="H1626" s="40">
        <v>43817</v>
      </c>
      <c r="I1626" s="41">
        <f>Table15[[#This Row],[Fecha 
de 
expedición]]+1461</f>
        <v>45278</v>
      </c>
      <c r="J1626" s="244" t="str">
        <f ca="1">IF(I1626&gt;=TODAY(),"si","no")</f>
        <v>si</v>
      </c>
      <c r="K1626" s="8" t="str">
        <f ca="1">IF(ABS(_xlfn.DAYS(TODAY(),I1626))&lt;$B$9,"Debe renovar licencia luego de curso de 8 horas","")</f>
        <v/>
      </c>
      <c r="L1626" s="8"/>
      <c r="M1626" s="8" t="str">
        <f ca="1">IF(AND(J1626="no",$B$10="si"),"si","no")</f>
        <v>no</v>
      </c>
      <c r="N1626" s="266"/>
      <c r="O1626" s="266"/>
      <c r="P1626" s="266"/>
      <c r="Q1626" s="267" t="str" cm="1">
        <f t="array" aca="1" ref="Q1626" ca="1">_xlfn.IFS(J1626="no","no",$B$10="si","si")</f>
        <v>si</v>
      </c>
      <c r="R1626" s="266"/>
    </row>
    <row r="1627" spans="1:18" x14ac:dyDescent="0.3">
      <c r="A1627" s="63" t="s">
        <v>6335</v>
      </c>
      <c r="B1627" s="224" t="s">
        <v>44</v>
      </c>
      <c r="C1627" s="225" t="s">
        <v>6336</v>
      </c>
      <c r="D1627" s="38" t="s">
        <v>57</v>
      </c>
      <c r="E1627" s="37" t="s">
        <v>6337</v>
      </c>
      <c r="F1627" s="38" t="s">
        <v>6338</v>
      </c>
      <c r="G1627" s="39" t="s">
        <v>6339</v>
      </c>
      <c r="H1627" s="40">
        <v>43817</v>
      </c>
      <c r="I1627" s="41">
        <f>Table15[[#This Row],[Fecha 
de 
expedición]]+1461</f>
        <v>45278</v>
      </c>
      <c r="J1627" s="244" t="str">
        <f ca="1">IF(I1627&gt;=TODAY(),"si","no")</f>
        <v>si</v>
      </c>
      <c r="K1627" s="8" t="str">
        <f ca="1">IF(ABS(_xlfn.DAYS(TODAY(),I1627))&lt;$B$9,"Debe renovar licencia luego de curso de 8 horas","")</f>
        <v/>
      </c>
      <c r="L1627" s="8"/>
      <c r="M1627" s="8" t="str">
        <f ca="1">IF(AND(J1627="no",$B$10="si"),"si","no")</f>
        <v>no</v>
      </c>
      <c r="N1627" s="266"/>
      <c r="O1627" s="266"/>
      <c r="P1627" s="266"/>
      <c r="Q1627" s="267" t="str" cm="1">
        <f t="array" aca="1" ref="Q1627" ca="1">_xlfn.IFS(J1627="no","no",$B$10="si","si")</f>
        <v>si</v>
      </c>
      <c r="R1627" s="266"/>
    </row>
    <row r="1628" spans="1:18" x14ac:dyDescent="0.3">
      <c r="A1628" s="63" t="s">
        <v>6340</v>
      </c>
      <c r="B1628" s="224" t="s">
        <v>44</v>
      </c>
      <c r="C1628" s="225" t="s">
        <v>6341</v>
      </c>
      <c r="D1628" s="38" t="s">
        <v>57</v>
      </c>
      <c r="E1628" s="37" t="s">
        <v>6342</v>
      </c>
      <c r="F1628" s="38" t="s">
        <v>4080</v>
      </c>
      <c r="G1628" s="39" t="s">
        <v>6343</v>
      </c>
      <c r="H1628" s="40">
        <v>43817</v>
      </c>
      <c r="I1628" s="41">
        <f>Table15[[#This Row],[Fecha 
de 
expedición]]+1461</f>
        <v>45278</v>
      </c>
      <c r="J1628" s="244" t="str">
        <f ca="1">IF(I1628&gt;=TODAY(),"si","no")</f>
        <v>si</v>
      </c>
      <c r="K1628" s="8" t="str">
        <f ca="1">IF(ABS(_xlfn.DAYS(TODAY(),I1628))&lt;$B$9,"Debe renovar licencia luego de curso de 8 horas","")</f>
        <v/>
      </c>
      <c r="L1628" s="8"/>
      <c r="M1628" s="8" t="str">
        <f ca="1">IF(AND(J1628="no",$B$10="si"),"si","no")</f>
        <v>no</v>
      </c>
      <c r="N1628" s="266"/>
      <c r="O1628" s="266"/>
      <c r="P1628" s="266"/>
      <c r="Q1628" s="267" t="str" cm="1">
        <f t="array" aca="1" ref="Q1628" ca="1">_xlfn.IFS(J1628="no","no",$B$10="si","si")</f>
        <v>si</v>
      </c>
      <c r="R1628" s="266"/>
    </row>
    <row r="1629" spans="1:18" x14ac:dyDescent="0.3">
      <c r="A1629" s="63" t="s">
        <v>6344</v>
      </c>
      <c r="B1629" s="224" t="s">
        <v>44</v>
      </c>
      <c r="C1629" s="225" t="s">
        <v>6345</v>
      </c>
      <c r="D1629" s="38" t="s">
        <v>57</v>
      </c>
      <c r="E1629" s="37"/>
      <c r="F1629" s="38" t="s">
        <v>267</v>
      </c>
      <c r="G1629" s="39" t="s">
        <v>6346</v>
      </c>
      <c r="H1629" s="40">
        <v>43817</v>
      </c>
      <c r="I1629" s="41">
        <f>Table15[[#This Row],[Fecha 
de 
expedición]]+1461</f>
        <v>45278</v>
      </c>
      <c r="J1629" s="244" t="str">
        <f ca="1">IF(I1629&gt;=TODAY(),"si","no")</f>
        <v>si</v>
      </c>
      <c r="K1629" s="8" t="str">
        <f ca="1">IF(ABS(_xlfn.DAYS(TODAY(),I1629))&lt;$B$9,"Debe renovar licencia luego de curso de 8 horas","")</f>
        <v/>
      </c>
      <c r="L1629" s="8"/>
      <c r="M1629" s="8" t="str">
        <f ca="1">IF(AND(J1629="no",$B$10="si"),"si","no")</f>
        <v>no</v>
      </c>
      <c r="N1629" s="266"/>
      <c r="O1629" s="266"/>
      <c r="P1629" s="266"/>
      <c r="Q1629" s="267" t="str" cm="1">
        <f t="array" aca="1" ref="Q1629" ca="1">_xlfn.IFS(J1629="no","no",$B$10="si","si")</f>
        <v>si</v>
      </c>
      <c r="R1629" s="266"/>
    </row>
    <row r="1630" spans="1:18" x14ac:dyDescent="0.3">
      <c r="A1630" s="63" t="s">
        <v>6347</v>
      </c>
      <c r="B1630" s="224" t="s">
        <v>44</v>
      </c>
      <c r="C1630" s="225" t="s">
        <v>6348</v>
      </c>
      <c r="D1630" s="38" t="s">
        <v>57</v>
      </c>
      <c r="E1630" s="37" t="s">
        <v>6349</v>
      </c>
      <c r="F1630" s="38" t="s">
        <v>124</v>
      </c>
      <c r="G1630" s="39" t="s">
        <v>6350</v>
      </c>
      <c r="H1630" s="40">
        <v>43817</v>
      </c>
      <c r="I1630" s="41">
        <f>Table15[[#This Row],[Fecha 
de 
expedición]]+1461</f>
        <v>45278</v>
      </c>
      <c r="J1630" s="244" t="str">
        <f ca="1">IF(I1630&gt;=TODAY(),"si","no")</f>
        <v>si</v>
      </c>
      <c r="K1630" s="8" t="str">
        <f ca="1">IF(ABS(_xlfn.DAYS(TODAY(),I1630))&lt;$B$9,"Debe renovar licencia luego de curso de 8 horas","")</f>
        <v/>
      </c>
      <c r="L1630" s="8"/>
      <c r="M1630" s="8" t="str">
        <f ca="1">IF(AND(J1630="no",$B$10="si"),"si","no")</f>
        <v>no</v>
      </c>
      <c r="N1630" s="266"/>
      <c r="O1630" s="266"/>
      <c r="P1630" s="266"/>
      <c r="Q1630" s="267" t="str" cm="1">
        <f t="array" aca="1" ref="Q1630" ca="1">_xlfn.IFS(J1630="no","no",$B$10="si","si")</f>
        <v>si</v>
      </c>
      <c r="R1630" s="266"/>
    </row>
    <row r="1631" spans="1:18" x14ac:dyDescent="0.3">
      <c r="A1631" s="63" t="s">
        <v>6351</v>
      </c>
      <c r="B1631" s="224" t="s">
        <v>44</v>
      </c>
      <c r="C1631" s="225" t="s">
        <v>6352</v>
      </c>
      <c r="D1631" s="38" t="s">
        <v>57</v>
      </c>
      <c r="E1631" s="37" t="s">
        <v>6353</v>
      </c>
      <c r="F1631" s="38" t="s">
        <v>929</v>
      </c>
      <c r="G1631" s="39" t="s">
        <v>6354</v>
      </c>
      <c r="H1631" s="40">
        <v>43817</v>
      </c>
      <c r="I1631" s="41">
        <f>Table15[[#This Row],[Fecha 
de 
expedición]]+1461</f>
        <v>45278</v>
      </c>
      <c r="J1631" s="244" t="str">
        <f ca="1">IF(I1631&gt;=TODAY(),"si","no")</f>
        <v>si</v>
      </c>
      <c r="K1631" s="8" t="str">
        <f ca="1">IF(ABS(_xlfn.DAYS(TODAY(),I1631))&lt;$B$9,"Debe renovar licencia luego de curso de 8 horas","")</f>
        <v/>
      </c>
      <c r="L1631" s="8"/>
      <c r="M1631" s="8" t="str">
        <f ca="1">IF(AND(J1631="no",$B$10="si"),"si","no")</f>
        <v>no</v>
      </c>
      <c r="N1631" s="266"/>
      <c r="O1631" s="266"/>
      <c r="P1631" s="266"/>
      <c r="Q1631" s="267" t="str" cm="1">
        <f t="array" aca="1" ref="Q1631" ca="1">_xlfn.IFS(J1631="no","no",$B$10="si","si")</f>
        <v>si</v>
      </c>
      <c r="R1631" s="266"/>
    </row>
    <row r="1632" spans="1:18" x14ac:dyDescent="0.3">
      <c r="A1632" s="63" t="s">
        <v>6355</v>
      </c>
      <c r="B1632" s="224" t="s">
        <v>44</v>
      </c>
      <c r="C1632" s="225" t="s">
        <v>6356</v>
      </c>
      <c r="D1632" s="38" t="s">
        <v>57</v>
      </c>
      <c r="E1632" s="37" t="s">
        <v>6357</v>
      </c>
      <c r="F1632" s="38" t="s">
        <v>74</v>
      </c>
      <c r="G1632" s="39" t="s">
        <v>6358</v>
      </c>
      <c r="H1632" s="40">
        <v>43817</v>
      </c>
      <c r="I1632" s="41">
        <f>Table15[[#This Row],[Fecha 
de 
expedición]]+1461</f>
        <v>45278</v>
      </c>
      <c r="J1632" s="244" t="str">
        <f ca="1">IF(I1632&gt;=TODAY(),"si","no")</f>
        <v>si</v>
      </c>
      <c r="K1632" s="8" t="str">
        <f ca="1">IF(ABS(_xlfn.DAYS(TODAY(),I1632))&lt;$B$9,"Debe renovar licencia luego de curso de 8 horas","")</f>
        <v/>
      </c>
      <c r="L1632" s="8"/>
      <c r="M1632" s="8" t="str">
        <f ca="1">IF(AND(J1632="no",$B$10="si"),"si","no")</f>
        <v>no</v>
      </c>
      <c r="N1632" s="266"/>
      <c r="O1632" s="266"/>
      <c r="P1632" s="266"/>
      <c r="Q1632" s="267" t="str" cm="1">
        <f t="array" aca="1" ref="Q1632" ca="1">_xlfn.IFS(J1632="no","no",$B$10="si","si")</f>
        <v>si</v>
      </c>
      <c r="R1632" s="266"/>
    </row>
    <row r="1633" spans="1:18" x14ac:dyDescent="0.3">
      <c r="A1633" s="63" t="s">
        <v>6359</v>
      </c>
      <c r="B1633" s="224" t="s">
        <v>44</v>
      </c>
      <c r="C1633" s="225" t="s">
        <v>6360</v>
      </c>
      <c r="D1633" s="38" t="s">
        <v>57</v>
      </c>
      <c r="E1633" s="37"/>
      <c r="F1633" s="38" t="s">
        <v>89</v>
      </c>
      <c r="G1633" s="39" t="s">
        <v>6361</v>
      </c>
      <c r="H1633" s="40">
        <v>43817</v>
      </c>
      <c r="I1633" s="41">
        <f>Table15[[#This Row],[Fecha 
de 
expedición]]+1461</f>
        <v>45278</v>
      </c>
      <c r="J1633" s="244" t="str">
        <f ca="1">IF(I1633&gt;=TODAY(),"si","no")</f>
        <v>si</v>
      </c>
      <c r="K1633" s="8" t="str">
        <f ca="1">IF(ABS(_xlfn.DAYS(TODAY(),I1633))&lt;$B$9,"Debe renovar licencia luego de curso de 8 horas","")</f>
        <v/>
      </c>
      <c r="L1633" s="8"/>
      <c r="M1633" s="8" t="str">
        <f ca="1">IF(AND(J1633="no",$B$10="si"),"si","no")</f>
        <v>no</v>
      </c>
      <c r="N1633" s="266"/>
      <c r="O1633" s="266"/>
      <c r="P1633" s="266"/>
      <c r="Q1633" s="267" t="str" cm="1">
        <f t="array" aca="1" ref="Q1633" ca="1">_xlfn.IFS(J1633="no","no",$B$10="si","si")</f>
        <v>si</v>
      </c>
      <c r="R1633" s="266"/>
    </row>
    <row r="1634" spans="1:18" x14ac:dyDescent="0.3">
      <c r="A1634" s="63" t="s">
        <v>6362</v>
      </c>
      <c r="B1634" s="224" t="s">
        <v>44</v>
      </c>
      <c r="C1634" s="225" t="s">
        <v>6363</v>
      </c>
      <c r="D1634" s="38" t="s">
        <v>57</v>
      </c>
      <c r="E1634" s="37" t="s">
        <v>6364</v>
      </c>
      <c r="F1634" s="38" t="s">
        <v>204</v>
      </c>
      <c r="G1634" s="39" t="s">
        <v>6365</v>
      </c>
      <c r="H1634" s="40">
        <v>43817</v>
      </c>
      <c r="I1634" s="41">
        <f>Table15[[#This Row],[Fecha 
de 
expedición]]+1461</f>
        <v>45278</v>
      </c>
      <c r="J1634" s="244" t="str">
        <f ca="1">IF(I1634&gt;=TODAY(),"si","no")</f>
        <v>si</v>
      </c>
      <c r="K1634" s="8" t="str">
        <f ca="1">IF(ABS(_xlfn.DAYS(TODAY(),I1634))&lt;$B$9,"Debe renovar licencia luego de curso de 8 horas","")</f>
        <v/>
      </c>
      <c r="L1634" s="8"/>
      <c r="M1634" s="8" t="str">
        <f ca="1">IF(AND(J1634="no",$B$10="si"),"si","no")</f>
        <v>no</v>
      </c>
      <c r="N1634" s="266"/>
      <c r="O1634" s="266"/>
      <c r="P1634" s="266"/>
      <c r="Q1634" s="267" t="str" cm="1">
        <f t="array" aca="1" ref="Q1634" ca="1">_xlfn.IFS(J1634="no","no",$B$10="si","si")</f>
        <v>si</v>
      </c>
      <c r="R1634" s="266"/>
    </row>
    <row r="1635" spans="1:18" x14ac:dyDescent="0.3">
      <c r="A1635" s="63" t="s">
        <v>6366</v>
      </c>
      <c r="B1635" s="224" t="s">
        <v>44</v>
      </c>
      <c r="C1635" s="225" t="s">
        <v>6367</v>
      </c>
      <c r="D1635" s="38" t="s">
        <v>57</v>
      </c>
      <c r="E1635" s="37" t="s">
        <v>6368</v>
      </c>
      <c r="F1635" s="38" t="s">
        <v>109</v>
      </c>
      <c r="G1635" s="39" t="s">
        <v>6369</v>
      </c>
      <c r="H1635" s="40">
        <v>43817</v>
      </c>
      <c r="I1635" s="41">
        <f>Table15[[#This Row],[Fecha 
de 
expedición]]+1461</f>
        <v>45278</v>
      </c>
      <c r="J1635" s="244" t="str">
        <f ca="1">IF(I1635&gt;=TODAY(),"si","no")</f>
        <v>si</v>
      </c>
      <c r="K1635" s="8" t="str">
        <f ca="1">IF(ABS(_xlfn.DAYS(TODAY(),I1635))&lt;$B$9,"Debe renovar licencia luego de curso de 8 horas","")</f>
        <v/>
      </c>
      <c r="L1635" s="8"/>
      <c r="M1635" s="8" t="str">
        <f ca="1">IF(AND(J1635="no",$B$10="si"),"si","no")</f>
        <v>no</v>
      </c>
      <c r="N1635" s="266"/>
      <c r="O1635" s="266"/>
      <c r="P1635" s="266"/>
      <c r="Q1635" s="267" t="str" cm="1">
        <f t="array" aca="1" ref="Q1635" ca="1">_xlfn.IFS(J1635="no","no",$B$10="si","si")</f>
        <v>si</v>
      </c>
      <c r="R1635" s="266"/>
    </row>
    <row r="1636" spans="1:18" x14ac:dyDescent="0.3">
      <c r="A1636" s="63" t="s">
        <v>6370</v>
      </c>
      <c r="B1636" s="224" t="s">
        <v>44</v>
      </c>
      <c r="C1636" s="225" t="s">
        <v>6371</v>
      </c>
      <c r="D1636" s="38" t="s">
        <v>57</v>
      </c>
      <c r="E1636" s="37" t="s">
        <v>6372</v>
      </c>
      <c r="F1636" s="38" t="s">
        <v>3170</v>
      </c>
      <c r="G1636" s="39" t="s">
        <v>6373</v>
      </c>
      <c r="H1636" s="40">
        <v>43817</v>
      </c>
      <c r="I1636" s="41">
        <f>Table15[[#This Row],[Fecha 
de 
expedición]]+1461</f>
        <v>45278</v>
      </c>
      <c r="J1636" s="244" t="str">
        <f ca="1">IF(I1636&gt;=TODAY(),"si","no")</f>
        <v>si</v>
      </c>
      <c r="K1636" s="8" t="str">
        <f ca="1">IF(ABS(_xlfn.DAYS(TODAY(),I1636))&lt;$B$9,"Debe renovar licencia luego de curso de 8 horas","")</f>
        <v/>
      </c>
      <c r="L1636" s="8"/>
      <c r="M1636" s="8" t="str">
        <f ca="1">IF(AND(J1636="no",$B$10="si"),"si","no")</f>
        <v>no</v>
      </c>
      <c r="N1636" s="266"/>
      <c r="O1636" s="266"/>
      <c r="P1636" s="266"/>
      <c r="Q1636" s="267" t="str" cm="1">
        <f t="array" aca="1" ref="Q1636" ca="1">_xlfn.IFS(J1636="no","no",$B$10="si","si")</f>
        <v>si</v>
      </c>
      <c r="R1636" s="266"/>
    </row>
    <row r="1637" spans="1:18" x14ac:dyDescent="0.3">
      <c r="A1637" s="63" t="s">
        <v>6374</v>
      </c>
      <c r="B1637" s="224" t="s">
        <v>44</v>
      </c>
      <c r="C1637" s="225" t="s">
        <v>6375</v>
      </c>
      <c r="D1637" s="38" t="s">
        <v>57</v>
      </c>
      <c r="E1637" s="37" t="s">
        <v>6376</v>
      </c>
      <c r="F1637" s="38" t="s">
        <v>74</v>
      </c>
      <c r="G1637" s="39" t="s">
        <v>6377</v>
      </c>
      <c r="H1637" s="40">
        <v>43817</v>
      </c>
      <c r="I1637" s="41">
        <f>Table15[[#This Row],[Fecha 
de 
expedición]]+1461</f>
        <v>45278</v>
      </c>
      <c r="J1637" s="244" t="str">
        <f ca="1">IF(I1637&gt;=TODAY(),"si","no")</f>
        <v>si</v>
      </c>
      <c r="K1637" s="8" t="str">
        <f ca="1">IF(ABS(_xlfn.DAYS(TODAY(),I1637))&lt;$B$9,"Debe renovar licencia luego de curso de 8 horas","")</f>
        <v/>
      </c>
      <c r="L1637" s="8"/>
      <c r="M1637" s="8" t="str">
        <f ca="1">IF(AND(J1637="no",$B$10="si"),"si","no")</f>
        <v>no</v>
      </c>
      <c r="N1637" s="266"/>
      <c r="O1637" s="266"/>
      <c r="P1637" s="266"/>
      <c r="Q1637" s="267" t="str" cm="1">
        <f t="array" aca="1" ref="Q1637" ca="1">_xlfn.IFS(J1637="no","no",$B$10="si","si")</f>
        <v>si</v>
      </c>
      <c r="R1637" s="266"/>
    </row>
    <row r="1638" spans="1:18" x14ac:dyDescent="0.3">
      <c r="A1638" s="63" t="s">
        <v>6378</v>
      </c>
      <c r="B1638" s="224" t="s">
        <v>44</v>
      </c>
      <c r="C1638" s="225" t="s">
        <v>6379</v>
      </c>
      <c r="D1638" s="38" t="s">
        <v>57</v>
      </c>
      <c r="E1638" s="37" t="s">
        <v>6380</v>
      </c>
      <c r="F1638" s="38" t="s">
        <v>508</v>
      </c>
      <c r="G1638" s="39" t="s">
        <v>6381</v>
      </c>
      <c r="H1638" s="40">
        <v>43817</v>
      </c>
      <c r="I1638" s="41">
        <f>Table15[[#This Row],[Fecha 
de 
expedición]]+1461</f>
        <v>45278</v>
      </c>
      <c r="J1638" s="244" t="str">
        <f ca="1">IF(I1638&gt;=TODAY(),"si","no")</f>
        <v>si</v>
      </c>
      <c r="K1638" s="8" t="str">
        <f ca="1">IF(ABS(_xlfn.DAYS(TODAY(),I1638))&lt;$B$9,"Debe renovar licencia luego de curso de 8 horas","")</f>
        <v/>
      </c>
      <c r="L1638" s="8"/>
      <c r="M1638" s="8" t="str">
        <f ca="1">IF(AND(J1638="no",$B$10="si"),"si","no")</f>
        <v>no</v>
      </c>
      <c r="N1638" s="266"/>
      <c r="O1638" s="266"/>
      <c r="P1638" s="266"/>
      <c r="Q1638" s="267" t="str" cm="1">
        <f t="array" aca="1" ref="Q1638" ca="1">_xlfn.IFS(J1638="no","no",$B$10="si","si")</f>
        <v>si</v>
      </c>
      <c r="R1638" s="266"/>
    </row>
    <row r="1639" spans="1:18" x14ac:dyDescent="0.3">
      <c r="A1639" s="63" t="s">
        <v>6382</v>
      </c>
      <c r="B1639" s="224" t="s">
        <v>44</v>
      </c>
      <c r="C1639" s="225" t="s">
        <v>6383</v>
      </c>
      <c r="D1639" s="38" t="s">
        <v>57</v>
      </c>
      <c r="E1639" s="37" t="s">
        <v>6384</v>
      </c>
      <c r="F1639" s="38" t="s">
        <v>678</v>
      </c>
      <c r="G1639" s="39" t="s">
        <v>6385</v>
      </c>
      <c r="H1639" s="40">
        <v>43818</v>
      </c>
      <c r="I1639" s="41">
        <f>Table15[[#This Row],[Fecha 
de 
expedición]]+1461</f>
        <v>45279</v>
      </c>
      <c r="J1639" s="244" t="str">
        <f ca="1">IF(I1639&gt;=TODAY(),"si","no")</f>
        <v>si</v>
      </c>
      <c r="K1639" s="8" t="str">
        <f ca="1">IF(ABS(_xlfn.DAYS(TODAY(),I1639))&lt;$B$9,"Debe renovar licencia luego de curso de 8 horas","")</f>
        <v/>
      </c>
      <c r="L1639" s="8"/>
      <c r="M1639" s="8" t="str">
        <f ca="1">IF(AND(J1639="no",$B$10="si"),"si","no")</f>
        <v>no</v>
      </c>
      <c r="N1639" s="266"/>
      <c r="O1639" s="266"/>
      <c r="P1639" s="266"/>
      <c r="Q1639" s="267" t="str" cm="1">
        <f t="array" aca="1" ref="Q1639" ca="1">_xlfn.IFS(J1639="no","no",$B$10="si","si")</f>
        <v>si</v>
      </c>
      <c r="R1639" s="266"/>
    </row>
    <row r="1640" spans="1:18" x14ac:dyDescent="0.3">
      <c r="A1640" s="63" t="s">
        <v>6386</v>
      </c>
      <c r="B1640" s="224" t="s">
        <v>44</v>
      </c>
      <c r="C1640" s="225" t="s">
        <v>6387</v>
      </c>
      <c r="D1640" s="38" t="s">
        <v>57</v>
      </c>
      <c r="E1640" s="37" t="s">
        <v>6388</v>
      </c>
      <c r="F1640" s="38" t="s">
        <v>114</v>
      </c>
      <c r="G1640" s="39" t="s">
        <v>6389</v>
      </c>
      <c r="H1640" s="40">
        <v>43818</v>
      </c>
      <c r="I1640" s="41">
        <f>Table15[[#This Row],[Fecha 
de 
expedición]]+1461</f>
        <v>45279</v>
      </c>
      <c r="J1640" s="244" t="str">
        <f ca="1">IF(I1640&gt;=TODAY(),"si","no")</f>
        <v>si</v>
      </c>
      <c r="K1640" s="8" t="str">
        <f ca="1">IF(ABS(_xlfn.DAYS(TODAY(),I1640))&lt;$B$9,"Debe renovar licencia luego de curso de 8 horas","")</f>
        <v/>
      </c>
      <c r="L1640" s="8"/>
      <c r="M1640" s="8" t="str">
        <f ca="1">IF(AND(J1640="no",$B$10="si"),"si","no")</f>
        <v>no</v>
      </c>
      <c r="N1640" s="266"/>
      <c r="O1640" s="266"/>
      <c r="P1640" s="266"/>
      <c r="Q1640" s="267" t="str" cm="1">
        <f t="array" aca="1" ref="Q1640" ca="1">_xlfn.IFS(J1640="no","no",$B$10="si","si")</f>
        <v>si</v>
      </c>
      <c r="R1640" s="266"/>
    </row>
    <row r="1641" spans="1:18" x14ac:dyDescent="0.3">
      <c r="A1641" s="63" t="s">
        <v>6390</v>
      </c>
      <c r="B1641" s="224" t="s">
        <v>44</v>
      </c>
      <c r="C1641" s="225" t="s">
        <v>6391</v>
      </c>
      <c r="D1641" s="38" t="s">
        <v>57</v>
      </c>
      <c r="E1641" s="37" t="s">
        <v>6392</v>
      </c>
      <c r="F1641" s="38" t="s">
        <v>267</v>
      </c>
      <c r="G1641" s="39" t="s">
        <v>6393</v>
      </c>
      <c r="H1641" s="40">
        <v>43818</v>
      </c>
      <c r="I1641" s="41">
        <f>Table15[[#This Row],[Fecha 
de 
expedición]]+1461</f>
        <v>45279</v>
      </c>
      <c r="J1641" s="244" t="str">
        <f ca="1">IF(I1641&gt;=TODAY(),"si","no")</f>
        <v>si</v>
      </c>
      <c r="K1641" s="8" t="str">
        <f ca="1">IF(ABS(_xlfn.DAYS(TODAY(),I1641))&lt;$B$9,"Debe renovar licencia luego de curso de 8 horas","")</f>
        <v/>
      </c>
      <c r="L1641" s="8"/>
      <c r="M1641" s="8" t="str">
        <f ca="1">IF(AND(J1641="no",$B$10="si"),"si","no")</f>
        <v>no</v>
      </c>
      <c r="N1641" s="266"/>
      <c r="O1641" s="266"/>
      <c r="P1641" s="266"/>
      <c r="Q1641" s="267" t="str" cm="1">
        <f t="array" aca="1" ref="Q1641" ca="1">_xlfn.IFS(J1641="no","no",$B$10="si","si")</f>
        <v>si</v>
      </c>
      <c r="R1641" s="266"/>
    </row>
    <row r="1642" spans="1:18" x14ac:dyDescent="0.3">
      <c r="A1642" s="63" t="s">
        <v>6394</v>
      </c>
      <c r="B1642" s="224" t="s">
        <v>44</v>
      </c>
      <c r="C1642" s="225" t="s">
        <v>6395</v>
      </c>
      <c r="D1642" s="38" t="s">
        <v>57</v>
      </c>
      <c r="E1642" s="37" t="s">
        <v>6396</v>
      </c>
      <c r="F1642" s="38" t="s">
        <v>508</v>
      </c>
      <c r="G1642" s="39" t="s">
        <v>6397</v>
      </c>
      <c r="H1642" s="40">
        <v>43818</v>
      </c>
      <c r="I1642" s="41">
        <f>Table15[[#This Row],[Fecha 
de 
expedición]]+1461</f>
        <v>45279</v>
      </c>
      <c r="J1642" s="244" t="str">
        <f ca="1">IF(I1642&gt;=TODAY(),"si","no")</f>
        <v>si</v>
      </c>
      <c r="K1642" s="8" t="str">
        <f ca="1">IF(ABS(_xlfn.DAYS(TODAY(),I1642))&lt;$B$9,"Debe renovar licencia luego de curso de 8 horas","")</f>
        <v/>
      </c>
      <c r="L1642" s="8"/>
      <c r="M1642" s="8" t="str">
        <f ca="1">IF(AND(J1642="no",$B$10="si"),"si","no")</f>
        <v>no</v>
      </c>
      <c r="N1642" s="266"/>
      <c r="O1642" s="266"/>
      <c r="P1642" s="266"/>
      <c r="Q1642" s="267" t="str" cm="1">
        <f t="array" aca="1" ref="Q1642" ca="1">_xlfn.IFS(J1642="no","no",$B$10="si","si")</f>
        <v>si</v>
      </c>
      <c r="R1642" s="266"/>
    </row>
    <row r="1643" spans="1:18" x14ac:dyDescent="0.3">
      <c r="A1643" s="63" t="s">
        <v>6398</v>
      </c>
      <c r="B1643" s="224" t="s">
        <v>44</v>
      </c>
      <c r="C1643" s="225" t="s">
        <v>6399</v>
      </c>
      <c r="D1643" s="38" t="s">
        <v>57</v>
      </c>
      <c r="E1643" s="37" t="s">
        <v>6400</v>
      </c>
      <c r="F1643" s="38" t="s">
        <v>262</v>
      </c>
      <c r="G1643" s="39" t="s">
        <v>6401</v>
      </c>
      <c r="H1643" s="40">
        <v>43818</v>
      </c>
      <c r="I1643" s="41">
        <f>Table15[[#This Row],[Fecha 
de 
expedición]]+1461</f>
        <v>45279</v>
      </c>
      <c r="J1643" s="244" t="str">
        <f ca="1">IF(I1643&gt;=TODAY(),"si","no")</f>
        <v>si</v>
      </c>
      <c r="K1643" s="8" t="str">
        <f ca="1">IF(ABS(_xlfn.DAYS(TODAY(),I1643))&lt;$B$9,"Debe renovar licencia luego de curso de 8 horas","")</f>
        <v/>
      </c>
      <c r="L1643" s="8"/>
      <c r="M1643" s="8" t="str">
        <f ca="1">IF(AND(J1643="no",$B$10="si"),"si","no")</f>
        <v>no</v>
      </c>
      <c r="N1643" s="266"/>
      <c r="O1643" s="266"/>
      <c r="P1643" s="266"/>
      <c r="Q1643" s="267" t="str" cm="1">
        <f t="array" aca="1" ref="Q1643" ca="1">_xlfn.IFS(J1643="no","no",$B$10="si","si")</f>
        <v>si</v>
      </c>
      <c r="R1643" s="266"/>
    </row>
    <row r="1644" spans="1:18" x14ac:dyDescent="0.3">
      <c r="A1644" s="63" t="s">
        <v>6402</v>
      </c>
      <c r="B1644" s="224" t="s">
        <v>44</v>
      </c>
      <c r="C1644" s="225" t="s">
        <v>6403</v>
      </c>
      <c r="D1644" s="38" t="s">
        <v>57</v>
      </c>
      <c r="E1644" s="37" t="s">
        <v>6404</v>
      </c>
      <c r="F1644" s="38" t="s">
        <v>155</v>
      </c>
      <c r="G1644" s="39" t="s">
        <v>6405</v>
      </c>
      <c r="H1644" s="40">
        <v>43818</v>
      </c>
      <c r="I1644" s="41">
        <f>Table15[[#This Row],[Fecha 
de 
expedición]]+1461</f>
        <v>45279</v>
      </c>
      <c r="J1644" s="244" t="str">
        <f ca="1">IF(I1644&gt;=TODAY(),"si","no")</f>
        <v>si</v>
      </c>
      <c r="K1644" s="8" t="str">
        <f ca="1">IF(ABS(_xlfn.DAYS(TODAY(),I1644))&lt;$B$9,"Debe renovar licencia luego de curso de 8 horas","")</f>
        <v/>
      </c>
      <c r="L1644" s="8"/>
      <c r="M1644" s="8" t="str">
        <f ca="1">IF(AND(J1644="no",$B$10="si"),"si","no")</f>
        <v>no</v>
      </c>
      <c r="N1644" s="266"/>
      <c r="O1644" s="266"/>
      <c r="P1644" s="266"/>
      <c r="Q1644" s="267" t="str" cm="1">
        <f t="array" aca="1" ref="Q1644" ca="1">_xlfn.IFS(J1644="no","no",$B$10="si","si")</f>
        <v>si</v>
      </c>
      <c r="R1644" s="266"/>
    </row>
    <row r="1645" spans="1:18" x14ac:dyDescent="0.3">
      <c r="A1645" s="63" t="s">
        <v>6406</v>
      </c>
      <c r="B1645" s="224" t="s">
        <v>44</v>
      </c>
      <c r="C1645" s="225" t="s">
        <v>6407</v>
      </c>
      <c r="D1645" s="38" t="s">
        <v>46</v>
      </c>
      <c r="E1645" s="37" t="s">
        <v>6408</v>
      </c>
      <c r="F1645" s="38" t="s">
        <v>1204</v>
      </c>
      <c r="G1645" s="39" t="s">
        <v>6409</v>
      </c>
      <c r="H1645" s="40">
        <v>43818</v>
      </c>
      <c r="I1645" s="41">
        <f>Table15[[#This Row],[Fecha 
de 
expedición]]+1461</f>
        <v>45279</v>
      </c>
      <c r="J1645" s="244" t="str">
        <f ca="1">IF(I1645&gt;=TODAY(),"si","no")</f>
        <v>si</v>
      </c>
      <c r="K1645" s="8" t="str">
        <f ca="1">IF(ABS(_xlfn.DAYS(TODAY(),I1645))&lt;$B$9,"Debe renovar licencia luego de curso de 8 horas","")</f>
        <v/>
      </c>
      <c r="L1645" s="8"/>
      <c r="M1645" s="8" t="str">
        <f ca="1">IF(AND(J1645="no",$B$10="si"),"si","no")</f>
        <v>no</v>
      </c>
      <c r="N1645" s="266"/>
      <c r="O1645" s="266"/>
      <c r="P1645" s="266"/>
      <c r="Q1645" s="267" t="str" cm="1">
        <f t="array" aca="1" ref="Q1645" ca="1">_xlfn.IFS(J1645="no","no",$B$10="si","si")</f>
        <v>si</v>
      </c>
      <c r="R1645" s="266"/>
    </row>
    <row r="1646" spans="1:18" x14ac:dyDescent="0.3">
      <c r="A1646" s="63" t="s">
        <v>6410</v>
      </c>
      <c r="B1646" s="224" t="s">
        <v>44</v>
      </c>
      <c r="C1646" s="225" t="s">
        <v>6411</v>
      </c>
      <c r="D1646" s="38" t="s">
        <v>57</v>
      </c>
      <c r="E1646" s="37" t="s">
        <v>6412</v>
      </c>
      <c r="F1646" s="38" t="s">
        <v>89</v>
      </c>
      <c r="G1646" s="39" t="s">
        <v>6413</v>
      </c>
      <c r="H1646" s="40">
        <v>43818</v>
      </c>
      <c r="I1646" s="41">
        <f>Table15[[#This Row],[Fecha 
de 
expedición]]+1461</f>
        <v>45279</v>
      </c>
      <c r="J1646" s="244" t="str">
        <f ca="1">IF(I1646&gt;=TODAY(),"si","no")</f>
        <v>si</v>
      </c>
      <c r="K1646" s="8" t="str">
        <f ca="1">IF(ABS(_xlfn.DAYS(TODAY(),I1646))&lt;$B$9,"Debe renovar licencia luego de curso de 8 horas","")</f>
        <v/>
      </c>
      <c r="L1646" s="8"/>
      <c r="M1646" s="8" t="str">
        <f ca="1">IF(AND(J1646="no",$B$10="si"),"si","no")</f>
        <v>no</v>
      </c>
      <c r="N1646" s="266"/>
      <c r="O1646" s="266"/>
      <c r="P1646" s="266"/>
      <c r="Q1646" s="267" t="str" cm="1">
        <f t="array" aca="1" ref="Q1646" ca="1">_xlfn.IFS(J1646="no","no",$B$10="si","si")</f>
        <v>si</v>
      </c>
      <c r="R1646" s="266"/>
    </row>
    <row r="1647" spans="1:18" x14ac:dyDescent="0.3">
      <c r="A1647" s="63" t="s">
        <v>6414</v>
      </c>
      <c r="B1647" s="224" t="s">
        <v>44</v>
      </c>
      <c r="C1647" s="225" t="s">
        <v>6415</v>
      </c>
      <c r="D1647" s="38" t="s">
        <v>57</v>
      </c>
      <c r="E1647" s="37" t="s">
        <v>6416</v>
      </c>
      <c r="F1647" s="38" t="s">
        <v>194</v>
      </c>
      <c r="G1647" s="39" t="s">
        <v>6417</v>
      </c>
      <c r="H1647" s="40">
        <v>43818</v>
      </c>
      <c r="I1647" s="41">
        <f>Table15[[#This Row],[Fecha 
de 
expedición]]+1461</f>
        <v>45279</v>
      </c>
      <c r="J1647" s="244" t="str">
        <f ca="1">IF(I1647&gt;=TODAY(),"si","no")</f>
        <v>si</v>
      </c>
      <c r="K1647" s="8" t="str">
        <f ca="1">IF(ABS(_xlfn.DAYS(TODAY(),I1647))&lt;$B$9,"Debe renovar licencia luego de curso de 8 horas","")</f>
        <v/>
      </c>
      <c r="L1647" s="8"/>
      <c r="M1647" s="8" t="str">
        <f ca="1">IF(AND(J1647="no",$B$10="si"),"si","no")</f>
        <v>no</v>
      </c>
      <c r="N1647" s="266"/>
      <c r="O1647" s="266"/>
      <c r="P1647" s="266"/>
      <c r="Q1647" s="267" t="str" cm="1">
        <f t="array" aca="1" ref="Q1647" ca="1">_xlfn.IFS(J1647="no","no",$B$10="si","si")</f>
        <v>si</v>
      </c>
      <c r="R1647" s="266"/>
    </row>
    <row r="1648" spans="1:18" x14ac:dyDescent="0.3">
      <c r="A1648" s="63" t="s">
        <v>6418</v>
      </c>
      <c r="B1648" s="224" t="s">
        <v>44</v>
      </c>
      <c r="C1648" s="225" t="s">
        <v>6419</v>
      </c>
      <c r="D1648" s="38" t="s">
        <v>57</v>
      </c>
      <c r="E1648" s="37" t="s">
        <v>6420</v>
      </c>
      <c r="F1648" s="38" t="s">
        <v>94</v>
      </c>
      <c r="G1648" s="39" t="s">
        <v>6421</v>
      </c>
      <c r="H1648" s="40">
        <v>43818</v>
      </c>
      <c r="I1648" s="41">
        <f>Table15[[#This Row],[Fecha 
de 
expedición]]+1461</f>
        <v>45279</v>
      </c>
      <c r="J1648" s="244" t="str">
        <f ca="1">IF(I1648&gt;=TODAY(),"si","no")</f>
        <v>si</v>
      </c>
      <c r="K1648" s="8" t="str">
        <f ca="1">IF(ABS(_xlfn.DAYS(TODAY(),I1648))&lt;$B$9,"Debe renovar licencia luego de curso de 8 horas","")</f>
        <v/>
      </c>
      <c r="L1648" s="8"/>
      <c r="M1648" s="8" t="str">
        <f ca="1">IF(AND(J1648="no",$B$10="si"),"si","no")</f>
        <v>no</v>
      </c>
      <c r="N1648" s="266"/>
      <c r="O1648" s="266"/>
      <c r="P1648" s="266"/>
      <c r="Q1648" s="267" t="str" cm="1">
        <f t="array" aca="1" ref="Q1648" ca="1">_xlfn.IFS(J1648="no","no",$B$10="si","si")</f>
        <v>si</v>
      </c>
      <c r="R1648" s="266"/>
    </row>
    <row r="1649" spans="1:18" x14ac:dyDescent="0.3">
      <c r="A1649" s="63" t="s">
        <v>6422</v>
      </c>
      <c r="B1649" s="224" t="s">
        <v>44</v>
      </c>
      <c r="C1649" s="225" t="s">
        <v>6423</v>
      </c>
      <c r="D1649" s="38" t="s">
        <v>57</v>
      </c>
      <c r="E1649" s="37" t="s">
        <v>6424</v>
      </c>
      <c r="F1649" s="38" t="s">
        <v>237</v>
      </c>
      <c r="G1649" s="39" t="s">
        <v>6425</v>
      </c>
      <c r="H1649" s="40">
        <v>43818</v>
      </c>
      <c r="I1649" s="41">
        <f>Table15[[#This Row],[Fecha 
de 
expedición]]+1461</f>
        <v>45279</v>
      </c>
      <c r="J1649" s="244" t="str">
        <f ca="1">IF(I1649&gt;=TODAY(),"si","no")</f>
        <v>si</v>
      </c>
      <c r="K1649" s="8" t="str">
        <f ca="1">IF(ABS(_xlfn.DAYS(TODAY(),I1649))&lt;$B$9,"Debe renovar licencia luego de curso de 8 horas","")</f>
        <v/>
      </c>
      <c r="L1649" s="8"/>
      <c r="M1649" s="8" t="str">
        <f ca="1">IF(AND(J1649="no",$B$10="si"),"si","no")</f>
        <v>no</v>
      </c>
      <c r="N1649" s="266"/>
      <c r="O1649" s="266"/>
      <c r="P1649" s="266"/>
      <c r="Q1649" s="267" t="str" cm="1">
        <f t="array" aca="1" ref="Q1649" ca="1">_xlfn.IFS(J1649="no","no",$B$10="si","si")</f>
        <v>si</v>
      </c>
      <c r="R1649" s="266"/>
    </row>
    <row r="1650" spans="1:18" x14ac:dyDescent="0.3">
      <c r="A1650" s="63" t="s">
        <v>6426</v>
      </c>
      <c r="B1650" s="224" t="s">
        <v>44</v>
      </c>
      <c r="C1650" s="225" t="s">
        <v>6427</v>
      </c>
      <c r="D1650" s="38" t="s">
        <v>57</v>
      </c>
      <c r="E1650" s="37" t="s">
        <v>6428</v>
      </c>
      <c r="F1650" s="38" t="s">
        <v>109</v>
      </c>
      <c r="G1650" s="39" t="s">
        <v>6429</v>
      </c>
      <c r="H1650" s="40">
        <v>43818</v>
      </c>
      <c r="I1650" s="41">
        <f>Table15[[#This Row],[Fecha 
de 
expedición]]+1461</f>
        <v>45279</v>
      </c>
      <c r="J1650" s="244" t="str">
        <f ca="1">IF(I1650&gt;=TODAY(),"si","no")</f>
        <v>si</v>
      </c>
      <c r="K1650" s="8" t="str">
        <f ca="1">IF(ABS(_xlfn.DAYS(TODAY(),I1650))&lt;$B$9,"Debe renovar licencia luego de curso de 8 horas","")</f>
        <v/>
      </c>
      <c r="L1650" s="8"/>
      <c r="M1650" s="8" t="str">
        <f ca="1">IF(AND(J1650="no",$B$10="si"),"si","no")</f>
        <v>no</v>
      </c>
      <c r="N1650" s="266"/>
      <c r="O1650" s="266"/>
      <c r="P1650" s="266"/>
      <c r="Q1650" s="267" t="str" cm="1">
        <f t="array" aca="1" ref="Q1650" ca="1">_xlfn.IFS(J1650="no","no",$B$10="si","si")</f>
        <v>si</v>
      </c>
      <c r="R1650" s="266"/>
    </row>
    <row r="1651" spans="1:18" x14ac:dyDescent="0.3">
      <c r="A1651" s="63" t="s">
        <v>6430</v>
      </c>
      <c r="B1651" s="224" t="s">
        <v>44</v>
      </c>
      <c r="C1651" s="225" t="s">
        <v>6431</v>
      </c>
      <c r="D1651" s="38" t="s">
        <v>57</v>
      </c>
      <c r="E1651" s="37" t="s">
        <v>6432</v>
      </c>
      <c r="F1651" s="38" t="s">
        <v>119</v>
      </c>
      <c r="G1651" s="39" t="s">
        <v>6433</v>
      </c>
      <c r="H1651" s="40">
        <v>43818</v>
      </c>
      <c r="I1651" s="41">
        <f>Table15[[#This Row],[Fecha 
de 
expedición]]+1461</f>
        <v>45279</v>
      </c>
      <c r="J1651" s="244" t="str">
        <f ca="1">IF(I1651&gt;=TODAY(),"si","no")</f>
        <v>si</v>
      </c>
      <c r="K1651" s="8" t="str">
        <f ca="1">IF(ABS(_xlfn.DAYS(TODAY(),I1651))&lt;$B$9,"Debe renovar licencia luego de curso de 8 horas","")</f>
        <v/>
      </c>
      <c r="L1651" s="8"/>
      <c r="M1651" s="8" t="str">
        <f ca="1">IF(AND(J1651="no",$B$10="si"),"si","no")</f>
        <v>no</v>
      </c>
      <c r="N1651" s="266"/>
      <c r="O1651" s="266"/>
      <c r="P1651" s="266"/>
      <c r="Q1651" s="267" t="str" cm="1">
        <f t="array" aca="1" ref="Q1651" ca="1">_xlfn.IFS(J1651="no","no",$B$10="si","si")</f>
        <v>si</v>
      </c>
      <c r="R1651" s="266"/>
    </row>
    <row r="1652" spans="1:18" x14ac:dyDescent="0.3">
      <c r="A1652" s="63" t="s">
        <v>6434</v>
      </c>
      <c r="B1652" s="224" t="s">
        <v>44</v>
      </c>
      <c r="C1652" s="225" t="s">
        <v>6435</v>
      </c>
      <c r="D1652" s="38" t="s">
        <v>57</v>
      </c>
      <c r="E1652" s="37"/>
      <c r="F1652" s="38" t="s">
        <v>168</v>
      </c>
      <c r="G1652" s="39" t="s">
        <v>6436</v>
      </c>
      <c r="H1652" s="40">
        <v>43818</v>
      </c>
      <c r="I1652" s="41">
        <f>Table15[[#This Row],[Fecha 
de 
expedición]]+1461</f>
        <v>45279</v>
      </c>
      <c r="J1652" s="244" t="str">
        <f ca="1">IF(I1652&gt;=TODAY(),"si","no")</f>
        <v>si</v>
      </c>
      <c r="K1652" s="8" t="str">
        <f ca="1">IF(ABS(_xlfn.DAYS(TODAY(),I1652))&lt;$B$9,"Debe renovar licencia luego de curso de 8 horas","")</f>
        <v/>
      </c>
      <c r="L1652" s="8"/>
      <c r="M1652" s="8" t="str">
        <f ca="1">IF(AND(J1652="no",$B$10="si"),"si","no")</f>
        <v>no</v>
      </c>
      <c r="N1652" s="266"/>
      <c r="O1652" s="266"/>
      <c r="P1652" s="266"/>
      <c r="Q1652" s="267" t="str" cm="1">
        <f t="array" aca="1" ref="Q1652" ca="1">_xlfn.IFS(J1652="no","no",$B$10="si","si")</f>
        <v>si</v>
      </c>
      <c r="R1652" s="266"/>
    </row>
    <row r="1653" spans="1:18" x14ac:dyDescent="0.3">
      <c r="A1653" s="63" t="s">
        <v>6437</v>
      </c>
      <c r="B1653" s="224" t="s">
        <v>44</v>
      </c>
      <c r="C1653" s="225" t="s">
        <v>6438</v>
      </c>
      <c r="D1653" s="38" t="s">
        <v>57</v>
      </c>
      <c r="E1653" s="37" t="s">
        <v>6439</v>
      </c>
      <c r="F1653" s="38" t="s">
        <v>168</v>
      </c>
      <c r="G1653" s="39" t="s">
        <v>6440</v>
      </c>
      <c r="H1653" s="40">
        <v>43818</v>
      </c>
      <c r="I1653" s="41">
        <f>Table15[[#This Row],[Fecha 
de 
expedición]]+1461</f>
        <v>45279</v>
      </c>
      <c r="J1653" s="244" t="str">
        <f ca="1">IF(I1653&gt;=TODAY(),"si","no")</f>
        <v>si</v>
      </c>
      <c r="K1653" s="8" t="str">
        <f ca="1">IF(ABS(_xlfn.DAYS(TODAY(),I1653))&lt;$B$9,"Debe renovar licencia luego de curso de 8 horas","")</f>
        <v/>
      </c>
      <c r="L1653" s="8"/>
      <c r="M1653" s="8" t="str">
        <f ca="1">IF(AND(J1653="no",$B$10="si"),"si","no")</f>
        <v>no</v>
      </c>
      <c r="N1653" s="266"/>
      <c r="O1653" s="266"/>
      <c r="P1653" s="266"/>
      <c r="Q1653" s="267" t="str" cm="1">
        <f t="array" aca="1" ref="Q1653" ca="1">_xlfn.IFS(J1653="no","no",$B$10="si","si")</f>
        <v>si</v>
      </c>
      <c r="R1653" s="266"/>
    </row>
    <row r="1654" spans="1:18" x14ac:dyDescent="0.3">
      <c r="A1654" s="63" t="s">
        <v>6441</v>
      </c>
      <c r="B1654" s="224" t="s">
        <v>44</v>
      </c>
      <c r="C1654" s="225" t="s">
        <v>6442</v>
      </c>
      <c r="D1654" s="38" t="s">
        <v>57</v>
      </c>
      <c r="E1654" s="37" t="s">
        <v>6443</v>
      </c>
      <c r="F1654" s="38" t="s">
        <v>194</v>
      </c>
      <c r="G1654" s="39" t="s">
        <v>6444</v>
      </c>
      <c r="H1654" s="40">
        <v>43818</v>
      </c>
      <c r="I1654" s="41">
        <f>Table15[[#This Row],[Fecha 
de 
expedición]]+1461</f>
        <v>45279</v>
      </c>
      <c r="J1654" s="244" t="str">
        <f ca="1">IF(I1654&gt;=TODAY(),"si","no")</f>
        <v>si</v>
      </c>
      <c r="K1654" s="8" t="str">
        <f ca="1">IF(ABS(_xlfn.DAYS(TODAY(),I1654))&lt;$B$9,"Debe renovar licencia luego de curso de 8 horas","")</f>
        <v/>
      </c>
      <c r="L1654" s="8"/>
      <c r="M1654" s="8" t="str">
        <f ca="1">IF(AND(J1654="no",$B$10="si"),"si","no")</f>
        <v>no</v>
      </c>
      <c r="N1654" s="266"/>
      <c r="O1654" s="266"/>
      <c r="P1654" s="266"/>
      <c r="Q1654" s="267" t="str" cm="1">
        <f t="array" aca="1" ref="Q1654" ca="1">_xlfn.IFS(J1654="no","no",$B$10="si","si")</f>
        <v>si</v>
      </c>
      <c r="R1654" s="266"/>
    </row>
    <row r="1655" spans="1:18" x14ac:dyDescent="0.3">
      <c r="A1655" s="63" t="s">
        <v>6445</v>
      </c>
      <c r="B1655" s="224" t="s">
        <v>44</v>
      </c>
      <c r="C1655" s="225" t="s">
        <v>6446</v>
      </c>
      <c r="D1655" s="38" t="s">
        <v>57</v>
      </c>
      <c r="E1655" s="37" t="s">
        <v>6447</v>
      </c>
      <c r="F1655" s="38" t="s">
        <v>155</v>
      </c>
      <c r="G1655" s="39" t="s">
        <v>6448</v>
      </c>
      <c r="H1655" s="40">
        <v>43818</v>
      </c>
      <c r="I1655" s="41">
        <f>Table15[[#This Row],[Fecha 
de 
expedición]]+1461</f>
        <v>45279</v>
      </c>
      <c r="J1655" s="244" t="str">
        <f ca="1">IF(I1655&gt;=TODAY(),"si","no")</f>
        <v>si</v>
      </c>
      <c r="K1655" s="8" t="str">
        <f ca="1">IF(ABS(_xlfn.DAYS(TODAY(),I1655))&lt;$B$9,"Debe renovar licencia luego de curso de 8 horas","")</f>
        <v/>
      </c>
      <c r="L1655" s="8"/>
      <c r="M1655" s="8" t="str">
        <f ca="1">IF(AND(J1655="no",$B$10="si"),"si","no")</f>
        <v>no</v>
      </c>
      <c r="N1655" s="266"/>
      <c r="O1655" s="266"/>
      <c r="P1655" s="266"/>
      <c r="Q1655" s="267" t="str" cm="1">
        <f t="array" aca="1" ref="Q1655" ca="1">_xlfn.IFS(J1655="no","no",$B$10="si","si")</f>
        <v>si</v>
      </c>
      <c r="R1655" s="266"/>
    </row>
    <row r="1656" spans="1:18" x14ac:dyDescent="0.3">
      <c r="A1656" s="63" t="s">
        <v>6449</v>
      </c>
      <c r="B1656" s="224" t="s">
        <v>44</v>
      </c>
      <c r="C1656" s="225" t="s">
        <v>6450</v>
      </c>
      <c r="D1656" s="38" t="s">
        <v>57</v>
      </c>
      <c r="E1656" s="37" t="s">
        <v>6451</v>
      </c>
      <c r="F1656" s="38" t="s">
        <v>53</v>
      </c>
      <c r="G1656" s="39" t="s">
        <v>6452</v>
      </c>
      <c r="H1656" s="40">
        <v>43818</v>
      </c>
      <c r="I1656" s="41">
        <f>Table15[[#This Row],[Fecha 
de 
expedición]]+1461</f>
        <v>45279</v>
      </c>
      <c r="J1656" s="244" t="str">
        <f ca="1">IF(I1656&gt;=TODAY(),"si","no")</f>
        <v>si</v>
      </c>
      <c r="K1656" s="8" t="str">
        <f ca="1">IF(ABS(_xlfn.DAYS(TODAY(),I1656))&lt;$B$9,"Debe renovar licencia luego de curso de 8 horas","")</f>
        <v/>
      </c>
      <c r="L1656" s="8"/>
      <c r="M1656" s="8" t="str">
        <f ca="1">IF(AND(J1656="no",$B$10="si"),"si","no")</f>
        <v>no</v>
      </c>
      <c r="N1656" s="266"/>
      <c r="O1656" s="266"/>
      <c r="P1656" s="266"/>
      <c r="Q1656" s="267" t="str" cm="1">
        <f t="array" aca="1" ref="Q1656" ca="1">_xlfn.IFS(J1656="no","no",$B$10="si","si")</f>
        <v>si</v>
      </c>
      <c r="R1656" s="266"/>
    </row>
    <row r="1657" spans="1:18" x14ac:dyDescent="0.3">
      <c r="A1657" s="63" t="s">
        <v>6453</v>
      </c>
      <c r="B1657" s="224" t="s">
        <v>44</v>
      </c>
      <c r="C1657" s="225" t="s">
        <v>6454</v>
      </c>
      <c r="D1657" s="38" t="s">
        <v>46</v>
      </c>
      <c r="E1657" s="37" t="s">
        <v>6455</v>
      </c>
      <c r="F1657" s="38" t="s">
        <v>299</v>
      </c>
      <c r="G1657" s="39" t="s">
        <v>6456</v>
      </c>
      <c r="H1657" s="40">
        <v>43818</v>
      </c>
      <c r="I1657" s="41">
        <f>Table15[[#This Row],[Fecha 
de 
expedición]]+1461</f>
        <v>45279</v>
      </c>
      <c r="J1657" s="244" t="str">
        <f ca="1">IF(I1657&gt;=TODAY(),"si","no")</f>
        <v>si</v>
      </c>
      <c r="K1657" s="8" t="str">
        <f ca="1">IF(ABS(_xlfn.DAYS(TODAY(),I1657))&lt;$B$9,"Debe renovar licencia luego de curso de 8 horas","")</f>
        <v/>
      </c>
      <c r="L1657" s="8"/>
      <c r="M1657" s="8" t="str">
        <f ca="1">IF(AND(J1657="no",$B$10="si"),"si","no")</f>
        <v>no</v>
      </c>
      <c r="N1657" s="266"/>
      <c r="O1657" s="266"/>
      <c r="P1657" s="266"/>
      <c r="Q1657" s="267" t="str" cm="1">
        <f t="array" aca="1" ref="Q1657" ca="1">_xlfn.IFS(J1657="no","no",$B$10="si","si")</f>
        <v>si</v>
      </c>
      <c r="R1657" s="266"/>
    </row>
    <row r="1658" spans="1:18" x14ac:dyDescent="0.3">
      <c r="A1658" s="63" t="s">
        <v>6457</v>
      </c>
      <c r="B1658" s="224" t="s">
        <v>44</v>
      </c>
      <c r="C1658" s="225" t="s">
        <v>6458</v>
      </c>
      <c r="D1658" s="38" t="s">
        <v>57</v>
      </c>
      <c r="E1658" s="37" t="s">
        <v>6459</v>
      </c>
      <c r="F1658" s="38" t="s">
        <v>204</v>
      </c>
      <c r="G1658" s="39" t="s">
        <v>6460</v>
      </c>
      <c r="H1658" s="40">
        <v>43819</v>
      </c>
      <c r="I1658" s="41">
        <f>Table15[[#This Row],[Fecha 
de 
expedición]]+1461</f>
        <v>45280</v>
      </c>
      <c r="J1658" s="244" t="str">
        <f ca="1">IF(I1658&gt;=TODAY(),"si","no")</f>
        <v>si</v>
      </c>
      <c r="K1658" s="8" t="str">
        <f ca="1">IF(ABS(_xlfn.DAYS(TODAY(),I1658))&lt;$B$9,"Debe renovar licencia luego de curso de 8 horas","")</f>
        <v/>
      </c>
      <c r="L1658" s="8"/>
      <c r="M1658" s="8" t="str">
        <f ca="1">IF(AND(J1658="no",$B$10="si"),"si","no")</f>
        <v>no</v>
      </c>
      <c r="N1658" s="266"/>
      <c r="O1658" s="266"/>
      <c r="P1658" s="266"/>
      <c r="Q1658" s="267" t="str" cm="1">
        <f t="array" aca="1" ref="Q1658" ca="1">_xlfn.IFS(J1658="no","no",$B$10="si","si")</f>
        <v>si</v>
      </c>
      <c r="R1658" s="266"/>
    </row>
    <row r="1659" spans="1:18" x14ac:dyDescent="0.3">
      <c r="A1659" s="63" t="s">
        <v>6461</v>
      </c>
      <c r="B1659" s="224" t="s">
        <v>44</v>
      </c>
      <c r="C1659" s="225" t="s">
        <v>6462</v>
      </c>
      <c r="D1659" s="38" t="s">
        <v>57</v>
      </c>
      <c r="E1659" s="37" t="s">
        <v>6463</v>
      </c>
      <c r="F1659" s="38" t="s">
        <v>294</v>
      </c>
      <c r="G1659" s="39" t="s">
        <v>6464</v>
      </c>
      <c r="H1659" s="40">
        <v>43819</v>
      </c>
      <c r="I1659" s="41">
        <f>Table15[[#This Row],[Fecha 
de 
expedición]]+1461</f>
        <v>45280</v>
      </c>
      <c r="J1659" s="244" t="str">
        <f ca="1">IF(I1659&gt;=TODAY(),"si","no")</f>
        <v>si</v>
      </c>
      <c r="K1659" s="8" t="str">
        <f ca="1">IF(ABS(_xlfn.DAYS(TODAY(),I1659))&lt;$B$9,"Debe renovar licencia luego de curso de 8 horas","")</f>
        <v/>
      </c>
      <c r="L1659" s="8"/>
      <c r="M1659" s="8" t="str">
        <f ca="1">IF(AND(J1659="no",$B$10="si"),"si","no")</f>
        <v>no</v>
      </c>
      <c r="N1659" s="266"/>
      <c r="O1659" s="266"/>
      <c r="P1659" s="266"/>
      <c r="Q1659" s="267" t="str" cm="1">
        <f t="array" aca="1" ref="Q1659" ca="1">_xlfn.IFS(J1659="no","no",$B$10="si","si")</f>
        <v>si</v>
      </c>
      <c r="R1659" s="266"/>
    </row>
    <row r="1660" spans="1:18" x14ac:dyDescent="0.3">
      <c r="A1660" s="63" t="s">
        <v>6465</v>
      </c>
      <c r="B1660" s="224" t="s">
        <v>44</v>
      </c>
      <c r="C1660" s="225" t="s">
        <v>6466</v>
      </c>
      <c r="D1660" s="38" t="s">
        <v>57</v>
      </c>
      <c r="E1660" s="37" t="s">
        <v>6467</v>
      </c>
      <c r="F1660" s="38" t="s">
        <v>411</v>
      </c>
      <c r="G1660" s="39" t="s">
        <v>6468</v>
      </c>
      <c r="H1660" s="40">
        <v>43819</v>
      </c>
      <c r="I1660" s="41">
        <f>Table15[[#This Row],[Fecha 
de 
expedición]]+1461</f>
        <v>45280</v>
      </c>
      <c r="J1660" s="244" t="str">
        <f ca="1">IF(I1660&gt;=TODAY(),"si","no")</f>
        <v>si</v>
      </c>
      <c r="K1660" s="8" t="str">
        <f ca="1">IF(ABS(_xlfn.DAYS(TODAY(),I1660))&lt;$B$9,"Debe renovar licencia luego de curso de 8 horas","")</f>
        <v/>
      </c>
      <c r="L1660" s="8"/>
      <c r="M1660" s="8" t="str">
        <f ca="1">IF(AND(J1660="no",$B$10="si"),"si","no")</f>
        <v>no</v>
      </c>
      <c r="N1660" s="266"/>
      <c r="O1660" s="266"/>
      <c r="P1660" s="266"/>
      <c r="Q1660" s="267" t="str" cm="1">
        <f t="array" aca="1" ref="Q1660" ca="1">_xlfn.IFS(J1660="no","no",$B$10="si","si")</f>
        <v>si</v>
      </c>
      <c r="R1660" s="266"/>
    </row>
    <row r="1661" spans="1:18" x14ac:dyDescent="0.3">
      <c r="A1661" s="63" t="s">
        <v>6469</v>
      </c>
      <c r="B1661" s="224" t="s">
        <v>44</v>
      </c>
      <c r="C1661" s="225" t="s">
        <v>6470</v>
      </c>
      <c r="D1661" s="38" t="s">
        <v>57</v>
      </c>
      <c r="E1661" s="37" t="s">
        <v>6471</v>
      </c>
      <c r="F1661" s="38" t="s">
        <v>155</v>
      </c>
      <c r="G1661" s="39" t="s">
        <v>6472</v>
      </c>
      <c r="H1661" s="40">
        <v>43819</v>
      </c>
      <c r="I1661" s="41">
        <f>Table15[[#This Row],[Fecha 
de 
expedición]]+1461</f>
        <v>45280</v>
      </c>
      <c r="J1661" s="244" t="str">
        <f ca="1">IF(I1661&gt;=TODAY(),"si","no")</f>
        <v>si</v>
      </c>
      <c r="K1661" s="8" t="str">
        <f ca="1">IF(ABS(_xlfn.DAYS(TODAY(),I1661))&lt;$B$9,"Debe renovar licencia luego de curso de 8 horas","")</f>
        <v/>
      </c>
      <c r="L1661" s="8"/>
      <c r="M1661" s="8" t="str">
        <f ca="1">IF(AND(J1661="no",$B$10="si"),"si","no")</f>
        <v>no</v>
      </c>
      <c r="N1661" s="266"/>
      <c r="O1661" s="266"/>
      <c r="P1661" s="266"/>
      <c r="Q1661" s="267" t="str" cm="1">
        <f t="array" aca="1" ref="Q1661" ca="1">_xlfn.IFS(J1661="no","no",$B$10="si","si")</f>
        <v>si</v>
      </c>
      <c r="R1661" s="266"/>
    </row>
    <row r="1662" spans="1:18" x14ac:dyDescent="0.3">
      <c r="A1662" s="63" t="s">
        <v>6473</v>
      </c>
      <c r="B1662" s="224" t="s">
        <v>44</v>
      </c>
      <c r="C1662" s="225" t="s">
        <v>6474</v>
      </c>
      <c r="D1662" s="38" t="s">
        <v>57</v>
      </c>
      <c r="E1662" s="37" t="s">
        <v>6475</v>
      </c>
      <c r="F1662" s="38" t="s">
        <v>4080</v>
      </c>
      <c r="G1662" s="39" t="s">
        <v>6476</v>
      </c>
      <c r="H1662" s="40">
        <v>43846</v>
      </c>
      <c r="I1662" s="41">
        <f>Table15[[#This Row],[Fecha 
de 
expedición]]+1461</f>
        <v>45307</v>
      </c>
      <c r="J1662" s="244" t="str">
        <f ca="1">IF(I1662&gt;=TODAY(),"si","no")</f>
        <v>si</v>
      </c>
      <c r="K1662" s="8" t="str">
        <f ca="1">IF(ABS(_xlfn.DAYS(TODAY(),I1662))&lt;$B$9,"Debe renovar licencia luego de curso de 8 horas","")</f>
        <v/>
      </c>
      <c r="L1662" s="8"/>
      <c r="M1662" s="8" t="str">
        <f ca="1">IF(AND(J1662="no",$B$10="si"),"si","no")</f>
        <v>no</v>
      </c>
      <c r="N1662" s="266"/>
      <c r="O1662" s="266"/>
      <c r="P1662" s="266"/>
      <c r="Q1662" s="267" t="str" cm="1">
        <f t="array" aca="1" ref="Q1662" ca="1">_xlfn.IFS(J1662="no","no",$B$10="si","si")</f>
        <v>si</v>
      </c>
      <c r="R1662" s="266"/>
    </row>
    <row r="1663" spans="1:18" x14ac:dyDescent="0.3">
      <c r="A1663" s="63" t="s">
        <v>6477</v>
      </c>
      <c r="B1663" s="224" t="s">
        <v>44</v>
      </c>
      <c r="C1663" s="225" t="s">
        <v>6478</v>
      </c>
      <c r="D1663" s="38" t="s">
        <v>57</v>
      </c>
      <c r="E1663" s="37" t="s">
        <v>6479</v>
      </c>
      <c r="F1663" s="38" t="s">
        <v>155</v>
      </c>
      <c r="G1663" s="39" t="s">
        <v>6480</v>
      </c>
      <c r="H1663" s="40">
        <v>43846</v>
      </c>
      <c r="I1663" s="41">
        <f>Table15[[#This Row],[Fecha 
de 
expedición]]+1461</f>
        <v>45307</v>
      </c>
      <c r="J1663" s="244" t="str">
        <f ca="1">IF(I1663&gt;=TODAY(),"si","no")</f>
        <v>si</v>
      </c>
      <c r="K1663" s="8" t="str">
        <f ca="1">IF(ABS(_xlfn.DAYS(TODAY(),I1663))&lt;$B$9,"Debe renovar licencia luego de curso de 8 horas","")</f>
        <v/>
      </c>
      <c r="L1663" s="8"/>
      <c r="M1663" s="8" t="str">
        <f ca="1">IF(AND(J1663="no",$B$10="si"),"si","no")</f>
        <v>no</v>
      </c>
      <c r="N1663" s="266"/>
      <c r="O1663" s="266"/>
      <c r="P1663" s="266"/>
      <c r="Q1663" s="267" t="str" cm="1">
        <f t="array" aca="1" ref="Q1663" ca="1">_xlfn.IFS(J1663="no","no",$B$10="si","si")</f>
        <v>si</v>
      </c>
      <c r="R1663" s="266"/>
    </row>
    <row r="1664" spans="1:18" x14ac:dyDescent="0.3">
      <c r="A1664" s="63" t="s">
        <v>6481</v>
      </c>
      <c r="B1664" s="224" t="s">
        <v>44</v>
      </c>
      <c r="C1664" s="225" t="s">
        <v>6482</v>
      </c>
      <c r="D1664" s="38" t="s">
        <v>57</v>
      </c>
      <c r="E1664" s="37"/>
      <c r="F1664" s="38" t="s">
        <v>119</v>
      </c>
      <c r="G1664" s="39" t="s">
        <v>6483</v>
      </c>
      <c r="H1664" s="40">
        <v>43846</v>
      </c>
      <c r="I1664" s="41">
        <f>Table15[[#This Row],[Fecha 
de 
expedición]]+1461</f>
        <v>45307</v>
      </c>
      <c r="J1664" s="244" t="str">
        <f ca="1">IF(I1664&gt;=TODAY(),"si","no")</f>
        <v>si</v>
      </c>
      <c r="K1664" s="8" t="str">
        <f ca="1">IF(ABS(_xlfn.DAYS(TODAY(),I1664))&lt;$B$9,"Debe renovar licencia luego de curso de 8 horas","")</f>
        <v/>
      </c>
      <c r="L1664" s="8"/>
      <c r="M1664" s="8" t="str">
        <f ca="1">IF(AND(J1664="no",$B$10="si"),"si","no")</f>
        <v>no</v>
      </c>
      <c r="N1664" s="266"/>
      <c r="O1664" s="266"/>
      <c r="P1664" s="266"/>
      <c r="Q1664" s="267" t="str" cm="1">
        <f t="array" aca="1" ref="Q1664" ca="1">_xlfn.IFS(J1664="no","no",$B$10="si","si")</f>
        <v>si</v>
      </c>
      <c r="R1664" s="266"/>
    </row>
    <row r="1665" spans="1:18" x14ac:dyDescent="0.3">
      <c r="A1665" s="63" t="s">
        <v>6484</v>
      </c>
      <c r="B1665" s="224" t="s">
        <v>44</v>
      </c>
      <c r="C1665" s="225" t="s">
        <v>6485</v>
      </c>
      <c r="D1665" s="38" t="s">
        <v>57</v>
      </c>
      <c r="E1665" s="37" t="s">
        <v>6486</v>
      </c>
      <c r="F1665" s="38" t="s">
        <v>114</v>
      </c>
      <c r="G1665" s="39" t="s">
        <v>6487</v>
      </c>
      <c r="H1665" s="40">
        <v>43852</v>
      </c>
      <c r="I1665" s="41">
        <f>Table15[[#This Row],[Fecha 
de 
expedición]]+1461</f>
        <v>45313</v>
      </c>
      <c r="J1665" s="244" t="str">
        <f ca="1">IF(I1665&gt;=TODAY(),"si","no")</f>
        <v>si</v>
      </c>
      <c r="K1665" s="8" t="str">
        <f ca="1">IF(ABS(_xlfn.DAYS(TODAY(),I1665))&lt;$B$9,"Debe renovar licencia luego de curso de 8 horas","")</f>
        <v/>
      </c>
      <c r="L1665" s="8"/>
      <c r="M1665" s="8" t="str">
        <f ca="1">IF(AND(J1665="no",$B$10="si"),"si","no")</f>
        <v>no</v>
      </c>
      <c r="N1665" s="266"/>
      <c r="O1665" s="266"/>
      <c r="P1665" s="266"/>
      <c r="Q1665" s="267" t="str" cm="1">
        <f t="array" aca="1" ref="Q1665" ca="1">_xlfn.IFS(J1665="no","no",$B$10="si","si")</f>
        <v>si</v>
      </c>
      <c r="R1665" s="266"/>
    </row>
    <row r="1666" spans="1:18" x14ac:dyDescent="0.3">
      <c r="A1666" s="63" t="s">
        <v>6488</v>
      </c>
      <c r="B1666" s="224" t="s">
        <v>44</v>
      </c>
      <c r="C1666" s="225" t="s">
        <v>6489</v>
      </c>
      <c r="D1666" s="38" t="s">
        <v>57</v>
      </c>
      <c r="E1666" s="37" t="s">
        <v>6490</v>
      </c>
      <c r="F1666" s="38" t="s">
        <v>74</v>
      </c>
      <c r="G1666" s="39" t="s">
        <v>6491</v>
      </c>
      <c r="H1666" s="40">
        <v>43852</v>
      </c>
      <c r="I1666" s="41">
        <f>Table15[[#This Row],[Fecha 
de 
expedición]]+1461</f>
        <v>45313</v>
      </c>
      <c r="J1666" s="244" t="str">
        <f ca="1">IF(I1666&gt;=TODAY(),"si","no")</f>
        <v>si</v>
      </c>
      <c r="K1666" s="8" t="str">
        <f ca="1">IF(ABS(_xlfn.DAYS(TODAY(),I1666))&lt;$B$9,"Debe renovar licencia luego de curso de 8 horas","")</f>
        <v/>
      </c>
      <c r="L1666" s="8"/>
      <c r="M1666" s="8" t="str">
        <f ca="1">IF(AND(J1666="no",$B$10="si"),"si","no")</f>
        <v>no</v>
      </c>
      <c r="N1666" s="266"/>
      <c r="O1666" s="266"/>
      <c r="P1666" s="266"/>
      <c r="Q1666" s="267" t="str" cm="1">
        <f t="array" aca="1" ref="Q1666" ca="1">_xlfn.IFS(J1666="no","no",$B$10="si","si")</f>
        <v>si</v>
      </c>
      <c r="R1666" s="266"/>
    </row>
    <row r="1667" spans="1:18" x14ac:dyDescent="0.3">
      <c r="A1667" s="63" t="s">
        <v>6492</v>
      </c>
      <c r="B1667" s="224" t="s">
        <v>44</v>
      </c>
      <c r="C1667" s="225" t="s">
        <v>6493</v>
      </c>
      <c r="D1667" s="38" t="s">
        <v>57</v>
      </c>
      <c r="E1667" s="37" t="s">
        <v>6494</v>
      </c>
      <c r="F1667" s="38" t="s">
        <v>6338</v>
      </c>
      <c r="G1667" s="39" t="s">
        <v>6495</v>
      </c>
      <c r="H1667" s="40">
        <v>43852</v>
      </c>
      <c r="I1667" s="41">
        <f>Table15[[#This Row],[Fecha 
de 
expedición]]+1461</f>
        <v>45313</v>
      </c>
      <c r="J1667" s="244" t="str">
        <f ca="1">IF(I1667&gt;=TODAY(),"si","no")</f>
        <v>si</v>
      </c>
      <c r="K1667" s="8" t="str">
        <f ca="1">IF(ABS(_xlfn.DAYS(TODAY(),I1667))&lt;$B$9,"Debe renovar licencia luego de curso de 8 horas","")</f>
        <v/>
      </c>
      <c r="L1667" s="8"/>
      <c r="M1667" s="8" t="str">
        <f ca="1">IF(AND(J1667="no",$B$10="si"),"si","no")</f>
        <v>no</v>
      </c>
      <c r="N1667" s="266"/>
      <c r="O1667" s="266"/>
      <c r="P1667" s="266"/>
      <c r="Q1667" s="267" t="str" cm="1">
        <f t="array" aca="1" ref="Q1667" ca="1">_xlfn.IFS(J1667="no","no",$B$10="si","si")</f>
        <v>si</v>
      </c>
      <c r="R1667" s="266"/>
    </row>
    <row r="1668" spans="1:18" x14ac:dyDescent="0.3">
      <c r="A1668" s="63" t="s">
        <v>6496</v>
      </c>
      <c r="B1668" s="224" t="s">
        <v>44</v>
      </c>
      <c r="C1668" s="225" t="s">
        <v>6497</v>
      </c>
      <c r="D1668" s="38" t="s">
        <v>57</v>
      </c>
      <c r="E1668" s="37" t="s">
        <v>6498</v>
      </c>
      <c r="F1668" s="38" t="s">
        <v>53</v>
      </c>
      <c r="G1668" s="39" t="s">
        <v>6499</v>
      </c>
      <c r="H1668" s="40">
        <v>43852</v>
      </c>
      <c r="I1668" s="41">
        <f>Table15[[#This Row],[Fecha 
de 
expedición]]+1461</f>
        <v>45313</v>
      </c>
      <c r="J1668" s="244" t="str">
        <f ca="1">IF(I1668&gt;=TODAY(),"si","no")</f>
        <v>si</v>
      </c>
      <c r="K1668" s="8" t="str">
        <f ca="1">IF(ABS(_xlfn.DAYS(TODAY(),I1668))&lt;$B$9,"Debe renovar licencia luego de curso de 8 horas","")</f>
        <v/>
      </c>
      <c r="L1668" s="8"/>
      <c r="M1668" s="8" t="str">
        <f ca="1">IF(AND(J1668="no",$B$10="si"),"si","no")</f>
        <v>no</v>
      </c>
      <c r="N1668" s="266"/>
      <c r="O1668" s="266"/>
      <c r="P1668" s="266"/>
      <c r="Q1668" s="267" t="str" cm="1">
        <f t="array" aca="1" ref="Q1668" ca="1">_xlfn.IFS(J1668="no","no",$B$10="si","si")</f>
        <v>si</v>
      </c>
      <c r="R1668" s="266"/>
    </row>
    <row r="1669" spans="1:18" x14ac:dyDescent="0.3">
      <c r="A1669" s="63" t="s">
        <v>6500</v>
      </c>
      <c r="B1669" s="224" t="s">
        <v>44</v>
      </c>
      <c r="C1669" s="225" t="s">
        <v>6501</v>
      </c>
      <c r="D1669" s="38" t="s">
        <v>57</v>
      </c>
      <c r="E1669" s="37" t="s">
        <v>6502</v>
      </c>
      <c r="F1669" s="38" t="s">
        <v>94</v>
      </c>
      <c r="G1669" s="39" t="s">
        <v>6503</v>
      </c>
      <c r="H1669" s="40">
        <v>43852</v>
      </c>
      <c r="I1669" s="41">
        <f>Table15[[#This Row],[Fecha 
de 
expedición]]+1461</f>
        <v>45313</v>
      </c>
      <c r="J1669" s="244" t="str">
        <f ca="1">IF(I1669&gt;=TODAY(),"si","no")</f>
        <v>si</v>
      </c>
      <c r="K1669" s="8" t="str">
        <f ca="1">IF(ABS(_xlfn.DAYS(TODAY(),I1669))&lt;$B$9,"Debe renovar licencia luego de curso de 8 horas","")</f>
        <v/>
      </c>
      <c r="L1669" s="8"/>
      <c r="M1669" s="8" t="str">
        <f ca="1">IF(AND(J1669="no",$B$10="si"),"si","no")</f>
        <v>no</v>
      </c>
      <c r="N1669" s="266"/>
      <c r="O1669" s="266"/>
      <c r="P1669" s="266"/>
      <c r="Q1669" s="267" t="str" cm="1">
        <f t="array" aca="1" ref="Q1669" ca="1">_xlfn.IFS(J1669="no","no",$B$10="si","si")</f>
        <v>si</v>
      </c>
      <c r="R1669" s="266"/>
    </row>
    <row r="1670" spans="1:18" x14ac:dyDescent="0.3">
      <c r="A1670" s="63" t="s">
        <v>6504</v>
      </c>
      <c r="B1670" s="224" t="s">
        <v>44</v>
      </c>
      <c r="C1670" s="225" t="s">
        <v>6505</v>
      </c>
      <c r="D1670" s="38" t="s">
        <v>57</v>
      </c>
      <c r="E1670" s="37" t="s">
        <v>6506</v>
      </c>
      <c r="F1670" s="38" t="s">
        <v>443</v>
      </c>
      <c r="G1670" s="39" t="s">
        <v>6507</v>
      </c>
      <c r="H1670" s="40">
        <v>43852</v>
      </c>
      <c r="I1670" s="41">
        <f>Table15[[#This Row],[Fecha 
de 
expedición]]+1461</f>
        <v>45313</v>
      </c>
      <c r="J1670" s="244" t="str">
        <f ca="1">IF(I1670&gt;=TODAY(),"si","no")</f>
        <v>si</v>
      </c>
      <c r="K1670" s="8" t="str">
        <f ca="1">IF(ABS(_xlfn.DAYS(TODAY(),I1670))&lt;$B$9,"Debe renovar licencia luego de curso de 8 horas","")</f>
        <v/>
      </c>
      <c r="L1670" s="8"/>
      <c r="M1670" s="8" t="str">
        <f ca="1">IF(AND(J1670="no",$B$10="si"),"si","no")</f>
        <v>no</v>
      </c>
      <c r="N1670" s="266"/>
      <c r="O1670" s="266"/>
      <c r="P1670" s="266"/>
      <c r="Q1670" s="267" t="str" cm="1">
        <f t="array" aca="1" ref="Q1670" ca="1">_xlfn.IFS(J1670="no","no",$B$10="si","si")</f>
        <v>si</v>
      </c>
      <c r="R1670" s="266"/>
    </row>
    <row r="1671" spans="1:18" x14ac:dyDescent="0.3">
      <c r="A1671" s="63" t="s">
        <v>6508</v>
      </c>
      <c r="B1671" s="224" t="s">
        <v>44</v>
      </c>
      <c r="C1671" s="225" t="s">
        <v>6509</v>
      </c>
      <c r="D1671" s="38" t="s">
        <v>57</v>
      </c>
      <c r="E1671" s="37" t="s">
        <v>6510</v>
      </c>
      <c r="F1671" s="38" t="s">
        <v>74</v>
      </c>
      <c r="G1671" s="39" t="s">
        <v>6511</v>
      </c>
      <c r="H1671" s="40">
        <v>43852</v>
      </c>
      <c r="I1671" s="41">
        <f>Table15[[#This Row],[Fecha 
de 
expedición]]+1461</f>
        <v>45313</v>
      </c>
      <c r="J1671" s="244" t="str">
        <f ca="1">IF(I1671&gt;=TODAY(),"si","no")</f>
        <v>si</v>
      </c>
      <c r="K1671" s="8" t="str">
        <f ca="1">IF(ABS(_xlfn.DAYS(TODAY(),I1671))&lt;$B$9,"Debe renovar licencia luego de curso de 8 horas","")</f>
        <v/>
      </c>
      <c r="L1671" s="8"/>
      <c r="M1671" s="8" t="str">
        <f ca="1">IF(AND(J1671="no",$B$10="si"),"si","no")</f>
        <v>no</v>
      </c>
      <c r="N1671" s="266"/>
      <c r="O1671" s="266"/>
      <c r="P1671" s="266"/>
      <c r="Q1671" s="267" t="str" cm="1">
        <f t="array" aca="1" ref="Q1671" ca="1">_xlfn.IFS(J1671="no","no",$B$10="si","si")</f>
        <v>si</v>
      </c>
      <c r="R1671" s="266"/>
    </row>
    <row r="1672" spans="1:18" x14ac:dyDescent="0.3">
      <c r="A1672" s="63" t="s">
        <v>6512</v>
      </c>
      <c r="B1672" s="224" t="s">
        <v>44</v>
      </c>
      <c r="C1672" s="225" t="s">
        <v>6513</v>
      </c>
      <c r="D1672" s="38" t="s">
        <v>57</v>
      </c>
      <c r="E1672" s="37" t="s">
        <v>6514</v>
      </c>
      <c r="F1672" s="38" t="s">
        <v>89</v>
      </c>
      <c r="G1672" s="39" t="s">
        <v>6515</v>
      </c>
      <c r="H1672" s="40">
        <v>43852</v>
      </c>
      <c r="I1672" s="41">
        <f>Table15[[#This Row],[Fecha 
de 
expedición]]+1461</f>
        <v>45313</v>
      </c>
      <c r="J1672" s="244" t="str">
        <f ca="1">IF(I1672&gt;=TODAY(),"si","no")</f>
        <v>si</v>
      </c>
      <c r="K1672" s="8" t="str">
        <f ca="1">IF(ABS(_xlfn.DAYS(TODAY(),I1672))&lt;$B$9,"Debe renovar licencia luego de curso de 8 horas","")</f>
        <v/>
      </c>
      <c r="L1672" s="8"/>
      <c r="M1672" s="8" t="str">
        <f ca="1">IF(AND(J1672="no",$B$10="si"),"si","no")</f>
        <v>no</v>
      </c>
      <c r="N1672" s="266"/>
      <c r="O1672" s="266"/>
      <c r="P1672" s="266"/>
      <c r="Q1672" s="267" t="str" cm="1">
        <f t="array" aca="1" ref="Q1672" ca="1">_xlfn.IFS(J1672="no","no",$B$10="si","si")</f>
        <v>si</v>
      </c>
      <c r="R1672" s="266"/>
    </row>
    <row r="1673" spans="1:18" x14ac:dyDescent="0.3">
      <c r="A1673" s="63" t="s">
        <v>6516</v>
      </c>
      <c r="B1673" s="224" t="s">
        <v>44</v>
      </c>
      <c r="C1673" s="225" t="s">
        <v>6517</v>
      </c>
      <c r="D1673" s="38" t="s">
        <v>57</v>
      </c>
      <c r="E1673" s="37" t="s">
        <v>6518</v>
      </c>
      <c r="F1673" s="38" t="s">
        <v>74</v>
      </c>
      <c r="G1673" s="39" t="s">
        <v>6519</v>
      </c>
      <c r="H1673" s="40">
        <v>43852</v>
      </c>
      <c r="I1673" s="41">
        <f>Table15[[#This Row],[Fecha 
de 
expedición]]+1461</f>
        <v>45313</v>
      </c>
      <c r="J1673" s="244" t="str">
        <f ca="1">IF(I1673&gt;=TODAY(),"si","no")</f>
        <v>si</v>
      </c>
      <c r="K1673" s="8" t="str">
        <f ca="1">IF(ABS(_xlfn.DAYS(TODAY(),I1673))&lt;$B$9,"Debe renovar licencia luego de curso de 8 horas","")</f>
        <v/>
      </c>
      <c r="L1673" s="8"/>
      <c r="M1673" s="8" t="str">
        <f ca="1">IF(AND(J1673="no",$B$10="si"),"si","no")</f>
        <v>no</v>
      </c>
      <c r="N1673" s="266"/>
      <c r="O1673" s="266"/>
      <c r="P1673" s="266"/>
      <c r="Q1673" s="267" t="str" cm="1">
        <f t="array" aca="1" ref="Q1673" ca="1">_xlfn.IFS(J1673="no","no",$B$10="si","si")</f>
        <v>si</v>
      </c>
      <c r="R1673" s="266"/>
    </row>
    <row r="1674" spans="1:18" x14ac:dyDescent="0.3">
      <c r="A1674" s="63" t="s">
        <v>6520</v>
      </c>
      <c r="B1674" s="224" t="s">
        <v>44</v>
      </c>
      <c r="C1674" s="225" t="s">
        <v>6521</v>
      </c>
      <c r="D1674" s="38" t="s">
        <v>57</v>
      </c>
      <c r="E1674" s="37"/>
      <c r="F1674" s="38" t="s">
        <v>53</v>
      </c>
      <c r="G1674" s="39" t="s">
        <v>6522</v>
      </c>
      <c r="H1674" s="40">
        <v>43899</v>
      </c>
      <c r="I1674" s="41">
        <f>Table15[[#This Row],[Fecha 
de 
expedición]]+1461</f>
        <v>45360</v>
      </c>
      <c r="J1674" s="244" t="str">
        <f ca="1">IF(I1674&gt;=TODAY(),"si","no")</f>
        <v>si</v>
      </c>
      <c r="K1674" s="8" t="str">
        <f ca="1">IF(ABS(_xlfn.DAYS(TODAY(),I1674))&lt;$B$9,"Debe renovar licencia luego de curso de 8 horas","")</f>
        <v/>
      </c>
      <c r="L1674" s="8"/>
      <c r="M1674" s="8" t="str">
        <f ca="1">IF(AND(J1674="no",$B$10="si"),"si","no")</f>
        <v>no</v>
      </c>
      <c r="N1674" s="266"/>
      <c r="O1674" s="266"/>
      <c r="P1674" s="266"/>
      <c r="Q1674" s="267" t="str" cm="1">
        <f t="array" aca="1" ref="Q1674" ca="1">_xlfn.IFS(J1674="no","no",$B$10="si","si")</f>
        <v>si</v>
      </c>
      <c r="R1674" s="266"/>
    </row>
    <row r="1675" spans="1:18" x14ac:dyDescent="0.3">
      <c r="A1675" s="63" t="s">
        <v>6523</v>
      </c>
      <c r="B1675" s="224" t="s">
        <v>44</v>
      </c>
      <c r="C1675" s="225" t="s">
        <v>6524</v>
      </c>
      <c r="D1675" s="38" t="s">
        <v>57</v>
      </c>
      <c r="E1675" s="37"/>
      <c r="F1675" s="38" t="s">
        <v>168</v>
      </c>
      <c r="G1675" s="39" t="s">
        <v>6525</v>
      </c>
      <c r="H1675" s="40">
        <v>43899</v>
      </c>
      <c r="I1675" s="41">
        <f>Table15[[#This Row],[Fecha 
de 
expedición]]+1461</f>
        <v>45360</v>
      </c>
      <c r="J1675" s="244" t="str">
        <f ca="1">IF(I1675&gt;=TODAY(),"si","no")</f>
        <v>si</v>
      </c>
      <c r="K1675" s="8" t="str">
        <f ca="1">IF(ABS(_xlfn.DAYS(TODAY(),I1675))&lt;$B$9,"Debe renovar licencia luego de curso de 8 horas","")</f>
        <v/>
      </c>
      <c r="L1675" s="8"/>
      <c r="M1675" s="8" t="str">
        <f ca="1">IF(AND(J1675="no",$B$10="si"),"si","no")</f>
        <v>no</v>
      </c>
      <c r="N1675" s="266"/>
      <c r="O1675" s="266"/>
      <c r="P1675" s="266"/>
      <c r="Q1675" s="267" t="str" cm="1">
        <f t="array" aca="1" ref="Q1675" ca="1">_xlfn.IFS(J1675="no","no",$B$10="si","si")</f>
        <v>si</v>
      </c>
      <c r="R1675" s="266"/>
    </row>
    <row r="1676" spans="1:18" x14ac:dyDescent="0.3">
      <c r="A1676" s="63" t="s">
        <v>6526</v>
      </c>
      <c r="B1676" s="224" t="s">
        <v>44</v>
      </c>
      <c r="C1676" s="225" t="s">
        <v>6527</v>
      </c>
      <c r="D1676" s="38" t="s">
        <v>57</v>
      </c>
      <c r="E1676" s="37" t="s">
        <v>6528</v>
      </c>
      <c r="F1676" s="38" t="s">
        <v>655</v>
      </c>
      <c r="G1676" s="39" t="s">
        <v>6529</v>
      </c>
      <c r="H1676" s="40">
        <v>43899</v>
      </c>
      <c r="I1676" s="41">
        <f>Table15[[#This Row],[Fecha 
de 
expedición]]+1461</f>
        <v>45360</v>
      </c>
      <c r="J1676" s="244" t="str">
        <f ca="1">IF(I1676&gt;=TODAY(),"si","no")</f>
        <v>si</v>
      </c>
      <c r="K1676" s="8" t="str">
        <f ca="1">IF(ABS(_xlfn.DAYS(TODAY(),I1676))&lt;$B$9,"Debe renovar licencia luego de curso de 8 horas","")</f>
        <v/>
      </c>
      <c r="L1676" s="8"/>
      <c r="M1676" s="8" t="str">
        <f ca="1">IF(AND(J1676="no",$B$10="si"),"si","no")</f>
        <v>no</v>
      </c>
      <c r="N1676" s="266"/>
      <c r="O1676" s="266"/>
      <c r="P1676" s="266"/>
      <c r="Q1676" s="267" t="str" cm="1">
        <f t="array" aca="1" ref="Q1676" ca="1">_xlfn.IFS(J1676="no","no",$B$10="si","si")</f>
        <v>si</v>
      </c>
      <c r="R1676" s="266"/>
    </row>
    <row r="1677" spans="1:18" x14ac:dyDescent="0.3">
      <c r="A1677" s="61" t="s">
        <v>6530</v>
      </c>
      <c r="B1677" s="224" t="s">
        <v>44</v>
      </c>
      <c r="C1677" s="225" t="s">
        <v>6531</v>
      </c>
      <c r="D1677" s="38" t="s">
        <v>57</v>
      </c>
      <c r="E1677" s="37" t="s">
        <v>6532</v>
      </c>
      <c r="F1677" s="38" t="s">
        <v>267</v>
      </c>
      <c r="G1677" s="39" t="s">
        <v>6533</v>
      </c>
      <c r="H1677" s="40">
        <v>43899</v>
      </c>
      <c r="I1677" s="41">
        <f>Table15[[#This Row],[Fecha 
de 
expedición]]+1461</f>
        <v>45360</v>
      </c>
      <c r="J1677" s="244" t="str">
        <f ca="1">IF(I1677&gt;=TODAY(),"si","no")</f>
        <v>si</v>
      </c>
      <c r="K1677" s="8" t="str">
        <f ca="1">IF(ABS(_xlfn.DAYS(TODAY(),I1677))&lt;$B$9,"Debe renovar licencia luego de curso de 8 horas","")</f>
        <v/>
      </c>
      <c r="L1677" s="8"/>
      <c r="M1677" s="8" t="str">
        <f ca="1">IF(AND(J1677="no",$B$10="si"),"si","no")</f>
        <v>no</v>
      </c>
      <c r="N1677" s="266"/>
      <c r="O1677" s="266"/>
      <c r="P1677" s="266"/>
      <c r="Q1677" s="267" t="str" cm="1">
        <f t="array" aca="1" ref="Q1677" ca="1">_xlfn.IFS(J1677="no","no",$B$10="si","si")</f>
        <v>si</v>
      </c>
      <c r="R1677" s="266"/>
    </row>
    <row r="1678" spans="1:18" x14ac:dyDescent="0.3">
      <c r="A1678" s="61" t="s">
        <v>6534</v>
      </c>
      <c r="B1678" s="224" t="s">
        <v>44</v>
      </c>
      <c r="C1678" s="225" t="s">
        <v>6535</v>
      </c>
      <c r="D1678" s="38" t="s">
        <v>57</v>
      </c>
      <c r="E1678" s="37" t="s">
        <v>6536</v>
      </c>
      <c r="F1678" s="38" t="s">
        <v>411</v>
      </c>
      <c r="G1678" s="39" t="s">
        <v>6537</v>
      </c>
      <c r="H1678" s="40">
        <v>43899</v>
      </c>
      <c r="I1678" s="41">
        <f>Table15[[#This Row],[Fecha 
de 
expedición]]+1461</f>
        <v>45360</v>
      </c>
      <c r="J1678" s="244" t="str">
        <f ca="1">IF(I1678&gt;=TODAY(),"si","no")</f>
        <v>si</v>
      </c>
      <c r="K1678" s="8" t="str">
        <f ca="1">IF(ABS(_xlfn.DAYS(TODAY(),I1678))&lt;$B$9,"Debe renovar licencia luego de curso de 8 horas","")</f>
        <v/>
      </c>
      <c r="L1678" s="8"/>
      <c r="M1678" s="8" t="str">
        <f ca="1">IF(AND(J1678="no",$B$10="si"),"si","no")</f>
        <v>no</v>
      </c>
      <c r="N1678" s="266"/>
      <c r="O1678" s="266"/>
      <c r="P1678" s="266"/>
      <c r="Q1678" s="267" t="str" cm="1">
        <f t="array" aca="1" ref="Q1678" ca="1">_xlfn.IFS(J1678="no","no",$B$10="si","si")</f>
        <v>si</v>
      </c>
      <c r="R1678" s="266"/>
    </row>
    <row r="1679" spans="1:18" x14ac:dyDescent="0.3">
      <c r="A1679" s="61" t="s">
        <v>6538</v>
      </c>
      <c r="B1679" s="224" t="s">
        <v>44</v>
      </c>
      <c r="C1679" s="225" t="s">
        <v>6539</v>
      </c>
      <c r="D1679" s="38" t="s">
        <v>57</v>
      </c>
      <c r="E1679" s="37" t="s">
        <v>6540</v>
      </c>
      <c r="F1679" s="38" t="s">
        <v>74</v>
      </c>
      <c r="G1679" s="39" t="s">
        <v>6541</v>
      </c>
      <c r="H1679" s="40">
        <v>44267</v>
      </c>
      <c r="I1679" s="41">
        <f>Table15[[#This Row],[Fecha 
de 
expedición]]+1461</f>
        <v>45728</v>
      </c>
      <c r="J1679" s="244" t="str">
        <f ca="1">IF(I1679&gt;=TODAY(),"si","no")</f>
        <v>si</v>
      </c>
      <c r="K1679" s="8" t="str">
        <f ca="1">IF(ABS(_xlfn.DAYS(TODAY(),I1679))&lt;$B$9,"Debe renovar licencia luego de curso de 8 horas","")</f>
        <v/>
      </c>
      <c r="L1679" s="8"/>
      <c r="M1679" s="8" t="str">
        <f ca="1">IF(AND(J1679="no",$B$10="si"),"si","no")</f>
        <v>no</v>
      </c>
      <c r="N1679" s="266"/>
      <c r="O1679" s="266"/>
      <c r="P1679" s="266"/>
      <c r="Q1679" s="267" t="str" cm="1">
        <f t="array" aca="1" ref="Q1679" ca="1">_xlfn.IFS(J1679="no","no",$B$10="si","si")</f>
        <v>si</v>
      </c>
      <c r="R1679" s="266"/>
    </row>
    <row r="1680" spans="1:18" x14ac:dyDescent="0.3">
      <c r="A1680" s="61" t="s">
        <v>6542</v>
      </c>
      <c r="B1680" s="224" t="s">
        <v>44</v>
      </c>
      <c r="C1680" s="225" t="s">
        <v>6543</v>
      </c>
      <c r="D1680" s="38" t="s">
        <v>46</v>
      </c>
      <c r="E1680" s="37" t="s">
        <v>6544</v>
      </c>
      <c r="F1680" s="38" t="s">
        <v>53</v>
      </c>
      <c r="G1680" s="39" t="s">
        <v>6545</v>
      </c>
      <c r="H1680" s="40">
        <v>44267</v>
      </c>
      <c r="I1680" s="41">
        <f>Table15[[#This Row],[Fecha 
de 
expedición]]+1461</f>
        <v>45728</v>
      </c>
      <c r="J1680" s="244" t="str">
        <f ca="1">IF(I1680&gt;=TODAY(),"si","no")</f>
        <v>si</v>
      </c>
      <c r="K1680" s="8" t="str">
        <f ca="1">IF(ABS(_xlfn.DAYS(TODAY(),I1680))&lt;$B$9,"Debe renovar licencia luego de curso de 8 horas","")</f>
        <v/>
      </c>
      <c r="L1680" s="8"/>
      <c r="M1680" s="8" t="str">
        <f ca="1">IF(AND(J1680="no",$B$10="si"),"si","no")</f>
        <v>no</v>
      </c>
      <c r="N1680" s="266"/>
      <c r="O1680" s="266"/>
      <c r="P1680" s="266"/>
      <c r="Q1680" s="267" t="str" cm="1">
        <f t="array" aca="1" ref="Q1680" ca="1">_xlfn.IFS(J1680="no","no",$B$10="si","si")</f>
        <v>si</v>
      </c>
      <c r="R1680" s="266"/>
    </row>
    <row r="1681" spans="1:18" x14ac:dyDescent="0.3">
      <c r="A1681" s="61" t="s">
        <v>6546</v>
      </c>
      <c r="B1681" s="224" t="s">
        <v>44</v>
      </c>
      <c r="C1681" s="225" t="s">
        <v>6547</v>
      </c>
      <c r="D1681" s="38" t="s">
        <v>57</v>
      </c>
      <c r="E1681" s="37" t="s">
        <v>6548</v>
      </c>
      <c r="F1681" s="38" t="s">
        <v>443</v>
      </c>
      <c r="G1681" s="39" t="s">
        <v>6549</v>
      </c>
      <c r="H1681" s="40">
        <v>44267</v>
      </c>
      <c r="I1681" s="41">
        <f>Table15[[#This Row],[Fecha 
de 
expedición]]+1461</f>
        <v>45728</v>
      </c>
      <c r="J1681" s="244" t="str">
        <f ca="1">IF(I1681&gt;=TODAY(),"si","no")</f>
        <v>si</v>
      </c>
      <c r="K1681" s="8" t="str">
        <f ca="1">IF(ABS(_xlfn.DAYS(TODAY(),I1681))&lt;$B$9,"Debe renovar licencia luego de curso de 8 horas","")</f>
        <v/>
      </c>
      <c r="L1681" s="8"/>
      <c r="M1681" s="8" t="str">
        <f ca="1">IF(AND(J1681="no",$B$10="si"),"si","no")</f>
        <v>no</v>
      </c>
      <c r="N1681" s="266"/>
      <c r="O1681" s="266"/>
      <c r="P1681" s="266"/>
      <c r="Q1681" s="267" t="str" cm="1">
        <f t="array" aca="1" ref="Q1681" ca="1">_xlfn.IFS(J1681="no","no",$B$10="si","si")</f>
        <v>si</v>
      </c>
      <c r="R1681" s="266"/>
    </row>
    <row r="1682" spans="1:18" x14ac:dyDescent="0.3">
      <c r="A1682" s="61" t="s">
        <v>6550</v>
      </c>
      <c r="B1682" s="224" t="s">
        <v>44</v>
      </c>
      <c r="C1682" s="225" t="s">
        <v>6551</v>
      </c>
      <c r="D1682" s="38" t="s">
        <v>57</v>
      </c>
      <c r="E1682" s="37" t="s">
        <v>6552</v>
      </c>
      <c r="F1682" s="38" t="s">
        <v>114</v>
      </c>
      <c r="G1682" s="39" t="s">
        <v>6553</v>
      </c>
      <c r="H1682" s="40">
        <v>44267</v>
      </c>
      <c r="I1682" s="41">
        <f>Table15[[#This Row],[Fecha 
de 
expedición]]+1461</f>
        <v>45728</v>
      </c>
      <c r="J1682" s="244" t="str">
        <f ca="1">IF(I1682&gt;=TODAY(),"si","no")</f>
        <v>si</v>
      </c>
      <c r="K1682" s="8" t="str">
        <f ca="1">IF(ABS(_xlfn.DAYS(TODAY(),I1682))&lt;$B$9,"Debe renovar licencia luego de curso de 8 horas","")</f>
        <v/>
      </c>
      <c r="L1682" s="8"/>
      <c r="M1682" s="8" t="str">
        <f ca="1">IF(AND(J1682="no",$B$10="si"),"si","no")</f>
        <v>no</v>
      </c>
      <c r="N1682" s="266"/>
      <c r="O1682" s="266"/>
      <c r="P1682" s="266"/>
      <c r="Q1682" s="267" t="str" cm="1">
        <f t="array" aca="1" ref="Q1682" ca="1">_xlfn.IFS(J1682="no","no",$B$10="si","si")</f>
        <v>si</v>
      </c>
      <c r="R1682" s="266"/>
    </row>
    <row r="1683" spans="1:18" x14ac:dyDescent="0.3">
      <c r="A1683" s="61" t="s">
        <v>6554</v>
      </c>
      <c r="B1683" s="224" t="s">
        <v>44</v>
      </c>
      <c r="C1683" s="225" t="s">
        <v>6555</v>
      </c>
      <c r="D1683" s="38" t="s">
        <v>57</v>
      </c>
      <c r="E1683" s="37" t="s">
        <v>6556</v>
      </c>
      <c r="F1683" s="38" t="s">
        <v>606</v>
      </c>
      <c r="G1683" s="39" t="s">
        <v>6557</v>
      </c>
      <c r="H1683" s="40">
        <v>44267</v>
      </c>
      <c r="I1683" s="41">
        <f>Table15[[#This Row],[Fecha 
de 
expedición]]+1461</f>
        <v>45728</v>
      </c>
      <c r="J1683" s="244" t="str">
        <f ca="1">IF(I1683&gt;=TODAY(),"si","no")</f>
        <v>si</v>
      </c>
      <c r="K1683" s="8" t="str">
        <f ca="1">IF(ABS(_xlfn.DAYS(TODAY(),I1683))&lt;$B$9,"Debe renovar licencia luego de curso de 8 horas","")</f>
        <v/>
      </c>
      <c r="L1683" s="8"/>
      <c r="M1683" s="8" t="str">
        <f ca="1">IF(AND(J1683="no",$B$10="si"),"si","no")</f>
        <v>no</v>
      </c>
      <c r="N1683" s="266"/>
      <c r="O1683" s="266"/>
      <c r="P1683" s="266"/>
      <c r="Q1683" s="267" t="str" cm="1">
        <f t="array" aca="1" ref="Q1683" ca="1">_xlfn.IFS(J1683="no","no",$B$10="si","si")</f>
        <v>si</v>
      </c>
      <c r="R1683" s="266"/>
    </row>
    <row r="1684" spans="1:18" x14ac:dyDescent="0.3">
      <c r="A1684" s="61" t="s">
        <v>6558</v>
      </c>
      <c r="B1684" s="224" t="s">
        <v>44</v>
      </c>
      <c r="C1684" s="225" t="s">
        <v>6559</v>
      </c>
      <c r="D1684" s="38" t="s">
        <v>57</v>
      </c>
      <c r="E1684" s="37" t="s">
        <v>6560</v>
      </c>
      <c r="F1684" s="38" t="s">
        <v>844</v>
      </c>
      <c r="G1684" s="39" t="s">
        <v>6561</v>
      </c>
      <c r="H1684" s="40">
        <v>44267</v>
      </c>
      <c r="I1684" s="41">
        <f>Table15[[#This Row],[Fecha 
de 
expedición]]+1461</f>
        <v>45728</v>
      </c>
      <c r="J1684" s="244" t="str">
        <f ca="1">IF(I1684&gt;=TODAY(),"si","no")</f>
        <v>si</v>
      </c>
      <c r="K1684" s="8" t="str">
        <f ca="1">IF(ABS(_xlfn.DAYS(TODAY(),I1684))&lt;$B$9,"Debe renovar licencia luego de curso de 8 horas","")</f>
        <v/>
      </c>
      <c r="L1684" s="8"/>
      <c r="M1684" s="8" t="str">
        <f ca="1">IF(AND(J1684="no",$B$10="si"),"si","no")</f>
        <v>no</v>
      </c>
      <c r="N1684" s="266"/>
      <c r="O1684" s="266"/>
      <c r="P1684" s="266"/>
      <c r="Q1684" s="267" t="str" cm="1">
        <f t="array" aca="1" ref="Q1684" ca="1">_xlfn.IFS(J1684="no","no",$B$10="si","si")</f>
        <v>si</v>
      </c>
      <c r="R1684" s="266"/>
    </row>
    <row r="1685" spans="1:18" x14ac:dyDescent="0.3">
      <c r="A1685" s="61" t="s">
        <v>6562</v>
      </c>
      <c r="B1685" s="224" t="s">
        <v>44</v>
      </c>
      <c r="C1685" s="225" t="s">
        <v>6563</v>
      </c>
      <c r="D1685" s="38" t="s">
        <v>57</v>
      </c>
      <c r="E1685" s="37" t="s">
        <v>6564</v>
      </c>
      <c r="F1685" s="38" t="s">
        <v>124</v>
      </c>
      <c r="G1685" s="39" t="s">
        <v>6565</v>
      </c>
      <c r="H1685" s="40">
        <v>44267</v>
      </c>
      <c r="I1685" s="41">
        <f>Table15[[#This Row],[Fecha 
de 
expedición]]+1461</f>
        <v>45728</v>
      </c>
      <c r="J1685" s="244" t="str">
        <f ca="1">IF(I1685&gt;=TODAY(),"si","no")</f>
        <v>si</v>
      </c>
      <c r="K1685" s="8" t="str">
        <f ca="1">IF(ABS(_xlfn.DAYS(TODAY(),I1685))&lt;$B$9,"Debe renovar licencia luego de curso de 8 horas","")</f>
        <v/>
      </c>
      <c r="L1685" s="8"/>
      <c r="M1685" s="8" t="str">
        <f ca="1">IF(AND(J1685="no",$B$10="si"),"si","no")</f>
        <v>no</v>
      </c>
      <c r="N1685" s="266"/>
      <c r="O1685" s="266"/>
      <c r="P1685" s="266"/>
      <c r="Q1685" s="267" t="str" cm="1">
        <f t="array" aca="1" ref="Q1685" ca="1">_xlfn.IFS(J1685="no","no",$B$10="si","si")</f>
        <v>si</v>
      </c>
      <c r="R1685" s="266"/>
    </row>
    <row r="1686" spans="1:18" x14ac:dyDescent="0.3">
      <c r="A1686" s="61" t="s">
        <v>6566</v>
      </c>
      <c r="B1686" s="224" t="s">
        <v>44</v>
      </c>
      <c r="C1686" s="225" t="s">
        <v>6567</v>
      </c>
      <c r="D1686" s="38" t="s">
        <v>57</v>
      </c>
      <c r="E1686" s="37" t="s">
        <v>6568</v>
      </c>
      <c r="F1686" s="38" t="s">
        <v>835</v>
      </c>
      <c r="G1686" s="39" t="s">
        <v>6569</v>
      </c>
      <c r="H1686" s="40">
        <v>44267</v>
      </c>
      <c r="I1686" s="41">
        <f>Table15[[#This Row],[Fecha 
de 
expedición]]+1461</f>
        <v>45728</v>
      </c>
      <c r="J1686" s="244" t="str">
        <f ca="1">IF(I1686&gt;=TODAY(),"si","no")</f>
        <v>si</v>
      </c>
      <c r="K1686" s="8" t="str">
        <f ca="1">IF(ABS(_xlfn.DAYS(TODAY(),I1686))&lt;$B$9,"Debe renovar licencia luego de curso de 8 horas","")</f>
        <v/>
      </c>
      <c r="L1686" s="8"/>
      <c r="M1686" s="8" t="str">
        <f ca="1">IF(AND(J1686="no",$B$10="si"),"si","no")</f>
        <v>no</v>
      </c>
      <c r="N1686" s="266"/>
      <c r="O1686" s="266"/>
      <c r="P1686" s="266"/>
      <c r="Q1686" s="267" t="str" cm="1">
        <f t="array" aca="1" ref="Q1686" ca="1">_xlfn.IFS(J1686="no","no",$B$10="si","si")</f>
        <v>si</v>
      </c>
      <c r="R1686" s="266"/>
    </row>
    <row r="1687" spans="1:18" x14ac:dyDescent="0.3">
      <c r="A1687" s="61" t="s">
        <v>6570</v>
      </c>
      <c r="B1687" s="224" t="s">
        <v>44</v>
      </c>
      <c r="C1687" s="225" t="s">
        <v>6571</v>
      </c>
      <c r="D1687" s="38" t="s">
        <v>57</v>
      </c>
      <c r="E1687" s="37" t="s">
        <v>6572</v>
      </c>
      <c r="F1687" s="38" t="s">
        <v>453</v>
      </c>
      <c r="G1687" s="39" t="s">
        <v>6573</v>
      </c>
      <c r="H1687" s="40">
        <v>44270</v>
      </c>
      <c r="I1687" s="41">
        <f>Table15[[#This Row],[Fecha 
de 
expedición]]+1461</f>
        <v>45731</v>
      </c>
      <c r="J1687" s="244" t="str">
        <f ca="1">IF(I1687&gt;=TODAY(),"si","no")</f>
        <v>si</v>
      </c>
      <c r="K1687" s="8" t="str">
        <f ca="1">IF(ABS(_xlfn.DAYS(TODAY(),I1687))&lt;$B$9,"Debe renovar licencia luego de curso de 8 horas","")</f>
        <v/>
      </c>
      <c r="L1687" s="8"/>
      <c r="M1687" s="8" t="str">
        <f ca="1">IF(AND(J1687="no",$B$10="si"),"si","no")</f>
        <v>no</v>
      </c>
      <c r="N1687" s="266"/>
      <c r="O1687" s="266"/>
      <c r="P1687" s="266"/>
      <c r="Q1687" s="267" t="str" cm="1">
        <f t="array" aca="1" ref="Q1687" ca="1">_xlfn.IFS(J1687="no","no",$B$10="si","si")</f>
        <v>si</v>
      </c>
      <c r="R1687" s="266"/>
    </row>
    <row r="1688" spans="1:18" x14ac:dyDescent="0.3">
      <c r="A1688" s="61" t="s">
        <v>6574</v>
      </c>
      <c r="B1688" s="224" t="s">
        <v>44</v>
      </c>
      <c r="C1688" s="225" t="s">
        <v>6575</v>
      </c>
      <c r="D1688" s="38" t="s">
        <v>57</v>
      </c>
      <c r="E1688" s="37" t="s">
        <v>6576</v>
      </c>
      <c r="F1688" s="38" t="s">
        <v>555</v>
      </c>
      <c r="G1688" s="39" t="s">
        <v>6577</v>
      </c>
      <c r="H1688" s="40">
        <v>44331</v>
      </c>
      <c r="I1688" s="41">
        <f>Table15[[#This Row],[Fecha 
de 
expedición]]+1461</f>
        <v>45792</v>
      </c>
      <c r="J1688" s="244" t="str">
        <f ca="1">IF(I1688&gt;=TODAY(),"si","no")</f>
        <v>si</v>
      </c>
      <c r="K1688" s="8" t="str">
        <f ca="1">IF(ABS(_xlfn.DAYS(TODAY(),I1688))&lt;$B$9,"Debe renovar licencia luego de curso de 8 horas","")</f>
        <v/>
      </c>
      <c r="L1688" s="8"/>
      <c r="M1688" s="8" t="str">
        <f ca="1">IF(AND(J1688="no",$B$10="si"),"si","no")</f>
        <v>no</v>
      </c>
      <c r="N1688" s="266"/>
      <c r="O1688" s="266"/>
      <c r="P1688" s="266"/>
      <c r="Q1688" s="267" t="str" cm="1">
        <f t="array" aca="1" ref="Q1688" ca="1">_xlfn.IFS(J1688="no","no",$B$10="si","si")</f>
        <v>si</v>
      </c>
      <c r="R1688" s="266"/>
    </row>
    <row r="1689" spans="1:18" x14ac:dyDescent="0.3">
      <c r="A1689" s="61" t="s">
        <v>6578</v>
      </c>
      <c r="B1689" s="224" t="s">
        <v>44</v>
      </c>
      <c r="C1689" s="225" t="s">
        <v>6579</v>
      </c>
      <c r="D1689" s="38" t="s">
        <v>57</v>
      </c>
      <c r="E1689" s="37" t="s">
        <v>6580</v>
      </c>
      <c r="F1689" s="38" t="s">
        <v>74</v>
      </c>
      <c r="G1689" s="39" t="s">
        <v>6581</v>
      </c>
      <c r="H1689" s="40">
        <v>44331</v>
      </c>
      <c r="I1689" s="41">
        <f>Table15[[#This Row],[Fecha 
de 
expedición]]+1461</f>
        <v>45792</v>
      </c>
      <c r="J1689" s="244" t="str">
        <f ca="1">IF(I1689&gt;=TODAY(),"si","no")</f>
        <v>si</v>
      </c>
      <c r="K1689" s="8" t="str">
        <f ca="1">IF(ABS(_xlfn.DAYS(TODAY(),I1689))&lt;$B$9,"Debe renovar licencia luego de curso de 8 horas","")</f>
        <v/>
      </c>
      <c r="L1689" s="8"/>
      <c r="M1689" s="8" t="str">
        <f ca="1">IF(AND(J1689="no",$B$10="si"),"si","no")</f>
        <v>no</v>
      </c>
      <c r="N1689" s="266"/>
      <c r="O1689" s="266"/>
      <c r="P1689" s="266"/>
      <c r="Q1689" s="267" t="str" cm="1">
        <f t="array" aca="1" ref="Q1689" ca="1">_xlfn.IFS(J1689="no","no",$B$10="si","si")</f>
        <v>si</v>
      </c>
      <c r="R1689" s="266"/>
    </row>
    <row r="1690" spans="1:18" x14ac:dyDescent="0.3">
      <c r="A1690" s="61" t="s">
        <v>6582</v>
      </c>
      <c r="B1690" s="224" t="s">
        <v>44</v>
      </c>
      <c r="C1690" s="225" t="s">
        <v>6583</v>
      </c>
      <c r="D1690" s="38" t="s">
        <v>57</v>
      </c>
      <c r="E1690" s="37" t="s">
        <v>6584</v>
      </c>
      <c r="F1690" s="38" t="s">
        <v>425</v>
      </c>
      <c r="G1690" s="39" t="s">
        <v>6585</v>
      </c>
      <c r="H1690" s="40">
        <v>44331</v>
      </c>
      <c r="I1690" s="41">
        <f>Table15[[#This Row],[Fecha 
de 
expedición]]+1461</f>
        <v>45792</v>
      </c>
      <c r="J1690" s="244" t="str">
        <f ca="1">IF(I1690&gt;=TODAY(),"si","no")</f>
        <v>si</v>
      </c>
      <c r="K1690" s="8" t="str">
        <f ca="1">IF(ABS(_xlfn.DAYS(TODAY(),I1690))&lt;$B$9,"Debe renovar licencia luego de curso de 8 horas","")</f>
        <v/>
      </c>
      <c r="L1690" s="8"/>
      <c r="M1690" s="8" t="str">
        <f ca="1">IF(AND(J1690="no",$B$10="si"),"si","no")</f>
        <v>no</v>
      </c>
      <c r="N1690" s="266"/>
      <c r="O1690" s="266"/>
      <c r="P1690" s="266"/>
      <c r="Q1690" s="267" t="str" cm="1">
        <f t="array" aca="1" ref="Q1690" ca="1">_xlfn.IFS(J1690="no","no",$B$10="si","si")</f>
        <v>si</v>
      </c>
      <c r="R1690" s="266"/>
    </row>
    <row r="1691" spans="1:18" x14ac:dyDescent="0.3">
      <c r="A1691" s="61" t="s">
        <v>6586</v>
      </c>
      <c r="B1691" s="224" t="s">
        <v>44</v>
      </c>
      <c r="C1691" s="225" t="s">
        <v>6587</v>
      </c>
      <c r="D1691" s="38" t="s">
        <v>57</v>
      </c>
      <c r="E1691" s="37" t="s">
        <v>6588</v>
      </c>
      <c r="F1691" s="38" t="s">
        <v>53</v>
      </c>
      <c r="G1691" s="39" t="s">
        <v>6589</v>
      </c>
      <c r="H1691" s="40">
        <v>44331</v>
      </c>
      <c r="I1691" s="41">
        <f>Table15[[#This Row],[Fecha 
de 
expedición]]+1461</f>
        <v>45792</v>
      </c>
      <c r="J1691" s="244" t="str">
        <f ca="1">IF(I1691&gt;=TODAY(),"si","no")</f>
        <v>si</v>
      </c>
      <c r="K1691" s="8" t="str">
        <f ca="1">IF(ABS(_xlfn.DAYS(TODAY(),I1691))&lt;$B$9,"Debe renovar licencia luego de curso de 8 horas","")</f>
        <v/>
      </c>
      <c r="L1691" s="8"/>
      <c r="M1691" s="8" t="str">
        <f ca="1">IF(AND(J1691="no",$B$10="si"),"si","no")</f>
        <v>no</v>
      </c>
      <c r="N1691" s="266"/>
      <c r="O1691" s="266"/>
      <c r="P1691" s="266"/>
      <c r="Q1691" s="267" t="str" cm="1">
        <f t="array" aca="1" ref="Q1691" ca="1">_xlfn.IFS(J1691="no","no",$B$10="si","si")</f>
        <v>si</v>
      </c>
      <c r="R1691" s="266"/>
    </row>
    <row r="1692" spans="1:18" x14ac:dyDescent="0.3">
      <c r="A1692" s="61" t="s">
        <v>6590</v>
      </c>
      <c r="B1692" s="224" t="s">
        <v>44</v>
      </c>
      <c r="C1692" s="225" t="s">
        <v>6591</v>
      </c>
      <c r="D1692" s="38" t="s">
        <v>57</v>
      </c>
      <c r="E1692" s="37" t="s">
        <v>6592</v>
      </c>
      <c r="F1692" s="38" t="s">
        <v>155</v>
      </c>
      <c r="G1692" s="39" t="s">
        <v>6593</v>
      </c>
      <c r="H1692" s="40">
        <v>44331</v>
      </c>
      <c r="I1692" s="41">
        <f>Table15[[#This Row],[Fecha 
de 
expedición]]+1461</f>
        <v>45792</v>
      </c>
      <c r="J1692" s="244" t="str">
        <f ca="1">IF(I1692&gt;=TODAY(),"si","no")</f>
        <v>si</v>
      </c>
      <c r="K1692" s="8" t="str">
        <f ca="1">IF(ABS(_xlfn.DAYS(TODAY(),I1692))&lt;$B$9,"Debe renovar licencia luego de curso de 8 horas","")</f>
        <v/>
      </c>
      <c r="L1692" s="8"/>
      <c r="M1692" s="8" t="str">
        <f ca="1">IF(AND(J1692="no",$B$10="si"),"si","no")</f>
        <v>no</v>
      </c>
      <c r="N1692" s="266"/>
      <c r="O1692" s="266"/>
      <c r="P1692" s="266"/>
      <c r="Q1692" s="267" t="str" cm="1">
        <f t="array" aca="1" ref="Q1692" ca="1">_xlfn.IFS(J1692="no","no",$B$10="si","si")</f>
        <v>si</v>
      </c>
      <c r="R1692" s="266"/>
    </row>
    <row r="1693" spans="1:18" x14ac:dyDescent="0.3">
      <c r="A1693" s="61" t="s">
        <v>6594</v>
      </c>
      <c r="B1693" s="224" t="s">
        <v>44</v>
      </c>
      <c r="C1693" s="225" t="s">
        <v>6595</v>
      </c>
      <c r="D1693" s="38" t="s">
        <v>46</v>
      </c>
      <c r="E1693" s="37" t="s">
        <v>6596</v>
      </c>
      <c r="F1693" s="38" t="s">
        <v>114</v>
      </c>
      <c r="G1693" s="39" t="s">
        <v>6597</v>
      </c>
      <c r="H1693" s="40">
        <v>44331</v>
      </c>
      <c r="I1693" s="41">
        <f>Table15[[#This Row],[Fecha 
de 
expedición]]+1461</f>
        <v>45792</v>
      </c>
      <c r="J1693" s="244" t="str">
        <f ca="1">IF(I1693&gt;=TODAY(),"si","no")</f>
        <v>si</v>
      </c>
      <c r="K1693" s="8" t="str">
        <f ca="1">IF(ABS(_xlfn.DAYS(TODAY(),I1693))&lt;$B$9,"Debe renovar licencia luego de curso de 8 horas","")</f>
        <v/>
      </c>
      <c r="L1693" s="8"/>
      <c r="M1693" s="8" t="str">
        <f ca="1">IF(AND(J1693="no",$B$10="si"),"si","no")</f>
        <v>no</v>
      </c>
      <c r="N1693" s="266"/>
      <c r="O1693" s="266"/>
      <c r="P1693" s="266"/>
      <c r="Q1693" s="267" t="str" cm="1">
        <f t="array" aca="1" ref="Q1693" ca="1">_xlfn.IFS(J1693="no","no",$B$10="si","si")</f>
        <v>si</v>
      </c>
      <c r="R1693" s="266"/>
    </row>
    <row r="1694" spans="1:18" x14ac:dyDescent="0.3">
      <c r="A1694" s="61" t="s">
        <v>6598</v>
      </c>
      <c r="B1694" s="224" t="s">
        <v>44</v>
      </c>
      <c r="C1694" s="225" t="s">
        <v>6599</v>
      </c>
      <c r="D1694" s="38" t="s">
        <v>46</v>
      </c>
      <c r="E1694" s="37" t="s">
        <v>6600</v>
      </c>
      <c r="F1694" s="38" t="s">
        <v>1035</v>
      </c>
      <c r="G1694" s="39" t="s">
        <v>6601</v>
      </c>
      <c r="H1694" s="40">
        <v>44331</v>
      </c>
      <c r="I1694" s="41">
        <f>Table15[[#This Row],[Fecha 
de 
expedición]]+1461</f>
        <v>45792</v>
      </c>
      <c r="J1694" s="244" t="str">
        <f ca="1">IF(I1694&gt;=TODAY(),"si","no")</f>
        <v>si</v>
      </c>
      <c r="K1694" s="8" t="str">
        <f ca="1">IF(ABS(_xlfn.DAYS(TODAY(),I1694))&lt;$B$9,"Debe renovar licencia luego de curso de 8 horas","")</f>
        <v/>
      </c>
      <c r="L1694" s="8"/>
      <c r="M1694" s="8" t="str">
        <f ca="1">IF(AND(J1694="no",$B$10="si"),"si","no")</f>
        <v>no</v>
      </c>
      <c r="N1694" s="266"/>
      <c r="O1694" s="266"/>
      <c r="P1694" s="266"/>
      <c r="Q1694" s="267" t="str" cm="1">
        <f t="array" aca="1" ref="Q1694" ca="1">_xlfn.IFS(J1694="no","no",$B$10="si","si")</f>
        <v>si</v>
      </c>
      <c r="R1694" s="266"/>
    </row>
    <row r="1695" spans="1:18" x14ac:dyDescent="0.3">
      <c r="A1695" s="61" t="s">
        <v>6602</v>
      </c>
      <c r="B1695" s="224" t="s">
        <v>44</v>
      </c>
      <c r="C1695" s="225" t="s">
        <v>6603</v>
      </c>
      <c r="D1695" s="38" t="s">
        <v>46</v>
      </c>
      <c r="E1695" s="37" t="s">
        <v>6604</v>
      </c>
      <c r="F1695" s="38" t="s">
        <v>402</v>
      </c>
      <c r="G1695" s="39" t="s">
        <v>6605</v>
      </c>
      <c r="H1695" s="40">
        <v>44331</v>
      </c>
      <c r="I1695" s="41">
        <f>Table15[[#This Row],[Fecha 
de 
expedición]]+1461</f>
        <v>45792</v>
      </c>
      <c r="J1695" s="244" t="str">
        <f ca="1">IF(I1695&gt;=TODAY(),"si","no")</f>
        <v>si</v>
      </c>
      <c r="K1695" s="8" t="str">
        <f ca="1">IF(ABS(_xlfn.DAYS(TODAY(),I1695))&lt;$B$9,"Debe renovar licencia luego de curso de 8 horas","")</f>
        <v/>
      </c>
      <c r="L1695" s="8"/>
      <c r="M1695" s="8" t="str">
        <f ca="1">IF(AND(J1695="no",$B$10="si"),"si","no")</f>
        <v>no</v>
      </c>
      <c r="N1695" s="266"/>
      <c r="O1695" s="266"/>
      <c r="P1695" s="266"/>
      <c r="Q1695" s="267" t="str" cm="1">
        <f t="array" aca="1" ref="Q1695" ca="1">_xlfn.IFS(J1695="no","no",$B$10="si","si")</f>
        <v>si</v>
      </c>
      <c r="R1695" s="266"/>
    </row>
    <row r="1696" spans="1:18" x14ac:dyDescent="0.3">
      <c r="A1696" s="61" t="s">
        <v>6606</v>
      </c>
      <c r="B1696" s="224" t="s">
        <v>44</v>
      </c>
      <c r="C1696" s="225" t="s">
        <v>6607</v>
      </c>
      <c r="D1696" s="38" t="s">
        <v>57</v>
      </c>
      <c r="E1696" s="37" t="s">
        <v>6608</v>
      </c>
      <c r="F1696" s="38" t="s">
        <v>74</v>
      </c>
      <c r="G1696" s="39" t="s">
        <v>6609</v>
      </c>
      <c r="H1696" s="40">
        <v>44331</v>
      </c>
      <c r="I1696" s="41">
        <f>Table15[[#This Row],[Fecha 
de 
expedición]]+1461</f>
        <v>45792</v>
      </c>
      <c r="J1696" s="244" t="str">
        <f ca="1">IF(I1696&gt;=TODAY(),"si","no")</f>
        <v>si</v>
      </c>
      <c r="K1696" s="8" t="str">
        <f ca="1">IF(ABS(_xlfn.DAYS(TODAY(),I1696))&lt;$B$9,"Debe renovar licencia luego de curso de 8 horas","")</f>
        <v/>
      </c>
      <c r="L1696" s="8"/>
      <c r="M1696" s="8" t="str">
        <f ca="1">IF(AND(J1696="no",$B$10="si"),"si","no")</f>
        <v>no</v>
      </c>
      <c r="N1696" s="266"/>
      <c r="O1696" s="266"/>
      <c r="P1696" s="266"/>
      <c r="Q1696" s="267" t="str" cm="1">
        <f t="array" aca="1" ref="Q1696" ca="1">_xlfn.IFS(J1696="no","no",$B$10="si","si")</f>
        <v>si</v>
      </c>
      <c r="R1696" s="266"/>
    </row>
    <row r="1697" spans="1:18" x14ac:dyDescent="0.3">
      <c r="A1697" s="61" t="s">
        <v>6610</v>
      </c>
      <c r="B1697" s="224" t="s">
        <v>44</v>
      </c>
      <c r="C1697" s="225" t="s">
        <v>6611</v>
      </c>
      <c r="D1697" s="38" t="s">
        <v>57</v>
      </c>
      <c r="E1697" s="37" t="s">
        <v>6612</v>
      </c>
      <c r="F1697" s="38" t="s">
        <v>185</v>
      </c>
      <c r="G1697" s="39" t="s">
        <v>6613</v>
      </c>
      <c r="H1697" s="40">
        <v>44331</v>
      </c>
      <c r="I1697" s="41">
        <f>Table15[[#This Row],[Fecha 
de 
expedición]]+1461</f>
        <v>45792</v>
      </c>
      <c r="J1697" s="244" t="str">
        <f ca="1">IF(I1697&gt;=TODAY(),"si","no")</f>
        <v>si</v>
      </c>
      <c r="K1697" s="8" t="str">
        <f ca="1">IF(ABS(_xlfn.DAYS(TODAY(),I1697))&lt;$B$9,"Debe renovar licencia luego de curso de 8 horas","")</f>
        <v/>
      </c>
      <c r="L1697" s="8"/>
      <c r="M1697" s="8" t="str">
        <f ca="1">IF(AND(J1697="no",$B$10="si"),"si","no")</f>
        <v>no</v>
      </c>
      <c r="N1697" s="266"/>
      <c r="O1697" s="266"/>
      <c r="P1697" s="266"/>
      <c r="Q1697" s="267" t="str" cm="1">
        <f t="array" aca="1" ref="Q1697" ca="1">_xlfn.IFS(J1697="no","no",$B$10="si","si")</f>
        <v>si</v>
      </c>
      <c r="R1697" s="266"/>
    </row>
    <row r="1698" spans="1:18" x14ac:dyDescent="0.3">
      <c r="A1698" s="61" t="s">
        <v>6614</v>
      </c>
      <c r="B1698" s="224" t="s">
        <v>44</v>
      </c>
      <c r="C1698" s="225" t="s">
        <v>6615</v>
      </c>
      <c r="D1698" s="38" t="s">
        <v>57</v>
      </c>
      <c r="E1698" s="37" t="s">
        <v>6616</v>
      </c>
      <c r="F1698" s="38" t="s">
        <v>924</v>
      </c>
      <c r="G1698" s="39" t="s">
        <v>6617</v>
      </c>
      <c r="H1698" s="40">
        <v>44331</v>
      </c>
      <c r="I1698" s="41">
        <f>Table15[[#This Row],[Fecha 
de 
expedición]]+1461</f>
        <v>45792</v>
      </c>
      <c r="J1698" s="244" t="str">
        <f ca="1">IF(I1698&gt;=TODAY(),"si","no")</f>
        <v>si</v>
      </c>
      <c r="K1698" s="8" t="str">
        <f ca="1">IF(ABS(_xlfn.DAYS(TODAY(),I1698))&lt;$B$9,"Debe renovar licencia luego de curso de 8 horas","")</f>
        <v/>
      </c>
      <c r="L1698" s="8"/>
      <c r="M1698" s="8" t="str">
        <f ca="1">IF(AND(J1698="no",$B$10="si"),"si","no")</f>
        <v>no</v>
      </c>
      <c r="N1698" s="266"/>
      <c r="O1698" s="266"/>
      <c r="P1698" s="266"/>
      <c r="Q1698" s="267" t="str" cm="1">
        <f t="array" aca="1" ref="Q1698" ca="1">_xlfn.IFS(J1698="no","no",$B$10="si","si")</f>
        <v>si</v>
      </c>
      <c r="R1698" s="266"/>
    </row>
    <row r="1699" spans="1:18" x14ac:dyDescent="0.3">
      <c r="A1699" s="61" t="s">
        <v>6618</v>
      </c>
      <c r="B1699" s="224" t="s">
        <v>44</v>
      </c>
      <c r="C1699" s="225" t="s">
        <v>6619</v>
      </c>
      <c r="D1699" s="38" t="s">
        <v>57</v>
      </c>
      <c r="E1699" s="37" t="s">
        <v>6620</v>
      </c>
      <c r="F1699" s="38" t="s">
        <v>3170</v>
      </c>
      <c r="G1699" s="39" t="s">
        <v>6621</v>
      </c>
      <c r="H1699" s="40">
        <v>44331</v>
      </c>
      <c r="I1699" s="41">
        <f>Table15[[#This Row],[Fecha 
de 
expedición]]+1461</f>
        <v>45792</v>
      </c>
      <c r="J1699" s="244" t="str">
        <f ca="1">IF(I1699&gt;=TODAY(),"si","no")</f>
        <v>si</v>
      </c>
      <c r="K1699" s="8" t="str">
        <f ca="1">IF(ABS(_xlfn.DAYS(TODAY(),I1699))&lt;$B$9,"Debe renovar licencia luego de curso de 8 horas","")</f>
        <v/>
      </c>
      <c r="L1699" s="8"/>
      <c r="M1699" s="8" t="str">
        <f ca="1">IF(AND(J1699="no",$B$10="si"),"si","no")</f>
        <v>no</v>
      </c>
      <c r="N1699" s="266"/>
      <c r="O1699" s="266"/>
      <c r="P1699" s="266"/>
      <c r="Q1699" s="267" t="str" cm="1">
        <f t="array" aca="1" ref="Q1699" ca="1">_xlfn.IFS(J1699="no","no",$B$10="si","si")</f>
        <v>si</v>
      </c>
      <c r="R1699" s="266"/>
    </row>
    <row r="1700" spans="1:18" x14ac:dyDescent="0.3">
      <c r="A1700" s="61" t="s">
        <v>6622</v>
      </c>
      <c r="B1700" s="224" t="s">
        <v>44</v>
      </c>
      <c r="C1700" s="225" t="s">
        <v>6623</v>
      </c>
      <c r="D1700" s="38" t="s">
        <v>46</v>
      </c>
      <c r="E1700" s="37" t="s">
        <v>6624</v>
      </c>
      <c r="F1700" s="38" t="s">
        <v>74</v>
      </c>
      <c r="G1700" s="39" t="s">
        <v>6625</v>
      </c>
      <c r="H1700" s="40">
        <v>44280</v>
      </c>
      <c r="I1700" s="41">
        <f>Table15[[#This Row],[Fecha 
de 
expedición]]+1461</f>
        <v>45741</v>
      </c>
      <c r="J1700" s="244" t="str">
        <f ca="1">IF(I1700&gt;=TODAY(),"si","no")</f>
        <v>si</v>
      </c>
      <c r="K1700" s="8" t="str">
        <f ca="1">IF(ABS(_xlfn.DAYS(TODAY(),I1700))&lt;$B$9,"Debe renovar licencia luego de curso de 8 horas","")</f>
        <v/>
      </c>
      <c r="L1700" s="8"/>
      <c r="M1700" s="8" t="str">
        <f ca="1">IF(AND(J1700="no",$B$10="si"),"si","no")</f>
        <v>no</v>
      </c>
      <c r="N1700" s="266"/>
      <c r="O1700" s="266"/>
      <c r="P1700" s="266"/>
      <c r="Q1700" s="267" t="str" cm="1">
        <f t="array" aca="1" ref="Q1700" ca="1">_xlfn.IFS(J1700="no","no",$B$10="si","si")</f>
        <v>si</v>
      </c>
      <c r="R1700" s="266"/>
    </row>
    <row r="1701" spans="1:18" x14ac:dyDescent="0.3">
      <c r="A1701" s="61" t="s">
        <v>6626</v>
      </c>
      <c r="B1701" s="224" t="s">
        <v>44</v>
      </c>
      <c r="C1701" s="225" t="s">
        <v>6627</v>
      </c>
      <c r="D1701" s="38" t="s">
        <v>57</v>
      </c>
      <c r="E1701" s="37" t="s">
        <v>6628</v>
      </c>
      <c r="F1701" s="38" t="s">
        <v>453</v>
      </c>
      <c r="G1701" s="39" t="s">
        <v>6629</v>
      </c>
      <c r="H1701" s="40">
        <v>44331</v>
      </c>
      <c r="I1701" s="41">
        <f>Table15[[#This Row],[Fecha 
de 
expedición]]+1461</f>
        <v>45792</v>
      </c>
      <c r="J1701" s="244" t="str">
        <f ca="1">IF(I1701&gt;=TODAY(),"si","no")</f>
        <v>si</v>
      </c>
      <c r="K1701" s="8" t="str">
        <f ca="1">IF(ABS(_xlfn.DAYS(TODAY(),I1701))&lt;$B$9,"Debe renovar licencia luego de curso de 8 horas","")</f>
        <v/>
      </c>
      <c r="L1701" s="8"/>
      <c r="M1701" s="8" t="str">
        <f ca="1">IF(AND(J1701="no",$B$10="si"),"si","no")</f>
        <v>no</v>
      </c>
      <c r="N1701" s="266"/>
      <c r="O1701" s="266"/>
      <c r="P1701" s="266"/>
      <c r="Q1701" s="267" t="str" cm="1">
        <f t="array" aca="1" ref="Q1701" ca="1">_xlfn.IFS(J1701="no","no",$B$10="si","si")</f>
        <v>si</v>
      </c>
      <c r="R1701" s="266"/>
    </row>
    <row r="1702" spans="1:18" x14ac:dyDescent="0.3">
      <c r="A1702" s="61" t="s">
        <v>6630</v>
      </c>
      <c r="B1702" s="224" t="s">
        <v>44</v>
      </c>
      <c r="C1702" s="225" t="s">
        <v>6631</v>
      </c>
      <c r="D1702" s="38" t="s">
        <v>46</v>
      </c>
      <c r="E1702" s="37" t="s">
        <v>6632</v>
      </c>
      <c r="F1702" s="38" t="s">
        <v>74</v>
      </c>
      <c r="G1702" s="39" t="s">
        <v>6633</v>
      </c>
      <c r="H1702" s="40">
        <v>44331</v>
      </c>
      <c r="I1702" s="41">
        <f>Table15[[#This Row],[Fecha 
de 
expedición]]+1461</f>
        <v>45792</v>
      </c>
      <c r="J1702" s="244" t="str">
        <f ca="1">IF(I1702&gt;=TODAY(),"si","no")</f>
        <v>si</v>
      </c>
      <c r="K1702" s="8" t="str">
        <f ca="1">IF(ABS(_xlfn.DAYS(TODAY(),I1702))&lt;$B$9,"Debe renovar licencia luego de curso de 8 horas","")</f>
        <v/>
      </c>
      <c r="L1702" s="8"/>
      <c r="M1702" s="8" t="str">
        <f ca="1">IF(AND(J1702="no",$B$10="si"),"si","no")</f>
        <v>no</v>
      </c>
      <c r="N1702" s="266"/>
      <c r="O1702" s="266"/>
      <c r="P1702" s="266"/>
      <c r="Q1702" s="267" t="str" cm="1">
        <f t="array" aca="1" ref="Q1702" ca="1">_xlfn.IFS(J1702="no","no",$B$10="si","si")</f>
        <v>si</v>
      </c>
      <c r="R1702" s="266"/>
    </row>
    <row r="1703" spans="1:18" x14ac:dyDescent="0.3">
      <c r="A1703" s="61" t="s">
        <v>6634</v>
      </c>
      <c r="B1703" s="224" t="s">
        <v>44</v>
      </c>
      <c r="C1703" s="225" t="s">
        <v>6635</v>
      </c>
      <c r="D1703" s="38" t="s">
        <v>57</v>
      </c>
      <c r="E1703" s="37" t="s">
        <v>6636</v>
      </c>
      <c r="F1703" s="38" t="s">
        <v>443</v>
      </c>
      <c r="G1703" s="39" t="s">
        <v>6637</v>
      </c>
      <c r="H1703" s="40">
        <v>44331</v>
      </c>
      <c r="I1703" s="41">
        <f>Table15[[#This Row],[Fecha 
de 
expedición]]+1461</f>
        <v>45792</v>
      </c>
      <c r="J1703" s="244" t="str">
        <f ca="1">IF(I1703&gt;=TODAY(),"si","no")</f>
        <v>si</v>
      </c>
      <c r="K1703" s="8" t="str">
        <f ca="1">IF(ABS(_xlfn.DAYS(TODAY(),I1703))&lt;$B$9,"Debe renovar licencia luego de curso de 8 horas","")</f>
        <v/>
      </c>
      <c r="L1703" s="8"/>
      <c r="M1703" s="8" t="str">
        <f ca="1">IF(AND(J1703="no",$B$10="si"),"si","no")</f>
        <v>no</v>
      </c>
      <c r="N1703" s="266"/>
      <c r="O1703" s="266"/>
      <c r="P1703" s="266"/>
      <c r="Q1703" s="267" t="str" cm="1">
        <f t="array" aca="1" ref="Q1703" ca="1">_xlfn.IFS(J1703="no","no",$B$10="si","si")</f>
        <v>si</v>
      </c>
      <c r="R1703" s="266"/>
    </row>
    <row r="1704" spans="1:18" x14ac:dyDescent="0.3">
      <c r="A1704" s="61" t="s">
        <v>6638</v>
      </c>
      <c r="B1704" s="224" t="s">
        <v>44</v>
      </c>
      <c r="C1704" s="225" t="s">
        <v>6639</v>
      </c>
      <c r="D1704" s="38" t="s">
        <v>57</v>
      </c>
      <c r="E1704" s="37" t="s">
        <v>6640</v>
      </c>
      <c r="F1704" s="38" t="s">
        <v>443</v>
      </c>
      <c r="G1704" s="39" t="s">
        <v>6641</v>
      </c>
      <c r="H1704" s="40">
        <v>44331</v>
      </c>
      <c r="I1704" s="41">
        <f>Table15[[#This Row],[Fecha 
de 
expedición]]+1461</f>
        <v>45792</v>
      </c>
      <c r="J1704" s="244" t="str">
        <f ca="1">IF(I1704&gt;=TODAY(),"si","no")</f>
        <v>si</v>
      </c>
      <c r="K1704" s="8" t="str">
        <f ca="1">IF(ABS(_xlfn.DAYS(TODAY(),I1704))&lt;$B$9,"Debe renovar licencia luego de curso de 8 horas","")</f>
        <v/>
      </c>
      <c r="L1704" s="8"/>
      <c r="M1704" s="8" t="str">
        <f ca="1">IF(AND(J1704="no",$B$10="si"),"si","no")</f>
        <v>no</v>
      </c>
      <c r="N1704" s="266"/>
      <c r="O1704" s="266"/>
      <c r="P1704" s="266"/>
      <c r="Q1704" s="267" t="str" cm="1">
        <f t="array" aca="1" ref="Q1704" ca="1">_xlfn.IFS(J1704="no","no",$B$10="si","si")</f>
        <v>si</v>
      </c>
      <c r="R1704" s="266"/>
    </row>
    <row r="1705" spans="1:18" x14ac:dyDescent="0.3">
      <c r="A1705" s="61" t="s">
        <v>6642</v>
      </c>
      <c r="B1705" s="224" t="s">
        <v>44</v>
      </c>
      <c r="C1705" s="225" t="s">
        <v>6643</v>
      </c>
      <c r="D1705" s="38" t="s">
        <v>57</v>
      </c>
      <c r="E1705" s="37" t="s">
        <v>6644</v>
      </c>
      <c r="F1705" s="38" t="s">
        <v>555</v>
      </c>
      <c r="G1705" s="39" t="s">
        <v>6645</v>
      </c>
      <c r="H1705" s="40">
        <v>44331</v>
      </c>
      <c r="I1705" s="41">
        <f>Table15[[#This Row],[Fecha 
de 
expedición]]+1461</f>
        <v>45792</v>
      </c>
      <c r="J1705" s="244" t="str">
        <f ca="1">IF(I1705&gt;=TODAY(),"si","no")</f>
        <v>si</v>
      </c>
      <c r="K1705" s="8" t="str">
        <f ca="1">IF(ABS(_xlfn.DAYS(TODAY(),I1705))&lt;$B$9,"Debe renovar licencia luego de curso de 8 horas","")</f>
        <v/>
      </c>
      <c r="L1705" s="8"/>
      <c r="M1705" s="8" t="str">
        <f ca="1">IF(AND(J1705="no",$B$10="si"),"si","no")</f>
        <v>no</v>
      </c>
      <c r="N1705" s="266"/>
      <c r="O1705" s="266"/>
      <c r="P1705" s="266"/>
      <c r="Q1705" s="267" t="str" cm="1">
        <f t="array" aca="1" ref="Q1705" ca="1">_xlfn.IFS(J1705="no","no",$B$10="si","si")</f>
        <v>si</v>
      </c>
      <c r="R1705" s="266"/>
    </row>
    <row r="1706" spans="1:18" x14ac:dyDescent="0.3">
      <c r="A1706" s="61" t="s">
        <v>6646</v>
      </c>
      <c r="B1706" s="224" t="s">
        <v>44</v>
      </c>
      <c r="C1706" s="225" t="s">
        <v>6647</v>
      </c>
      <c r="D1706" s="38" t="s">
        <v>57</v>
      </c>
      <c r="E1706" s="37" t="s">
        <v>6648</v>
      </c>
      <c r="F1706" s="38" t="s">
        <v>74</v>
      </c>
      <c r="G1706" s="39" t="s">
        <v>6649</v>
      </c>
      <c r="H1706" s="40">
        <v>44331</v>
      </c>
      <c r="I1706" s="41">
        <f>Table15[[#This Row],[Fecha 
de 
expedición]]+1461</f>
        <v>45792</v>
      </c>
      <c r="J1706" s="244" t="str">
        <f ca="1">IF(I1706&gt;=TODAY(),"si","no")</f>
        <v>si</v>
      </c>
      <c r="K1706" s="8" t="str">
        <f ca="1">IF(ABS(_xlfn.DAYS(TODAY(),I1706))&lt;$B$9,"Debe renovar licencia luego de curso de 8 horas","")</f>
        <v/>
      </c>
      <c r="L1706" s="8"/>
      <c r="M1706" s="8" t="str">
        <f ca="1">IF(AND(J1706="no",$B$10="si"),"si","no")</f>
        <v>no</v>
      </c>
      <c r="N1706" s="266"/>
      <c r="O1706" s="266"/>
      <c r="P1706" s="266"/>
      <c r="Q1706" s="267" t="str" cm="1">
        <f t="array" aca="1" ref="Q1706" ca="1">_xlfn.IFS(J1706="no","no",$B$10="si","si")</f>
        <v>si</v>
      </c>
      <c r="R1706" s="266"/>
    </row>
    <row r="1707" spans="1:18" x14ac:dyDescent="0.3">
      <c r="A1707" s="61" t="s">
        <v>6650</v>
      </c>
      <c r="B1707" s="224" t="s">
        <v>44</v>
      </c>
      <c r="C1707" s="225" t="s">
        <v>6651</v>
      </c>
      <c r="D1707" s="38" t="s">
        <v>57</v>
      </c>
      <c r="E1707" s="37" t="s">
        <v>6652</v>
      </c>
      <c r="F1707" s="38" t="s">
        <v>204</v>
      </c>
      <c r="G1707" s="39" t="s">
        <v>6653</v>
      </c>
      <c r="H1707" s="40">
        <v>44331</v>
      </c>
      <c r="I1707" s="41">
        <f>Table15[[#This Row],[Fecha 
de 
expedición]]+1461</f>
        <v>45792</v>
      </c>
      <c r="J1707" s="244" t="str">
        <f ca="1">IF(I1707&gt;=TODAY(),"si","no")</f>
        <v>si</v>
      </c>
      <c r="K1707" s="8" t="str">
        <f ca="1">IF(ABS(_xlfn.DAYS(TODAY(),I1707))&lt;$B$9,"Debe renovar licencia luego de curso de 8 horas","")</f>
        <v/>
      </c>
      <c r="L1707" s="8"/>
      <c r="M1707" s="8" t="str">
        <f ca="1">IF(AND(J1707="no",$B$10="si"),"si","no")</f>
        <v>no</v>
      </c>
      <c r="N1707" s="266"/>
      <c r="O1707" s="266"/>
      <c r="P1707" s="266"/>
      <c r="Q1707" s="267" t="str" cm="1">
        <f t="array" aca="1" ref="Q1707" ca="1">_xlfn.IFS(J1707="no","no",$B$10="si","si")</f>
        <v>si</v>
      </c>
      <c r="R1707" s="266"/>
    </row>
    <row r="1708" spans="1:18" x14ac:dyDescent="0.3">
      <c r="A1708" s="61" t="s">
        <v>6654</v>
      </c>
      <c r="B1708" s="224" t="s">
        <v>44</v>
      </c>
      <c r="C1708" s="225" t="s">
        <v>6655</v>
      </c>
      <c r="D1708" s="38" t="s">
        <v>57</v>
      </c>
      <c r="E1708" s="37" t="s">
        <v>6656</v>
      </c>
      <c r="F1708" s="38" t="s">
        <v>74</v>
      </c>
      <c r="G1708" s="39" t="s">
        <v>6657</v>
      </c>
      <c r="H1708" s="40">
        <v>44331</v>
      </c>
      <c r="I1708" s="41">
        <f>Table15[[#This Row],[Fecha 
de 
expedición]]+1461</f>
        <v>45792</v>
      </c>
      <c r="J1708" s="244" t="str">
        <f ca="1">IF(I1708&gt;=TODAY(),"si","no")</f>
        <v>si</v>
      </c>
      <c r="K1708" s="8" t="str">
        <f ca="1">IF(ABS(_xlfn.DAYS(TODAY(),I1708))&lt;$B$9,"Debe renovar licencia luego de curso de 8 horas","")</f>
        <v/>
      </c>
      <c r="L1708" s="8"/>
      <c r="M1708" s="8" t="str">
        <f ca="1">IF(AND(J1708="no",$B$10="si"),"si","no")</f>
        <v>no</v>
      </c>
      <c r="N1708" s="266"/>
      <c r="O1708" s="266"/>
      <c r="P1708" s="266"/>
      <c r="Q1708" s="267" t="str" cm="1">
        <f t="array" aca="1" ref="Q1708" ca="1">_xlfn.IFS(J1708="no","no",$B$10="si","si")</f>
        <v>si</v>
      </c>
      <c r="R1708" s="266"/>
    </row>
    <row r="1709" spans="1:18" x14ac:dyDescent="0.3">
      <c r="A1709" s="61" t="s">
        <v>6658</v>
      </c>
      <c r="B1709" s="224" t="s">
        <v>44</v>
      </c>
      <c r="C1709" s="225" t="s">
        <v>6659</v>
      </c>
      <c r="D1709" s="38" t="s">
        <v>57</v>
      </c>
      <c r="E1709" s="37" t="s">
        <v>6660</v>
      </c>
      <c r="F1709" s="38" t="s">
        <v>709</v>
      </c>
      <c r="G1709" s="39" t="s">
        <v>6661</v>
      </c>
      <c r="H1709" s="40">
        <v>44331</v>
      </c>
      <c r="I1709" s="41">
        <f>Table15[[#This Row],[Fecha 
de 
expedición]]+1461</f>
        <v>45792</v>
      </c>
      <c r="J1709" s="244" t="str">
        <f ca="1">IF(I1709&gt;=TODAY(),"si","no")</f>
        <v>si</v>
      </c>
      <c r="K1709" s="8" t="str">
        <f ca="1">IF(ABS(_xlfn.DAYS(TODAY(),I1709))&lt;$B$9,"Debe renovar licencia luego de curso de 8 horas","")</f>
        <v/>
      </c>
      <c r="L1709" s="8"/>
      <c r="M1709" s="8" t="str">
        <f ca="1">IF(AND(J1709="no",$B$10="si"),"si","no")</f>
        <v>no</v>
      </c>
      <c r="N1709" s="266"/>
      <c r="O1709" s="266"/>
      <c r="P1709" s="266"/>
      <c r="Q1709" s="267" t="str" cm="1">
        <f t="array" aca="1" ref="Q1709" ca="1">_xlfn.IFS(J1709="no","no",$B$10="si","si")</f>
        <v>si</v>
      </c>
      <c r="R1709" s="266"/>
    </row>
    <row r="1710" spans="1:18" x14ac:dyDescent="0.3">
      <c r="A1710" s="61" t="s">
        <v>6662</v>
      </c>
      <c r="B1710" s="224" t="s">
        <v>44</v>
      </c>
      <c r="C1710" s="225" t="s">
        <v>6663</v>
      </c>
      <c r="D1710" s="38" t="s">
        <v>57</v>
      </c>
      <c r="E1710" s="37" t="s">
        <v>6664</v>
      </c>
      <c r="F1710" s="38" t="s">
        <v>1048</v>
      </c>
      <c r="G1710" s="39" t="s">
        <v>6665</v>
      </c>
      <c r="H1710" s="40">
        <v>44331</v>
      </c>
      <c r="I1710" s="41">
        <f>Table15[[#This Row],[Fecha 
de 
expedición]]+1461</f>
        <v>45792</v>
      </c>
      <c r="J1710" s="244" t="str">
        <f ca="1">IF(I1710&gt;=TODAY(),"si","no")</f>
        <v>si</v>
      </c>
      <c r="K1710" s="8" t="str">
        <f ca="1">IF(ABS(_xlfn.DAYS(TODAY(),I1710))&lt;$B$9,"Debe renovar licencia luego de curso de 8 horas","")</f>
        <v/>
      </c>
      <c r="L1710" s="8"/>
      <c r="M1710" s="8" t="str">
        <f ca="1">IF(AND(J1710="no",$B$10="si"),"si","no")</f>
        <v>no</v>
      </c>
      <c r="N1710" s="266"/>
      <c r="O1710" s="266"/>
      <c r="P1710" s="266"/>
      <c r="Q1710" s="267" t="str" cm="1">
        <f t="array" aca="1" ref="Q1710" ca="1">_xlfn.IFS(J1710="no","no",$B$10="si","si")</f>
        <v>si</v>
      </c>
      <c r="R1710" s="266"/>
    </row>
    <row r="1711" spans="1:18" x14ac:dyDescent="0.3">
      <c r="A1711" s="61" t="s">
        <v>6666</v>
      </c>
      <c r="B1711" s="224" t="s">
        <v>44</v>
      </c>
      <c r="C1711" s="225" t="s">
        <v>6667</v>
      </c>
      <c r="D1711" s="38" t="s">
        <v>57</v>
      </c>
      <c r="E1711" s="37" t="s">
        <v>6668</v>
      </c>
      <c r="F1711" s="38" t="s">
        <v>155</v>
      </c>
      <c r="G1711" s="39" t="s">
        <v>6669</v>
      </c>
      <c r="H1711" s="40">
        <v>44331</v>
      </c>
      <c r="I1711" s="41">
        <f>Table15[[#This Row],[Fecha 
de 
expedición]]+1461</f>
        <v>45792</v>
      </c>
      <c r="J1711" s="244" t="str">
        <f ca="1">IF(I1711&gt;=TODAY(),"si","no")</f>
        <v>si</v>
      </c>
      <c r="K1711" s="8" t="str">
        <f ca="1">IF(ABS(_xlfn.DAYS(TODAY(),I1711))&lt;$B$9,"Debe renovar licencia luego de curso de 8 horas","")</f>
        <v/>
      </c>
      <c r="L1711" s="8"/>
      <c r="M1711" s="8" t="str">
        <f ca="1">IF(AND(J1711="no",$B$10="si"),"si","no")</f>
        <v>no</v>
      </c>
      <c r="N1711" s="266"/>
      <c r="O1711" s="266"/>
      <c r="P1711" s="266"/>
      <c r="Q1711" s="267" t="str" cm="1">
        <f t="array" aca="1" ref="Q1711" ca="1">_xlfn.IFS(J1711="no","no",$B$10="si","si")</f>
        <v>si</v>
      </c>
      <c r="R1711" s="266"/>
    </row>
    <row r="1712" spans="1:18" x14ac:dyDescent="0.3">
      <c r="A1712" s="61" t="s">
        <v>6670</v>
      </c>
      <c r="B1712" s="224" t="s">
        <v>44</v>
      </c>
      <c r="C1712" s="225" t="s">
        <v>6671</v>
      </c>
      <c r="D1712" s="38" t="s">
        <v>57</v>
      </c>
      <c r="E1712" s="37" t="s">
        <v>6672</v>
      </c>
      <c r="F1712" s="38" t="s">
        <v>168</v>
      </c>
      <c r="G1712" s="39" t="s">
        <v>6673</v>
      </c>
      <c r="H1712" s="40">
        <v>44331</v>
      </c>
      <c r="I1712" s="41">
        <f>Table15[[#This Row],[Fecha 
de 
expedición]]+1461</f>
        <v>45792</v>
      </c>
      <c r="J1712" s="244" t="str">
        <f ca="1">IF(I1712&gt;=TODAY(),"si","no")</f>
        <v>si</v>
      </c>
      <c r="K1712" s="8" t="str">
        <f ca="1">IF(ABS(_xlfn.DAYS(TODAY(),I1712))&lt;$B$9,"Debe renovar licencia luego de curso de 8 horas","")</f>
        <v/>
      </c>
      <c r="L1712" s="8"/>
      <c r="M1712" s="8" t="str">
        <f ca="1">IF(AND(J1712="no",$B$10="si"),"si","no")</f>
        <v>no</v>
      </c>
      <c r="N1712" s="266"/>
      <c r="O1712" s="266"/>
      <c r="P1712" s="266"/>
      <c r="Q1712" s="267" t="str" cm="1">
        <f t="array" aca="1" ref="Q1712" ca="1">_xlfn.IFS(J1712="no","no",$B$10="si","si")</f>
        <v>si</v>
      </c>
      <c r="R1712" s="266"/>
    </row>
    <row r="1713" spans="1:18" x14ac:dyDescent="0.3">
      <c r="A1713" s="61" t="s">
        <v>6674</v>
      </c>
      <c r="B1713" s="224" t="s">
        <v>44</v>
      </c>
      <c r="C1713" s="225" t="s">
        <v>6675</v>
      </c>
      <c r="D1713" s="38" t="s">
        <v>57</v>
      </c>
      <c r="E1713" s="37" t="s">
        <v>6676</v>
      </c>
      <c r="F1713" s="38" t="s">
        <v>443</v>
      </c>
      <c r="G1713" s="39" t="s">
        <v>6677</v>
      </c>
      <c r="H1713" s="40">
        <v>44331</v>
      </c>
      <c r="I1713" s="41">
        <f>Table15[[#This Row],[Fecha 
de 
expedición]]+1461</f>
        <v>45792</v>
      </c>
      <c r="J1713" s="244" t="str">
        <f ca="1">IF(I1713&gt;=TODAY(),"si","no")</f>
        <v>si</v>
      </c>
      <c r="K1713" s="8" t="str">
        <f ca="1">IF(ABS(_xlfn.DAYS(TODAY(),I1713))&lt;$B$9,"Debe renovar licencia luego de curso de 8 horas","")</f>
        <v/>
      </c>
      <c r="L1713" s="8"/>
      <c r="M1713" s="8" t="str">
        <f ca="1">IF(AND(J1713="no",$B$10="si"),"si","no")</f>
        <v>no</v>
      </c>
      <c r="N1713" s="266"/>
      <c r="O1713" s="266"/>
      <c r="P1713" s="266"/>
      <c r="Q1713" s="267"/>
      <c r="R1713" s="266"/>
    </row>
    <row r="1714" spans="1:18" x14ac:dyDescent="0.3">
      <c r="A1714" s="61" t="s">
        <v>6678</v>
      </c>
      <c r="B1714" s="224" t="s">
        <v>44</v>
      </c>
      <c r="C1714" s="225" t="s">
        <v>6679</v>
      </c>
      <c r="D1714" s="38" t="s">
        <v>57</v>
      </c>
      <c r="E1714" s="37" t="s">
        <v>6680</v>
      </c>
      <c r="F1714" s="38" t="s">
        <v>508</v>
      </c>
      <c r="G1714" s="39" t="s">
        <v>6681</v>
      </c>
      <c r="H1714" s="40">
        <v>44331</v>
      </c>
      <c r="I1714" s="41">
        <f>Table15[[#This Row],[Fecha 
de 
expedición]]+1461</f>
        <v>45792</v>
      </c>
      <c r="J1714" s="244" t="str">
        <f ca="1">IF(I1714&gt;=TODAY(),"si","no")</f>
        <v>si</v>
      </c>
      <c r="K1714" s="8" t="str">
        <f ca="1">IF(ABS(_xlfn.DAYS(TODAY(),I1714))&lt;$B$9,"Debe renovar licencia luego de curso de 8 horas","")</f>
        <v/>
      </c>
      <c r="L1714" s="8"/>
      <c r="M1714" s="8" t="str">
        <f ca="1">IF(AND(J1714="no",$B$10="si"),"si","no")</f>
        <v>no</v>
      </c>
      <c r="N1714" s="266"/>
      <c r="O1714" s="266"/>
      <c r="P1714" s="266"/>
      <c r="Q1714" s="267"/>
      <c r="R1714" s="266"/>
    </row>
    <row r="1715" spans="1:18" x14ac:dyDescent="0.3">
      <c r="A1715" s="61" t="s">
        <v>6682</v>
      </c>
      <c r="B1715" s="224" t="s">
        <v>44</v>
      </c>
      <c r="C1715" s="225" t="s">
        <v>6683</v>
      </c>
      <c r="D1715" s="38" t="s">
        <v>57</v>
      </c>
      <c r="E1715" s="37" t="s">
        <v>6684</v>
      </c>
      <c r="F1715" s="38" t="s">
        <v>929</v>
      </c>
      <c r="G1715" s="39" t="s">
        <v>6685</v>
      </c>
      <c r="H1715" s="40">
        <v>44331</v>
      </c>
      <c r="I1715" s="41">
        <f>Table15[[#This Row],[Fecha 
de 
expedición]]+1461</f>
        <v>45792</v>
      </c>
      <c r="J1715" s="244" t="str">
        <f ca="1">IF(I1715&gt;=TODAY(),"si","no")</f>
        <v>si</v>
      </c>
      <c r="K1715" s="8" t="str">
        <f ca="1">IF(ABS(_xlfn.DAYS(TODAY(),I1715))&lt;$B$9,"Debe renovar licencia luego de curso de 8 horas","")</f>
        <v/>
      </c>
      <c r="L1715" s="8"/>
      <c r="M1715" s="8" t="str">
        <f ca="1">IF(AND(J1715="no",$B$10="si"),"si","no")</f>
        <v>no</v>
      </c>
      <c r="N1715" s="266"/>
      <c r="O1715" s="266"/>
      <c r="P1715" s="266"/>
      <c r="Q1715" s="267"/>
      <c r="R1715" s="266"/>
    </row>
    <row r="1716" spans="1:18" x14ac:dyDescent="0.3">
      <c r="A1716" s="61" t="s">
        <v>6686</v>
      </c>
      <c r="B1716" s="224" t="s">
        <v>44</v>
      </c>
      <c r="C1716" s="225" t="s">
        <v>6687</v>
      </c>
      <c r="D1716" s="38" t="s">
        <v>57</v>
      </c>
      <c r="E1716" s="37" t="s">
        <v>6688</v>
      </c>
      <c r="F1716" s="38" t="s">
        <v>194</v>
      </c>
      <c r="G1716" s="39" t="s">
        <v>6689</v>
      </c>
      <c r="H1716" s="40">
        <v>44331</v>
      </c>
      <c r="I1716" s="41">
        <f>Table15[[#This Row],[Fecha 
de 
expedición]]+1461</f>
        <v>45792</v>
      </c>
      <c r="J1716" s="244" t="str">
        <f ca="1">IF(I1716&gt;=TODAY(),"si","no")</f>
        <v>si</v>
      </c>
      <c r="K1716" s="8" t="str">
        <f ca="1">IF(ABS(_xlfn.DAYS(TODAY(),I1716))&lt;$B$9,"Debe renovar licencia luego de curso de 8 horas","")</f>
        <v/>
      </c>
      <c r="L1716" s="8"/>
      <c r="M1716" s="8" t="str">
        <f ca="1">IF(AND(J1716="no",$B$10="si"),"si","no")</f>
        <v>no</v>
      </c>
      <c r="N1716" s="266"/>
      <c r="O1716" s="266"/>
      <c r="P1716" s="266"/>
      <c r="Q1716" s="267"/>
      <c r="R1716" s="266"/>
    </row>
    <row r="1717" spans="1:18" x14ac:dyDescent="0.3">
      <c r="A1717" s="61" t="s">
        <v>6690</v>
      </c>
      <c r="B1717" s="224" t="s">
        <v>44</v>
      </c>
      <c r="C1717" s="225" t="s">
        <v>6691</v>
      </c>
      <c r="D1717" s="38" t="s">
        <v>57</v>
      </c>
      <c r="E1717" s="37" t="s">
        <v>6692</v>
      </c>
      <c r="F1717" s="38" t="s">
        <v>74</v>
      </c>
      <c r="G1717" s="39" t="s">
        <v>6693</v>
      </c>
      <c r="H1717" s="40">
        <v>44331</v>
      </c>
      <c r="I1717" s="41">
        <f>Table15[[#This Row],[Fecha 
de 
expedición]]+1461</f>
        <v>45792</v>
      </c>
      <c r="J1717" s="244" t="str">
        <f ca="1">IF(I1717&gt;=TODAY(),"si","no")</f>
        <v>si</v>
      </c>
      <c r="K1717" s="8" t="str">
        <f ca="1">IF(ABS(_xlfn.DAYS(TODAY(),I1717))&lt;$B$9,"Debe renovar licencia luego de curso de 8 horas","")</f>
        <v/>
      </c>
      <c r="L1717" s="8"/>
      <c r="M1717" s="8" t="str">
        <f ca="1">IF(AND(J1717="no",$B$10="si"),"si","no")</f>
        <v>no</v>
      </c>
      <c r="N1717" s="266"/>
      <c r="O1717" s="266"/>
      <c r="P1717" s="266"/>
      <c r="Q1717" s="267"/>
      <c r="R1717" s="266"/>
    </row>
    <row r="1718" spans="1:18" x14ac:dyDescent="0.3">
      <c r="A1718" s="61" t="s">
        <v>6694</v>
      </c>
      <c r="B1718" s="224" t="s">
        <v>44</v>
      </c>
      <c r="C1718" s="225" t="s">
        <v>6695</v>
      </c>
      <c r="D1718" s="38" t="s">
        <v>57</v>
      </c>
      <c r="E1718" s="37" t="s">
        <v>6696</v>
      </c>
      <c r="F1718" s="38" t="s">
        <v>53</v>
      </c>
      <c r="G1718" s="39" t="s">
        <v>6697</v>
      </c>
      <c r="H1718" s="40">
        <v>44331</v>
      </c>
      <c r="I1718" s="41">
        <f>Table15[[#This Row],[Fecha 
de 
expedición]]+1461</f>
        <v>45792</v>
      </c>
      <c r="J1718" s="244" t="str">
        <f ca="1">IF(I1718&gt;=TODAY(),"si","no")</f>
        <v>si</v>
      </c>
      <c r="K1718" s="8" t="str">
        <f ca="1">IF(ABS(_xlfn.DAYS(TODAY(),I1718))&lt;$B$9,"Debe renovar licencia luego de curso de 8 horas","")</f>
        <v/>
      </c>
      <c r="L1718" s="8"/>
      <c r="M1718" s="8" t="str">
        <f ca="1">IF(AND(J1718="no",$B$10="si"),"si","no")</f>
        <v>no</v>
      </c>
      <c r="N1718" s="266"/>
      <c r="O1718" s="266"/>
      <c r="P1718" s="266"/>
      <c r="Q1718" s="267"/>
      <c r="R1718" s="266"/>
    </row>
    <row r="1719" spans="1:18" x14ac:dyDescent="0.3">
      <c r="A1719" s="61" t="s">
        <v>6698</v>
      </c>
      <c r="B1719" s="224" t="s">
        <v>44</v>
      </c>
      <c r="C1719" s="225" t="s">
        <v>6699</v>
      </c>
      <c r="D1719" s="38" t="s">
        <v>46</v>
      </c>
      <c r="E1719" s="37" t="s">
        <v>6700</v>
      </c>
      <c r="F1719" s="38" t="s">
        <v>74</v>
      </c>
      <c r="G1719" s="39" t="s">
        <v>6701</v>
      </c>
      <c r="H1719" s="40">
        <v>44333</v>
      </c>
      <c r="I1719" s="41">
        <f>Table15[[#This Row],[Fecha 
de 
expedición]]+1461</f>
        <v>45794</v>
      </c>
      <c r="J1719" s="244" t="str">
        <f ca="1">IF(I1719&gt;=TODAY(),"si","no")</f>
        <v>si</v>
      </c>
      <c r="K1719" s="8" t="str">
        <f ca="1">IF(ABS(_xlfn.DAYS(TODAY(),I1719))&lt;$B$9,"Debe renovar licencia luego de curso de 8 horas","")</f>
        <v/>
      </c>
      <c r="L1719" s="8"/>
      <c r="M1719" s="8" t="str">
        <f ca="1">IF(AND(J1719="no",$B$10="si"),"si","no")</f>
        <v>no</v>
      </c>
      <c r="N1719" s="266"/>
      <c r="O1719" s="266"/>
      <c r="P1719" s="266"/>
      <c r="Q1719" s="267"/>
      <c r="R1719" s="266"/>
    </row>
    <row r="1720" spans="1:18" x14ac:dyDescent="0.3">
      <c r="A1720" s="61" t="s">
        <v>6702</v>
      </c>
      <c r="B1720" s="224" t="s">
        <v>44</v>
      </c>
      <c r="C1720" s="225" t="s">
        <v>6703</v>
      </c>
      <c r="D1720" s="38" t="s">
        <v>57</v>
      </c>
      <c r="E1720" s="37" t="s">
        <v>6704</v>
      </c>
      <c r="F1720" s="38" t="s">
        <v>119</v>
      </c>
      <c r="G1720" s="39" t="s">
        <v>6705</v>
      </c>
      <c r="H1720" s="40">
        <v>44333</v>
      </c>
      <c r="I1720" s="41">
        <f>Table15[[#This Row],[Fecha 
de 
expedición]]+1461</f>
        <v>45794</v>
      </c>
      <c r="J1720" s="244" t="str">
        <f ca="1">IF(I1720&gt;=TODAY(),"si","no")</f>
        <v>si</v>
      </c>
      <c r="K1720" s="8" t="str">
        <f ca="1">IF(ABS(_xlfn.DAYS(TODAY(),I1720))&lt;$B$9,"Debe renovar licencia luego de curso de 8 horas","")</f>
        <v/>
      </c>
      <c r="L1720" s="8"/>
      <c r="M1720" s="8" t="str">
        <f ca="1">IF(AND(J1720="no",$B$10="si"),"si","no")</f>
        <v>no</v>
      </c>
      <c r="N1720" s="266"/>
      <c r="O1720" s="266"/>
      <c r="P1720" s="266"/>
      <c r="Q1720" s="267"/>
      <c r="R1720" s="266"/>
    </row>
    <row r="1721" spans="1:18" x14ac:dyDescent="0.3">
      <c r="A1721" s="61" t="s">
        <v>6706</v>
      </c>
      <c r="B1721" s="224" t="s">
        <v>44</v>
      </c>
      <c r="C1721" s="225" t="s">
        <v>6707</v>
      </c>
      <c r="D1721" s="38" t="s">
        <v>57</v>
      </c>
      <c r="E1721" s="37" t="s">
        <v>6708</v>
      </c>
      <c r="F1721" s="38" t="s">
        <v>84</v>
      </c>
      <c r="G1721" s="39" t="s">
        <v>6709</v>
      </c>
      <c r="H1721" s="40">
        <v>44333</v>
      </c>
      <c r="I1721" s="41">
        <f>Table15[[#This Row],[Fecha 
de 
expedición]]+1461</f>
        <v>45794</v>
      </c>
      <c r="J1721" s="244" t="str">
        <f ca="1">IF(I1721&gt;=TODAY(),"si","no")</f>
        <v>si</v>
      </c>
      <c r="K1721" s="8" t="str">
        <f ca="1">IF(ABS(_xlfn.DAYS(TODAY(),I1721))&lt;$B$9,"Debe renovar licencia luego de curso de 8 horas","")</f>
        <v/>
      </c>
      <c r="L1721" s="8"/>
      <c r="M1721" s="8" t="str">
        <f ca="1">IF(AND(J1721="no",$B$10="si"),"si","no")</f>
        <v>no</v>
      </c>
      <c r="N1721" s="266"/>
      <c r="O1721" s="266"/>
      <c r="P1721" s="266"/>
      <c r="Q1721" s="267"/>
      <c r="R1721" s="266"/>
    </row>
    <row r="1722" spans="1:18" x14ac:dyDescent="0.3">
      <c r="A1722" s="61" t="s">
        <v>6710</v>
      </c>
      <c r="B1722" s="224" t="s">
        <v>44</v>
      </c>
      <c r="C1722" s="225" t="s">
        <v>6711</v>
      </c>
      <c r="D1722" s="38" t="s">
        <v>57</v>
      </c>
      <c r="E1722" s="37" t="s">
        <v>6712</v>
      </c>
      <c r="F1722" s="38" t="s">
        <v>1393</v>
      </c>
      <c r="G1722" s="39" t="s">
        <v>6713</v>
      </c>
      <c r="H1722" s="40">
        <v>44333</v>
      </c>
      <c r="I1722" s="41">
        <f>Table15[[#This Row],[Fecha 
de 
expedición]]+1461</f>
        <v>45794</v>
      </c>
      <c r="J1722" s="244" t="str">
        <f ca="1">IF(I1722&gt;=TODAY(),"si","no")</f>
        <v>si</v>
      </c>
      <c r="K1722" s="8" t="str">
        <f ca="1">IF(ABS(_xlfn.DAYS(TODAY(),I1722))&lt;$B$9,"Debe renovar licencia luego de curso de 8 horas","")</f>
        <v/>
      </c>
      <c r="L1722" s="8"/>
      <c r="M1722" s="8" t="str">
        <f ca="1">IF(AND(J1722="no",$B$10="si"),"si","no")</f>
        <v>no</v>
      </c>
      <c r="N1722" s="266"/>
      <c r="O1722" s="266"/>
      <c r="P1722" s="266"/>
      <c r="Q1722" s="267"/>
      <c r="R1722" s="266"/>
    </row>
    <row r="1723" spans="1:18" x14ac:dyDescent="0.3">
      <c r="A1723" s="61" t="s">
        <v>6714</v>
      </c>
      <c r="B1723" s="224" t="s">
        <v>44</v>
      </c>
      <c r="C1723" s="225" t="s">
        <v>6715</v>
      </c>
      <c r="D1723" s="38" t="s">
        <v>57</v>
      </c>
      <c r="E1723" s="37" t="s">
        <v>6716</v>
      </c>
      <c r="F1723" s="38" t="s">
        <v>129</v>
      </c>
      <c r="G1723" s="39" t="s">
        <v>6717</v>
      </c>
      <c r="H1723" s="40">
        <v>44333</v>
      </c>
      <c r="I1723" s="41">
        <f>Table15[[#This Row],[Fecha 
de 
expedición]]+1461</f>
        <v>45794</v>
      </c>
      <c r="J1723" s="244" t="str">
        <f ca="1">IF(I1723&gt;=TODAY(),"si","no")</f>
        <v>si</v>
      </c>
      <c r="K1723" s="8" t="str">
        <f ca="1">IF(ABS(_xlfn.DAYS(TODAY(),I1723))&lt;$B$9,"Debe renovar licencia luego de curso de 8 horas","")</f>
        <v/>
      </c>
      <c r="L1723" s="8"/>
      <c r="M1723" s="8" t="str">
        <f ca="1">IF(AND(J1723="no",$B$10="si"),"si","no")</f>
        <v>no</v>
      </c>
      <c r="N1723" s="266"/>
      <c r="O1723" s="266"/>
      <c r="P1723" s="266"/>
      <c r="Q1723" s="267"/>
      <c r="R1723" s="266"/>
    </row>
    <row r="1724" spans="1:18" x14ac:dyDescent="0.3">
      <c r="A1724" s="61" t="s">
        <v>6718</v>
      </c>
      <c r="B1724" s="224" t="s">
        <v>44</v>
      </c>
      <c r="C1724" s="225" t="s">
        <v>6719</v>
      </c>
      <c r="D1724" s="38" t="s">
        <v>57</v>
      </c>
      <c r="E1724" s="37" t="s">
        <v>6720</v>
      </c>
      <c r="F1724" s="38" t="s">
        <v>155</v>
      </c>
      <c r="G1724" s="39" t="s">
        <v>6721</v>
      </c>
      <c r="H1724" s="40">
        <v>44333</v>
      </c>
      <c r="I1724" s="41">
        <f>Table15[[#This Row],[Fecha 
de 
expedición]]+1461</f>
        <v>45794</v>
      </c>
      <c r="J1724" s="244" t="str">
        <f ca="1">IF(I1724&gt;=TODAY(),"si","no")</f>
        <v>si</v>
      </c>
      <c r="K1724" s="8" t="str">
        <f ca="1">IF(ABS(_xlfn.DAYS(TODAY(),I1724))&lt;$B$9,"Debe renovar licencia luego de curso de 8 horas","")</f>
        <v/>
      </c>
      <c r="L1724" s="8"/>
      <c r="M1724" s="8" t="str">
        <f ca="1">IF(AND(J1724="no",$B$10="si"),"si","no")</f>
        <v>no</v>
      </c>
      <c r="N1724" s="266"/>
      <c r="O1724" s="266"/>
      <c r="P1724" s="266"/>
      <c r="Q1724" s="267"/>
      <c r="R1724" s="266"/>
    </row>
    <row r="1725" spans="1:18" x14ac:dyDescent="0.3">
      <c r="A1725" s="61" t="s">
        <v>6722</v>
      </c>
      <c r="B1725" s="224" t="s">
        <v>44</v>
      </c>
      <c r="C1725" s="225" t="s">
        <v>6723</v>
      </c>
      <c r="D1725" s="38" t="s">
        <v>57</v>
      </c>
      <c r="E1725" s="37" t="s">
        <v>6724</v>
      </c>
      <c r="F1725" s="38" t="s">
        <v>1349</v>
      </c>
      <c r="G1725" s="39" t="s">
        <v>6725</v>
      </c>
      <c r="H1725" s="40">
        <v>44333</v>
      </c>
      <c r="I1725" s="41">
        <f>Table15[[#This Row],[Fecha 
de 
expedición]]+1461</f>
        <v>45794</v>
      </c>
      <c r="J1725" s="244" t="str">
        <f ca="1">IF(I1725&gt;=TODAY(),"si","no")</f>
        <v>si</v>
      </c>
      <c r="K1725" s="8" t="str">
        <f ca="1">IF(ABS(_xlfn.DAYS(TODAY(),I1725))&lt;$B$9,"Debe renovar licencia luego de curso de 8 horas","")</f>
        <v/>
      </c>
      <c r="L1725" s="8"/>
      <c r="M1725" s="8" t="str">
        <f ca="1">IF(AND(J1725="no",$B$10="si"),"si","no")</f>
        <v>no</v>
      </c>
      <c r="N1725" s="266"/>
      <c r="O1725" s="266"/>
      <c r="P1725" s="266"/>
      <c r="Q1725" s="267" t="str" cm="1">
        <f t="array" aca="1" ref="Q1725" ca="1">_xlfn.IFS(J1725="no","no",$B$10="si","si")</f>
        <v>si</v>
      </c>
      <c r="R1725" s="266"/>
    </row>
    <row r="1726" spans="1:18" x14ac:dyDescent="0.3">
      <c r="A1726" s="61" t="s">
        <v>6726</v>
      </c>
      <c r="B1726" s="224" t="s">
        <v>44</v>
      </c>
      <c r="C1726" s="225" t="s">
        <v>6727</v>
      </c>
      <c r="D1726" s="38" t="s">
        <v>57</v>
      </c>
      <c r="E1726" s="37" t="s">
        <v>6728</v>
      </c>
      <c r="F1726" s="38" t="s">
        <v>683</v>
      </c>
      <c r="G1726" s="39" t="s">
        <v>6729</v>
      </c>
      <c r="H1726" s="40">
        <v>44334</v>
      </c>
      <c r="I1726" s="41">
        <f>Table15[[#This Row],[Fecha 
de 
expedición]]+1461</f>
        <v>45795</v>
      </c>
      <c r="J1726" s="244" t="str">
        <f ca="1">IF(I1726&gt;=TODAY(),"si","no")</f>
        <v>si</v>
      </c>
      <c r="K1726" s="8" t="str">
        <f ca="1">IF(ABS(_xlfn.DAYS(TODAY(),I1726))&lt;$B$9,"Debe renovar licencia luego de curso de 8 horas","")</f>
        <v/>
      </c>
      <c r="L1726" s="8"/>
      <c r="M1726" s="8" t="str">
        <f ca="1">IF(AND(J1726="no",$B$10="si"),"si","no")</f>
        <v>no</v>
      </c>
      <c r="N1726" s="266"/>
      <c r="O1726" s="266"/>
      <c r="P1726" s="266"/>
      <c r="Q1726" s="267" t="str" cm="1">
        <f t="array" aca="1" ref="Q1726" ca="1">_xlfn.IFS(J1726="no","no",$B$10="si","si")</f>
        <v>si</v>
      </c>
      <c r="R1726" s="266"/>
    </row>
    <row r="1727" spans="1:18" x14ac:dyDescent="0.3">
      <c r="A1727" s="61" t="s">
        <v>6730</v>
      </c>
      <c r="B1727" s="224" t="s">
        <v>44</v>
      </c>
      <c r="C1727" s="225" t="s">
        <v>6731</v>
      </c>
      <c r="D1727" s="38" t="s">
        <v>57</v>
      </c>
      <c r="E1727" s="37" t="s">
        <v>6732</v>
      </c>
      <c r="F1727" s="38" t="s">
        <v>53</v>
      </c>
      <c r="G1727" s="39" t="s">
        <v>6733</v>
      </c>
      <c r="H1727" s="40">
        <v>44334</v>
      </c>
      <c r="I1727" s="41">
        <f>Table15[[#This Row],[Fecha 
de 
expedición]]+1461</f>
        <v>45795</v>
      </c>
      <c r="J1727" s="244" t="str">
        <f ca="1">IF(I1727&gt;=TODAY(),"si","no")</f>
        <v>si</v>
      </c>
      <c r="K1727" s="8" t="str">
        <f ca="1">IF(ABS(_xlfn.DAYS(TODAY(),I1727))&lt;$B$9,"Debe renovar licencia luego de curso de 8 horas","")</f>
        <v/>
      </c>
      <c r="L1727" s="8"/>
      <c r="M1727" s="8" t="str">
        <f ca="1">IF(AND(J1727="no",$B$10="si"),"si","no")</f>
        <v>no</v>
      </c>
      <c r="N1727" s="266"/>
      <c r="O1727" s="266"/>
      <c r="P1727" s="266"/>
      <c r="Q1727" s="267" t="str" cm="1">
        <f t="array" aca="1" ref="Q1727" ca="1">_xlfn.IFS(J1727="no","no",$B$10="si","si")</f>
        <v>si</v>
      </c>
      <c r="R1727" s="266"/>
    </row>
    <row r="1728" spans="1:18" x14ac:dyDescent="0.3">
      <c r="A1728" s="61" t="s">
        <v>6734</v>
      </c>
      <c r="B1728" s="224" t="s">
        <v>44</v>
      </c>
      <c r="C1728" s="225" t="s">
        <v>6735</v>
      </c>
      <c r="D1728" s="38" t="s">
        <v>57</v>
      </c>
      <c r="E1728" s="37" t="s">
        <v>6736</v>
      </c>
      <c r="F1728" s="38" t="s">
        <v>53</v>
      </c>
      <c r="G1728" s="39" t="s">
        <v>6737</v>
      </c>
      <c r="H1728" s="40">
        <v>44334</v>
      </c>
      <c r="I1728" s="41">
        <f>Table15[[#This Row],[Fecha 
de 
expedición]]+1461</f>
        <v>45795</v>
      </c>
      <c r="J1728" s="244" t="str">
        <f ca="1">IF(I1728&gt;=TODAY(),"si","no")</f>
        <v>si</v>
      </c>
      <c r="K1728" s="8" t="str">
        <f ca="1">IF(ABS(_xlfn.DAYS(TODAY(),I1728))&lt;$B$9,"Debe renovar licencia luego de curso de 8 horas","")</f>
        <v/>
      </c>
      <c r="L1728" s="8"/>
      <c r="M1728" s="8" t="str">
        <f ca="1">IF(AND(J1728="no",$B$10="si"),"si","no")</f>
        <v>no</v>
      </c>
      <c r="N1728" s="266"/>
      <c r="O1728" s="266"/>
      <c r="P1728" s="266"/>
      <c r="Q1728" s="267" t="str" cm="1">
        <f t="array" aca="1" ref="Q1728" ca="1">_xlfn.IFS(J1728="no","no",$B$10="si","si")</f>
        <v>si</v>
      </c>
      <c r="R1728" s="266"/>
    </row>
    <row r="1729" spans="1:18" x14ac:dyDescent="0.3">
      <c r="A1729" s="61" t="s">
        <v>6738</v>
      </c>
      <c r="B1729" s="224" t="s">
        <v>44</v>
      </c>
      <c r="C1729" s="225" t="s">
        <v>6739</v>
      </c>
      <c r="D1729" s="38" t="s">
        <v>57</v>
      </c>
      <c r="E1729" s="37" t="s">
        <v>6740</v>
      </c>
      <c r="F1729" s="38" t="s">
        <v>466</v>
      </c>
      <c r="G1729" s="39" t="s">
        <v>6741</v>
      </c>
      <c r="H1729" s="40">
        <v>44334</v>
      </c>
      <c r="I1729" s="41">
        <f>Table15[[#This Row],[Fecha 
de 
expedición]]+1461</f>
        <v>45795</v>
      </c>
      <c r="J1729" s="244" t="str">
        <f ca="1">IF(I1729&gt;=TODAY(),"si","no")</f>
        <v>si</v>
      </c>
      <c r="K1729" s="8" t="str">
        <f ca="1">IF(ABS(_xlfn.DAYS(TODAY(),I1729))&lt;$B$9,"Debe renovar licencia luego de curso de 8 horas","")</f>
        <v/>
      </c>
      <c r="L1729" s="8"/>
      <c r="M1729" s="8" t="str">
        <f ca="1">IF(AND(J1729="no",$B$10="si"),"si","no")</f>
        <v>no</v>
      </c>
      <c r="N1729" s="266"/>
      <c r="O1729" s="266"/>
      <c r="P1729" s="266"/>
      <c r="Q1729" s="267" t="str" cm="1">
        <f t="array" aca="1" ref="Q1729" ca="1">_xlfn.IFS(J1729="no","no",$B$10="si","si")</f>
        <v>si</v>
      </c>
      <c r="R1729" s="266"/>
    </row>
    <row r="1730" spans="1:18" x14ac:dyDescent="0.3">
      <c r="A1730" s="61" t="s">
        <v>6742</v>
      </c>
      <c r="B1730" s="224" t="s">
        <v>44</v>
      </c>
      <c r="C1730" s="225" t="s">
        <v>6743</v>
      </c>
      <c r="D1730" s="38" t="s">
        <v>57</v>
      </c>
      <c r="E1730" s="37" t="s">
        <v>6744</v>
      </c>
      <c r="F1730" s="38" t="s">
        <v>155</v>
      </c>
      <c r="G1730" s="39" t="s">
        <v>6745</v>
      </c>
      <c r="H1730" s="40">
        <v>44334</v>
      </c>
      <c r="I1730" s="41">
        <f>Table15[[#This Row],[Fecha 
de 
expedición]]+1461</f>
        <v>45795</v>
      </c>
      <c r="J1730" s="244" t="str">
        <f ca="1">IF(I1730&gt;=TODAY(),"si","no")</f>
        <v>si</v>
      </c>
      <c r="K1730" s="8" t="str">
        <f ca="1">IF(ABS(_xlfn.DAYS(TODAY(),I1730))&lt;$B$9,"Debe renovar licencia luego de curso de 8 horas","")</f>
        <v/>
      </c>
      <c r="L1730" s="8"/>
      <c r="M1730" s="8" t="str">
        <f ca="1">IF(AND(J1730="no",$B$10="si"),"si","no")</f>
        <v>no</v>
      </c>
      <c r="N1730" s="266"/>
      <c r="O1730" s="266"/>
      <c r="P1730" s="266"/>
      <c r="Q1730" s="267" t="str" cm="1">
        <f t="array" aca="1" ref="Q1730" ca="1">_xlfn.IFS(J1730="no","no",$B$10="si","si")</f>
        <v>si</v>
      </c>
      <c r="R1730" s="266"/>
    </row>
    <row r="1731" spans="1:18" x14ac:dyDescent="0.3">
      <c r="A1731" s="61" t="s">
        <v>6746</v>
      </c>
      <c r="B1731" s="224" t="s">
        <v>44</v>
      </c>
      <c r="C1731" s="225" t="s">
        <v>6747</v>
      </c>
      <c r="D1731" s="38" t="s">
        <v>57</v>
      </c>
      <c r="E1731" s="37" t="s">
        <v>6748</v>
      </c>
      <c r="F1731" s="38" t="s">
        <v>453</v>
      </c>
      <c r="G1731" s="39" t="s">
        <v>6749</v>
      </c>
      <c r="H1731" s="40">
        <v>44334</v>
      </c>
      <c r="I1731" s="41">
        <f>Table15[[#This Row],[Fecha 
de 
expedición]]+1461</f>
        <v>45795</v>
      </c>
      <c r="J1731" s="244" t="str">
        <f ca="1">IF(I1731&gt;=TODAY(),"si","no")</f>
        <v>si</v>
      </c>
      <c r="K1731" s="8" t="str">
        <f ca="1">IF(ABS(_xlfn.DAYS(TODAY(),I1731))&lt;$B$9,"Debe renovar licencia luego de curso de 8 horas","")</f>
        <v/>
      </c>
      <c r="L1731" s="8"/>
      <c r="M1731" s="8" t="str">
        <f ca="1">IF(AND(J1731="no",$B$10="si"),"si","no")</f>
        <v>no</v>
      </c>
      <c r="N1731" s="266"/>
      <c r="O1731" s="266"/>
      <c r="P1731" s="266"/>
      <c r="Q1731" s="267" t="str" cm="1">
        <f t="array" aca="1" ref="Q1731" ca="1">_xlfn.IFS(J1731="no","no",$B$10="si","si")</f>
        <v>si</v>
      </c>
      <c r="R1731" s="266"/>
    </row>
    <row r="1732" spans="1:18" x14ac:dyDescent="0.3">
      <c r="A1732" s="61" t="s">
        <v>6750</v>
      </c>
      <c r="B1732" s="224" t="s">
        <v>44</v>
      </c>
      <c r="C1732" s="225" t="s">
        <v>6751</v>
      </c>
      <c r="D1732" s="38" t="s">
        <v>57</v>
      </c>
      <c r="E1732" s="37" t="s">
        <v>6752</v>
      </c>
      <c r="F1732" s="38" t="s">
        <v>1053</v>
      </c>
      <c r="G1732" s="39" t="s">
        <v>6753</v>
      </c>
      <c r="H1732" s="40">
        <v>44334</v>
      </c>
      <c r="I1732" s="41">
        <f>Table15[[#This Row],[Fecha 
de 
expedición]]+1461</f>
        <v>45795</v>
      </c>
      <c r="J1732" s="244" t="str">
        <f ca="1">IF(I1732&gt;=TODAY(),"si","no")</f>
        <v>si</v>
      </c>
      <c r="K1732" s="8" t="str">
        <f ca="1">IF(ABS(_xlfn.DAYS(TODAY(),I1732))&lt;$B$9,"Debe renovar licencia luego de curso de 8 horas","")</f>
        <v/>
      </c>
      <c r="L1732" s="8"/>
      <c r="M1732" s="8" t="str">
        <f ca="1">IF(AND(J1732="no",$B$10="si"),"si","no")</f>
        <v>no</v>
      </c>
      <c r="N1732" s="266"/>
      <c r="O1732" s="266"/>
      <c r="P1732" s="266"/>
      <c r="Q1732" s="267" t="str" cm="1">
        <f t="array" aca="1" ref="Q1732" ca="1">_xlfn.IFS(J1732="no","no",$B$10="si","si")</f>
        <v>si</v>
      </c>
      <c r="R1732" s="266"/>
    </row>
    <row r="1733" spans="1:18" x14ac:dyDescent="0.3">
      <c r="A1733" s="61" t="s">
        <v>6754</v>
      </c>
      <c r="B1733" s="224" t="s">
        <v>44</v>
      </c>
      <c r="C1733" s="225" t="s">
        <v>6755</v>
      </c>
      <c r="D1733" s="38" t="s">
        <v>57</v>
      </c>
      <c r="E1733" s="37" t="s">
        <v>6756</v>
      </c>
      <c r="F1733" s="38" t="s">
        <v>119</v>
      </c>
      <c r="G1733" s="39" t="s">
        <v>6757</v>
      </c>
      <c r="H1733" s="40">
        <v>44334</v>
      </c>
      <c r="I1733" s="41">
        <f>Table15[[#This Row],[Fecha 
de 
expedición]]+1461</f>
        <v>45795</v>
      </c>
      <c r="J1733" s="244" t="str">
        <f ca="1">IF(I1733&gt;=TODAY(),"si","no")</f>
        <v>si</v>
      </c>
      <c r="K1733" s="8" t="str">
        <f ca="1">IF(ABS(_xlfn.DAYS(TODAY(),I1733))&lt;$B$9,"Debe renovar licencia luego de curso de 8 horas","")</f>
        <v/>
      </c>
      <c r="L1733" s="8"/>
      <c r="M1733" s="8" t="str">
        <f ca="1">IF(AND(J1733="no",$B$10="si"),"si","no")</f>
        <v>no</v>
      </c>
      <c r="N1733" s="266"/>
      <c r="O1733" s="266"/>
      <c r="P1733" s="266"/>
      <c r="Q1733" s="267" t="str" cm="1">
        <f t="array" aca="1" ref="Q1733" ca="1">_xlfn.IFS(J1733="no","no",$B$10="si","si")</f>
        <v>si</v>
      </c>
      <c r="R1733" s="266"/>
    </row>
    <row r="1734" spans="1:18" x14ac:dyDescent="0.3">
      <c r="A1734" s="61" t="s">
        <v>6758</v>
      </c>
      <c r="B1734" s="224" t="s">
        <v>44</v>
      </c>
      <c r="C1734" s="225" t="s">
        <v>6759</v>
      </c>
      <c r="D1734" s="38" t="s">
        <v>57</v>
      </c>
      <c r="E1734" s="37" t="s">
        <v>6760</v>
      </c>
      <c r="F1734" s="38" t="s">
        <v>89</v>
      </c>
      <c r="G1734" s="39" t="s">
        <v>6761</v>
      </c>
      <c r="H1734" s="40">
        <v>44334</v>
      </c>
      <c r="I1734" s="41">
        <f>Table15[[#This Row],[Fecha 
de 
expedición]]+1461</f>
        <v>45795</v>
      </c>
      <c r="J1734" s="244" t="str">
        <f ca="1">IF(I1734&gt;=TODAY(),"si","no")</f>
        <v>si</v>
      </c>
      <c r="K1734" s="8" t="str">
        <f ca="1">IF(ABS(_xlfn.DAYS(TODAY(),I1734))&lt;$B$9,"Debe renovar licencia luego de curso de 8 horas","")</f>
        <v/>
      </c>
      <c r="L1734" s="8"/>
      <c r="M1734" s="8" t="str">
        <f ca="1">IF(AND(J1734="no",$B$10="si"),"si","no")</f>
        <v>no</v>
      </c>
      <c r="N1734" s="266"/>
      <c r="O1734" s="266"/>
      <c r="P1734" s="266"/>
      <c r="Q1734" s="267" t="str" cm="1">
        <f t="array" aca="1" ref="Q1734" ca="1">_xlfn.IFS(J1734="no","no",$B$10="si","si")</f>
        <v>si</v>
      </c>
      <c r="R1734" s="266"/>
    </row>
    <row r="1735" spans="1:18" x14ac:dyDescent="0.3">
      <c r="A1735" s="61" t="s">
        <v>6762</v>
      </c>
      <c r="B1735" s="224" t="s">
        <v>44</v>
      </c>
      <c r="C1735" s="225" t="s">
        <v>6763</v>
      </c>
      <c r="D1735" s="38" t="s">
        <v>57</v>
      </c>
      <c r="E1735" s="37" t="s">
        <v>6764</v>
      </c>
      <c r="F1735" s="38" t="s">
        <v>3170</v>
      </c>
      <c r="G1735" s="39" t="s">
        <v>6765</v>
      </c>
      <c r="H1735" s="40">
        <v>44334</v>
      </c>
      <c r="I1735" s="41">
        <f>Table15[[#This Row],[Fecha 
de 
expedición]]+1461</f>
        <v>45795</v>
      </c>
      <c r="J1735" s="244" t="str">
        <f ca="1">IF(I1735&gt;=TODAY(),"si","no")</f>
        <v>si</v>
      </c>
      <c r="K1735" s="8" t="str">
        <f ca="1">IF(ABS(_xlfn.DAYS(TODAY(),I1735))&lt;$B$9,"Debe renovar licencia luego de curso de 8 horas","")</f>
        <v/>
      </c>
      <c r="L1735" s="8"/>
      <c r="M1735" s="8" t="str">
        <f ca="1">IF(AND(J1735="no",$B$10="si"),"si","no")</f>
        <v>no</v>
      </c>
      <c r="N1735" s="266"/>
      <c r="O1735" s="266"/>
      <c r="P1735" s="266"/>
      <c r="Q1735" s="267" t="str" cm="1">
        <f t="array" aca="1" ref="Q1735" ca="1">_xlfn.IFS(J1735="no","no",$B$10="si","si")</f>
        <v>si</v>
      </c>
      <c r="R1735" s="266"/>
    </row>
    <row r="1736" spans="1:18" x14ac:dyDescent="0.3">
      <c r="A1736" s="61" t="s">
        <v>6766</v>
      </c>
      <c r="B1736" s="224" t="s">
        <v>44</v>
      </c>
      <c r="C1736" s="225" t="s">
        <v>6767</v>
      </c>
      <c r="D1736" s="38" t="s">
        <v>57</v>
      </c>
      <c r="E1736" s="37" t="s">
        <v>6768</v>
      </c>
      <c r="F1736" s="38" t="s">
        <v>508</v>
      </c>
      <c r="G1736" s="39" t="s">
        <v>6769</v>
      </c>
      <c r="H1736" s="40">
        <v>44334</v>
      </c>
      <c r="I1736" s="41">
        <f>Table15[[#This Row],[Fecha 
de 
expedición]]+1461</f>
        <v>45795</v>
      </c>
      <c r="J1736" s="244" t="str">
        <f ca="1">IF(I1736&gt;=TODAY(),"si","no")</f>
        <v>si</v>
      </c>
      <c r="K1736" s="8" t="str">
        <f ca="1">IF(ABS(_xlfn.DAYS(TODAY(),I1736))&lt;$B$9,"Debe renovar licencia luego de curso de 8 horas","")</f>
        <v/>
      </c>
      <c r="L1736" s="8"/>
      <c r="M1736" s="8" t="str">
        <f ca="1">IF(AND(J1736="no",$B$10="si"),"si","no")</f>
        <v>no</v>
      </c>
      <c r="N1736" s="266"/>
      <c r="O1736" s="266"/>
      <c r="P1736" s="266"/>
      <c r="Q1736" s="267" t="str" cm="1">
        <f t="array" aca="1" ref="Q1736" ca="1">_xlfn.IFS(J1736="no","no",$B$10="si","si")</f>
        <v>si</v>
      </c>
      <c r="R1736" s="266"/>
    </row>
    <row r="1737" spans="1:18" x14ac:dyDescent="0.3">
      <c r="A1737" s="61" t="s">
        <v>6770</v>
      </c>
      <c r="B1737" s="224" t="s">
        <v>44</v>
      </c>
      <c r="C1737" s="225" t="s">
        <v>6771</v>
      </c>
      <c r="D1737" s="38" t="s">
        <v>46</v>
      </c>
      <c r="E1737" s="37" t="s">
        <v>6772</v>
      </c>
      <c r="F1737" s="38" t="s">
        <v>6773</v>
      </c>
      <c r="G1737" s="39" t="s">
        <v>6774</v>
      </c>
      <c r="H1737" s="40">
        <v>44334</v>
      </c>
      <c r="I1737" s="41">
        <f>Table15[[#This Row],[Fecha 
de 
expedición]]+1461</f>
        <v>45795</v>
      </c>
      <c r="J1737" s="244" t="str">
        <f ca="1">IF(I1737&gt;=TODAY(),"si","no")</f>
        <v>si</v>
      </c>
      <c r="K1737" s="8" t="str">
        <f ca="1">IF(ABS(_xlfn.DAYS(TODAY(),I1737))&lt;$B$9,"Debe renovar licencia luego de curso de 8 horas","")</f>
        <v/>
      </c>
      <c r="L1737" s="8"/>
      <c r="M1737" s="8" t="str">
        <f ca="1">IF(AND(J1737="no",$B$10="si"),"si","no")</f>
        <v>no</v>
      </c>
      <c r="N1737" s="266"/>
      <c r="O1737" s="266"/>
      <c r="P1737" s="266"/>
      <c r="Q1737" s="267" t="str" cm="1">
        <f t="array" aca="1" ref="Q1737" ca="1">_xlfn.IFS(J1737="no","no",$B$10="si","si")</f>
        <v>si</v>
      </c>
      <c r="R1737" s="266"/>
    </row>
    <row r="1738" spans="1:18" x14ac:dyDescent="0.3">
      <c r="A1738" s="61" t="s">
        <v>6775</v>
      </c>
      <c r="B1738" s="224" t="s">
        <v>44</v>
      </c>
      <c r="C1738" s="225" t="s">
        <v>6776</v>
      </c>
      <c r="D1738" s="38" t="s">
        <v>57</v>
      </c>
      <c r="E1738" s="37" t="s">
        <v>6777</v>
      </c>
      <c r="F1738" s="38" t="s">
        <v>74</v>
      </c>
      <c r="G1738" s="39" t="s">
        <v>6778</v>
      </c>
      <c r="H1738" s="40">
        <v>44334</v>
      </c>
      <c r="I1738" s="41">
        <f>Table15[[#This Row],[Fecha 
de 
expedición]]+1461</f>
        <v>45795</v>
      </c>
      <c r="J1738" s="244" t="str">
        <f ca="1">IF(I1738&gt;=TODAY(),"si","no")</f>
        <v>si</v>
      </c>
      <c r="K1738" s="8" t="str">
        <f ca="1">IF(ABS(_xlfn.DAYS(TODAY(),I1738))&lt;$B$9,"Debe renovar licencia luego de curso de 8 horas","")</f>
        <v/>
      </c>
      <c r="L1738" s="8"/>
      <c r="M1738" s="8" t="str">
        <f ca="1">IF(AND(J1738="no",$B$10="si"),"si","no")</f>
        <v>no</v>
      </c>
      <c r="N1738" s="266"/>
      <c r="O1738" s="266"/>
      <c r="P1738" s="266"/>
      <c r="Q1738" s="267" t="str" cm="1">
        <f t="array" aca="1" ref="Q1738" ca="1">_xlfn.IFS(J1738="no","no",$B$10="si","si")</f>
        <v>si</v>
      </c>
      <c r="R1738" s="266"/>
    </row>
    <row r="1739" spans="1:18" x14ac:dyDescent="0.3">
      <c r="A1739" s="61" t="s">
        <v>6779</v>
      </c>
      <c r="B1739" s="224" t="s">
        <v>44</v>
      </c>
      <c r="C1739" s="225" t="s">
        <v>6780</v>
      </c>
      <c r="D1739" s="38" t="s">
        <v>46</v>
      </c>
      <c r="E1739" s="37" t="s">
        <v>6781</v>
      </c>
      <c r="F1739" s="38" t="s">
        <v>267</v>
      </c>
      <c r="G1739" s="39" t="s">
        <v>6782</v>
      </c>
      <c r="H1739" s="40">
        <v>44334</v>
      </c>
      <c r="I1739" s="41">
        <f>Table15[[#This Row],[Fecha 
de 
expedición]]+1461</f>
        <v>45795</v>
      </c>
      <c r="J1739" s="244" t="str">
        <f ca="1">IF(I1739&gt;=TODAY(),"si","no")</f>
        <v>si</v>
      </c>
      <c r="K1739" s="8" t="str">
        <f ca="1">IF(ABS(_xlfn.DAYS(TODAY(),I1739))&lt;$B$9,"Debe renovar licencia luego de curso de 8 horas","")</f>
        <v/>
      </c>
      <c r="L1739" s="8"/>
      <c r="M1739" s="8" t="str">
        <f ca="1">IF(AND(J1739="no",$B$10="si"),"si","no")</f>
        <v>no</v>
      </c>
      <c r="N1739" s="266"/>
      <c r="O1739" s="266"/>
      <c r="P1739" s="266"/>
      <c r="Q1739" s="267" t="str" cm="1">
        <f t="array" aca="1" ref="Q1739" ca="1">_xlfn.IFS(J1739="no","no",$B$10="si","si")</f>
        <v>si</v>
      </c>
      <c r="R1739" s="266"/>
    </row>
    <row r="1740" spans="1:18" x14ac:dyDescent="0.3">
      <c r="A1740" s="61" t="s">
        <v>6783</v>
      </c>
      <c r="B1740" s="224" t="s">
        <v>44</v>
      </c>
      <c r="C1740" s="225" t="s">
        <v>6784</v>
      </c>
      <c r="D1740" s="38" t="s">
        <v>57</v>
      </c>
      <c r="E1740" s="37" t="s">
        <v>6785</v>
      </c>
      <c r="F1740" s="38" t="s">
        <v>84</v>
      </c>
      <c r="G1740" s="39" t="s">
        <v>6786</v>
      </c>
      <c r="H1740" s="40">
        <v>44335</v>
      </c>
      <c r="I1740" s="41">
        <f>Table15[[#This Row],[Fecha 
de 
expedición]]+1461</f>
        <v>45796</v>
      </c>
      <c r="J1740" s="244" t="str">
        <f ca="1">IF(I1740&gt;=TODAY(),"si","no")</f>
        <v>si</v>
      </c>
      <c r="K1740" s="8" t="str">
        <f ca="1">IF(ABS(_xlfn.DAYS(TODAY(),I1740))&lt;$B$9,"Debe renovar licencia luego de curso de 8 horas","")</f>
        <v/>
      </c>
      <c r="L1740" s="8"/>
      <c r="M1740" s="8" t="str">
        <f ca="1">IF(AND(J1740="no",$B$10="si"),"si","no")</f>
        <v>no</v>
      </c>
      <c r="N1740" s="266"/>
      <c r="O1740" s="266"/>
      <c r="P1740" s="266"/>
      <c r="Q1740" s="267" t="str" cm="1">
        <f t="array" aca="1" ref="Q1740" ca="1">_xlfn.IFS(J1740="no","no",$B$10="si","si")</f>
        <v>si</v>
      </c>
      <c r="R1740" s="266"/>
    </row>
    <row r="1741" spans="1:18" x14ac:dyDescent="0.3">
      <c r="A1741" s="61" t="s">
        <v>6787</v>
      </c>
      <c r="B1741" s="224" t="s">
        <v>44</v>
      </c>
      <c r="C1741" s="225" t="s">
        <v>6788</v>
      </c>
      <c r="D1741" s="38" t="s">
        <v>57</v>
      </c>
      <c r="E1741" s="37" t="s">
        <v>6789</v>
      </c>
      <c r="F1741" s="38" t="s">
        <v>237</v>
      </c>
      <c r="G1741" s="39" t="s">
        <v>6790</v>
      </c>
      <c r="H1741" s="40">
        <v>44335</v>
      </c>
      <c r="I1741" s="41">
        <f>Table15[[#This Row],[Fecha 
de 
expedición]]+1461</f>
        <v>45796</v>
      </c>
      <c r="J1741" s="244" t="str">
        <f ca="1">IF(I1741&gt;=TODAY(),"si","no")</f>
        <v>si</v>
      </c>
      <c r="K1741" s="8" t="str">
        <f ca="1">IF(ABS(_xlfn.DAYS(TODAY(),I1741))&lt;$B$9,"Debe renovar licencia luego de curso de 8 horas","")</f>
        <v/>
      </c>
      <c r="L1741" s="8"/>
      <c r="M1741" s="8" t="str">
        <f ca="1">IF(AND(J1741="no",$B$10="si"),"si","no")</f>
        <v>no</v>
      </c>
      <c r="N1741" s="266"/>
      <c r="O1741" s="266"/>
      <c r="P1741" s="266"/>
      <c r="Q1741" s="267" t="str" cm="1">
        <f t="array" aca="1" ref="Q1741" ca="1">_xlfn.IFS(J1741="no","no",$B$10="si","si")</f>
        <v>si</v>
      </c>
      <c r="R1741" s="266"/>
    </row>
    <row r="1742" spans="1:18" x14ac:dyDescent="0.3">
      <c r="A1742" s="61" t="s">
        <v>6791</v>
      </c>
      <c r="B1742" s="224" t="s">
        <v>44</v>
      </c>
      <c r="C1742" s="225" t="s">
        <v>6792</v>
      </c>
      <c r="D1742" s="38" t="s">
        <v>57</v>
      </c>
      <c r="E1742" s="37" t="s">
        <v>6793</v>
      </c>
      <c r="F1742" s="38" t="s">
        <v>1349</v>
      </c>
      <c r="G1742" s="54" t="s">
        <v>6794</v>
      </c>
      <c r="H1742" s="40">
        <v>44335</v>
      </c>
      <c r="I1742" s="41">
        <f>Table15[[#This Row],[Fecha 
de 
expedición]]+1461</f>
        <v>45796</v>
      </c>
      <c r="J1742" s="244" t="str">
        <f ca="1">IF(I1742&gt;=TODAY(),"si","no")</f>
        <v>si</v>
      </c>
      <c r="K1742" s="8" t="str">
        <f ca="1">IF(ABS(_xlfn.DAYS(TODAY(),I1742))&lt;$B$9,"Debe renovar licencia luego de curso de 8 horas","")</f>
        <v/>
      </c>
      <c r="L1742" s="8"/>
      <c r="M1742" s="8" t="str">
        <f ca="1">IF(AND(J1742="no",$B$10="si"),"si","no")</f>
        <v>no</v>
      </c>
      <c r="N1742" s="266"/>
      <c r="O1742" s="266"/>
      <c r="P1742" s="266"/>
      <c r="Q1742" s="267" t="str" cm="1">
        <f t="array" aca="1" ref="Q1742" ca="1">_xlfn.IFS(J1742="no","no",$B$10="si","si")</f>
        <v>si</v>
      </c>
      <c r="R1742" s="266"/>
    </row>
    <row r="1743" spans="1:18" x14ac:dyDescent="0.3">
      <c r="A1743" s="61" t="s">
        <v>6795</v>
      </c>
      <c r="B1743" s="224" t="s">
        <v>44</v>
      </c>
      <c r="C1743" s="225" t="s">
        <v>6796</v>
      </c>
      <c r="D1743" s="38" t="s">
        <v>57</v>
      </c>
      <c r="E1743" s="37" t="s">
        <v>6797</v>
      </c>
      <c r="F1743" s="38" t="s">
        <v>6798</v>
      </c>
      <c r="G1743" s="39" t="s">
        <v>6799</v>
      </c>
      <c r="H1743" s="40">
        <v>44335</v>
      </c>
      <c r="I1743" s="41">
        <f>Table15[[#This Row],[Fecha 
de 
expedición]]+1461</f>
        <v>45796</v>
      </c>
      <c r="J1743" s="244" t="str">
        <f ca="1">IF(I1743&gt;=TODAY(),"si","no")</f>
        <v>si</v>
      </c>
      <c r="K1743" s="8" t="str">
        <f ca="1">IF(ABS(_xlfn.DAYS(TODAY(),I1743))&lt;$B$9,"Debe renovar licencia luego de curso de 8 horas","")</f>
        <v/>
      </c>
      <c r="L1743" s="8"/>
      <c r="M1743" s="8" t="str">
        <f ca="1">IF(AND(J1743="no",$B$10="si"),"si","no")</f>
        <v>no</v>
      </c>
      <c r="N1743" s="266"/>
      <c r="O1743" s="266"/>
      <c r="P1743" s="266"/>
      <c r="Q1743" s="267" t="str" cm="1">
        <f t="array" aca="1" ref="Q1743" ca="1">_xlfn.IFS(J1743="no","no",$B$10="si","si")</f>
        <v>si</v>
      </c>
      <c r="R1743" s="266"/>
    </row>
    <row r="1744" spans="1:18" x14ac:dyDescent="0.3">
      <c r="A1744" s="61" t="s">
        <v>6800</v>
      </c>
      <c r="B1744" s="224" t="s">
        <v>44</v>
      </c>
      <c r="C1744" s="225" t="s">
        <v>6801</v>
      </c>
      <c r="D1744" s="38" t="s">
        <v>57</v>
      </c>
      <c r="E1744" s="37" t="s">
        <v>6802</v>
      </c>
      <c r="F1744" s="38" t="s">
        <v>443</v>
      </c>
      <c r="G1744" s="39" t="s">
        <v>6803</v>
      </c>
      <c r="H1744" s="40">
        <v>44335</v>
      </c>
      <c r="I1744" s="41">
        <f>Table15[[#This Row],[Fecha 
de 
expedición]]+1461</f>
        <v>45796</v>
      </c>
      <c r="J1744" s="244" t="str">
        <f ca="1">IF(I1744&gt;=TODAY(),"si","no")</f>
        <v>si</v>
      </c>
      <c r="K1744" s="8" t="str">
        <f ca="1">IF(ABS(_xlfn.DAYS(TODAY(),I1744))&lt;$B$9,"Debe renovar licencia luego de curso de 8 horas","")</f>
        <v/>
      </c>
      <c r="L1744" s="8"/>
      <c r="M1744" s="8" t="str">
        <f ca="1">IF(AND(J1744="no",$B$10="si"),"si","no")</f>
        <v>no</v>
      </c>
      <c r="N1744" s="266"/>
      <c r="O1744" s="266"/>
      <c r="P1744" s="266"/>
      <c r="Q1744" s="267" t="str" cm="1">
        <f t="array" aca="1" ref="Q1744" ca="1">_xlfn.IFS(J1744="no","no",$B$10="si","si")</f>
        <v>si</v>
      </c>
      <c r="R1744" s="266"/>
    </row>
    <row r="1745" spans="1:18" x14ac:dyDescent="0.3">
      <c r="A1745" s="61" t="s">
        <v>6804</v>
      </c>
      <c r="B1745" s="224" t="s">
        <v>44</v>
      </c>
      <c r="C1745" s="225" t="s">
        <v>6805</v>
      </c>
      <c r="D1745" s="38" t="s">
        <v>57</v>
      </c>
      <c r="E1745" s="37" t="s">
        <v>6806</v>
      </c>
      <c r="F1745" s="38" t="s">
        <v>453</v>
      </c>
      <c r="G1745" s="54" t="s">
        <v>6807</v>
      </c>
      <c r="H1745" s="40">
        <v>44335</v>
      </c>
      <c r="I1745" s="41">
        <f>Table15[[#This Row],[Fecha 
de 
expedición]]+1461</f>
        <v>45796</v>
      </c>
      <c r="J1745" s="244" t="str">
        <f ca="1">IF(I1745&gt;=TODAY(),"si","no")</f>
        <v>si</v>
      </c>
      <c r="K1745" s="8" t="str">
        <f ca="1">IF(ABS(_xlfn.DAYS(TODAY(),I1745))&lt;$B$9,"Debe renovar licencia luego de curso de 8 horas","")</f>
        <v/>
      </c>
      <c r="L1745" s="8"/>
      <c r="M1745" s="8" t="str">
        <f ca="1">IF(AND(J1745="no",$B$10="si"),"si","no")</f>
        <v>no</v>
      </c>
      <c r="N1745" s="266"/>
      <c r="O1745" s="266"/>
      <c r="P1745" s="266"/>
      <c r="Q1745" s="267" t="str" cm="1">
        <f t="array" aca="1" ref="Q1745" ca="1">_xlfn.IFS(J1745="no","no",$B$10="si","si")</f>
        <v>si</v>
      </c>
      <c r="R1745" s="266"/>
    </row>
    <row r="1746" spans="1:18" x14ac:dyDescent="0.3">
      <c r="A1746" s="61" t="s">
        <v>6808</v>
      </c>
      <c r="B1746" s="224" t="s">
        <v>44</v>
      </c>
      <c r="C1746" s="225" t="s">
        <v>6809</v>
      </c>
      <c r="D1746" s="38" t="s">
        <v>57</v>
      </c>
      <c r="E1746" s="37" t="s">
        <v>6810</v>
      </c>
      <c r="F1746" s="38" t="s">
        <v>185</v>
      </c>
      <c r="G1746" s="39" t="s">
        <v>6811</v>
      </c>
      <c r="H1746" s="40">
        <v>44335</v>
      </c>
      <c r="I1746" s="41">
        <f>Table15[[#This Row],[Fecha 
de 
expedición]]+1461</f>
        <v>45796</v>
      </c>
      <c r="J1746" s="244" t="str">
        <f ca="1">IF(I1746&gt;=TODAY(),"si","no")</f>
        <v>si</v>
      </c>
      <c r="K1746" s="8" t="str">
        <f ca="1">IF(ABS(_xlfn.DAYS(TODAY(),I1746))&lt;$B$9,"Debe renovar licencia luego de curso de 8 horas","")</f>
        <v/>
      </c>
      <c r="L1746" s="8"/>
      <c r="M1746" s="8" t="str">
        <f ca="1">IF(AND(J1746="no",$B$10="si"),"si","no")</f>
        <v>no</v>
      </c>
      <c r="N1746" s="266"/>
      <c r="O1746" s="266"/>
      <c r="P1746" s="266"/>
      <c r="Q1746" s="267" t="str" cm="1">
        <f t="array" aca="1" ref="Q1746" ca="1">_xlfn.IFS(J1746="no","no",$B$10="si","si")</f>
        <v>si</v>
      </c>
      <c r="R1746" s="266"/>
    </row>
    <row r="1747" spans="1:18" x14ac:dyDescent="0.3">
      <c r="A1747" s="61" t="s">
        <v>6812</v>
      </c>
      <c r="B1747" s="224" t="s">
        <v>44</v>
      </c>
      <c r="C1747" s="225" t="s">
        <v>6813</v>
      </c>
      <c r="D1747" s="38" t="s">
        <v>57</v>
      </c>
      <c r="E1747" s="37" t="s">
        <v>6814</v>
      </c>
      <c r="F1747" s="38" t="s">
        <v>185</v>
      </c>
      <c r="G1747" s="39" t="s">
        <v>6815</v>
      </c>
      <c r="H1747" s="40">
        <v>44335</v>
      </c>
      <c r="I1747" s="41">
        <f>Table15[[#This Row],[Fecha 
de 
expedición]]+1461</f>
        <v>45796</v>
      </c>
      <c r="J1747" s="244" t="str">
        <f ca="1">IF(I1747&gt;=TODAY(),"si","no")</f>
        <v>si</v>
      </c>
      <c r="K1747" s="8" t="str">
        <f ca="1">IF(ABS(_xlfn.DAYS(TODAY(),I1747))&lt;$B$9,"Debe renovar licencia luego de curso de 8 horas","")</f>
        <v/>
      </c>
      <c r="L1747" s="8"/>
      <c r="M1747" s="8" t="str">
        <f ca="1">IF(AND(J1747="no",$B$10="si"),"si","no")</f>
        <v>no</v>
      </c>
      <c r="N1747" s="266"/>
      <c r="O1747" s="266"/>
      <c r="P1747" s="266"/>
      <c r="Q1747" s="267" t="str" cm="1">
        <f t="array" aca="1" ref="Q1747" ca="1">_xlfn.IFS(J1747="no","no",$B$10="si","si")</f>
        <v>si</v>
      </c>
      <c r="R1747" s="266"/>
    </row>
    <row r="1748" spans="1:18" x14ac:dyDescent="0.3">
      <c r="A1748" s="61" t="s">
        <v>6816</v>
      </c>
      <c r="B1748" s="224" t="s">
        <v>44</v>
      </c>
      <c r="C1748" s="225" t="s">
        <v>6817</v>
      </c>
      <c r="D1748" s="38" t="s">
        <v>57</v>
      </c>
      <c r="E1748" s="37" t="s">
        <v>6818</v>
      </c>
      <c r="F1748" s="38" t="s">
        <v>48</v>
      </c>
      <c r="G1748" s="39" t="s">
        <v>6819</v>
      </c>
      <c r="H1748" s="40">
        <v>44335</v>
      </c>
      <c r="I1748" s="41">
        <f>Table15[[#This Row],[Fecha 
de 
expedición]]+1461</f>
        <v>45796</v>
      </c>
      <c r="J1748" s="244" t="str">
        <f ca="1">IF(I1748&gt;=TODAY(),"si","no")</f>
        <v>si</v>
      </c>
      <c r="K1748" s="8" t="str">
        <f ca="1">IF(ABS(_xlfn.DAYS(TODAY(),I1748))&lt;$B$9,"Debe renovar licencia luego de curso de 8 horas","")</f>
        <v/>
      </c>
      <c r="L1748" s="8"/>
      <c r="M1748" s="8" t="str">
        <f ca="1">IF(AND(J1748="no",$B$10="si"),"si","no")</f>
        <v>no</v>
      </c>
      <c r="N1748" s="266"/>
      <c r="O1748" s="266"/>
      <c r="P1748" s="266"/>
      <c r="Q1748" s="267" t="str" cm="1">
        <f t="array" aca="1" ref="Q1748" ca="1">_xlfn.IFS(J1748="no","no",$B$10="si","si")</f>
        <v>si</v>
      </c>
      <c r="R1748" s="266"/>
    </row>
    <row r="1749" spans="1:18" x14ac:dyDescent="0.3">
      <c r="A1749" s="61" t="s">
        <v>6820</v>
      </c>
      <c r="B1749" s="224" t="s">
        <v>44</v>
      </c>
      <c r="C1749" s="225" t="s">
        <v>6821</v>
      </c>
      <c r="D1749" s="38" t="s">
        <v>57</v>
      </c>
      <c r="E1749" s="37" t="s">
        <v>6822</v>
      </c>
      <c r="F1749" s="38" t="s">
        <v>555</v>
      </c>
      <c r="G1749" s="39" t="s">
        <v>6823</v>
      </c>
      <c r="H1749" s="40">
        <v>44335</v>
      </c>
      <c r="I1749" s="41">
        <f>Table15[[#This Row],[Fecha 
de 
expedición]]+1461</f>
        <v>45796</v>
      </c>
      <c r="J1749" s="244" t="str">
        <f ca="1">IF(I1749&gt;=TODAY(),"si","no")</f>
        <v>si</v>
      </c>
      <c r="K1749" s="8" t="str">
        <f ca="1">IF(ABS(_xlfn.DAYS(TODAY(),I1749))&lt;$B$9,"Debe renovar licencia luego de curso de 8 horas","")</f>
        <v/>
      </c>
      <c r="L1749" s="8"/>
      <c r="M1749" s="8" t="str">
        <f ca="1">IF(AND(J1749="no",$B$10="si"),"si","no")</f>
        <v>no</v>
      </c>
      <c r="N1749" s="266"/>
      <c r="O1749" s="266"/>
      <c r="P1749" s="266"/>
      <c r="Q1749" s="267" t="str" cm="1">
        <f t="array" aca="1" ref="Q1749" ca="1">_xlfn.IFS(J1749="no","no",$B$10="si","si")</f>
        <v>si</v>
      </c>
      <c r="R1749" s="266"/>
    </row>
    <row r="1750" spans="1:18" x14ac:dyDescent="0.3">
      <c r="A1750" s="61" t="s">
        <v>6824</v>
      </c>
      <c r="B1750" s="224" t="s">
        <v>44</v>
      </c>
      <c r="C1750" s="225" t="s">
        <v>6825</v>
      </c>
      <c r="D1750" s="38" t="s">
        <v>57</v>
      </c>
      <c r="E1750" s="37" t="s">
        <v>6826</v>
      </c>
      <c r="F1750" s="38" t="s">
        <v>74</v>
      </c>
      <c r="G1750" s="39" t="s">
        <v>6827</v>
      </c>
      <c r="H1750" s="40">
        <v>44335</v>
      </c>
      <c r="I1750" s="41">
        <f>Table15[[#This Row],[Fecha 
de 
expedición]]+1461</f>
        <v>45796</v>
      </c>
      <c r="J1750" s="244" t="str">
        <f ca="1">IF(I1750&gt;=TODAY(),"si","no")</f>
        <v>si</v>
      </c>
      <c r="K1750" s="8" t="str">
        <f ca="1">IF(ABS(_xlfn.DAYS(TODAY(),I1750))&lt;$B$9,"Debe renovar licencia luego de curso de 8 horas","")</f>
        <v/>
      </c>
      <c r="L1750" s="8"/>
      <c r="M1750" s="8" t="str">
        <f ca="1">IF(AND(J1750="no",$B$10="si"),"si","no")</f>
        <v>no</v>
      </c>
      <c r="N1750" s="266"/>
      <c r="O1750" s="266"/>
      <c r="P1750" s="266"/>
      <c r="Q1750" s="267" t="str" cm="1">
        <f t="array" aca="1" ref="Q1750" ca="1">_xlfn.IFS(J1750="no","no",$B$10="si","si")</f>
        <v>si</v>
      </c>
      <c r="R1750" s="266"/>
    </row>
    <row r="1751" spans="1:18" x14ac:dyDescent="0.3">
      <c r="A1751" s="61" t="s">
        <v>6828</v>
      </c>
      <c r="B1751" s="224" t="s">
        <v>44</v>
      </c>
      <c r="C1751" s="225" t="s">
        <v>6829</v>
      </c>
      <c r="D1751" s="38" t="s">
        <v>46</v>
      </c>
      <c r="E1751" s="37" t="s">
        <v>6830</v>
      </c>
      <c r="F1751" s="38" t="s">
        <v>53</v>
      </c>
      <c r="G1751" s="39" t="s">
        <v>6831</v>
      </c>
      <c r="H1751" s="40">
        <v>44335</v>
      </c>
      <c r="I1751" s="41">
        <f>Table15[[#This Row],[Fecha 
de 
expedición]]+1461</f>
        <v>45796</v>
      </c>
      <c r="J1751" s="244" t="str">
        <f ca="1">IF(I1751&gt;=TODAY(),"si","no")</f>
        <v>si</v>
      </c>
      <c r="K1751" s="8" t="str">
        <f ca="1">IF(ABS(_xlfn.DAYS(TODAY(),I1751))&lt;$B$9,"Debe renovar licencia luego de curso de 8 horas","")</f>
        <v/>
      </c>
      <c r="L1751" s="8"/>
      <c r="M1751" s="8" t="str">
        <f ca="1">IF(AND(J1751="no",$B$10="si"),"si","no")</f>
        <v>no</v>
      </c>
      <c r="N1751" s="266"/>
      <c r="O1751" s="266"/>
      <c r="P1751" s="266"/>
      <c r="Q1751" s="267" t="str" cm="1">
        <f t="array" aca="1" ref="Q1751" ca="1">_xlfn.IFS(J1751="no","no",$B$10="si","si")</f>
        <v>si</v>
      </c>
      <c r="R1751" s="266"/>
    </row>
    <row r="1752" spans="1:18" x14ac:dyDescent="0.3">
      <c r="A1752" s="61" t="s">
        <v>6832</v>
      </c>
      <c r="B1752" s="224" t="s">
        <v>44</v>
      </c>
      <c r="C1752" s="225" t="s">
        <v>6833</v>
      </c>
      <c r="D1752" s="38" t="s">
        <v>57</v>
      </c>
      <c r="E1752" s="37" t="s">
        <v>6834</v>
      </c>
      <c r="F1752" s="38" t="s">
        <v>74</v>
      </c>
      <c r="G1752" s="39" t="s">
        <v>6835</v>
      </c>
      <c r="H1752" s="40">
        <v>44336</v>
      </c>
      <c r="I1752" s="41">
        <f>Table15[[#This Row],[Fecha 
de 
expedición]]+1461</f>
        <v>45797</v>
      </c>
      <c r="J1752" s="244" t="str">
        <f ca="1">IF(I1752&gt;=TODAY(),"si","no")</f>
        <v>si</v>
      </c>
      <c r="K1752" s="8" t="str">
        <f ca="1">IF(ABS(_xlfn.DAYS(TODAY(),I1752))&lt;$B$9,"Debe renovar licencia luego de curso de 8 horas","")</f>
        <v/>
      </c>
      <c r="L1752" s="8"/>
      <c r="M1752" s="8" t="str">
        <f ca="1">IF(AND(J1752="no",$B$10="si"),"si","no")</f>
        <v>no</v>
      </c>
      <c r="N1752" s="266"/>
      <c r="O1752" s="266"/>
      <c r="P1752" s="266"/>
      <c r="Q1752" s="267" t="str" cm="1">
        <f t="array" aca="1" ref="Q1752" ca="1">_xlfn.IFS(J1752="no","no",$B$10="si","si")</f>
        <v>si</v>
      </c>
      <c r="R1752" s="266"/>
    </row>
    <row r="1753" spans="1:18" x14ac:dyDescent="0.3">
      <c r="A1753" s="61" t="s">
        <v>6836</v>
      </c>
      <c r="B1753" s="224" t="s">
        <v>44</v>
      </c>
      <c r="C1753" s="225" t="s">
        <v>6837</v>
      </c>
      <c r="D1753" s="38" t="s">
        <v>57</v>
      </c>
      <c r="E1753" s="37" t="s">
        <v>6838</v>
      </c>
      <c r="F1753" s="38" t="s">
        <v>119</v>
      </c>
      <c r="G1753" s="39" t="s">
        <v>6839</v>
      </c>
      <c r="H1753" s="40">
        <v>44336</v>
      </c>
      <c r="I1753" s="41">
        <f>Table15[[#This Row],[Fecha 
de 
expedición]]+1461</f>
        <v>45797</v>
      </c>
      <c r="J1753" s="244" t="str">
        <f ca="1">IF(I1753&gt;=TODAY(),"si","no")</f>
        <v>si</v>
      </c>
      <c r="K1753" s="8" t="str">
        <f ca="1">IF(ABS(_xlfn.DAYS(TODAY(),I1753))&lt;$B$9,"Debe renovar licencia luego de curso de 8 horas","")</f>
        <v/>
      </c>
      <c r="L1753" s="8"/>
      <c r="M1753" s="8" t="str">
        <f ca="1">IF(AND(J1753="no",$B$10="si"),"si","no")</f>
        <v>no</v>
      </c>
      <c r="N1753" s="266"/>
      <c r="O1753" s="266"/>
      <c r="P1753" s="266"/>
      <c r="Q1753" s="267" t="str" cm="1">
        <f t="array" aca="1" ref="Q1753" ca="1">_xlfn.IFS(J1753="no","no",$B$10="si","si")</f>
        <v>si</v>
      </c>
      <c r="R1753" s="266"/>
    </row>
    <row r="1754" spans="1:18" x14ac:dyDescent="0.3">
      <c r="A1754" s="61" t="s">
        <v>6840</v>
      </c>
      <c r="B1754" s="224" t="s">
        <v>44</v>
      </c>
      <c r="C1754" s="225" t="s">
        <v>6841</v>
      </c>
      <c r="D1754" s="38" t="s">
        <v>57</v>
      </c>
      <c r="E1754" s="37" t="s">
        <v>6842</v>
      </c>
      <c r="F1754" s="38" t="s">
        <v>267</v>
      </c>
      <c r="G1754" s="54" t="s">
        <v>6843</v>
      </c>
      <c r="H1754" s="40">
        <v>44336</v>
      </c>
      <c r="I1754" s="41">
        <f>Table15[[#This Row],[Fecha 
de 
expedición]]+1461</f>
        <v>45797</v>
      </c>
      <c r="J1754" s="244" t="str">
        <f ca="1">IF(I1754&gt;=TODAY(),"si","no")</f>
        <v>si</v>
      </c>
      <c r="K1754" s="8" t="str">
        <f ca="1">IF(ABS(_xlfn.DAYS(TODAY(),I1754))&lt;$B$9,"Debe renovar licencia luego de curso de 8 horas","")</f>
        <v/>
      </c>
      <c r="L1754" s="8"/>
      <c r="M1754" s="8" t="str">
        <f ca="1">IF(AND(J1754="no",$B$10="si"),"si","no")</f>
        <v>no</v>
      </c>
      <c r="N1754" s="266"/>
      <c r="O1754" s="266"/>
      <c r="P1754" s="266"/>
      <c r="Q1754" s="267" t="str" cm="1">
        <f t="array" aca="1" ref="Q1754" ca="1">_xlfn.IFS(J1754="no","no",$B$10="si","si")</f>
        <v>si</v>
      </c>
      <c r="R1754" s="266"/>
    </row>
    <row r="1755" spans="1:18" x14ac:dyDescent="0.3">
      <c r="A1755" s="61" t="s">
        <v>6844</v>
      </c>
      <c r="B1755" s="224" t="s">
        <v>44</v>
      </c>
      <c r="C1755" s="225" t="s">
        <v>6845</v>
      </c>
      <c r="D1755" s="38" t="s">
        <v>57</v>
      </c>
      <c r="E1755" s="37" t="s">
        <v>6846</v>
      </c>
      <c r="F1755" s="38" t="s">
        <v>664</v>
      </c>
      <c r="G1755" s="54" t="s">
        <v>6847</v>
      </c>
      <c r="H1755" s="40">
        <v>44336</v>
      </c>
      <c r="I1755" s="41">
        <f>Table15[[#This Row],[Fecha 
de 
expedición]]+1461</f>
        <v>45797</v>
      </c>
      <c r="J1755" s="244" t="str">
        <f ca="1">IF(I1755&gt;=TODAY(),"si","no")</f>
        <v>si</v>
      </c>
      <c r="K1755" s="8" t="str">
        <f ca="1">IF(ABS(_xlfn.DAYS(TODAY(),I1755))&lt;$B$9,"Debe renovar licencia luego de curso de 8 horas","")</f>
        <v/>
      </c>
      <c r="L1755" s="8"/>
      <c r="M1755" s="8" t="str">
        <f ca="1">IF(AND(J1755="no",$B$10="si"),"si","no")</f>
        <v>no</v>
      </c>
      <c r="N1755" s="266"/>
      <c r="O1755" s="266"/>
      <c r="P1755" s="266"/>
      <c r="Q1755" s="267" t="str" cm="1">
        <f t="array" aca="1" ref="Q1755" ca="1">_xlfn.IFS(J1755="no","no",$B$10="si","si")</f>
        <v>si</v>
      </c>
      <c r="R1755" s="266"/>
    </row>
    <row r="1756" spans="1:18" x14ac:dyDescent="0.3">
      <c r="A1756" s="61" t="s">
        <v>6848</v>
      </c>
      <c r="B1756" s="224" t="s">
        <v>44</v>
      </c>
      <c r="C1756" s="225" t="s">
        <v>6849</v>
      </c>
      <c r="D1756" s="38" t="s">
        <v>57</v>
      </c>
      <c r="E1756" s="37" t="s">
        <v>6850</v>
      </c>
      <c r="F1756" s="38" t="s">
        <v>285</v>
      </c>
      <c r="G1756" s="39" t="s">
        <v>6851</v>
      </c>
      <c r="H1756" s="40">
        <v>44336</v>
      </c>
      <c r="I1756" s="41">
        <f>Table15[[#This Row],[Fecha 
de 
expedición]]+1461</f>
        <v>45797</v>
      </c>
      <c r="J1756" s="244" t="str">
        <f ca="1">IF(I1756&gt;=TODAY(),"si","no")</f>
        <v>si</v>
      </c>
      <c r="K1756" s="8" t="str">
        <f ca="1">IF(ABS(_xlfn.DAYS(TODAY(),I1756))&lt;$B$9,"Debe renovar licencia luego de curso de 8 horas","")</f>
        <v/>
      </c>
      <c r="L1756" s="8"/>
      <c r="M1756" s="8" t="str">
        <f ca="1">IF(AND(J1756="no",$B$10="si"),"si","no")</f>
        <v>no</v>
      </c>
      <c r="N1756" s="266"/>
      <c r="O1756" s="266"/>
      <c r="P1756" s="266"/>
      <c r="Q1756" s="267" t="str" cm="1">
        <f t="array" aca="1" ref="Q1756" ca="1">_xlfn.IFS(J1756="no","no",$B$10="si","si")</f>
        <v>si</v>
      </c>
      <c r="R1756" s="266"/>
    </row>
    <row r="1757" spans="1:18" x14ac:dyDescent="0.3">
      <c r="A1757" s="63" t="s">
        <v>6852</v>
      </c>
      <c r="B1757" s="224" t="s">
        <v>44</v>
      </c>
      <c r="C1757" s="225" t="s">
        <v>6853</v>
      </c>
      <c r="D1757" s="38" t="s">
        <v>57</v>
      </c>
      <c r="E1757" s="37" t="s">
        <v>6854</v>
      </c>
      <c r="F1757" s="38" t="s">
        <v>119</v>
      </c>
      <c r="G1757" s="39" t="s">
        <v>6855</v>
      </c>
      <c r="H1757" s="40">
        <v>44336</v>
      </c>
      <c r="I1757" s="41">
        <f>Table15[[#This Row],[Fecha 
de 
expedición]]+1461</f>
        <v>45797</v>
      </c>
      <c r="J1757" s="244" t="str">
        <f ca="1">IF(I1757&gt;=TODAY(),"si","no")</f>
        <v>si</v>
      </c>
      <c r="K1757" s="8" t="str">
        <f ca="1">IF(ABS(_xlfn.DAYS(TODAY(),I1757))&lt;$B$9,"Debe renovar licencia luego de curso de 8 horas","")</f>
        <v/>
      </c>
      <c r="L1757" s="8"/>
      <c r="M1757" s="8" t="str">
        <f ca="1">IF(AND(J1757="no",$B$10="si"),"si","no")</f>
        <v>no</v>
      </c>
      <c r="N1757" s="266"/>
      <c r="O1757" s="266"/>
      <c r="P1757" s="266"/>
      <c r="Q1757" s="267" t="str" cm="1">
        <f t="array" aca="1" ref="Q1757" ca="1">_xlfn.IFS(J1757="no","no",$B$10="si","si")</f>
        <v>si</v>
      </c>
      <c r="R1757" s="266"/>
    </row>
    <row r="1758" spans="1:18" x14ac:dyDescent="0.3">
      <c r="A1758" s="61" t="s">
        <v>6856</v>
      </c>
      <c r="B1758" s="224" t="s">
        <v>44</v>
      </c>
      <c r="C1758" s="225" t="s">
        <v>6857</v>
      </c>
      <c r="D1758" s="38" t="s">
        <v>57</v>
      </c>
      <c r="E1758" s="37" t="s">
        <v>6858</v>
      </c>
      <c r="F1758" s="38" t="s">
        <v>1204</v>
      </c>
      <c r="G1758" s="39" t="s">
        <v>6859</v>
      </c>
      <c r="H1758" s="40">
        <v>44336</v>
      </c>
      <c r="I1758" s="41">
        <f>Table15[[#This Row],[Fecha 
de 
expedición]]+1461</f>
        <v>45797</v>
      </c>
      <c r="J1758" s="244" t="str">
        <f ca="1">IF(I1758&gt;=TODAY(),"si","no")</f>
        <v>si</v>
      </c>
      <c r="K1758" s="8" t="str">
        <f ca="1">IF(ABS(_xlfn.DAYS(TODAY(),I1758))&lt;$B$9,"Debe renovar licencia luego de curso de 8 horas","")</f>
        <v/>
      </c>
      <c r="L1758" s="8"/>
      <c r="M1758" s="8" t="str">
        <f ca="1">IF(AND(J1758="no",$B$10="si"),"si","no")</f>
        <v>no</v>
      </c>
      <c r="N1758" s="266"/>
      <c r="O1758" s="266"/>
      <c r="P1758" s="266"/>
      <c r="Q1758" s="267" t="str" cm="1">
        <f t="array" aca="1" ref="Q1758" ca="1">_xlfn.IFS(J1758="no","no",$B$10="si","si")</f>
        <v>si</v>
      </c>
      <c r="R1758" s="266"/>
    </row>
    <row r="1759" spans="1:18" x14ac:dyDescent="0.3">
      <c r="A1759" s="61" t="s">
        <v>6860</v>
      </c>
      <c r="B1759" s="224" t="s">
        <v>44</v>
      </c>
      <c r="C1759" s="225" t="s">
        <v>6861</v>
      </c>
      <c r="D1759" s="38" t="s">
        <v>57</v>
      </c>
      <c r="E1759" s="37" t="s">
        <v>6862</v>
      </c>
      <c r="F1759" s="38" t="s">
        <v>48</v>
      </c>
      <c r="G1759" s="39" t="s">
        <v>6863</v>
      </c>
      <c r="H1759" s="40">
        <v>44336</v>
      </c>
      <c r="I1759" s="41">
        <f>Table15[[#This Row],[Fecha 
de 
expedición]]+1461</f>
        <v>45797</v>
      </c>
      <c r="J1759" s="244" t="str">
        <f ca="1">IF(I1759&gt;=TODAY(),"si","no")</f>
        <v>si</v>
      </c>
      <c r="K1759" s="8" t="str">
        <f ca="1">IF(ABS(_xlfn.DAYS(TODAY(),I1759))&lt;$B$9,"Debe renovar licencia luego de curso de 8 horas","")</f>
        <v/>
      </c>
      <c r="L1759" s="8"/>
      <c r="M1759" s="8" t="str">
        <f ca="1">IF(AND(J1759="no",$B$10="si"),"si","no")</f>
        <v>no</v>
      </c>
      <c r="N1759" s="266"/>
      <c r="O1759" s="266"/>
      <c r="P1759" s="266"/>
      <c r="Q1759" s="267" t="str" cm="1">
        <f t="array" aca="1" ref="Q1759" ca="1">_xlfn.IFS(J1759="no","no",$B$10="si","si")</f>
        <v>si</v>
      </c>
      <c r="R1759" s="266"/>
    </row>
    <row r="1760" spans="1:18" x14ac:dyDescent="0.3">
      <c r="A1760" s="61" t="s">
        <v>6864</v>
      </c>
      <c r="B1760" s="224" t="s">
        <v>44</v>
      </c>
      <c r="C1760" s="225" t="s">
        <v>6865</v>
      </c>
      <c r="D1760" s="38" t="s">
        <v>57</v>
      </c>
      <c r="E1760" s="37" t="s">
        <v>6866</v>
      </c>
      <c r="F1760" s="38" t="s">
        <v>168</v>
      </c>
      <c r="G1760" s="54" t="s">
        <v>6867</v>
      </c>
      <c r="H1760" s="40">
        <v>44336</v>
      </c>
      <c r="I1760" s="41">
        <f>Table15[[#This Row],[Fecha 
de 
expedición]]+1461</f>
        <v>45797</v>
      </c>
      <c r="J1760" s="244" t="str">
        <f ca="1">IF(I1760&gt;=TODAY(),"si","no")</f>
        <v>si</v>
      </c>
      <c r="K1760" s="8" t="str">
        <f ca="1">IF(ABS(_xlfn.DAYS(TODAY(),I1760))&lt;$B$9,"Debe renovar licencia luego de curso de 8 horas","")</f>
        <v/>
      </c>
      <c r="L1760" s="8"/>
      <c r="M1760" s="8" t="str">
        <f ca="1">IF(AND(J1760="no",$B$10="si"),"si","no")</f>
        <v>no</v>
      </c>
      <c r="N1760" s="266"/>
      <c r="O1760" s="266"/>
      <c r="P1760" s="266"/>
      <c r="Q1760" s="267" t="str" cm="1">
        <f t="array" aca="1" ref="Q1760" ca="1">_xlfn.IFS(J1760="no","no",$B$10="si","si")</f>
        <v>si</v>
      </c>
      <c r="R1760" s="266"/>
    </row>
    <row r="1761" spans="1:18" x14ac:dyDescent="0.3">
      <c r="A1761" s="61" t="s">
        <v>6868</v>
      </c>
      <c r="B1761" s="224" t="s">
        <v>44</v>
      </c>
      <c r="C1761" s="225" t="s">
        <v>6869</v>
      </c>
      <c r="D1761" s="38" t="s">
        <v>57</v>
      </c>
      <c r="E1761" s="37" t="s">
        <v>6870</v>
      </c>
      <c r="F1761" s="38" t="s">
        <v>299</v>
      </c>
      <c r="G1761" s="39" t="s">
        <v>6871</v>
      </c>
      <c r="H1761" s="40">
        <v>44336</v>
      </c>
      <c r="I1761" s="41">
        <f>Table15[[#This Row],[Fecha 
de 
expedición]]+1461</f>
        <v>45797</v>
      </c>
      <c r="J1761" s="244" t="str">
        <f ca="1">IF(I1761&gt;=TODAY(),"si","no")</f>
        <v>si</v>
      </c>
      <c r="K1761" s="8" t="str">
        <f ca="1">IF(ABS(_xlfn.DAYS(TODAY(),I1761))&lt;$B$9,"Debe renovar licencia luego de curso de 8 horas","")</f>
        <v/>
      </c>
      <c r="L1761" s="8"/>
      <c r="M1761" s="8" t="str">
        <f ca="1">IF(AND(J1761="no",$B$10="si"),"si","no")</f>
        <v>no</v>
      </c>
      <c r="N1761" s="266"/>
      <c r="O1761" s="266"/>
      <c r="P1761" s="266"/>
      <c r="Q1761" s="267" t="str" cm="1">
        <f t="array" aca="1" ref="Q1761" ca="1">_xlfn.IFS(J1761="no","no",$B$10="si","si")</f>
        <v>si</v>
      </c>
      <c r="R1761" s="266"/>
    </row>
    <row r="1762" spans="1:18" x14ac:dyDescent="0.3">
      <c r="A1762" s="61" t="s">
        <v>6872</v>
      </c>
      <c r="B1762" s="224" t="s">
        <v>44</v>
      </c>
      <c r="C1762" s="225" t="s">
        <v>6873</v>
      </c>
      <c r="D1762" s="38" t="s">
        <v>57</v>
      </c>
      <c r="E1762" s="37" t="s">
        <v>6874</v>
      </c>
      <c r="F1762" s="38" t="s">
        <v>237</v>
      </c>
      <c r="G1762" s="39" t="s">
        <v>6875</v>
      </c>
      <c r="H1762" s="40">
        <v>44336</v>
      </c>
      <c r="I1762" s="41">
        <f>Table15[[#This Row],[Fecha 
de 
expedición]]+1461</f>
        <v>45797</v>
      </c>
      <c r="J1762" s="244" t="str">
        <f ca="1">IF(I1762&gt;=TODAY(),"si","no")</f>
        <v>si</v>
      </c>
      <c r="K1762" s="8" t="str">
        <f ca="1">IF(ABS(_xlfn.DAYS(TODAY(),I1762))&lt;$B$9,"Debe renovar licencia luego de curso de 8 horas","")</f>
        <v/>
      </c>
      <c r="L1762" s="8"/>
      <c r="M1762" s="8" t="str">
        <f ca="1">IF(AND(J1762="no",$B$10="si"),"si","no")</f>
        <v>no</v>
      </c>
      <c r="N1762" s="266"/>
      <c r="O1762" s="266"/>
      <c r="P1762" s="266"/>
      <c r="Q1762" s="267" t="str" cm="1">
        <f t="array" aca="1" ref="Q1762" ca="1">_xlfn.IFS(J1762="no","no",$B$10="si","si")</f>
        <v>si</v>
      </c>
      <c r="R1762" s="266"/>
    </row>
    <row r="1763" spans="1:18" x14ac:dyDescent="0.3">
      <c r="A1763" s="61" t="s">
        <v>6876</v>
      </c>
      <c r="B1763" s="224" t="s">
        <v>44</v>
      </c>
      <c r="C1763" s="225" t="s">
        <v>6877</v>
      </c>
      <c r="D1763" s="38" t="s">
        <v>57</v>
      </c>
      <c r="E1763" s="37" t="s">
        <v>6878</v>
      </c>
      <c r="F1763" s="38" t="s">
        <v>1204</v>
      </c>
      <c r="G1763" s="39" t="s">
        <v>6879</v>
      </c>
      <c r="H1763" s="40">
        <v>44336</v>
      </c>
      <c r="I1763" s="41">
        <f>Table15[[#This Row],[Fecha 
de 
expedición]]+1461</f>
        <v>45797</v>
      </c>
      <c r="J1763" s="244" t="str">
        <f ca="1">IF(I1763&gt;=TODAY(),"si","no")</f>
        <v>si</v>
      </c>
      <c r="K1763" s="8" t="str">
        <f ca="1">IF(ABS(_xlfn.DAYS(TODAY(),I1763))&lt;$B$9,"Debe renovar licencia luego de curso de 8 horas","")</f>
        <v/>
      </c>
      <c r="L1763" s="8"/>
      <c r="M1763" s="8" t="str">
        <f ca="1">IF(AND(J1763="no",$B$10="si"),"si","no")</f>
        <v>no</v>
      </c>
      <c r="N1763" s="266"/>
      <c r="O1763" s="266"/>
      <c r="P1763" s="266"/>
      <c r="Q1763" s="267" t="str" cm="1">
        <f t="array" aca="1" ref="Q1763" ca="1">_xlfn.IFS(J1763="no","no",$B$10="si","si")</f>
        <v>si</v>
      </c>
      <c r="R1763" s="266"/>
    </row>
    <row r="1764" spans="1:18" x14ac:dyDescent="0.3">
      <c r="A1764" s="61" t="s">
        <v>6880</v>
      </c>
      <c r="B1764" s="224" t="s">
        <v>44</v>
      </c>
      <c r="C1764" s="225" t="s">
        <v>6881</v>
      </c>
      <c r="D1764" s="38" t="s">
        <v>57</v>
      </c>
      <c r="E1764" s="37" t="s">
        <v>6882</v>
      </c>
      <c r="F1764" s="38" t="s">
        <v>1204</v>
      </c>
      <c r="G1764" s="39" t="s">
        <v>6883</v>
      </c>
      <c r="H1764" s="40">
        <v>44336</v>
      </c>
      <c r="I1764" s="41">
        <f>Table15[[#This Row],[Fecha 
de 
expedición]]+1461</f>
        <v>45797</v>
      </c>
      <c r="J1764" s="244" t="str">
        <f ca="1">IF(I1764&gt;=TODAY(),"si","no")</f>
        <v>si</v>
      </c>
      <c r="K1764" s="8" t="str">
        <f ca="1">IF(ABS(_xlfn.DAYS(TODAY(),I1764))&lt;$B$9,"Debe renovar licencia luego de curso de 8 horas","")</f>
        <v/>
      </c>
      <c r="L1764" s="8"/>
      <c r="M1764" s="8" t="str">
        <f ca="1">IF(AND(J1764="no",$B$10="si"),"si","no")</f>
        <v>no</v>
      </c>
      <c r="N1764" s="266"/>
      <c r="O1764" s="266"/>
      <c r="P1764" s="266"/>
      <c r="Q1764" s="267" t="str" cm="1">
        <f t="array" aca="1" ref="Q1764" ca="1">_xlfn.IFS(J1764="no","no",$B$10="si","si")</f>
        <v>si</v>
      </c>
      <c r="R1764" s="266"/>
    </row>
    <row r="1765" spans="1:18" x14ac:dyDescent="0.3">
      <c r="A1765" s="61" t="s">
        <v>6884</v>
      </c>
      <c r="B1765" s="224" t="s">
        <v>44</v>
      </c>
      <c r="C1765" s="225" t="s">
        <v>6885</v>
      </c>
      <c r="D1765" s="38" t="s">
        <v>46</v>
      </c>
      <c r="E1765" s="37" t="s">
        <v>6886</v>
      </c>
      <c r="F1765" s="38" t="s">
        <v>194</v>
      </c>
      <c r="G1765" s="54" t="s">
        <v>6887</v>
      </c>
      <c r="H1765" s="40">
        <v>44336</v>
      </c>
      <c r="I1765" s="41">
        <f>Table15[[#This Row],[Fecha 
de 
expedición]]+1461</f>
        <v>45797</v>
      </c>
      <c r="J1765" s="244" t="str">
        <f ca="1">IF(I1765&gt;=TODAY(),"si","no")</f>
        <v>si</v>
      </c>
      <c r="K1765" s="8" t="str">
        <f ca="1">IF(ABS(_xlfn.DAYS(TODAY(),I1765))&lt;$B$9,"Debe renovar licencia luego de curso de 8 horas","")</f>
        <v/>
      </c>
      <c r="L1765" s="8"/>
      <c r="M1765" s="8" t="str">
        <f ca="1">IF(AND(J1765="no",$B$10="si"),"si","no")</f>
        <v>no</v>
      </c>
      <c r="N1765" s="266"/>
      <c r="O1765" s="266"/>
      <c r="P1765" s="266"/>
      <c r="Q1765" s="267" t="str" cm="1">
        <f t="array" aca="1" ref="Q1765" ca="1">_xlfn.IFS(J1765="no","no",$B$10="si","si")</f>
        <v>si</v>
      </c>
      <c r="R1765" s="266"/>
    </row>
    <row r="1766" spans="1:18" x14ac:dyDescent="0.3">
      <c r="A1766" s="61" t="s">
        <v>6888</v>
      </c>
      <c r="B1766" s="224" t="s">
        <v>44</v>
      </c>
      <c r="C1766" s="225" t="s">
        <v>6889</v>
      </c>
      <c r="D1766" s="38" t="s">
        <v>57</v>
      </c>
      <c r="E1766" s="37" t="s">
        <v>6890</v>
      </c>
      <c r="F1766" s="38" t="s">
        <v>285</v>
      </c>
      <c r="G1766" s="54" t="s">
        <v>6891</v>
      </c>
      <c r="H1766" s="40">
        <v>44336</v>
      </c>
      <c r="I1766" s="41">
        <f>Table15[[#This Row],[Fecha 
de 
expedición]]+1461</f>
        <v>45797</v>
      </c>
      <c r="J1766" s="244" t="str">
        <f ca="1">IF(I1766&gt;=TODAY(),"si","no")</f>
        <v>si</v>
      </c>
      <c r="K1766" s="8" t="str">
        <f ca="1">IF(ABS(_xlfn.DAYS(TODAY(),I1766))&lt;$B$9,"Debe renovar licencia luego de curso de 8 horas","")</f>
        <v/>
      </c>
      <c r="L1766" s="8"/>
      <c r="M1766" s="8" t="str">
        <f ca="1">IF(AND(J1766="no",$B$10="si"),"si","no")</f>
        <v>no</v>
      </c>
      <c r="N1766" s="266"/>
      <c r="O1766" s="266"/>
      <c r="P1766" s="266"/>
      <c r="Q1766" s="267" t="str" cm="1">
        <f t="array" aca="1" ref="Q1766" ca="1">_xlfn.IFS(J1766="no","no",$B$10="si","si")</f>
        <v>si</v>
      </c>
      <c r="R1766" s="266"/>
    </row>
    <row r="1767" spans="1:18" x14ac:dyDescent="0.3">
      <c r="A1767" s="61" t="s">
        <v>6892</v>
      </c>
      <c r="B1767" s="224" t="s">
        <v>44</v>
      </c>
      <c r="C1767" s="225" t="s">
        <v>6893</v>
      </c>
      <c r="D1767" s="38" t="s">
        <v>57</v>
      </c>
      <c r="E1767" s="37" t="s">
        <v>6894</v>
      </c>
      <c r="F1767" s="38" t="s">
        <v>443</v>
      </c>
      <c r="G1767" s="39" t="s">
        <v>6895</v>
      </c>
      <c r="H1767" s="40">
        <v>44336</v>
      </c>
      <c r="I1767" s="41">
        <f>Table15[[#This Row],[Fecha 
de 
expedición]]+1461</f>
        <v>45797</v>
      </c>
      <c r="J1767" s="244" t="str">
        <f ca="1">IF(I1767&gt;=TODAY(),"si","no")</f>
        <v>si</v>
      </c>
      <c r="K1767" s="8" t="str">
        <f ca="1">IF(ABS(_xlfn.DAYS(TODAY(),I1767))&lt;$B$9,"Debe renovar licencia luego de curso de 8 horas","")</f>
        <v/>
      </c>
      <c r="L1767" s="8"/>
      <c r="M1767" s="8" t="str">
        <f ca="1">IF(AND(J1767="no",$B$10="si"),"si","no")</f>
        <v>no</v>
      </c>
      <c r="N1767" s="266"/>
      <c r="O1767" s="266"/>
      <c r="P1767" s="266"/>
      <c r="Q1767" s="267" t="str" cm="1">
        <f t="array" aca="1" ref="Q1767" ca="1">_xlfn.IFS(J1767="no","no",$B$10="si","si")</f>
        <v>si</v>
      </c>
      <c r="R1767" s="266"/>
    </row>
    <row r="1768" spans="1:18" x14ac:dyDescent="0.3">
      <c r="A1768" s="61" t="s">
        <v>6896</v>
      </c>
      <c r="B1768" s="224" t="s">
        <v>44</v>
      </c>
      <c r="C1768" s="225" t="s">
        <v>6897</v>
      </c>
      <c r="D1768" s="38" t="s">
        <v>57</v>
      </c>
      <c r="E1768" s="37" t="s">
        <v>6898</v>
      </c>
      <c r="F1768" s="38" t="s">
        <v>1349</v>
      </c>
      <c r="G1768" s="39" t="s">
        <v>6899</v>
      </c>
      <c r="H1768" s="40">
        <v>44336</v>
      </c>
      <c r="I1768" s="41">
        <f>Table15[[#This Row],[Fecha 
de 
expedición]]+1461</f>
        <v>45797</v>
      </c>
      <c r="J1768" s="244" t="str">
        <f ca="1">IF(I1768&gt;=TODAY(),"si","no")</f>
        <v>si</v>
      </c>
      <c r="K1768" s="8" t="str">
        <f ca="1">IF(ABS(_xlfn.DAYS(TODAY(),I1768))&lt;$B$9,"Debe renovar licencia luego de curso de 8 horas","")</f>
        <v/>
      </c>
      <c r="L1768" s="8"/>
      <c r="M1768" s="8" t="str">
        <f ca="1">IF(AND(J1768="no",$B$10="si"),"si","no")</f>
        <v>no</v>
      </c>
      <c r="N1768" s="266"/>
      <c r="O1768" s="266"/>
      <c r="P1768" s="266"/>
      <c r="Q1768" s="267" t="str" cm="1">
        <f t="array" aca="1" ref="Q1768" ca="1">_xlfn.IFS(J1768="no","no",$B$10="si","si")</f>
        <v>si</v>
      </c>
      <c r="R1768" s="266"/>
    </row>
    <row r="1769" spans="1:18" x14ac:dyDescent="0.3">
      <c r="A1769" s="61" t="s">
        <v>6900</v>
      </c>
      <c r="B1769" s="224" t="s">
        <v>44</v>
      </c>
      <c r="C1769" s="225" t="s">
        <v>6901</v>
      </c>
      <c r="D1769" s="38" t="s">
        <v>57</v>
      </c>
      <c r="E1769" s="37" t="s">
        <v>6902</v>
      </c>
      <c r="F1769" s="38" t="s">
        <v>508</v>
      </c>
      <c r="G1769" s="39" t="s">
        <v>6903</v>
      </c>
      <c r="H1769" s="40">
        <v>44336</v>
      </c>
      <c r="I1769" s="41">
        <f>Table15[[#This Row],[Fecha 
de 
expedición]]+1461</f>
        <v>45797</v>
      </c>
      <c r="J1769" s="244" t="str">
        <f ca="1">IF(I1769&gt;=TODAY(),"si","no")</f>
        <v>si</v>
      </c>
      <c r="K1769" s="8" t="str">
        <f ca="1">IF(ABS(_xlfn.DAYS(TODAY(),I1769))&lt;$B$9,"Debe renovar licencia luego de curso de 8 horas","")</f>
        <v/>
      </c>
      <c r="L1769" s="8"/>
      <c r="M1769" s="8" t="str">
        <f ca="1">IF(AND(J1769="no",$B$10="si"),"si","no")</f>
        <v>no</v>
      </c>
      <c r="N1769" s="266"/>
      <c r="O1769" s="266"/>
      <c r="P1769" s="266"/>
      <c r="Q1769" s="267" t="str" cm="1">
        <f t="array" aca="1" ref="Q1769" ca="1">_xlfn.IFS(J1769="no","no",$B$10="si","si")</f>
        <v>si</v>
      </c>
      <c r="R1769" s="266"/>
    </row>
    <row r="1770" spans="1:18" x14ac:dyDescent="0.3">
      <c r="A1770" s="61" t="s">
        <v>6904</v>
      </c>
      <c r="B1770" s="224" t="s">
        <v>44</v>
      </c>
      <c r="C1770" s="225" t="s">
        <v>6905</v>
      </c>
      <c r="D1770" s="38" t="s">
        <v>57</v>
      </c>
      <c r="E1770" s="37" t="s">
        <v>6906</v>
      </c>
      <c r="F1770" s="38" t="s">
        <v>589</v>
      </c>
      <c r="G1770" s="39" t="s">
        <v>6907</v>
      </c>
      <c r="H1770" s="40">
        <v>44336</v>
      </c>
      <c r="I1770" s="41">
        <f>Table15[[#This Row],[Fecha 
de 
expedición]]+1461</f>
        <v>45797</v>
      </c>
      <c r="J1770" s="244" t="str">
        <f ca="1">IF(I1770&gt;=TODAY(),"si","no")</f>
        <v>si</v>
      </c>
      <c r="K1770" s="8" t="str">
        <f ca="1">IF(ABS(_xlfn.DAYS(TODAY(),I1770))&lt;$B$9,"Debe renovar licencia luego de curso de 8 horas","")</f>
        <v/>
      </c>
      <c r="L1770" s="8"/>
      <c r="M1770" s="8" t="str">
        <f ca="1">IF(AND(J1770="no",$B$10="si"),"si","no")</f>
        <v>no</v>
      </c>
      <c r="N1770" s="266"/>
      <c r="O1770" s="266"/>
      <c r="P1770" s="266"/>
      <c r="Q1770" s="267" t="str" cm="1">
        <f t="array" aca="1" ref="Q1770" ca="1">_xlfn.IFS(J1770="no","no",$B$10="si","si")</f>
        <v>si</v>
      </c>
      <c r="R1770" s="266"/>
    </row>
    <row r="1771" spans="1:18" x14ac:dyDescent="0.3">
      <c r="A1771" s="61" t="s">
        <v>6908</v>
      </c>
      <c r="B1771" s="224" t="s">
        <v>44</v>
      </c>
      <c r="C1771" s="225" t="s">
        <v>6909</v>
      </c>
      <c r="D1771" s="38" t="s">
        <v>57</v>
      </c>
      <c r="E1771" s="37" t="s">
        <v>6910</v>
      </c>
      <c r="F1771" s="38" t="s">
        <v>555</v>
      </c>
      <c r="G1771" s="54" t="s">
        <v>6911</v>
      </c>
      <c r="H1771" s="40">
        <v>44336</v>
      </c>
      <c r="I1771" s="41">
        <f>Table15[[#This Row],[Fecha 
de 
expedición]]+1461</f>
        <v>45797</v>
      </c>
      <c r="J1771" s="244" t="str">
        <f ca="1">IF(I1771&gt;=TODAY(),"si","no")</f>
        <v>si</v>
      </c>
      <c r="K1771" s="8" t="str">
        <f ca="1">IF(ABS(_xlfn.DAYS(TODAY(),I1771))&lt;$B$9,"Debe renovar licencia luego de curso de 8 horas","")</f>
        <v/>
      </c>
      <c r="L1771" s="8"/>
      <c r="M1771" s="8" t="str">
        <f ca="1">IF(AND(J1771="no",$B$10="si"),"si","no")</f>
        <v>no</v>
      </c>
      <c r="N1771" s="266"/>
      <c r="O1771" s="266"/>
      <c r="P1771" s="266"/>
      <c r="Q1771" s="267" t="str" cm="1">
        <f t="array" aca="1" ref="Q1771" ca="1">_xlfn.IFS(J1771="no","no",$B$10="si","si")</f>
        <v>si</v>
      </c>
      <c r="R1771" s="266"/>
    </row>
    <row r="1772" spans="1:18" x14ac:dyDescent="0.3">
      <c r="A1772" s="61" t="s">
        <v>6912</v>
      </c>
      <c r="B1772" s="224" t="s">
        <v>44</v>
      </c>
      <c r="C1772" s="225" t="s">
        <v>6913</v>
      </c>
      <c r="D1772" s="38" t="s">
        <v>57</v>
      </c>
      <c r="E1772" s="37" t="s">
        <v>6914</v>
      </c>
      <c r="F1772" s="38" t="s">
        <v>1048</v>
      </c>
      <c r="G1772" s="54" t="s">
        <v>6915</v>
      </c>
      <c r="H1772" s="40">
        <v>44336</v>
      </c>
      <c r="I1772" s="41">
        <f>Table15[[#This Row],[Fecha 
de 
expedición]]+1461</f>
        <v>45797</v>
      </c>
      <c r="J1772" s="244" t="str">
        <f ca="1">IF(I1772&gt;=TODAY(),"si","no")</f>
        <v>si</v>
      </c>
      <c r="K1772" s="8" t="str">
        <f ca="1">IF(ABS(_xlfn.DAYS(TODAY(),I1772))&lt;$B$9,"Debe renovar licencia luego de curso de 8 horas","")</f>
        <v/>
      </c>
      <c r="L1772" s="8"/>
      <c r="M1772" s="8" t="str">
        <f ca="1">IF(AND(J1772="no",$B$10="si"),"si","no")</f>
        <v>no</v>
      </c>
      <c r="N1772" s="266"/>
      <c r="O1772" s="266"/>
      <c r="P1772" s="266"/>
      <c r="Q1772" s="267" t="str" cm="1">
        <f t="array" aca="1" ref="Q1772" ca="1">_xlfn.IFS(J1772="no","no",$B$10="si","si")</f>
        <v>si</v>
      </c>
      <c r="R1772" s="266"/>
    </row>
    <row r="1773" spans="1:18" x14ac:dyDescent="0.3">
      <c r="A1773" s="61" t="s">
        <v>6916</v>
      </c>
      <c r="B1773" s="224" t="s">
        <v>44</v>
      </c>
      <c r="C1773" s="225" t="s">
        <v>6917</v>
      </c>
      <c r="D1773" s="38" t="s">
        <v>57</v>
      </c>
      <c r="E1773" s="37" t="s">
        <v>6918</v>
      </c>
      <c r="F1773" s="38" t="s">
        <v>555</v>
      </c>
      <c r="G1773" s="39" t="s">
        <v>6919</v>
      </c>
      <c r="H1773" s="40">
        <v>44336</v>
      </c>
      <c r="I1773" s="41">
        <f>Table15[[#This Row],[Fecha 
de 
expedición]]+1461</f>
        <v>45797</v>
      </c>
      <c r="J1773" s="244" t="str">
        <f ca="1">IF(I1773&gt;=TODAY(),"si","no")</f>
        <v>si</v>
      </c>
      <c r="K1773" s="8" t="str">
        <f ca="1">IF(ABS(_xlfn.DAYS(TODAY(),I1773))&lt;$B$9,"Debe renovar licencia luego de curso de 8 horas","")</f>
        <v/>
      </c>
      <c r="L1773" s="8"/>
      <c r="M1773" s="8" t="str">
        <f ca="1">IF(AND(J1773="no",$B$10="si"),"si","no")</f>
        <v>no</v>
      </c>
      <c r="N1773" s="266"/>
      <c r="O1773" s="266"/>
      <c r="P1773" s="266"/>
      <c r="Q1773" s="267" t="str" cm="1">
        <f t="array" aca="1" ref="Q1773" ca="1">_xlfn.IFS(J1773="no","no",$B$10="si","si")</f>
        <v>si</v>
      </c>
      <c r="R1773" s="266"/>
    </row>
    <row r="1774" spans="1:18" x14ac:dyDescent="0.3">
      <c r="A1774" s="61" t="s">
        <v>6920</v>
      </c>
      <c r="B1774" s="224" t="s">
        <v>44</v>
      </c>
      <c r="C1774" s="225" t="s">
        <v>6921</v>
      </c>
      <c r="D1774" s="38" t="s">
        <v>57</v>
      </c>
      <c r="E1774" s="37" t="s">
        <v>6922</v>
      </c>
      <c r="F1774" s="38" t="s">
        <v>168</v>
      </c>
      <c r="G1774" s="39" t="s">
        <v>6923</v>
      </c>
      <c r="H1774" s="40">
        <v>44336</v>
      </c>
      <c r="I1774" s="41">
        <f>Table15[[#This Row],[Fecha 
de 
expedición]]+1461</f>
        <v>45797</v>
      </c>
      <c r="J1774" s="244" t="str">
        <f ca="1">IF(I1774&gt;=TODAY(),"si","no")</f>
        <v>si</v>
      </c>
      <c r="K1774" s="8" t="str">
        <f ca="1">IF(ABS(_xlfn.DAYS(TODAY(),I1774))&lt;$B$9,"Debe renovar licencia luego de curso de 8 horas","")</f>
        <v/>
      </c>
      <c r="L1774" s="8"/>
      <c r="M1774" s="8" t="str">
        <f ca="1">IF(AND(J1774="no",$B$10="si"),"si","no")</f>
        <v>no</v>
      </c>
      <c r="N1774" s="266"/>
      <c r="O1774" s="266"/>
      <c r="P1774" s="266"/>
      <c r="Q1774" s="267" t="str" cm="1">
        <f t="array" aca="1" ref="Q1774" ca="1">_xlfn.IFS(J1774="no","no",$B$10="si","si")</f>
        <v>si</v>
      </c>
      <c r="R1774" s="266"/>
    </row>
    <row r="1775" spans="1:18" x14ac:dyDescent="0.3">
      <c r="A1775" s="61" t="s">
        <v>6924</v>
      </c>
      <c r="B1775" s="224" t="s">
        <v>44</v>
      </c>
      <c r="C1775" s="225" t="s">
        <v>6925</v>
      </c>
      <c r="D1775" s="38" t="s">
        <v>57</v>
      </c>
      <c r="E1775" s="37" t="s">
        <v>6926</v>
      </c>
      <c r="F1775" s="38" t="s">
        <v>606</v>
      </c>
      <c r="G1775" s="39" t="s">
        <v>6927</v>
      </c>
      <c r="H1775" s="40">
        <v>44336</v>
      </c>
      <c r="I1775" s="41">
        <f>Table15[[#This Row],[Fecha 
de 
expedición]]+1461</f>
        <v>45797</v>
      </c>
      <c r="J1775" s="244" t="str">
        <f ca="1">IF(I1775&gt;=TODAY(),"si","no")</f>
        <v>si</v>
      </c>
      <c r="K1775" s="8" t="str">
        <f ca="1">IF(ABS(_xlfn.DAYS(TODAY(),I1775))&lt;$B$9,"Debe renovar licencia luego de curso de 8 horas","")</f>
        <v/>
      </c>
      <c r="L1775" s="8"/>
      <c r="M1775" s="8" t="str">
        <f ca="1">IF(AND(J1775="no",$B$10="si"),"si","no")</f>
        <v>no</v>
      </c>
      <c r="N1775" s="266"/>
      <c r="O1775" s="266"/>
      <c r="P1775" s="266"/>
      <c r="Q1775" s="267" t="str" cm="1">
        <f t="array" aca="1" ref="Q1775" ca="1">_xlfn.IFS(J1775="no","no",$B$10="si","si")</f>
        <v>si</v>
      </c>
      <c r="R1775" s="266"/>
    </row>
    <row r="1776" spans="1:18" x14ac:dyDescent="0.3">
      <c r="A1776" s="61" t="s">
        <v>6928</v>
      </c>
      <c r="B1776" s="224" t="s">
        <v>44</v>
      </c>
      <c r="C1776" s="225" t="s">
        <v>6929</v>
      </c>
      <c r="D1776" s="38" t="s">
        <v>57</v>
      </c>
      <c r="E1776" s="37" t="s">
        <v>6930</v>
      </c>
      <c r="F1776" s="38" t="s">
        <v>74</v>
      </c>
      <c r="G1776" s="39" t="s">
        <v>6931</v>
      </c>
      <c r="H1776" s="40">
        <v>44336</v>
      </c>
      <c r="I1776" s="41">
        <f>Table15[[#This Row],[Fecha 
de 
expedición]]+1461</f>
        <v>45797</v>
      </c>
      <c r="J1776" s="244" t="str">
        <f ca="1">IF(I1776&gt;=TODAY(),"si","no")</f>
        <v>si</v>
      </c>
      <c r="K1776" s="8" t="str">
        <f ca="1">IF(ABS(_xlfn.DAYS(TODAY(),I1776))&lt;$B$9,"Debe renovar licencia luego de curso de 8 horas","")</f>
        <v/>
      </c>
      <c r="L1776" s="8"/>
      <c r="M1776" s="8" t="str">
        <f ca="1">IF(AND(J1776="no",$B$10="si"),"si","no")</f>
        <v>no</v>
      </c>
      <c r="N1776" s="266"/>
      <c r="O1776" s="266"/>
      <c r="P1776" s="266"/>
      <c r="Q1776" s="267" t="str" cm="1">
        <f t="array" aca="1" ref="Q1776" ca="1">_xlfn.IFS(J1776="no","no",$B$10="si","si")</f>
        <v>si</v>
      </c>
      <c r="R1776" s="266"/>
    </row>
    <row r="1777" spans="1:18" x14ac:dyDescent="0.3">
      <c r="A1777" s="61" t="s">
        <v>6932</v>
      </c>
      <c r="B1777" s="224" t="s">
        <v>44</v>
      </c>
      <c r="C1777" s="225" t="s">
        <v>6933</v>
      </c>
      <c r="D1777" s="38" t="s">
        <v>57</v>
      </c>
      <c r="E1777" s="37" t="s">
        <v>6934</v>
      </c>
      <c r="F1777" s="38" t="s">
        <v>299</v>
      </c>
      <c r="G1777" s="39" t="s">
        <v>6935</v>
      </c>
      <c r="H1777" s="40">
        <v>44336</v>
      </c>
      <c r="I1777" s="41">
        <f>Table15[[#This Row],[Fecha 
de 
expedición]]+1461</f>
        <v>45797</v>
      </c>
      <c r="J1777" s="244" t="str">
        <f ca="1">IF(I1777&gt;=TODAY(),"si","no")</f>
        <v>si</v>
      </c>
      <c r="K1777" s="8" t="str">
        <f ca="1">IF(ABS(_xlfn.DAYS(TODAY(),I1777))&lt;$B$9,"Debe renovar licencia luego de curso de 8 horas","")</f>
        <v/>
      </c>
      <c r="L1777" s="8"/>
      <c r="M1777" s="8" t="str">
        <f ca="1">IF(AND(J1777="no",$B$10="si"),"si","no")</f>
        <v>no</v>
      </c>
      <c r="N1777" s="266"/>
      <c r="O1777" s="266"/>
      <c r="P1777" s="266"/>
      <c r="Q1777" s="267" t="str" cm="1">
        <f t="array" aca="1" ref="Q1777" ca="1">_xlfn.IFS(J1777="no","no",$B$10="si","si")</f>
        <v>si</v>
      </c>
      <c r="R1777" s="266"/>
    </row>
    <row r="1778" spans="1:18" x14ac:dyDescent="0.3">
      <c r="A1778" s="61" t="s">
        <v>6936</v>
      </c>
      <c r="B1778" s="224" t="s">
        <v>44</v>
      </c>
      <c r="C1778" s="225" t="s">
        <v>6937</v>
      </c>
      <c r="D1778" s="38" t="s">
        <v>57</v>
      </c>
      <c r="E1778" s="37" t="s">
        <v>6938</v>
      </c>
      <c r="F1778" s="38" t="s">
        <v>119</v>
      </c>
      <c r="G1778" s="39" t="s">
        <v>6939</v>
      </c>
      <c r="H1778" s="40">
        <v>44336</v>
      </c>
      <c r="I1778" s="41">
        <f>Table15[[#This Row],[Fecha 
de 
expedición]]+1461</f>
        <v>45797</v>
      </c>
      <c r="J1778" s="244" t="str">
        <f ca="1">IF(I1778&gt;=TODAY(),"si","no")</f>
        <v>si</v>
      </c>
      <c r="K1778" s="8" t="str">
        <f ca="1">IF(ABS(_xlfn.DAYS(TODAY(),I1778))&lt;$B$9,"Debe renovar licencia luego de curso de 8 horas","")</f>
        <v/>
      </c>
      <c r="L1778" s="8"/>
      <c r="M1778" s="8" t="str">
        <f ca="1">IF(AND(J1778="no",$B$10="si"),"si","no")</f>
        <v>no</v>
      </c>
      <c r="N1778" s="266"/>
      <c r="O1778" s="266"/>
      <c r="P1778" s="266"/>
      <c r="Q1778" s="267" t="str" cm="1">
        <f t="array" aca="1" ref="Q1778" ca="1">_xlfn.IFS(J1778="no","no",$B$10="si","si")</f>
        <v>si</v>
      </c>
      <c r="R1778" s="266"/>
    </row>
    <row r="1779" spans="1:18" x14ac:dyDescent="0.3">
      <c r="A1779" s="61" t="s">
        <v>6940</v>
      </c>
      <c r="B1779" s="224" t="s">
        <v>44</v>
      </c>
      <c r="C1779" s="225" t="s">
        <v>6941</v>
      </c>
      <c r="D1779" s="38" t="s">
        <v>57</v>
      </c>
      <c r="E1779" s="37" t="s">
        <v>6942</v>
      </c>
      <c r="F1779" s="38" t="s">
        <v>155</v>
      </c>
      <c r="G1779" s="39" t="s">
        <v>6943</v>
      </c>
      <c r="H1779" s="40">
        <v>44336</v>
      </c>
      <c r="I1779" s="41">
        <f>Table15[[#This Row],[Fecha 
de 
expedición]]+1461</f>
        <v>45797</v>
      </c>
      <c r="J1779" s="244" t="str">
        <f ca="1">IF(I1779&gt;=TODAY(),"si","no")</f>
        <v>si</v>
      </c>
      <c r="K1779" s="8" t="str">
        <f ca="1">IF(ABS(_xlfn.DAYS(TODAY(),I1779))&lt;$B$9,"Debe renovar licencia luego de curso de 8 horas","")</f>
        <v/>
      </c>
      <c r="L1779" s="8"/>
      <c r="M1779" s="8" t="str">
        <f ca="1">IF(AND(J1779="no",$B$10="si"),"si","no")</f>
        <v>no</v>
      </c>
      <c r="N1779" s="266"/>
      <c r="O1779" s="266"/>
      <c r="P1779" s="266"/>
      <c r="Q1779" s="267" t="str" cm="1">
        <f t="array" aca="1" ref="Q1779" ca="1">_xlfn.IFS(J1779="no","no",$B$10="si","si")</f>
        <v>si</v>
      </c>
      <c r="R1779" s="266"/>
    </row>
    <row r="1780" spans="1:18" x14ac:dyDescent="0.3">
      <c r="A1780" s="61" t="s">
        <v>6944</v>
      </c>
      <c r="B1780" s="224" t="s">
        <v>44</v>
      </c>
      <c r="C1780" s="225" t="s">
        <v>6945</v>
      </c>
      <c r="D1780" s="38" t="s">
        <v>57</v>
      </c>
      <c r="E1780" s="37" t="s">
        <v>6946</v>
      </c>
      <c r="F1780" s="38" t="s">
        <v>555</v>
      </c>
      <c r="G1780" s="54" t="s">
        <v>6947</v>
      </c>
      <c r="H1780" s="40">
        <v>44336</v>
      </c>
      <c r="I1780" s="41">
        <f>Table15[[#This Row],[Fecha 
de 
expedición]]+1461</f>
        <v>45797</v>
      </c>
      <c r="J1780" s="244" t="str">
        <f ca="1">IF(I1780&gt;=TODAY(),"si","no")</f>
        <v>si</v>
      </c>
      <c r="K1780" s="8" t="str">
        <f ca="1">IF(ABS(_xlfn.DAYS(TODAY(),I1780))&lt;$B$9,"Debe renovar licencia luego de curso de 8 horas","")</f>
        <v/>
      </c>
      <c r="L1780" s="8"/>
      <c r="M1780" s="8" t="str">
        <f ca="1">IF(AND(J1780="no",$B$10="si"),"si","no")</f>
        <v>no</v>
      </c>
      <c r="N1780" s="266"/>
      <c r="O1780" s="266"/>
      <c r="P1780" s="266"/>
      <c r="Q1780" s="267" t="str" cm="1">
        <f t="array" aca="1" ref="Q1780" ca="1">_xlfn.IFS(J1780="no","no",$B$10="si","si")</f>
        <v>si</v>
      </c>
      <c r="R1780" s="266"/>
    </row>
    <row r="1781" spans="1:18" x14ac:dyDescent="0.3">
      <c r="A1781" s="61" t="s">
        <v>6948</v>
      </c>
      <c r="B1781" s="224" t="s">
        <v>44</v>
      </c>
      <c r="C1781" s="225" t="s">
        <v>6949</v>
      </c>
      <c r="D1781" s="38" t="s">
        <v>57</v>
      </c>
      <c r="E1781" s="37" t="s">
        <v>6950</v>
      </c>
      <c r="F1781" s="38" t="s">
        <v>1647</v>
      </c>
      <c r="G1781" s="39" t="s">
        <v>6951</v>
      </c>
      <c r="H1781" s="40">
        <v>44328</v>
      </c>
      <c r="I1781" s="41">
        <f>Table15[[#This Row],[Fecha 
de 
expedición]]+1461</f>
        <v>45789</v>
      </c>
      <c r="J1781" s="244" t="str">
        <f ca="1">IF(I1781&gt;=TODAY(),"si","no")</f>
        <v>si</v>
      </c>
      <c r="K1781" s="8" t="str">
        <f ca="1">IF(ABS(_xlfn.DAYS(TODAY(),I1781))&lt;$B$9,"Debe renovar licencia luego de curso de 8 horas","")</f>
        <v/>
      </c>
      <c r="L1781" s="8"/>
      <c r="M1781" s="8" t="str">
        <f ca="1">IF(AND(J1781="no",$B$10="si"),"si","no")</f>
        <v>no</v>
      </c>
      <c r="N1781" s="266"/>
      <c r="O1781" s="266"/>
      <c r="P1781" s="266"/>
      <c r="Q1781" s="267" t="str" cm="1">
        <f t="array" aca="1" ref="Q1781" ca="1">_xlfn.IFS(J1781="no","no",$B$10="si","si")</f>
        <v>si</v>
      </c>
      <c r="R1781" s="266"/>
    </row>
    <row r="1782" spans="1:18" x14ac:dyDescent="0.3">
      <c r="A1782" s="61" t="s">
        <v>6952</v>
      </c>
      <c r="B1782" s="224" t="s">
        <v>44</v>
      </c>
      <c r="C1782" s="225" t="s">
        <v>6953</v>
      </c>
      <c r="D1782" s="38" t="s">
        <v>57</v>
      </c>
      <c r="E1782" s="37" t="s">
        <v>6954</v>
      </c>
      <c r="F1782" s="38" t="s">
        <v>6955</v>
      </c>
      <c r="G1782" s="39" t="s">
        <v>6956</v>
      </c>
      <c r="H1782" s="40">
        <v>44328</v>
      </c>
      <c r="I1782" s="41">
        <f>Table15[[#This Row],[Fecha 
de 
expedición]]+1461</f>
        <v>45789</v>
      </c>
      <c r="J1782" s="244" t="str">
        <f ca="1">IF(I1782&gt;=TODAY(),"si","no")</f>
        <v>si</v>
      </c>
      <c r="K1782" s="8" t="str">
        <f ca="1">IF(ABS(_xlfn.DAYS(TODAY(),I1782))&lt;$B$9,"Debe renovar licencia luego de curso de 8 horas","")</f>
        <v/>
      </c>
      <c r="L1782" s="8"/>
      <c r="M1782" s="8" t="str">
        <f ca="1">IF(AND(J1782="no",$B$10="si"),"si","no")</f>
        <v>no</v>
      </c>
      <c r="N1782" s="266"/>
      <c r="O1782" s="266"/>
      <c r="P1782" s="266"/>
      <c r="Q1782" s="267" t="str" cm="1">
        <f t="array" aca="1" ref="Q1782" ca="1">_xlfn.IFS(J1782="no","no",$B$10="si","si")</f>
        <v>si</v>
      </c>
      <c r="R1782" s="266"/>
    </row>
    <row r="1783" spans="1:18" x14ac:dyDescent="0.3">
      <c r="A1783" s="61" t="s">
        <v>6957</v>
      </c>
      <c r="B1783" s="224" t="s">
        <v>44</v>
      </c>
      <c r="C1783" s="225" t="s">
        <v>6958</v>
      </c>
      <c r="D1783" s="38" t="s">
        <v>57</v>
      </c>
      <c r="E1783" s="37" t="s">
        <v>6959</v>
      </c>
      <c r="F1783" s="38" t="s">
        <v>683</v>
      </c>
      <c r="G1783" s="54" t="s">
        <v>6960</v>
      </c>
      <c r="H1783" s="40">
        <v>44328</v>
      </c>
      <c r="I1783" s="41">
        <f>Table15[[#This Row],[Fecha 
de 
expedición]]+1461</f>
        <v>45789</v>
      </c>
      <c r="J1783" s="244" t="str">
        <f ca="1">IF(I1783&gt;=TODAY(),"si","no")</f>
        <v>si</v>
      </c>
      <c r="K1783" s="8" t="str">
        <f ca="1">IF(ABS(_xlfn.DAYS(TODAY(),I1783))&lt;$B$9,"Debe renovar licencia luego de curso de 8 horas","")</f>
        <v/>
      </c>
      <c r="L1783" s="8"/>
      <c r="M1783" s="8" t="str">
        <f ca="1">IF(AND(J1783="no",$B$10="si"),"si","no")</f>
        <v>no</v>
      </c>
      <c r="N1783" s="266"/>
      <c r="O1783" s="266"/>
      <c r="P1783" s="266"/>
      <c r="Q1783" s="267" t="str" cm="1">
        <f t="array" aca="1" ref="Q1783" ca="1">_xlfn.IFS(J1783="no","no",$B$10="si","si")</f>
        <v>si</v>
      </c>
      <c r="R1783" s="266"/>
    </row>
    <row r="1784" spans="1:18" x14ac:dyDescent="0.3">
      <c r="A1784" s="61" t="s">
        <v>6961</v>
      </c>
      <c r="B1784" s="224" t="s">
        <v>44</v>
      </c>
      <c r="C1784" s="225" t="s">
        <v>6962</v>
      </c>
      <c r="D1784" s="38" t="s">
        <v>57</v>
      </c>
      <c r="E1784" s="37" t="s">
        <v>6963</v>
      </c>
      <c r="F1784" s="38" t="s">
        <v>1204</v>
      </c>
      <c r="G1784" s="54" t="s">
        <v>6964</v>
      </c>
      <c r="H1784" s="40">
        <v>44328</v>
      </c>
      <c r="I1784" s="41">
        <f>Table15[[#This Row],[Fecha 
de 
expedición]]+1461</f>
        <v>45789</v>
      </c>
      <c r="J1784" s="244" t="str">
        <f ca="1">IF(I1784&gt;=TODAY(),"si","no")</f>
        <v>si</v>
      </c>
      <c r="K1784" s="8" t="str">
        <f ca="1">IF(ABS(_xlfn.DAYS(TODAY(),I1784))&lt;$B$9,"Debe renovar licencia luego de curso de 8 horas","")</f>
        <v/>
      </c>
      <c r="L1784" s="8"/>
      <c r="M1784" s="8" t="str">
        <f ca="1">IF(AND(J1784="no",$B$10="si"),"si","no")</f>
        <v>no</v>
      </c>
      <c r="N1784" s="266"/>
      <c r="O1784" s="266"/>
      <c r="P1784" s="266"/>
      <c r="Q1784" s="267" t="str" cm="1">
        <f t="array" aca="1" ref="Q1784" ca="1">_xlfn.IFS(J1784="no","no",$B$10="si","si")</f>
        <v>si</v>
      </c>
      <c r="R1784" s="266"/>
    </row>
    <row r="1785" spans="1:18" x14ac:dyDescent="0.3">
      <c r="A1785" s="61" t="s">
        <v>6965</v>
      </c>
      <c r="B1785" s="224" t="s">
        <v>44</v>
      </c>
      <c r="C1785" s="225" t="s">
        <v>6966</v>
      </c>
      <c r="D1785" s="38" t="s">
        <v>57</v>
      </c>
      <c r="E1785" s="37" t="s">
        <v>6967</v>
      </c>
      <c r="F1785" s="38" t="s">
        <v>168</v>
      </c>
      <c r="G1785" s="54" t="s">
        <v>6968</v>
      </c>
      <c r="H1785" s="40">
        <v>44328</v>
      </c>
      <c r="I1785" s="41">
        <f>Table15[[#This Row],[Fecha 
de 
expedición]]+1461</f>
        <v>45789</v>
      </c>
      <c r="J1785" s="244" t="str">
        <f ca="1">IF(I1785&gt;=TODAY(),"si","no")</f>
        <v>si</v>
      </c>
      <c r="K1785" s="8" t="str">
        <f ca="1">IF(ABS(_xlfn.DAYS(TODAY(),I1785))&lt;$B$9,"Debe renovar licencia luego de curso de 8 horas","")</f>
        <v/>
      </c>
      <c r="L1785" s="8"/>
      <c r="M1785" s="8" t="str">
        <f ca="1">IF(AND(J1785="no",$B$10="si"),"si","no")</f>
        <v>no</v>
      </c>
      <c r="N1785" s="266"/>
      <c r="O1785" s="266"/>
      <c r="P1785" s="266"/>
      <c r="Q1785" s="267" t="str" cm="1">
        <f t="array" aca="1" ref="Q1785" ca="1">_xlfn.IFS(J1785="no","no",$B$10="si","si")</f>
        <v>si</v>
      </c>
      <c r="R1785" s="266"/>
    </row>
    <row r="1786" spans="1:18" x14ac:dyDescent="0.3">
      <c r="A1786" s="61" t="s">
        <v>6969</v>
      </c>
      <c r="B1786" s="224" t="s">
        <v>44</v>
      </c>
      <c r="C1786" s="225" t="s">
        <v>6970</v>
      </c>
      <c r="D1786" s="38" t="s">
        <v>57</v>
      </c>
      <c r="E1786" s="37" t="s">
        <v>6971</v>
      </c>
      <c r="F1786" s="38" t="s">
        <v>53</v>
      </c>
      <c r="G1786" s="54" t="s">
        <v>6972</v>
      </c>
      <c r="H1786" s="40">
        <v>44328</v>
      </c>
      <c r="I1786" s="41">
        <f>Table15[[#This Row],[Fecha 
de 
expedición]]+1461</f>
        <v>45789</v>
      </c>
      <c r="J1786" s="244" t="str">
        <f ca="1">IF(I1786&gt;=TODAY(),"si","no")</f>
        <v>si</v>
      </c>
      <c r="K1786" s="8" t="str">
        <f ca="1">IF(ABS(_xlfn.DAYS(TODAY(),I1786))&lt;$B$9,"Debe renovar licencia luego de curso de 8 horas","")</f>
        <v/>
      </c>
      <c r="L1786" s="8"/>
      <c r="M1786" s="8" t="str">
        <f ca="1">IF(AND(J1786="no",$B$10="si"),"si","no")</f>
        <v>no</v>
      </c>
      <c r="N1786" s="266"/>
      <c r="O1786" s="266"/>
      <c r="P1786" s="266"/>
      <c r="Q1786" s="267" t="str" cm="1">
        <f t="array" aca="1" ref="Q1786" ca="1">_xlfn.IFS(J1786="no","no",$B$10="si","si")</f>
        <v>si</v>
      </c>
      <c r="R1786" s="266"/>
    </row>
    <row r="1787" spans="1:18" x14ac:dyDescent="0.3">
      <c r="A1787" s="61" t="s">
        <v>6973</v>
      </c>
      <c r="B1787" s="224" t="s">
        <v>44</v>
      </c>
      <c r="C1787" s="225" t="s">
        <v>6974</v>
      </c>
      <c r="D1787" s="38" t="s">
        <v>57</v>
      </c>
      <c r="E1787" s="37" t="s">
        <v>6975</v>
      </c>
      <c r="F1787" s="38" t="s">
        <v>6976</v>
      </c>
      <c r="G1787" s="54" t="s">
        <v>6977</v>
      </c>
      <c r="H1787" s="40">
        <v>44328</v>
      </c>
      <c r="I1787" s="41">
        <f>Table15[[#This Row],[Fecha 
de 
expedición]]+1461</f>
        <v>45789</v>
      </c>
      <c r="J1787" s="244" t="str">
        <f ca="1">IF(I1787&gt;=TODAY(),"si","no")</f>
        <v>si</v>
      </c>
      <c r="K1787" s="8" t="str">
        <f ca="1">IF(ABS(_xlfn.DAYS(TODAY(),I1787))&lt;$B$9,"Debe renovar licencia luego de curso de 8 horas","")</f>
        <v/>
      </c>
      <c r="L1787" s="8"/>
      <c r="M1787" s="8" t="str">
        <f ca="1">IF(AND(J1787="no",$B$10="si"),"si","no")</f>
        <v>no</v>
      </c>
      <c r="N1787" s="266"/>
      <c r="O1787" s="266"/>
      <c r="P1787" s="266"/>
      <c r="Q1787" s="267" t="str" cm="1">
        <f t="array" aca="1" ref="Q1787" ca="1">_xlfn.IFS(J1787="no","no",$B$10="si","si")</f>
        <v>si</v>
      </c>
      <c r="R1787" s="266"/>
    </row>
    <row r="1788" spans="1:18" x14ac:dyDescent="0.3">
      <c r="A1788" s="61" t="s">
        <v>6978</v>
      </c>
      <c r="B1788" s="224" t="s">
        <v>44</v>
      </c>
      <c r="C1788" s="225" t="s">
        <v>6979</v>
      </c>
      <c r="D1788" s="38" t="s">
        <v>46</v>
      </c>
      <c r="E1788" s="37" t="s">
        <v>6980</v>
      </c>
      <c r="F1788" s="38" t="s">
        <v>69</v>
      </c>
      <c r="G1788" s="54" t="s">
        <v>6981</v>
      </c>
      <c r="H1788" s="40">
        <v>44328</v>
      </c>
      <c r="I1788" s="41">
        <f>Table15[[#This Row],[Fecha 
de 
expedición]]+1461</f>
        <v>45789</v>
      </c>
      <c r="J1788" s="244" t="str">
        <f ca="1">IF(I1788&gt;=TODAY(),"si","no")</f>
        <v>si</v>
      </c>
      <c r="K1788" s="8" t="str">
        <f ca="1">IF(ABS(_xlfn.DAYS(TODAY(),I1788))&lt;$B$9,"Debe renovar licencia luego de curso de 8 horas","")</f>
        <v/>
      </c>
      <c r="L1788" s="8"/>
      <c r="M1788" s="8" t="str">
        <f ca="1">IF(AND(J1788="no",$B$10="si"),"si","no")</f>
        <v>no</v>
      </c>
      <c r="N1788" s="266"/>
      <c r="O1788" s="266"/>
      <c r="P1788" s="266"/>
      <c r="Q1788" s="267" t="str" cm="1">
        <f t="array" aca="1" ref="Q1788" ca="1">_xlfn.IFS(J1788="no","no",$B$10="si","si")</f>
        <v>si</v>
      </c>
      <c r="R1788" s="266"/>
    </row>
    <row r="1789" spans="1:18" x14ac:dyDescent="0.3">
      <c r="A1789" s="61" t="s">
        <v>6982</v>
      </c>
      <c r="B1789" s="224" t="s">
        <v>44</v>
      </c>
      <c r="C1789" s="225" t="s">
        <v>6983</v>
      </c>
      <c r="D1789" s="38" t="s">
        <v>57</v>
      </c>
      <c r="E1789" s="37" t="s">
        <v>6984</v>
      </c>
      <c r="F1789" s="38" t="s">
        <v>53</v>
      </c>
      <c r="G1789" s="54" t="s">
        <v>6985</v>
      </c>
      <c r="H1789" s="40">
        <v>44328</v>
      </c>
      <c r="I1789" s="41">
        <f>Table15[[#This Row],[Fecha 
de 
expedición]]+1461</f>
        <v>45789</v>
      </c>
      <c r="J1789" s="244" t="str">
        <f ca="1">IF(I1789&gt;=TODAY(),"si","no")</f>
        <v>si</v>
      </c>
      <c r="K1789" s="8" t="str">
        <f ca="1">IF(ABS(_xlfn.DAYS(TODAY(),I1789))&lt;$B$9,"Debe renovar licencia luego de curso de 8 horas","")</f>
        <v/>
      </c>
      <c r="L1789" s="8"/>
      <c r="M1789" s="8" t="str">
        <f ca="1">IF(AND(J1789="no",$B$10="si"),"si","no")</f>
        <v>no</v>
      </c>
      <c r="N1789" s="266"/>
      <c r="O1789" s="266"/>
      <c r="P1789" s="266"/>
      <c r="Q1789" s="267" t="str" cm="1">
        <f t="array" aca="1" ref="Q1789" ca="1">_xlfn.IFS(J1789="no","no",$B$10="si","si")</f>
        <v>si</v>
      </c>
      <c r="R1789" s="266"/>
    </row>
    <row r="1790" spans="1:18" x14ac:dyDescent="0.3">
      <c r="A1790" s="61" t="s">
        <v>6986</v>
      </c>
      <c r="B1790" s="224" t="s">
        <v>44</v>
      </c>
      <c r="C1790" s="225" t="s">
        <v>6987</v>
      </c>
      <c r="D1790" s="38" t="s">
        <v>57</v>
      </c>
      <c r="E1790" s="37" t="s">
        <v>6988</v>
      </c>
      <c r="F1790" s="38" t="s">
        <v>84</v>
      </c>
      <c r="G1790" s="39" t="s">
        <v>6989</v>
      </c>
      <c r="H1790" s="40">
        <v>44259</v>
      </c>
      <c r="I1790" s="41">
        <f>Table15[[#This Row],[Fecha 
de 
expedición]]+1461</f>
        <v>45720</v>
      </c>
      <c r="J1790" s="244" t="str">
        <f ca="1">IF(I1790&gt;=TODAY(),"si","no")</f>
        <v>si</v>
      </c>
      <c r="K1790" s="8" t="str">
        <f ca="1">IF(ABS(_xlfn.DAYS(TODAY(),I1790))&lt;$B$9,"Debe renovar licencia luego de curso de 8 horas","")</f>
        <v/>
      </c>
      <c r="L1790" s="8"/>
      <c r="M1790" s="8" t="str">
        <f ca="1">IF(AND(J1790="no",$B$10="si"),"si","no")</f>
        <v>no</v>
      </c>
      <c r="N1790" s="266"/>
      <c r="O1790" s="266"/>
      <c r="P1790" s="266"/>
      <c r="Q1790" s="267" t="str" cm="1">
        <f t="array" aca="1" ref="Q1790" ca="1">_xlfn.IFS(J1790="no","no",$B$10="si","si")</f>
        <v>si</v>
      </c>
      <c r="R1790" s="266"/>
    </row>
    <row r="1791" spans="1:18" x14ac:dyDescent="0.3">
      <c r="A1791" s="61" t="s">
        <v>6990</v>
      </c>
      <c r="B1791" s="224" t="s">
        <v>44</v>
      </c>
      <c r="C1791" s="225" t="s">
        <v>6991</v>
      </c>
      <c r="D1791" s="38" t="s">
        <v>57</v>
      </c>
      <c r="E1791" s="37" t="s">
        <v>6992</v>
      </c>
      <c r="F1791" s="38" t="s">
        <v>1011</v>
      </c>
      <c r="G1791" s="39" t="s">
        <v>6993</v>
      </c>
      <c r="H1791" s="40">
        <v>44259</v>
      </c>
      <c r="I1791" s="41">
        <f>Table15[[#This Row],[Fecha 
de 
expedición]]+1461</f>
        <v>45720</v>
      </c>
      <c r="J1791" s="244" t="str">
        <f ca="1">IF(I1791&gt;=TODAY(),"si","no")</f>
        <v>si</v>
      </c>
      <c r="K1791" s="8" t="str">
        <f ca="1">IF(ABS(_xlfn.DAYS(TODAY(),I1791))&lt;$B$9,"Debe renovar licencia luego de curso de 8 horas","")</f>
        <v/>
      </c>
      <c r="L1791" s="8"/>
      <c r="M1791" s="8" t="str">
        <f ca="1">IF(AND(J1791="no",$B$10="si"),"si","no")</f>
        <v>no</v>
      </c>
      <c r="N1791" s="266"/>
      <c r="O1791" s="266"/>
      <c r="P1791" s="266"/>
      <c r="Q1791" s="267" t="str" cm="1">
        <f t="array" aca="1" ref="Q1791" ca="1">_xlfn.IFS(J1791="no","no",$B$10="si","si")</f>
        <v>si</v>
      </c>
      <c r="R1791" s="266"/>
    </row>
    <row r="1792" spans="1:18" x14ac:dyDescent="0.3">
      <c r="A1792" s="61" t="s">
        <v>6994</v>
      </c>
      <c r="B1792" s="224" t="s">
        <v>44</v>
      </c>
      <c r="C1792" s="225" t="s">
        <v>6995</v>
      </c>
      <c r="D1792" s="38" t="s">
        <v>57</v>
      </c>
      <c r="E1792" s="37" t="s">
        <v>6996</v>
      </c>
      <c r="F1792" s="38" t="s">
        <v>835</v>
      </c>
      <c r="G1792" s="39" t="s">
        <v>6997</v>
      </c>
      <c r="H1792" s="40">
        <v>44259</v>
      </c>
      <c r="I1792" s="41">
        <f>Table15[[#This Row],[Fecha 
de 
expedición]]+1461</f>
        <v>45720</v>
      </c>
      <c r="J1792" s="244" t="str">
        <f ca="1">IF(I1792&gt;=TODAY(),"si","no")</f>
        <v>si</v>
      </c>
      <c r="K1792" s="8" t="str">
        <f ca="1">IF(ABS(_xlfn.DAYS(TODAY(),I1792))&lt;$B$9,"Debe renovar licencia luego de curso de 8 horas","")</f>
        <v/>
      </c>
      <c r="L1792" s="8"/>
      <c r="M1792" s="8" t="str">
        <f ca="1">IF(AND(J1792="no",$B$10="si"),"si","no")</f>
        <v>no</v>
      </c>
      <c r="N1792" s="266"/>
      <c r="O1792" s="266"/>
      <c r="P1792" s="266"/>
      <c r="Q1792" s="267" t="str" cm="1">
        <f t="array" aca="1" ref="Q1792" ca="1">_xlfn.IFS(J1792="no","no",$B$10="si","si")</f>
        <v>si</v>
      </c>
      <c r="R1792" s="266"/>
    </row>
    <row r="1793" spans="1:18" x14ac:dyDescent="0.3">
      <c r="A1793" s="61" t="s">
        <v>6998</v>
      </c>
      <c r="B1793" s="224" t="s">
        <v>44</v>
      </c>
      <c r="C1793" s="225" t="s">
        <v>6999</v>
      </c>
      <c r="D1793" s="38" t="s">
        <v>57</v>
      </c>
      <c r="E1793" s="37" t="s">
        <v>7000</v>
      </c>
      <c r="F1793" s="38" t="s">
        <v>53</v>
      </c>
      <c r="G1793" s="39" t="s">
        <v>7001</v>
      </c>
      <c r="H1793" s="40">
        <v>44259</v>
      </c>
      <c r="I1793" s="41">
        <f>Table15[[#This Row],[Fecha 
de 
expedición]]+1461</f>
        <v>45720</v>
      </c>
      <c r="J1793" s="244" t="str">
        <f ca="1">IF(I1793&gt;=TODAY(),"si","no")</f>
        <v>si</v>
      </c>
      <c r="K1793" s="8" t="str">
        <f ca="1">IF(ABS(_xlfn.DAYS(TODAY(),I1793))&lt;$B$9,"Debe renovar licencia luego de curso de 8 horas","")</f>
        <v/>
      </c>
      <c r="L1793" s="8"/>
      <c r="M1793" s="8" t="str">
        <f ca="1">IF(AND(J1793="no",$B$10="si"),"si","no")</f>
        <v>no</v>
      </c>
      <c r="N1793" s="266"/>
      <c r="O1793" s="266"/>
      <c r="P1793" s="266"/>
      <c r="Q1793" s="267" t="str" cm="1">
        <f t="array" aca="1" ref="Q1793" ca="1">_xlfn.IFS(J1793="no","no",$B$10="si","si")</f>
        <v>si</v>
      </c>
      <c r="R1793" s="266"/>
    </row>
    <row r="1794" spans="1:18" x14ac:dyDescent="0.3">
      <c r="A1794" s="61" t="s">
        <v>7002</v>
      </c>
      <c r="B1794" s="224" t="s">
        <v>44</v>
      </c>
      <c r="C1794" s="225" t="s">
        <v>7003</v>
      </c>
      <c r="D1794" s="38" t="s">
        <v>57</v>
      </c>
      <c r="E1794" s="37" t="s">
        <v>7004</v>
      </c>
      <c r="F1794" s="38" t="s">
        <v>664</v>
      </c>
      <c r="G1794" s="39" t="s">
        <v>7005</v>
      </c>
      <c r="H1794" s="40">
        <v>44259</v>
      </c>
      <c r="I1794" s="41">
        <f>Table15[[#This Row],[Fecha 
de 
expedición]]+1461</f>
        <v>45720</v>
      </c>
      <c r="J1794" s="244" t="str">
        <f ca="1">IF(I1794&gt;=TODAY(),"si","no")</f>
        <v>si</v>
      </c>
      <c r="K1794" s="8" t="str">
        <f ca="1">IF(ABS(_xlfn.DAYS(TODAY(),I1794))&lt;$B$9,"Debe renovar licencia luego de curso de 8 horas","")</f>
        <v/>
      </c>
      <c r="L1794" s="8"/>
      <c r="M1794" s="8" t="str">
        <f ca="1">IF(AND(J1794="no",$B$10="si"),"si","no")</f>
        <v>no</v>
      </c>
      <c r="N1794" s="266"/>
      <c r="O1794" s="266"/>
      <c r="P1794" s="266"/>
      <c r="Q1794" s="267" t="str" cm="1">
        <f t="array" aca="1" ref="Q1794" ca="1">_xlfn.IFS(J1794="no","no",$B$10="si","si")</f>
        <v>si</v>
      </c>
      <c r="R1794" s="266"/>
    </row>
    <row r="1795" spans="1:18" x14ac:dyDescent="0.3">
      <c r="A1795" s="61" t="s">
        <v>7006</v>
      </c>
      <c r="B1795" s="224" t="s">
        <v>44</v>
      </c>
      <c r="C1795" s="225" t="s">
        <v>7007</v>
      </c>
      <c r="D1795" s="38" t="s">
        <v>46</v>
      </c>
      <c r="E1795" s="37" t="s">
        <v>7008</v>
      </c>
      <c r="F1795" s="38" t="s">
        <v>89</v>
      </c>
      <c r="G1795" s="39" t="s">
        <v>7009</v>
      </c>
      <c r="H1795" s="40">
        <v>44259</v>
      </c>
      <c r="I1795" s="41">
        <f>Table15[[#This Row],[Fecha 
de 
expedición]]+1461</f>
        <v>45720</v>
      </c>
      <c r="J1795" s="244" t="str">
        <f ca="1">IF(I1795&gt;=TODAY(),"si","no")</f>
        <v>si</v>
      </c>
      <c r="K1795" s="8" t="str">
        <f ca="1">IF(ABS(_xlfn.DAYS(TODAY(),I1795))&lt;$B$9,"Debe renovar licencia luego de curso de 8 horas","")</f>
        <v/>
      </c>
      <c r="L1795" s="8"/>
      <c r="M1795" s="8" t="str">
        <f ca="1">IF(AND(J1795="no",$B$10="si"),"si","no")</f>
        <v>no</v>
      </c>
      <c r="N1795" s="266"/>
      <c r="O1795" s="266"/>
      <c r="P1795" s="266"/>
      <c r="Q1795" s="267" t="str" cm="1">
        <f t="array" aca="1" ref="Q1795" ca="1">_xlfn.IFS(J1795="no","no",$B$10="si","si")</f>
        <v>si</v>
      </c>
      <c r="R1795" s="266"/>
    </row>
    <row r="1796" spans="1:18" x14ac:dyDescent="0.3">
      <c r="A1796" s="61" t="s">
        <v>7010</v>
      </c>
      <c r="B1796" s="224" t="s">
        <v>44</v>
      </c>
      <c r="C1796" s="225" t="s">
        <v>7011</v>
      </c>
      <c r="D1796" s="38" t="s">
        <v>57</v>
      </c>
      <c r="E1796" s="37" t="s">
        <v>7012</v>
      </c>
      <c r="F1796" s="38" t="s">
        <v>835</v>
      </c>
      <c r="G1796" s="39" t="s">
        <v>7013</v>
      </c>
      <c r="H1796" s="40">
        <v>44259</v>
      </c>
      <c r="I1796" s="41">
        <f>Table15[[#This Row],[Fecha 
de 
expedición]]+1461</f>
        <v>45720</v>
      </c>
      <c r="J1796" s="244" t="str">
        <f ca="1">IF(I1796&gt;=TODAY(),"si","no")</f>
        <v>si</v>
      </c>
      <c r="K1796" s="8" t="str">
        <f ca="1">IF(ABS(_xlfn.DAYS(TODAY(),I1796))&lt;$B$9,"Debe renovar licencia luego de curso de 8 horas","")</f>
        <v/>
      </c>
      <c r="L1796" s="8"/>
      <c r="M1796" s="8" t="str">
        <f ca="1">IF(AND(J1796="no",$B$10="si"),"si","no")</f>
        <v>no</v>
      </c>
      <c r="N1796" s="266"/>
      <c r="O1796" s="266"/>
      <c r="P1796" s="266"/>
      <c r="Q1796" s="267" t="str" cm="1">
        <f t="array" aca="1" ref="Q1796" ca="1">_xlfn.IFS(J1796="no","no",$B$10="si","si")</f>
        <v>si</v>
      </c>
      <c r="R1796" s="266"/>
    </row>
    <row r="1797" spans="1:18" x14ac:dyDescent="0.3">
      <c r="A1797" s="61" t="s">
        <v>7014</v>
      </c>
      <c r="B1797" s="224" t="s">
        <v>44</v>
      </c>
      <c r="C1797" s="225" t="s">
        <v>7015</v>
      </c>
      <c r="D1797" s="38" t="s">
        <v>57</v>
      </c>
      <c r="E1797" s="37" t="s">
        <v>7016</v>
      </c>
      <c r="F1797" s="38" t="s">
        <v>1204</v>
      </c>
      <c r="G1797" s="39" t="s">
        <v>7017</v>
      </c>
      <c r="H1797" s="40">
        <v>44259</v>
      </c>
      <c r="I1797" s="41">
        <f>Table15[[#This Row],[Fecha 
de 
expedición]]+1461</f>
        <v>45720</v>
      </c>
      <c r="J1797" s="244" t="str">
        <f ca="1">IF(I1797&gt;=TODAY(),"si","no")</f>
        <v>si</v>
      </c>
      <c r="K1797" s="8" t="str">
        <f ca="1">IF(ABS(_xlfn.DAYS(TODAY(),I1797))&lt;$B$9,"Debe renovar licencia luego de curso de 8 horas","")</f>
        <v/>
      </c>
      <c r="L1797" s="8"/>
      <c r="M1797" s="8" t="str">
        <f ca="1">IF(AND(J1797="no",$B$10="si"),"si","no")</f>
        <v>no</v>
      </c>
      <c r="N1797" s="266"/>
      <c r="O1797" s="266"/>
      <c r="P1797" s="266"/>
      <c r="Q1797" s="267" t="str" cm="1">
        <f t="array" aca="1" ref="Q1797" ca="1">_xlfn.IFS(J1797="no","no",$B$10="si","si")</f>
        <v>si</v>
      </c>
      <c r="R1797" s="266"/>
    </row>
    <row r="1798" spans="1:18" x14ac:dyDescent="0.3">
      <c r="A1798" s="61" t="s">
        <v>7018</v>
      </c>
      <c r="B1798" s="224" t="s">
        <v>44</v>
      </c>
      <c r="C1798" s="225" t="s">
        <v>7019</v>
      </c>
      <c r="D1798" s="38" t="s">
        <v>57</v>
      </c>
      <c r="E1798" s="37" t="s">
        <v>7020</v>
      </c>
      <c r="F1798" s="38" t="s">
        <v>109</v>
      </c>
      <c r="G1798" s="39" t="s">
        <v>7021</v>
      </c>
      <c r="H1798" s="40">
        <v>44259</v>
      </c>
      <c r="I1798" s="41">
        <f>Table15[[#This Row],[Fecha 
de 
expedición]]+1461</f>
        <v>45720</v>
      </c>
      <c r="J1798" s="244" t="str">
        <f ca="1">IF(I1798&gt;=TODAY(),"si","no")</f>
        <v>si</v>
      </c>
      <c r="K1798" s="8" t="str">
        <f ca="1">IF(ABS(_xlfn.DAYS(TODAY(),I1798))&lt;$B$9,"Debe renovar licencia luego de curso de 8 horas","")</f>
        <v/>
      </c>
      <c r="L1798" s="8"/>
      <c r="M1798" s="8" t="str">
        <f ca="1">IF(AND(J1798="no",$B$10="si"),"si","no")</f>
        <v>no</v>
      </c>
      <c r="N1798" s="266"/>
      <c r="O1798" s="266"/>
      <c r="P1798" s="266"/>
      <c r="Q1798" s="267" t="str" cm="1">
        <f t="array" aca="1" ref="Q1798" ca="1">_xlfn.IFS(J1798="no","no",$B$10="si","si")</f>
        <v>si</v>
      </c>
      <c r="R1798" s="266"/>
    </row>
    <row r="1799" spans="1:18" x14ac:dyDescent="0.3">
      <c r="A1799" s="61" t="s">
        <v>7022</v>
      </c>
      <c r="B1799" s="224" t="s">
        <v>44</v>
      </c>
      <c r="C1799" s="225" t="s">
        <v>7023</v>
      </c>
      <c r="D1799" s="38" t="s">
        <v>57</v>
      </c>
      <c r="E1799" s="37" t="s">
        <v>7024</v>
      </c>
      <c r="F1799" s="38" t="s">
        <v>155</v>
      </c>
      <c r="G1799" s="39" t="s">
        <v>7025</v>
      </c>
      <c r="H1799" s="40">
        <v>44259</v>
      </c>
      <c r="I1799" s="41">
        <f>Table15[[#This Row],[Fecha 
de 
expedición]]+1461</f>
        <v>45720</v>
      </c>
      <c r="J1799" s="244" t="str">
        <f ca="1">IF(I1799&gt;=TODAY(),"si","no")</f>
        <v>si</v>
      </c>
      <c r="K1799" s="8" t="str">
        <f ca="1">IF(ABS(_xlfn.DAYS(TODAY(),I1799))&lt;$B$9,"Debe renovar licencia luego de curso de 8 horas","")</f>
        <v/>
      </c>
      <c r="L1799" s="8"/>
      <c r="M1799" s="8" t="str">
        <f ca="1">IF(AND(J1799="no",$B$10="si"),"si","no")</f>
        <v>no</v>
      </c>
      <c r="N1799" s="266"/>
      <c r="O1799" s="266"/>
      <c r="P1799" s="266"/>
      <c r="Q1799" s="267" t="str" cm="1">
        <f t="array" aca="1" ref="Q1799" ca="1">_xlfn.IFS(J1799="no","no",$B$10="si","si")</f>
        <v>si</v>
      </c>
      <c r="R1799" s="266"/>
    </row>
    <row r="1800" spans="1:18" x14ac:dyDescent="0.3">
      <c r="A1800" s="61" t="s">
        <v>7026</v>
      </c>
      <c r="B1800" s="224" t="s">
        <v>44</v>
      </c>
      <c r="C1800" s="225" t="s">
        <v>7027</v>
      </c>
      <c r="D1800" s="38" t="s">
        <v>57</v>
      </c>
      <c r="E1800" s="37" t="s">
        <v>7028</v>
      </c>
      <c r="F1800" s="38" t="s">
        <v>53</v>
      </c>
      <c r="G1800" s="39" t="s">
        <v>7029</v>
      </c>
      <c r="H1800" s="40">
        <v>44259</v>
      </c>
      <c r="I1800" s="41">
        <f>Table15[[#This Row],[Fecha 
de 
expedición]]+1461</f>
        <v>45720</v>
      </c>
      <c r="J1800" s="244" t="str">
        <f ca="1">IF(I1800&gt;=TODAY(),"si","no")</f>
        <v>si</v>
      </c>
      <c r="K1800" s="8" t="str">
        <f ca="1">IF(ABS(_xlfn.DAYS(TODAY(),I1800))&lt;$B$9,"Debe renovar licencia luego de curso de 8 horas","")</f>
        <v/>
      </c>
      <c r="L1800" s="8"/>
      <c r="M1800" s="8" t="str">
        <f ca="1">IF(AND(J1800="no",$B$10="si"),"si","no")</f>
        <v>no</v>
      </c>
      <c r="N1800" s="266"/>
      <c r="O1800" s="266"/>
      <c r="P1800" s="266"/>
      <c r="Q1800" s="267" t="str" cm="1">
        <f t="array" aca="1" ref="Q1800" ca="1">_xlfn.IFS(J1800="no","no",$B$10="si","si")</f>
        <v>si</v>
      </c>
      <c r="R1800" s="266"/>
    </row>
    <row r="1801" spans="1:18" x14ac:dyDescent="0.3">
      <c r="A1801" s="61" t="s">
        <v>7030</v>
      </c>
      <c r="B1801" s="224" t="s">
        <v>44</v>
      </c>
      <c r="C1801" s="225" t="s">
        <v>7031</v>
      </c>
      <c r="D1801" s="38" t="s">
        <v>57</v>
      </c>
      <c r="E1801" s="37" t="s">
        <v>7032</v>
      </c>
      <c r="F1801" s="38" t="s">
        <v>168</v>
      </c>
      <c r="G1801" s="39" t="s">
        <v>7033</v>
      </c>
      <c r="H1801" s="40">
        <v>44259</v>
      </c>
      <c r="I1801" s="41">
        <f>Table15[[#This Row],[Fecha 
de 
expedición]]+1461</f>
        <v>45720</v>
      </c>
      <c r="J1801" s="244" t="str">
        <f ca="1">IF(I1801&gt;=TODAY(),"si","no")</f>
        <v>si</v>
      </c>
      <c r="K1801" s="8" t="str">
        <f ca="1">IF(ABS(_xlfn.DAYS(TODAY(),I1801))&lt;$B$9,"Debe renovar licencia luego de curso de 8 horas","")</f>
        <v/>
      </c>
      <c r="L1801" s="8"/>
      <c r="M1801" s="8" t="str">
        <f ca="1">IF(AND(J1801="no",$B$10="si"),"si","no")</f>
        <v>no</v>
      </c>
      <c r="N1801" s="266"/>
      <c r="O1801" s="266"/>
      <c r="P1801" s="266"/>
      <c r="Q1801" s="267" t="str" cm="1">
        <f t="array" aca="1" ref="Q1801" ca="1">_xlfn.IFS(J1801="no","no",$B$10="si","si")</f>
        <v>si</v>
      </c>
      <c r="R1801" s="266"/>
    </row>
    <row r="1802" spans="1:18" x14ac:dyDescent="0.3">
      <c r="A1802" s="61" t="s">
        <v>7034</v>
      </c>
      <c r="B1802" s="224" t="s">
        <v>44</v>
      </c>
      <c r="C1802" s="225" t="s">
        <v>7035</v>
      </c>
      <c r="D1802" s="38" t="s">
        <v>46</v>
      </c>
      <c r="E1802" s="37" t="s">
        <v>7036</v>
      </c>
      <c r="F1802" s="38" t="s">
        <v>7037</v>
      </c>
      <c r="G1802" s="54" t="s">
        <v>7038</v>
      </c>
      <c r="H1802" s="40">
        <v>44259</v>
      </c>
      <c r="I1802" s="41">
        <f>Table15[[#This Row],[Fecha 
de 
expedición]]+1461</f>
        <v>45720</v>
      </c>
      <c r="J1802" s="244" t="str">
        <f ca="1">IF(I1802&gt;=TODAY(),"si","no")</f>
        <v>si</v>
      </c>
      <c r="K1802" s="8" t="str">
        <f ca="1">IF(ABS(_xlfn.DAYS(TODAY(),I1802))&lt;$B$9,"Debe renovar licencia luego de curso de 8 horas","")</f>
        <v/>
      </c>
      <c r="L1802" s="8"/>
      <c r="M1802" s="8" t="str">
        <f ca="1">IF(AND(J1802="no",$B$10="si"),"si","no")</f>
        <v>no</v>
      </c>
      <c r="N1802" s="266"/>
      <c r="O1802" s="266"/>
      <c r="P1802" s="266"/>
      <c r="Q1802" s="267" t="str" cm="1">
        <f t="array" aca="1" ref="Q1802" ca="1">_xlfn.IFS(J1802="no","no",$B$10="si","si")</f>
        <v>si</v>
      </c>
      <c r="R1802" s="266"/>
    </row>
    <row r="1803" spans="1:18" x14ac:dyDescent="0.3">
      <c r="A1803" s="61" t="s">
        <v>7039</v>
      </c>
      <c r="B1803" s="224" t="s">
        <v>44</v>
      </c>
      <c r="C1803" s="225" t="s">
        <v>7040</v>
      </c>
      <c r="D1803" s="38" t="s">
        <v>57</v>
      </c>
      <c r="E1803" s="37" t="s">
        <v>7041</v>
      </c>
      <c r="F1803" s="38" t="s">
        <v>7042</v>
      </c>
      <c r="G1803" s="39" t="s">
        <v>7043</v>
      </c>
      <c r="H1803" s="40">
        <v>44273</v>
      </c>
      <c r="I1803" s="41">
        <f>Table15[[#This Row],[Fecha 
de 
expedición]]+1461</f>
        <v>45734</v>
      </c>
      <c r="J1803" s="244" t="str">
        <f ca="1">IF(I1803&gt;=TODAY(),"si","no")</f>
        <v>si</v>
      </c>
      <c r="K1803" s="8" t="str">
        <f ca="1">IF(ABS(_xlfn.DAYS(TODAY(),I1803))&lt;$B$9,"Debe renovar licencia luego de curso de 8 horas","")</f>
        <v/>
      </c>
      <c r="L1803" s="8"/>
      <c r="M1803" s="8" t="str">
        <f ca="1">IF(AND(J1803="no",$B$10="si"),"si","no")</f>
        <v>no</v>
      </c>
      <c r="N1803" s="266"/>
      <c r="O1803" s="266"/>
      <c r="P1803" s="266"/>
      <c r="Q1803" s="267" t="str" cm="1">
        <f t="array" aca="1" ref="Q1803" ca="1">_xlfn.IFS(J1803="no","no",$B$10="si","si")</f>
        <v>si</v>
      </c>
      <c r="R1803" s="266"/>
    </row>
    <row r="1804" spans="1:18" x14ac:dyDescent="0.3">
      <c r="A1804" s="61" t="s">
        <v>7044</v>
      </c>
      <c r="B1804" s="224" t="s">
        <v>44</v>
      </c>
      <c r="C1804" s="225" t="s">
        <v>7045</v>
      </c>
      <c r="D1804" s="38" t="s">
        <v>57</v>
      </c>
      <c r="E1804" s="37" t="s">
        <v>7046</v>
      </c>
      <c r="F1804" s="38" t="s">
        <v>606</v>
      </c>
      <c r="G1804" s="39" t="s">
        <v>7047</v>
      </c>
      <c r="H1804" s="40">
        <v>44273</v>
      </c>
      <c r="I1804" s="41">
        <f>Table15[[#This Row],[Fecha 
de 
expedición]]+1461</f>
        <v>45734</v>
      </c>
      <c r="J1804" s="244" t="str">
        <f ca="1">IF(I1804&gt;=TODAY(),"si","no")</f>
        <v>si</v>
      </c>
      <c r="K1804" s="8" t="str">
        <f ca="1">IF(ABS(_xlfn.DAYS(TODAY(),I1804))&lt;$B$9,"Debe renovar licencia luego de curso de 8 horas","")</f>
        <v/>
      </c>
      <c r="L1804" s="8"/>
      <c r="M1804" s="8" t="str">
        <f ca="1">IF(AND(J1804="no",$B$10="si"),"si","no")</f>
        <v>no</v>
      </c>
      <c r="N1804" s="266"/>
      <c r="O1804" s="266"/>
      <c r="P1804" s="266"/>
      <c r="Q1804" s="267" t="str" cm="1">
        <f t="array" aca="1" ref="Q1804" ca="1">_xlfn.IFS(J1804="no","no",$B$10="si","si")</f>
        <v>si</v>
      </c>
      <c r="R1804" s="266"/>
    </row>
    <row r="1805" spans="1:18" x14ac:dyDescent="0.3">
      <c r="A1805" s="61" t="s">
        <v>7048</v>
      </c>
      <c r="B1805" s="224" t="s">
        <v>44</v>
      </c>
      <c r="C1805" s="225" t="s">
        <v>7049</v>
      </c>
      <c r="D1805" s="38" t="s">
        <v>46</v>
      </c>
      <c r="E1805" s="37" t="s">
        <v>7050</v>
      </c>
      <c r="F1805" s="38" t="s">
        <v>74</v>
      </c>
      <c r="G1805" s="39" t="s">
        <v>7051</v>
      </c>
      <c r="H1805" s="40">
        <v>44279</v>
      </c>
      <c r="I1805" s="41">
        <f>Table15[[#This Row],[Fecha 
de 
expedición]]+1461</f>
        <v>45740</v>
      </c>
      <c r="J1805" s="244" t="str">
        <f ca="1">IF(I1805&gt;=TODAY(),"si","no")</f>
        <v>si</v>
      </c>
      <c r="K1805" s="8" t="str">
        <f ca="1">IF(ABS(_xlfn.DAYS(TODAY(),I1805))&lt;$B$9,"Debe renovar licencia luego de curso de 8 horas","")</f>
        <v/>
      </c>
      <c r="L1805" s="8"/>
      <c r="M1805" s="8" t="str">
        <f ca="1">IF(AND(J1805="no",$B$10="si"),"si","no")</f>
        <v>no</v>
      </c>
      <c r="N1805" s="266"/>
      <c r="O1805" s="266"/>
      <c r="P1805" s="266"/>
      <c r="Q1805" s="267" t="str" cm="1">
        <f t="array" aca="1" ref="Q1805" ca="1">_xlfn.IFS(J1805="no","no",$B$10="si","si")</f>
        <v>si</v>
      </c>
      <c r="R1805" s="266"/>
    </row>
    <row r="1806" spans="1:18" x14ac:dyDescent="0.3">
      <c r="A1806" s="61" t="s">
        <v>7052</v>
      </c>
      <c r="B1806" s="224" t="s">
        <v>44</v>
      </c>
      <c r="C1806" s="225" t="s">
        <v>7053</v>
      </c>
      <c r="D1806" s="38" t="s">
        <v>46</v>
      </c>
      <c r="E1806" s="37" t="s">
        <v>7054</v>
      </c>
      <c r="F1806" s="38" t="s">
        <v>124</v>
      </c>
      <c r="G1806" s="39" t="s">
        <v>7055</v>
      </c>
      <c r="H1806" s="40">
        <v>44278</v>
      </c>
      <c r="I1806" s="41">
        <f>Table15[[#This Row],[Fecha 
de 
expedición]]+1461</f>
        <v>45739</v>
      </c>
      <c r="J1806" s="244" t="str">
        <f ca="1">IF(I1806&gt;=TODAY(),"si","no")</f>
        <v>si</v>
      </c>
      <c r="K1806" s="8" t="str">
        <f ca="1">IF(ABS(_xlfn.DAYS(TODAY(),I1806))&lt;$B$9,"Debe renovar licencia luego de curso de 8 horas","")</f>
        <v/>
      </c>
      <c r="L1806" s="8"/>
      <c r="M1806" s="8" t="str">
        <f ca="1">IF(AND(J1806="no",$B$10="si"),"si","no")</f>
        <v>no</v>
      </c>
      <c r="N1806" s="266"/>
      <c r="O1806" s="266"/>
      <c r="P1806" s="266"/>
      <c r="Q1806" s="267" t="str" cm="1">
        <f t="array" aca="1" ref="Q1806" ca="1">_xlfn.IFS(J1806="no","no",$B$10="si","si")</f>
        <v>si</v>
      </c>
      <c r="R1806" s="266"/>
    </row>
    <row r="1807" spans="1:18" x14ac:dyDescent="0.3">
      <c r="A1807" s="61" t="s">
        <v>7056</v>
      </c>
      <c r="B1807" s="224" t="s">
        <v>44</v>
      </c>
      <c r="C1807" s="225" t="s">
        <v>7057</v>
      </c>
      <c r="D1807" s="38" t="s">
        <v>46</v>
      </c>
      <c r="E1807" s="37" t="s">
        <v>7058</v>
      </c>
      <c r="F1807" s="38" t="s">
        <v>74</v>
      </c>
      <c r="G1807" s="39" t="s">
        <v>7059</v>
      </c>
      <c r="H1807" s="40">
        <v>44279</v>
      </c>
      <c r="I1807" s="41">
        <f>Table15[[#This Row],[Fecha 
de 
expedición]]+1461</f>
        <v>45740</v>
      </c>
      <c r="J1807" s="244" t="str">
        <f ca="1">IF(I1807&gt;=TODAY(),"si","no")</f>
        <v>si</v>
      </c>
      <c r="K1807" s="8" t="str">
        <f ca="1">IF(ABS(_xlfn.DAYS(TODAY(),I1807))&lt;$B$9,"Debe renovar licencia luego de curso de 8 horas","")</f>
        <v/>
      </c>
      <c r="L1807" s="8"/>
      <c r="M1807" s="8" t="str">
        <f ca="1">IF(AND(J1807="no",$B$10="si"),"si","no")</f>
        <v>no</v>
      </c>
      <c r="N1807" s="266"/>
      <c r="O1807" s="266"/>
      <c r="P1807" s="266"/>
      <c r="Q1807" s="267" t="str" cm="1">
        <f t="array" aca="1" ref="Q1807" ca="1">_xlfn.IFS(J1807="no","no",$B$10="si","si")</f>
        <v>si</v>
      </c>
      <c r="R1807" s="266"/>
    </row>
    <row r="1808" spans="1:18" x14ac:dyDescent="0.3">
      <c r="A1808" s="61" t="s">
        <v>7060</v>
      </c>
      <c r="B1808" s="224" t="s">
        <v>44</v>
      </c>
      <c r="C1808" s="225" t="s">
        <v>7061</v>
      </c>
      <c r="D1808" s="38" t="s">
        <v>46</v>
      </c>
      <c r="E1808" s="37" t="s">
        <v>7062</v>
      </c>
      <c r="F1808" s="38" t="s">
        <v>53</v>
      </c>
      <c r="G1808" s="39" t="s">
        <v>7063</v>
      </c>
      <c r="H1808" s="40">
        <v>44279</v>
      </c>
      <c r="I1808" s="41">
        <f>Table15[[#This Row],[Fecha 
de 
expedición]]+1461</f>
        <v>45740</v>
      </c>
      <c r="J1808" s="244" t="str">
        <f ca="1">IF(I1808&gt;=TODAY(),"si","no")</f>
        <v>si</v>
      </c>
      <c r="K1808" s="8" t="str">
        <f ca="1">IF(ABS(_xlfn.DAYS(TODAY(),I1808))&lt;$B$9,"Debe renovar licencia luego de curso de 8 horas","")</f>
        <v/>
      </c>
      <c r="L1808" s="8"/>
      <c r="M1808" s="8" t="str">
        <f ca="1">IF(AND(J1808="no",$B$10="si"),"si","no")</f>
        <v>no</v>
      </c>
      <c r="N1808" s="266"/>
      <c r="O1808" s="266"/>
      <c r="P1808" s="266"/>
      <c r="Q1808" s="267" t="str" cm="1">
        <f t="array" aca="1" ref="Q1808" ca="1">_xlfn.IFS(J1808="no","no",$B$10="si","si")</f>
        <v>si</v>
      </c>
      <c r="R1808" s="266"/>
    </row>
    <row r="1809" spans="1:18" x14ac:dyDescent="0.3">
      <c r="A1809" s="61" t="s">
        <v>7064</v>
      </c>
      <c r="B1809" s="224" t="s">
        <v>44</v>
      </c>
      <c r="C1809" s="225" t="s">
        <v>7065</v>
      </c>
      <c r="D1809" s="38" t="s">
        <v>57</v>
      </c>
      <c r="E1809" s="37" t="s">
        <v>7066</v>
      </c>
      <c r="F1809" s="38" t="s">
        <v>109</v>
      </c>
      <c r="G1809" s="39" t="s">
        <v>7067</v>
      </c>
      <c r="H1809" s="40">
        <v>44279</v>
      </c>
      <c r="I1809" s="41">
        <f>Table15[[#This Row],[Fecha 
de 
expedición]]+1461</f>
        <v>45740</v>
      </c>
      <c r="J1809" s="244" t="str">
        <f ca="1">IF(I1809&gt;=TODAY(),"si","no")</f>
        <v>si</v>
      </c>
      <c r="K1809" s="8" t="str">
        <f ca="1">IF(ABS(_xlfn.DAYS(TODAY(),I1809))&lt;$B$9,"Debe renovar licencia luego de curso de 8 horas","")</f>
        <v/>
      </c>
      <c r="L1809" s="8"/>
      <c r="M1809" s="8" t="str">
        <f ca="1">IF(AND(J1809="no",$B$10="si"),"si","no")</f>
        <v>no</v>
      </c>
      <c r="N1809" s="266"/>
      <c r="O1809" s="266"/>
      <c r="P1809" s="266"/>
      <c r="Q1809" s="267" t="str" cm="1">
        <f t="array" aca="1" ref="Q1809" ca="1">_xlfn.IFS(J1809="no","no",$B$10="si","si")</f>
        <v>si</v>
      </c>
      <c r="R1809" s="266"/>
    </row>
    <row r="1810" spans="1:18" x14ac:dyDescent="0.3">
      <c r="A1810" s="61" t="s">
        <v>7068</v>
      </c>
      <c r="B1810" s="224" t="s">
        <v>44</v>
      </c>
      <c r="C1810" s="225" t="s">
        <v>7069</v>
      </c>
      <c r="D1810" s="38" t="s">
        <v>57</v>
      </c>
      <c r="E1810" s="37" t="s">
        <v>7070</v>
      </c>
      <c r="F1810" s="38" t="s">
        <v>53</v>
      </c>
      <c r="G1810" s="39" t="s">
        <v>7071</v>
      </c>
      <c r="H1810" s="40">
        <v>44279</v>
      </c>
      <c r="I1810" s="41">
        <f>Table15[[#This Row],[Fecha 
de 
expedición]]+1461</f>
        <v>45740</v>
      </c>
      <c r="J1810" s="244" t="str">
        <f ca="1">IF(I1810&gt;=TODAY(),"si","no")</f>
        <v>si</v>
      </c>
      <c r="K1810" s="8" t="str">
        <f ca="1">IF(ABS(_xlfn.DAYS(TODAY(),I1810))&lt;$B$9,"Debe renovar licencia luego de curso de 8 horas","")</f>
        <v/>
      </c>
      <c r="L1810" s="8"/>
      <c r="M1810" s="8" t="str">
        <f ca="1">IF(AND(J1810="no",$B$10="si"),"si","no")</f>
        <v>no</v>
      </c>
      <c r="N1810" s="266"/>
      <c r="O1810" s="266"/>
      <c r="P1810" s="266"/>
      <c r="Q1810" s="267" t="str" cm="1">
        <f t="array" aca="1" ref="Q1810" ca="1">_xlfn.IFS(J1810="no","no",$B$10="si","si")</f>
        <v>si</v>
      </c>
      <c r="R1810" s="266"/>
    </row>
    <row r="1811" spans="1:18" x14ac:dyDescent="0.3">
      <c r="A1811" s="61" t="s">
        <v>7072</v>
      </c>
      <c r="B1811" s="224" t="s">
        <v>44</v>
      </c>
      <c r="C1811" s="225" t="s">
        <v>7073</v>
      </c>
      <c r="D1811" s="38" t="s">
        <v>57</v>
      </c>
      <c r="E1811" s="37" t="s">
        <v>7074</v>
      </c>
      <c r="F1811" s="38" t="s">
        <v>443</v>
      </c>
      <c r="G1811" s="39" t="s">
        <v>7075</v>
      </c>
      <c r="H1811" s="40">
        <v>44279</v>
      </c>
      <c r="I1811" s="41">
        <f>Table15[[#This Row],[Fecha 
de 
expedición]]+1461</f>
        <v>45740</v>
      </c>
      <c r="J1811" s="244" t="str">
        <f ca="1">IF(I1811&gt;=TODAY(),"si","no")</f>
        <v>si</v>
      </c>
      <c r="K1811" s="8" t="str">
        <f ca="1">IF(ABS(_xlfn.DAYS(TODAY(),I1811))&lt;$B$9,"Debe renovar licencia luego de curso de 8 horas","")</f>
        <v/>
      </c>
      <c r="L1811" s="8"/>
      <c r="M1811" s="8" t="str">
        <f ca="1">IF(AND(J1811="no",$B$10="si"),"si","no")</f>
        <v>no</v>
      </c>
      <c r="N1811" s="266"/>
      <c r="O1811" s="266"/>
      <c r="P1811" s="266"/>
      <c r="Q1811" s="267" t="str" cm="1">
        <f t="array" aca="1" ref="Q1811" ca="1">_xlfn.IFS(J1811="no","no",$B$10="si","si")</f>
        <v>si</v>
      </c>
      <c r="R1811" s="266"/>
    </row>
    <row r="1812" spans="1:18" x14ac:dyDescent="0.3">
      <c r="A1812" s="61" t="s">
        <v>7076</v>
      </c>
      <c r="B1812" s="224" t="s">
        <v>44</v>
      </c>
      <c r="C1812" s="225" t="s">
        <v>7077</v>
      </c>
      <c r="D1812" s="38" t="s">
        <v>57</v>
      </c>
      <c r="E1812" s="37" t="s">
        <v>7078</v>
      </c>
      <c r="F1812" s="38" t="s">
        <v>150</v>
      </c>
      <c r="G1812" s="39" t="s">
        <v>7079</v>
      </c>
      <c r="H1812" s="40">
        <v>44279</v>
      </c>
      <c r="I1812" s="41">
        <f>Table15[[#This Row],[Fecha 
de 
expedición]]+1461</f>
        <v>45740</v>
      </c>
      <c r="J1812" s="244" t="str">
        <f ca="1">IF(I1812&gt;=TODAY(),"si","no")</f>
        <v>si</v>
      </c>
      <c r="K1812" s="8" t="str">
        <f ca="1">IF(ABS(_xlfn.DAYS(TODAY(),I1812))&lt;$B$9,"Debe renovar licencia luego de curso de 8 horas","")</f>
        <v/>
      </c>
      <c r="L1812" s="8"/>
      <c r="M1812" s="8" t="str">
        <f ca="1">IF(AND(J1812="no",$B$10="si"),"si","no")</f>
        <v>no</v>
      </c>
      <c r="N1812" s="266"/>
      <c r="O1812" s="266"/>
      <c r="P1812" s="266"/>
      <c r="Q1812" s="267" t="str" cm="1">
        <f t="array" aca="1" ref="Q1812" ca="1">_xlfn.IFS(J1812="no","no",$B$10="si","si")</f>
        <v>si</v>
      </c>
      <c r="R1812" s="266"/>
    </row>
    <row r="1813" spans="1:18" x14ac:dyDescent="0.3">
      <c r="A1813" s="61" t="s">
        <v>7080</v>
      </c>
      <c r="B1813" s="224" t="s">
        <v>44</v>
      </c>
      <c r="C1813" s="225" t="s">
        <v>7081</v>
      </c>
      <c r="D1813" s="38" t="s">
        <v>57</v>
      </c>
      <c r="E1813" s="37" t="s">
        <v>7082</v>
      </c>
      <c r="F1813" s="38" t="s">
        <v>1053</v>
      </c>
      <c r="G1813" s="39" t="s">
        <v>7083</v>
      </c>
      <c r="H1813" s="40">
        <v>44279</v>
      </c>
      <c r="I1813" s="41">
        <f>Table15[[#This Row],[Fecha 
de 
expedición]]+1461</f>
        <v>45740</v>
      </c>
      <c r="J1813" s="244" t="str">
        <f ca="1">IF(I1813&gt;=TODAY(),"si","no")</f>
        <v>si</v>
      </c>
      <c r="K1813" s="8" t="str">
        <f ca="1">IF(ABS(_xlfn.DAYS(TODAY(),I1813))&lt;$B$9,"Debe renovar licencia luego de curso de 8 horas","")</f>
        <v/>
      </c>
      <c r="L1813" s="8"/>
      <c r="M1813" s="8" t="str">
        <f ca="1">IF(AND(J1813="no",$B$10="si"),"si","no")</f>
        <v>no</v>
      </c>
      <c r="N1813" s="266"/>
      <c r="O1813" s="266"/>
      <c r="P1813" s="266"/>
      <c r="Q1813" s="267" t="str" cm="1">
        <f t="array" aca="1" ref="Q1813" ca="1">_xlfn.IFS(J1813="no","no",$B$10="si","si")</f>
        <v>si</v>
      </c>
      <c r="R1813" s="266"/>
    </row>
    <row r="1814" spans="1:18" x14ac:dyDescent="0.3">
      <c r="A1814" s="61" t="s">
        <v>7084</v>
      </c>
      <c r="B1814" s="224" t="s">
        <v>44</v>
      </c>
      <c r="C1814" s="225" t="s">
        <v>7085</v>
      </c>
      <c r="D1814" s="38" t="s">
        <v>57</v>
      </c>
      <c r="E1814" s="37" t="s">
        <v>7086</v>
      </c>
      <c r="F1814" s="38" t="s">
        <v>924</v>
      </c>
      <c r="G1814" s="39" t="s">
        <v>7087</v>
      </c>
      <c r="H1814" s="40">
        <v>44279</v>
      </c>
      <c r="I1814" s="41">
        <f>Table15[[#This Row],[Fecha 
de 
expedición]]+1461</f>
        <v>45740</v>
      </c>
      <c r="J1814" s="244" t="str">
        <f ca="1">IF(I1814&gt;=TODAY(),"si","no")</f>
        <v>si</v>
      </c>
      <c r="K1814" s="8" t="str">
        <f ca="1">IF(ABS(_xlfn.DAYS(TODAY(),I1814))&lt;$B$9,"Debe renovar licencia luego de curso de 8 horas","")</f>
        <v/>
      </c>
      <c r="L1814" s="8"/>
      <c r="M1814" s="8" t="str">
        <f ca="1">IF(AND(J1814="no",$B$10="si"),"si","no")</f>
        <v>no</v>
      </c>
      <c r="N1814" s="266"/>
      <c r="O1814" s="266"/>
      <c r="P1814" s="266"/>
      <c r="Q1814" s="267" t="str" cm="1">
        <f t="array" aca="1" ref="Q1814" ca="1">_xlfn.IFS(J1814="no","no",$B$10="si","si")</f>
        <v>si</v>
      </c>
      <c r="R1814" s="266"/>
    </row>
    <row r="1815" spans="1:18" x14ac:dyDescent="0.3">
      <c r="A1815" s="61" t="s">
        <v>7088</v>
      </c>
      <c r="B1815" s="224" t="s">
        <v>44</v>
      </c>
      <c r="C1815" s="225" t="s">
        <v>7089</v>
      </c>
      <c r="D1815" s="38" t="s">
        <v>57</v>
      </c>
      <c r="E1815" s="37" t="s">
        <v>7090</v>
      </c>
      <c r="F1815" s="38" t="s">
        <v>155</v>
      </c>
      <c r="G1815" s="54" t="s">
        <v>7091</v>
      </c>
      <c r="H1815" s="40">
        <v>44280</v>
      </c>
      <c r="I1815" s="41">
        <f>Table15[[#This Row],[Fecha 
de 
expedición]]+1461</f>
        <v>45741</v>
      </c>
      <c r="J1815" s="244" t="str">
        <f ca="1">IF(I1815&gt;=TODAY(),"si","no")</f>
        <v>si</v>
      </c>
      <c r="K1815" s="8" t="str">
        <f ca="1">IF(ABS(_xlfn.DAYS(TODAY(),I1815))&lt;$B$9,"Debe renovar licencia luego de curso de 8 horas","")</f>
        <v/>
      </c>
      <c r="L1815" s="8"/>
      <c r="M1815" s="8" t="str">
        <f ca="1">IF(AND(J1815="no",$B$10="si"),"si","no")</f>
        <v>no</v>
      </c>
      <c r="N1815" s="266"/>
      <c r="O1815" s="266"/>
      <c r="P1815" s="266"/>
      <c r="Q1815" s="267" t="str" cm="1">
        <f t="array" aca="1" ref="Q1815" ca="1">_xlfn.IFS(J1815="no","no",$B$10="si","si")</f>
        <v>si</v>
      </c>
      <c r="R1815" s="266"/>
    </row>
    <row r="1816" spans="1:18" x14ac:dyDescent="0.3">
      <c r="A1816" s="61" t="s">
        <v>7092</v>
      </c>
      <c r="B1816" s="224" t="s">
        <v>44</v>
      </c>
      <c r="C1816" s="225" t="s">
        <v>7093</v>
      </c>
      <c r="D1816" s="38" t="s">
        <v>57</v>
      </c>
      <c r="E1816" s="37" t="s">
        <v>7094</v>
      </c>
      <c r="F1816" s="38" t="s">
        <v>443</v>
      </c>
      <c r="G1816" s="39" t="s">
        <v>7095</v>
      </c>
      <c r="H1816" s="40">
        <v>44280</v>
      </c>
      <c r="I1816" s="41">
        <f>Table15[[#This Row],[Fecha 
de 
expedición]]+1461</f>
        <v>45741</v>
      </c>
      <c r="J1816" s="244" t="str">
        <f ca="1">IF(I1816&gt;=TODAY(),"si","no")</f>
        <v>si</v>
      </c>
      <c r="K1816" s="8" t="str">
        <f ca="1">IF(ABS(_xlfn.DAYS(TODAY(),I1816))&lt;$B$9,"Debe renovar licencia luego de curso de 8 horas","")</f>
        <v/>
      </c>
      <c r="L1816" s="8"/>
      <c r="M1816" s="8" t="str">
        <f ca="1">IF(AND(J1816="no",$B$10="si"),"si","no")</f>
        <v>no</v>
      </c>
      <c r="N1816" s="266"/>
      <c r="O1816" s="266"/>
      <c r="P1816" s="266"/>
      <c r="Q1816" s="267" t="str" cm="1">
        <f t="array" aca="1" ref="Q1816" ca="1">_xlfn.IFS(J1816="no","no",$B$10="si","si")</f>
        <v>si</v>
      </c>
      <c r="R1816" s="266"/>
    </row>
    <row r="1817" spans="1:18" x14ac:dyDescent="0.3">
      <c r="A1817" s="61" t="s">
        <v>7096</v>
      </c>
      <c r="B1817" s="224" t="s">
        <v>44</v>
      </c>
      <c r="C1817" s="225" t="s">
        <v>7097</v>
      </c>
      <c r="D1817" s="38" t="s">
        <v>57</v>
      </c>
      <c r="E1817" s="37" t="s">
        <v>7098</v>
      </c>
      <c r="F1817" s="38" t="s">
        <v>425</v>
      </c>
      <c r="G1817" s="39" t="s">
        <v>7099</v>
      </c>
      <c r="H1817" s="40">
        <v>44280</v>
      </c>
      <c r="I1817" s="41">
        <f>Table15[[#This Row],[Fecha 
de 
expedición]]+1461</f>
        <v>45741</v>
      </c>
      <c r="J1817" s="244" t="str">
        <f ca="1">IF(I1817&gt;=TODAY(),"si","no")</f>
        <v>si</v>
      </c>
      <c r="K1817" s="8" t="str">
        <f ca="1">IF(ABS(_xlfn.DAYS(TODAY(),I1817))&lt;$B$9,"Debe renovar licencia luego de curso de 8 horas","")</f>
        <v/>
      </c>
      <c r="L1817" s="8"/>
      <c r="M1817" s="8" t="str">
        <f ca="1">IF(AND(J1817="no",$B$10="si"),"si","no")</f>
        <v>no</v>
      </c>
      <c r="N1817" s="266"/>
      <c r="O1817" s="266"/>
      <c r="P1817" s="266"/>
      <c r="Q1817" s="267" t="str" cm="1">
        <f t="array" aca="1" ref="Q1817" ca="1">_xlfn.IFS(J1817="no","no",$B$10="si","si")</f>
        <v>si</v>
      </c>
      <c r="R1817" s="266"/>
    </row>
    <row r="1818" spans="1:18" x14ac:dyDescent="0.3">
      <c r="A1818" s="61" t="s">
        <v>7100</v>
      </c>
      <c r="B1818" s="224" t="s">
        <v>44</v>
      </c>
      <c r="C1818" s="225" t="s">
        <v>7101</v>
      </c>
      <c r="D1818" s="38" t="s">
        <v>57</v>
      </c>
      <c r="E1818" s="37" t="s">
        <v>7102</v>
      </c>
      <c r="F1818" s="38" t="s">
        <v>119</v>
      </c>
      <c r="G1818" s="39" t="s">
        <v>7103</v>
      </c>
      <c r="H1818" s="40">
        <v>44280</v>
      </c>
      <c r="I1818" s="41">
        <f>Table15[[#This Row],[Fecha 
de 
expedición]]+1461</f>
        <v>45741</v>
      </c>
      <c r="J1818" s="244" t="str">
        <f ca="1">IF(I1818&gt;=TODAY(),"si","no")</f>
        <v>si</v>
      </c>
      <c r="K1818" s="8" t="str">
        <f ca="1">IF(ABS(_xlfn.DAYS(TODAY(),I1818))&lt;$B$9,"Debe renovar licencia luego de curso de 8 horas","")</f>
        <v/>
      </c>
      <c r="L1818" s="8"/>
      <c r="M1818" s="8" t="str">
        <f ca="1">IF(AND(J1818="no",$B$10="si"),"si","no")</f>
        <v>no</v>
      </c>
      <c r="N1818" s="266"/>
      <c r="O1818" s="266"/>
      <c r="P1818" s="266"/>
      <c r="Q1818" s="267" t="str" cm="1">
        <f t="array" aca="1" ref="Q1818" ca="1">_xlfn.IFS(J1818="no","no",$B$10="si","si")</f>
        <v>si</v>
      </c>
      <c r="R1818" s="266"/>
    </row>
    <row r="1819" spans="1:18" x14ac:dyDescent="0.3">
      <c r="A1819" s="61" t="s">
        <v>7104</v>
      </c>
      <c r="B1819" s="224" t="s">
        <v>44</v>
      </c>
      <c r="C1819" s="225" t="s">
        <v>7105</v>
      </c>
      <c r="D1819" s="38" t="s">
        <v>57</v>
      </c>
      <c r="E1819" s="37" t="s">
        <v>7106</v>
      </c>
      <c r="F1819" s="38" t="s">
        <v>425</v>
      </c>
      <c r="G1819" s="39" t="s">
        <v>7107</v>
      </c>
      <c r="H1819" s="40">
        <v>44280</v>
      </c>
      <c r="I1819" s="41">
        <f>Table15[[#This Row],[Fecha 
de 
expedición]]+1461</f>
        <v>45741</v>
      </c>
      <c r="J1819" s="244" t="str">
        <f ca="1">IF(I1819&gt;=TODAY(),"si","no")</f>
        <v>si</v>
      </c>
      <c r="K1819" s="8" t="str">
        <f ca="1">IF(ABS(_xlfn.DAYS(TODAY(),I1819))&lt;$B$9,"Debe renovar licencia luego de curso de 8 horas","")</f>
        <v/>
      </c>
      <c r="L1819" s="8"/>
      <c r="M1819" s="8" t="str">
        <f ca="1">IF(AND(J1819="no",$B$10="si"),"si","no")</f>
        <v>no</v>
      </c>
      <c r="N1819" s="266"/>
      <c r="O1819" s="266"/>
      <c r="P1819" s="266"/>
      <c r="Q1819" s="267" t="str" cm="1">
        <f t="array" aca="1" ref="Q1819" ca="1">_xlfn.IFS(J1819="no","no",$B$10="si","si")</f>
        <v>si</v>
      </c>
      <c r="R1819" s="266"/>
    </row>
    <row r="1820" spans="1:18" x14ac:dyDescent="0.3">
      <c r="A1820" s="63" t="s">
        <v>7108</v>
      </c>
      <c r="B1820" s="224" t="s">
        <v>44</v>
      </c>
      <c r="C1820" s="225" t="s">
        <v>7109</v>
      </c>
      <c r="D1820" s="38" t="s">
        <v>57</v>
      </c>
      <c r="E1820" s="37" t="s">
        <v>7110</v>
      </c>
      <c r="F1820" s="38" t="s">
        <v>74</v>
      </c>
      <c r="G1820" s="38" t="s">
        <v>7111</v>
      </c>
      <c r="H1820" s="40">
        <v>44305</v>
      </c>
      <c r="I1820" s="41">
        <f>Table15[[#This Row],[Fecha 
de 
expedición]]+1461</f>
        <v>45766</v>
      </c>
      <c r="J1820" s="244" t="str">
        <f ca="1">IF(I1820&gt;=TODAY(),"si","no")</f>
        <v>si</v>
      </c>
      <c r="K1820" s="8" t="str">
        <f ca="1">IF(ABS(_xlfn.DAYS(TODAY(),I1820))&lt;$B$9,"Debe renovar licencia luego de curso de 8 horas","")</f>
        <v/>
      </c>
      <c r="L1820" s="8"/>
      <c r="M1820" s="8" t="str">
        <f ca="1">IF(AND(J1820="no",$B$10="si"),"si","no")</f>
        <v>no</v>
      </c>
      <c r="N1820" s="266"/>
      <c r="O1820" s="266"/>
      <c r="P1820" s="266"/>
      <c r="Q1820" s="267" t="str" cm="1">
        <f t="array" aca="1" ref="Q1820" ca="1">_xlfn.IFS(J1820="no","no",$B$10="si","si")</f>
        <v>si</v>
      </c>
      <c r="R1820" s="266"/>
    </row>
    <row r="1821" spans="1:18" x14ac:dyDescent="0.3">
      <c r="A1821" s="63" t="s">
        <v>7112</v>
      </c>
      <c r="B1821" s="224" t="s">
        <v>44</v>
      </c>
      <c r="C1821" s="225" t="s">
        <v>7113</v>
      </c>
      <c r="D1821" s="38" t="s">
        <v>57</v>
      </c>
      <c r="E1821" s="37" t="s">
        <v>7114</v>
      </c>
      <c r="F1821" s="38" t="s">
        <v>109</v>
      </c>
      <c r="G1821" s="38" t="s">
        <v>7115</v>
      </c>
      <c r="H1821" s="40">
        <v>44305</v>
      </c>
      <c r="I1821" s="41">
        <f>Table15[[#This Row],[Fecha 
de 
expedición]]+1461</f>
        <v>45766</v>
      </c>
      <c r="J1821" s="244" t="str">
        <f ca="1">IF(I1821&gt;=TODAY(),"si","no")</f>
        <v>si</v>
      </c>
      <c r="K1821" s="8" t="str">
        <f ca="1">IF(ABS(_xlfn.DAYS(TODAY(),I1821))&lt;$B$9,"Debe renovar licencia luego de curso de 8 horas","")</f>
        <v/>
      </c>
      <c r="L1821" s="8"/>
      <c r="M1821" s="8" t="str">
        <f ca="1">IF(AND(J1821="no",$B$10="si"),"si","no")</f>
        <v>no</v>
      </c>
      <c r="N1821" s="266"/>
      <c r="O1821" s="266"/>
      <c r="P1821" s="266"/>
      <c r="Q1821" s="267" t="str" cm="1">
        <f t="array" aca="1" ref="Q1821" ca="1">_xlfn.IFS(J1821="no","no",$B$10="si","si")</f>
        <v>si</v>
      </c>
      <c r="R1821" s="266"/>
    </row>
    <row r="1822" spans="1:18" x14ac:dyDescent="0.3">
      <c r="A1822" s="63" t="s">
        <v>7116</v>
      </c>
      <c r="B1822" s="224" t="s">
        <v>44</v>
      </c>
      <c r="C1822" s="225" t="s">
        <v>7117</v>
      </c>
      <c r="D1822" s="38" t="s">
        <v>57</v>
      </c>
      <c r="E1822" s="37" t="s">
        <v>7118</v>
      </c>
      <c r="F1822" s="38" t="s">
        <v>683</v>
      </c>
      <c r="G1822" s="38" t="s">
        <v>7119</v>
      </c>
      <c r="H1822" s="40">
        <v>44305</v>
      </c>
      <c r="I1822" s="41">
        <f>Table15[[#This Row],[Fecha 
de 
expedición]]+1461</f>
        <v>45766</v>
      </c>
      <c r="J1822" s="244" t="str">
        <f ca="1">IF(I1822&gt;=TODAY(),"si","no")</f>
        <v>si</v>
      </c>
      <c r="K1822" s="8" t="str">
        <f ca="1">IF(ABS(_xlfn.DAYS(TODAY(),I1822))&lt;$B$9,"Debe renovar licencia luego de curso de 8 horas","")</f>
        <v/>
      </c>
      <c r="L1822" s="8"/>
      <c r="M1822" s="8" t="str">
        <f ca="1">IF(AND(J1822="no",$B$10="si"),"si","no")</f>
        <v>no</v>
      </c>
      <c r="N1822" s="266"/>
      <c r="O1822" s="266"/>
      <c r="P1822" s="266"/>
      <c r="Q1822" s="267" t="str" cm="1">
        <f t="array" aca="1" ref="Q1822" ca="1">_xlfn.IFS(J1822="no","no",$B$10="si","si")</f>
        <v>si</v>
      </c>
      <c r="R1822" s="266"/>
    </row>
    <row r="1823" spans="1:18" x14ac:dyDescent="0.3">
      <c r="A1823" s="63" t="s">
        <v>7120</v>
      </c>
      <c r="B1823" s="224" t="s">
        <v>44</v>
      </c>
      <c r="C1823" s="225" t="s">
        <v>7121</v>
      </c>
      <c r="D1823" s="38" t="s">
        <v>57</v>
      </c>
      <c r="E1823" s="37" t="s">
        <v>7122</v>
      </c>
      <c r="F1823" s="38" t="s">
        <v>53</v>
      </c>
      <c r="G1823" s="38" t="s">
        <v>7123</v>
      </c>
      <c r="H1823" s="40">
        <v>44305</v>
      </c>
      <c r="I1823" s="41">
        <f>Table15[[#This Row],[Fecha 
de 
expedición]]+1461</f>
        <v>45766</v>
      </c>
      <c r="J1823" s="244" t="str">
        <f ca="1">IF(I1823&gt;=TODAY(),"si","no")</f>
        <v>si</v>
      </c>
      <c r="K1823" s="8" t="str">
        <f ca="1">IF(ABS(_xlfn.DAYS(TODAY(),I1823))&lt;$B$9,"Debe renovar licencia luego de curso de 8 horas","")</f>
        <v/>
      </c>
      <c r="L1823" s="8"/>
      <c r="M1823" s="8" t="str">
        <f ca="1">IF(AND(J1823="no",$B$10="si"),"si","no")</f>
        <v>no</v>
      </c>
      <c r="N1823" s="266"/>
      <c r="O1823" s="266"/>
      <c r="P1823" s="266"/>
      <c r="Q1823" s="267" t="str" cm="1">
        <f t="array" aca="1" ref="Q1823" ca="1">_xlfn.IFS(J1823="no","no",$B$10="si","si")</f>
        <v>si</v>
      </c>
      <c r="R1823" s="266"/>
    </row>
    <row r="1824" spans="1:18" x14ac:dyDescent="0.3">
      <c r="A1824" s="63" t="s">
        <v>7124</v>
      </c>
      <c r="B1824" s="224" t="s">
        <v>44</v>
      </c>
      <c r="C1824" s="225" t="s">
        <v>7125</v>
      </c>
      <c r="D1824" s="38" t="s">
        <v>57</v>
      </c>
      <c r="E1824" s="37" t="s">
        <v>7126</v>
      </c>
      <c r="F1824" s="38" t="s">
        <v>1011</v>
      </c>
      <c r="G1824" s="38" t="s">
        <v>7127</v>
      </c>
      <c r="H1824" s="40">
        <v>44305</v>
      </c>
      <c r="I1824" s="41">
        <f>Table15[[#This Row],[Fecha 
de 
expedición]]+1461</f>
        <v>45766</v>
      </c>
      <c r="J1824" s="244" t="str">
        <f ca="1">IF(I1824&gt;=TODAY(),"si","no")</f>
        <v>si</v>
      </c>
      <c r="K1824" s="8" t="str">
        <f ca="1">IF(ABS(_xlfn.DAYS(TODAY(),I1824))&lt;$B$9,"Debe renovar licencia luego de curso de 8 horas","")</f>
        <v/>
      </c>
      <c r="L1824" s="8"/>
      <c r="M1824" s="8" t="str">
        <f ca="1">IF(AND(J1824="no",$B$10="si"),"si","no")</f>
        <v>no</v>
      </c>
      <c r="N1824" s="266"/>
      <c r="O1824" s="266"/>
      <c r="P1824" s="266"/>
      <c r="Q1824" s="267" t="str" cm="1">
        <f t="array" aca="1" ref="Q1824" ca="1">_xlfn.IFS(J1824="no","no",$B$10="si","si")</f>
        <v>si</v>
      </c>
      <c r="R1824" s="266"/>
    </row>
    <row r="1825" spans="1:18" x14ac:dyDescent="0.3">
      <c r="A1825" s="63" t="s">
        <v>7128</v>
      </c>
      <c r="B1825" s="224" t="s">
        <v>44</v>
      </c>
      <c r="C1825" s="225" t="s">
        <v>7129</v>
      </c>
      <c r="D1825" s="38" t="s">
        <v>57</v>
      </c>
      <c r="E1825" s="37" t="s">
        <v>7130</v>
      </c>
      <c r="F1825" s="38" t="s">
        <v>678</v>
      </c>
      <c r="G1825" s="38" t="s">
        <v>7131</v>
      </c>
      <c r="H1825" s="40">
        <v>44305</v>
      </c>
      <c r="I1825" s="41">
        <f>Table15[[#This Row],[Fecha 
de 
expedición]]+1461</f>
        <v>45766</v>
      </c>
      <c r="J1825" s="244" t="str">
        <f ca="1">IF(I1825&gt;=TODAY(),"si","no")</f>
        <v>si</v>
      </c>
      <c r="K1825" s="8" t="str">
        <f ca="1">IF(ABS(_xlfn.DAYS(TODAY(),I1825))&lt;$B$9,"Debe renovar licencia luego de curso de 8 horas","")</f>
        <v/>
      </c>
      <c r="L1825" s="8"/>
      <c r="M1825" s="8" t="str">
        <f ca="1">IF(AND(J1825="no",$B$10="si"),"si","no")</f>
        <v>no</v>
      </c>
      <c r="N1825" s="266"/>
      <c r="O1825" s="266"/>
      <c r="P1825" s="266"/>
      <c r="Q1825" s="267" t="str" cm="1">
        <f t="array" aca="1" ref="Q1825" ca="1">_xlfn.IFS(J1825="no","no",$B$10="si","si")</f>
        <v>si</v>
      </c>
      <c r="R1825" s="266"/>
    </row>
    <row r="1826" spans="1:18" x14ac:dyDescent="0.3">
      <c r="A1826" s="63" t="s">
        <v>7132</v>
      </c>
      <c r="B1826" s="224" t="s">
        <v>44</v>
      </c>
      <c r="C1826" s="225" t="s">
        <v>7133</v>
      </c>
      <c r="D1826" s="38" t="s">
        <v>46</v>
      </c>
      <c r="E1826" s="37" t="s">
        <v>7134</v>
      </c>
      <c r="F1826" s="38" t="s">
        <v>53</v>
      </c>
      <c r="G1826" s="38" t="s">
        <v>7135</v>
      </c>
      <c r="H1826" s="40">
        <v>44305</v>
      </c>
      <c r="I1826" s="41">
        <f>Table15[[#This Row],[Fecha 
de 
expedición]]+1461</f>
        <v>45766</v>
      </c>
      <c r="J1826" s="244" t="str">
        <f ca="1">IF(I1826&gt;=TODAY(),"si","no")</f>
        <v>si</v>
      </c>
      <c r="K1826" s="8" t="str">
        <f ca="1">IF(ABS(_xlfn.DAYS(TODAY(),I1826))&lt;$B$9,"Debe renovar licencia luego de curso de 8 horas","")</f>
        <v/>
      </c>
      <c r="L1826" s="8"/>
      <c r="M1826" s="8" t="str">
        <f ca="1">IF(AND(J1826="no",$B$10="si"),"si","no")</f>
        <v>no</v>
      </c>
      <c r="N1826" s="266"/>
      <c r="O1826" s="266"/>
      <c r="P1826" s="266"/>
      <c r="Q1826" s="267" t="str" cm="1">
        <f t="array" aca="1" ref="Q1826" ca="1">_xlfn.IFS(J1826="no","no",$B$10="si","si")</f>
        <v>si</v>
      </c>
      <c r="R1826" s="266"/>
    </row>
    <row r="1827" spans="1:18" x14ac:dyDescent="0.3">
      <c r="A1827" s="63" t="s">
        <v>7136</v>
      </c>
      <c r="B1827" s="224" t="s">
        <v>44</v>
      </c>
      <c r="C1827" s="225" t="s">
        <v>7137</v>
      </c>
      <c r="D1827" s="38" t="s">
        <v>57</v>
      </c>
      <c r="E1827" s="37" t="s">
        <v>7138</v>
      </c>
      <c r="F1827" s="38" t="s">
        <v>508</v>
      </c>
      <c r="G1827" s="38" t="s">
        <v>7139</v>
      </c>
      <c r="H1827" s="40">
        <v>44305</v>
      </c>
      <c r="I1827" s="41">
        <f>Table15[[#This Row],[Fecha 
de 
expedición]]+1461</f>
        <v>45766</v>
      </c>
      <c r="J1827" s="244" t="str">
        <f ca="1">IF(I1827&gt;=TODAY(),"si","no")</f>
        <v>si</v>
      </c>
      <c r="K1827" s="8" t="str">
        <f ca="1">IF(ABS(_xlfn.DAYS(TODAY(),I1827))&lt;$B$9,"Debe renovar licencia luego de curso de 8 horas","")</f>
        <v/>
      </c>
      <c r="L1827" s="8"/>
      <c r="M1827" s="8" t="str">
        <f ca="1">IF(AND(J1827="no",$B$10="si"),"si","no")</f>
        <v>no</v>
      </c>
      <c r="N1827" s="266"/>
      <c r="O1827" s="266"/>
      <c r="P1827" s="266"/>
      <c r="Q1827" s="267" t="str" cm="1">
        <f t="array" aca="1" ref="Q1827" ca="1">_xlfn.IFS(J1827="no","no",$B$10="si","si")</f>
        <v>si</v>
      </c>
      <c r="R1827" s="266"/>
    </row>
    <row r="1828" spans="1:18" x14ac:dyDescent="0.3">
      <c r="A1828" s="63" t="s">
        <v>7140</v>
      </c>
      <c r="B1828" s="224" t="s">
        <v>44</v>
      </c>
      <c r="C1828" s="225" t="s">
        <v>7141</v>
      </c>
      <c r="D1828" s="38" t="s">
        <v>57</v>
      </c>
      <c r="E1828" s="37" t="s">
        <v>7142</v>
      </c>
      <c r="F1828" s="38" t="s">
        <v>320</v>
      </c>
      <c r="G1828" s="38" t="s">
        <v>7143</v>
      </c>
      <c r="H1828" s="40">
        <v>44305</v>
      </c>
      <c r="I1828" s="41">
        <f>Table15[[#This Row],[Fecha 
de 
expedición]]+1461</f>
        <v>45766</v>
      </c>
      <c r="J1828" s="244" t="str">
        <f ca="1">IF(I1828&gt;=TODAY(),"si","no")</f>
        <v>si</v>
      </c>
      <c r="K1828" s="8" t="str">
        <f ca="1">IF(ABS(_xlfn.DAYS(TODAY(),I1828))&lt;$B$9,"Debe renovar licencia luego de curso de 8 horas","")</f>
        <v/>
      </c>
      <c r="L1828" s="8"/>
      <c r="M1828" s="8" t="str">
        <f ca="1">IF(AND(J1828="no",$B$10="si"),"si","no")</f>
        <v>no</v>
      </c>
      <c r="N1828" s="266"/>
      <c r="O1828" s="266"/>
      <c r="P1828" s="266"/>
      <c r="Q1828" s="267" t="str" cm="1">
        <f t="array" aca="1" ref="Q1828" ca="1">_xlfn.IFS(J1828="no","no",$B$10="si","si")</f>
        <v>si</v>
      </c>
      <c r="R1828" s="266"/>
    </row>
    <row r="1829" spans="1:18" x14ac:dyDescent="0.3">
      <c r="A1829" s="63" t="s">
        <v>7144</v>
      </c>
      <c r="B1829" s="224" t="s">
        <v>44</v>
      </c>
      <c r="C1829" s="225" t="s">
        <v>7145</v>
      </c>
      <c r="D1829" s="38" t="s">
        <v>46</v>
      </c>
      <c r="E1829" s="37" t="s">
        <v>7146</v>
      </c>
      <c r="F1829" s="38" t="s">
        <v>606</v>
      </c>
      <c r="G1829" s="38" t="s">
        <v>7147</v>
      </c>
      <c r="H1829" s="40">
        <v>44305</v>
      </c>
      <c r="I1829" s="41">
        <f>Table15[[#This Row],[Fecha 
de 
expedición]]+1461</f>
        <v>45766</v>
      </c>
      <c r="J1829" s="244" t="str">
        <f ca="1">IF(I1829&gt;=TODAY(),"si","no")</f>
        <v>si</v>
      </c>
      <c r="K1829" s="8" t="str">
        <f ca="1">IF(ABS(_xlfn.DAYS(TODAY(),I1829))&lt;$B$9,"Debe renovar licencia luego de curso de 8 horas","")</f>
        <v/>
      </c>
      <c r="L1829" s="8"/>
      <c r="M1829" s="8" t="str">
        <f ca="1">IF(AND(J1829="no",$B$10="si"),"si","no")</f>
        <v>no</v>
      </c>
      <c r="N1829" s="266"/>
      <c r="O1829" s="266"/>
      <c r="P1829" s="266"/>
      <c r="Q1829" s="267" t="str" cm="1">
        <f t="array" aca="1" ref="Q1829" ca="1">_xlfn.IFS(J1829="no","no",$B$10="si","si")</f>
        <v>si</v>
      </c>
      <c r="R1829" s="266"/>
    </row>
    <row r="1830" spans="1:18" x14ac:dyDescent="0.3">
      <c r="A1830" s="63" t="s">
        <v>7148</v>
      </c>
      <c r="B1830" s="224" t="s">
        <v>44</v>
      </c>
      <c r="C1830" s="225" t="s">
        <v>7149</v>
      </c>
      <c r="D1830" s="38" t="s">
        <v>57</v>
      </c>
      <c r="E1830" s="37" t="s">
        <v>7150</v>
      </c>
      <c r="F1830" s="38" t="s">
        <v>267</v>
      </c>
      <c r="G1830" s="38" t="s">
        <v>7151</v>
      </c>
      <c r="H1830" s="40">
        <v>44305</v>
      </c>
      <c r="I1830" s="41">
        <f>Table15[[#This Row],[Fecha 
de 
expedición]]+1461</f>
        <v>45766</v>
      </c>
      <c r="J1830" s="244" t="str">
        <f ca="1">IF(I1830&gt;=TODAY(),"si","no")</f>
        <v>si</v>
      </c>
      <c r="K1830" s="8" t="str">
        <f ca="1">IF(ABS(_xlfn.DAYS(TODAY(),I1830))&lt;$B$9,"Debe renovar licencia luego de curso de 8 horas","")</f>
        <v/>
      </c>
      <c r="L1830" s="8"/>
      <c r="M1830" s="8" t="str">
        <f ca="1">IF(AND(J1830="no",$B$10="si"),"si","no")</f>
        <v>no</v>
      </c>
      <c r="N1830" s="266"/>
      <c r="O1830" s="266"/>
      <c r="P1830" s="266"/>
      <c r="Q1830" s="267" t="str" cm="1">
        <f t="array" aca="1" ref="Q1830" ca="1">_xlfn.IFS(J1830="no","no",$B$10="si","si")</f>
        <v>si</v>
      </c>
      <c r="R1830" s="266"/>
    </row>
    <row r="1831" spans="1:18" x14ac:dyDescent="0.3">
      <c r="A1831" s="63" t="s">
        <v>7152</v>
      </c>
      <c r="B1831" s="224" t="s">
        <v>44</v>
      </c>
      <c r="C1831" s="225" t="s">
        <v>7153</v>
      </c>
      <c r="D1831" s="38" t="s">
        <v>57</v>
      </c>
      <c r="E1831" s="37" t="s">
        <v>7154</v>
      </c>
      <c r="F1831" s="38" t="s">
        <v>2175</v>
      </c>
      <c r="G1831" s="38" t="s">
        <v>7155</v>
      </c>
      <c r="H1831" s="40">
        <v>44305</v>
      </c>
      <c r="I1831" s="41">
        <f>Table15[[#This Row],[Fecha 
de 
expedición]]+1461</f>
        <v>45766</v>
      </c>
      <c r="J1831" s="244" t="str">
        <f ca="1">IF(I1831&gt;=TODAY(),"si","no")</f>
        <v>si</v>
      </c>
      <c r="K1831" s="8" t="str">
        <f ca="1">IF(ABS(_xlfn.DAYS(TODAY(),I1831))&lt;$B$9,"Debe renovar licencia luego de curso de 8 horas","")</f>
        <v/>
      </c>
      <c r="L1831" s="8"/>
      <c r="M1831" s="8" t="str">
        <f ca="1">IF(AND(J1831="no",$B$10="si"),"si","no")</f>
        <v>no</v>
      </c>
      <c r="N1831" s="266"/>
      <c r="O1831" s="266"/>
      <c r="P1831" s="266"/>
      <c r="Q1831" s="267" t="str" cm="1">
        <f t="array" aca="1" ref="Q1831" ca="1">_xlfn.IFS(J1831="no","no",$B$10="si","si")</f>
        <v>si</v>
      </c>
      <c r="R1831" s="266"/>
    </row>
    <row r="1832" spans="1:18" x14ac:dyDescent="0.3">
      <c r="A1832" s="63" t="s">
        <v>7156</v>
      </c>
      <c r="B1832" s="224" t="s">
        <v>44</v>
      </c>
      <c r="C1832" s="225" t="s">
        <v>7157</v>
      </c>
      <c r="D1832" s="38" t="s">
        <v>57</v>
      </c>
      <c r="E1832" s="37" t="s">
        <v>7158</v>
      </c>
      <c r="F1832" s="38" t="s">
        <v>237</v>
      </c>
      <c r="G1832" s="38" t="s">
        <v>7159</v>
      </c>
      <c r="H1832" s="40">
        <v>44305</v>
      </c>
      <c r="I1832" s="41">
        <f>Table15[[#This Row],[Fecha 
de 
expedición]]+1461</f>
        <v>45766</v>
      </c>
      <c r="J1832" s="244" t="str">
        <f ca="1">IF(I1832&gt;=TODAY(),"si","no")</f>
        <v>si</v>
      </c>
      <c r="K1832" s="8" t="str">
        <f ca="1">IF(ABS(_xlfn.DAYS(TODAY(),I1832))&lt;$B$9,"Debe renovar licencia luego de curso de 8 horas","")</f>
        <v/>
      </c>
      <c r="L1832" s="8"/>
      <c r="M1832" s="8" t="str">
        <f ca="1">IF(AND(J1832="no",$B$10="si"),"si","no")</f>
        <v>no</v>
      </c>
      <c r="N1832" s="266"/>
      <c r="O1832" s="266"/>
      <c r="P1832" s="266"/>
      <c r="Q1832" s="267" t="str" cm="1">
        <f t="array" aca="1" ref="Q1832" ca="1">_xlfn.IFS(J1832="no","no",$B$10="si","si")</f>
        <v>si</v>
      </c>
      <c r="R1832" s="266"/>
    </row>
    <row r="1833" spans="1:18" x14ac:dyDescent="0.3">
      <c r="A1833" s="63" t="s">
        <v>7160</v>
      </c>
      <c r="B1833" s="224" t="s">
        <v>44</v>
      </c>
      <c r="C1833" s="225" t="s">
        <v>7161</v>
      </c>
      <c r="D1833" s="38" t="s">
        <v>57</v>
      </c>
      <c r="E1833" s="37" t="s">
        <v>7162</v>
      </c>
      <c r="F1833" s="38" t="s">
        <v>320</v>
      </c>
      <c r="G1833" s="38" t="s">
        <v>7163</v>
      </c>
      <c r="H1833" s="40">
        <v>44305</v>
      </c>
      <c r="I1833" s="41">
        <f>Table15[[#This Row],[Fecha 
de 
expedición]]+1461</f>
        <v>45766</v>
      </c>
      <c r="J1833" s="244" t="str">
        <f ca="1">IF(I1833&gt;=TODAY(),"si","no")</f>
        <v>si</v>
      </c>
      <c r="K1833" s="8" t="str">
        <f ca="1">IF(ABS(_xlfn.DAYS(TODAY(),I1833))&lt;$B$9,"Debe renovar licencia luego de curso de 8 horas","")</f>
        <v/>
      </c>
      <c r="L1833" s="8"/>
      <c r="M1833" s="8" t="str">
        <f ca="1">IF(AND(J1833="no",$B$10="si"),"si","no")</f>
        <v>no</v>
      </c>
      <c r="N1833" s="266"/>
      <c r="O1833" s="266"/>
      <c r="P1833" s="266"/>
      <c r="Q1833" s="267" t="str" cm="1">
        <f t="array" aca="1" ref="Q1833" ca="1">_xlfn.IFS(J1833="no","no",$B$10="si","si")</f>
        <v>si</v>
      </c>
      <c r="R1833" s="266"/>
    </row>
    <row r="1834" spans="1:18" x14ac:dyDescent="0.3">
      <c r="A1834" s="63" t="s">
        <v>7164</v>
      </c>
      <c r="B1834" s="224" t="s">
        <v>44</v>
      </c>
      <c r="C1834" s="225" t="s">
        <v>7165</v>
      </c>
      <c r="D1834" s="38" t="s">
        <v>57</v>
      </c>
      <c r="E1834" s="37" t="s">
        <v>7166</v>
      </c>
      <c r="F1834" s="38" t="s">
        <v>109</v>
      </c>
      <c r="G1834" s="38" t="s">
        <v>7167</v>
      </c>
      <c r="H1834" s="40">
        <v>44305</v>
      </c>
      <c r="I1834" s="41">
        <f>Table15[[#This Row],[Fecha 
de 
expedición]]+1461</f>
        <v>45766</v>
      </c>
      <c r="J1834" s="244" t="str">
        <f ca="1">IF(I1834&gt;=TODAY(),"si","no")</f>
        <v>si</v>
      </c>
      <c r="K1834" s="8" t="str">
        <f ca="1">IF(ABS(_xlfn.DAYS(TODAY(),I1834))&lt;$B$9,"Debe renovar licencia luego de curso de 8 horas","")</f>
        <v/>
      </c>
      <c r="L1834" s="8"/>
      <c r="M1834" s="8" t="str">
        <f ca="1">IF(AND(J1834="no",$B$10="si"),"si","no")</f>
        <v>no</v>
      </c>
      <c r="N1834" s="266"/>
      <c r="O1834" s="266"/>
      <c r="P1834" s="266"/>
      <c r="Q1834" s="267" t="str" cm="1">
        <f t="array" aca="1" ref="Q1834" ca="1">_xlfn.IFS(J1834="no","no",$B$10="si","si")</f>
        <v>si</v>
      </c>
      <c r="R1834" s="266"/>
    </row>
    <row r="1835" spans="1:18" x14ac:dyDescent="0.3">
      <c r="A1835" s="63" t="s">
        <v>7168</v>
      </c>
      <c r="B1835" s="224" t="s">
        <v>44</v>
      </c>
      <c r="C1835" s="225" t="s">
        <v>7169</v>
      </c>
      <c r="D1835" s="38" t="s">
        <v>57</v>
      </c>
      <c r="E1835" s="37" t="s">
        <v>7170</v>
      </c>
      <c r="F1835" s="38" t="s">
        <v>619</v>
      </c>
      <c r="G1835" s="38" t="s">
        <v>7171</v>
      </c>
      <c r="H1835" s="40">
        <v>44305</v>
      </c>
      <c r="I1835" s="41">
        <f>Table15[[#This Row],[Fecha 
de 
expedición]]+1461</f>
        <v>45766</v>
      </c>
      <c r="J1835" s="244" t="str">
        <f ca="1">IF(I1835&gt;=TODAY(),"si","no")</f>
        <v>si</v>
      </c>
      <c r="K1835" s="8" t="str">
        <f ca="1">IF(ABS(_xlfn.DAYS(TODAY(),I1835))&lt;$B$9,"Debe renovar licencia luego de curso de 8 horas","")</f>
        <v/>
      </c>
      <c r="L1835" s="8"/>
      <c r="M1835" s="8" t="str">
        <f ca="1">IF(AND(J1835="no",$B$10="si"),"si","no")</f>
        <v>no</v>
      </c>
      <c r="N1835" s="266"/>
      <c r="O1835" s="266"/>
      <c r="P1835" s="266"/>
      <c r="Q1835" s="267" t="str" cm="1">
        <f t="array" aca="1" ref="Q1835" ca="1">_xlfn.IFS(J1835="no","no",$B$10="si","si")</f>
        <v>si</v>
      </c>
      <c r="R1835" s="266"/>
    </row>
    <row r="1836" spans="1:18" x14ac:dyDescent="0.3">
      <c r="A1836" s="63" t="s">
        <v>7172</v>
      </c>
      <c r="B1836" s="224" t="s">
        <v>44</v>
      </c>
      <c r="C1836" s="225" t="s">
        <v>7173</v>
      </c>
      <c r="D1836" s="38" t="s">
        <v>57</v>
      </c>
      <c r="E1836" s="37" t="s">
        <v>7174</v>
      </c>
      <c r="F1836" s="38" t="s">
        <v>508</v>
      </c>
      <c r="G1836" s="38" t="s">
        <v>7175</v>
      </c>
      <c r="H1836" s="40">
        <v>44305</v>
      </c>
      <c r="I1836" s="41">
        <f>Table15[[#This Row],[Fecha 
de 
expedición]]+1461</f>
        <v>45766</v>
      </c>
      <c r="J1836" s="244" t="str">
        <f ca="1">IF(I1836&gt;=TODAY(),"si","no")</f>
        <v>si</v>
      </c>
      <c r="K1836" s="8" t="str">
        <f ca="1">IF(ABS(_xlfn.DAYS(TODAY(),I1836))&lt;$B$9,"Debe renovar licencia luego de curso de 8 horas","")</f>
        <v/>
      </c>
      <c r="L1836" s="8"/>
      <c r="M1836" s="8" t="str">
        <f ca="1">IF(AND(J1836="no",$B$10="si"),"si","no")</f>
        <v>no</v>
      </c>
      <c r="N1836" s="266"/>
      <c r="O1836" s="266"/>
      <c r="P1836" s="266"/>
      <c r="Q1836" s="267" t="str" cm="1">
        <f t="array" aca="1" ref="Q1836" ca="1">_xlfn.IFS(J1836="no","no",$B$10="si","si")</f>
        <v>si</v>
      </c>
      <c r="R1836" s="266"/>
    </row>
    <row r="1837" spans="1:18" x14ac:dyDescent="0.3">
      <c r="A1837" s="63" t="s">
        <v>7176</v>
      </c>
      <c r="B1837" s="224" t="s">
        <v>44</v>
      </c>
      <c r="C1837" s="225" t="s">
        <v>7177</v>
      </c>
      <c r="D1837" s="38" t="s">
        <v>57</v>
      </c>
      <c r="E1837" s="37" t="s">
        <v>7178</v>
      </c>
      <c r="F1837" s="38" t="s">
        <v>4080</v>
      </c>
      <c r="G1837" s="38" t="s">
        <v>7179</v>
      </c>
      <c r="H1837" s="40">
        <v>44306</v>
      </c>
      <c r="I1837" s="41">
        <f>Table15[[#This Row],[Fecha 
de 
expedición]]+1461</f>
        <v>45767</v>
      </c>
      <c r="J1837" s="244" t="str">
        <f ca="1">IF(I1837&gt;=TODAY(),"si","no")</f>
        <v>si</v>
      </c>
      <c r="K1837" s="8" t="str">
        <f ca="1">IF(ABS(_xlfn.DAYS(TODAY(),I1837))&lt;$B$9,"Debe renovar licencia luego de curso de 8 horas","")</f>
        <v/>
      </c>
      <c r="L1837" s="8"/>
      <c r="M1837" s="8" t="str">
        <f ca="1">IF(AND(J1837="no",$B$10="si"),"si","no")</f>
        <v>no</v>
      </c>
      <c r="N1837" s="266"/>
      <c r="O1837" s="266"/>
      <c r="P1837" s="266"/>
      <c r="Q1837" s="267" t="str" cm="1">
        <f t="array" aca="1" ref="Q1837" ca="1">_xlfn.IFS(J1837="no","no",$B$10="si","si")</f>
        <v>si</v>
      </c>
      <c r="R1837" s="266"/>
    </row>
    <row r="1838" spans="1:18" x14ac:dyDescent="0.3">
      <c r="A1838" s="63" t="s">
        <v>7180</v>
      </c>
      <c r="B1838" s="224" t="s">
        <v>44</v>
      </c>
      <c r="C1838" s="225" t="s">
        <v>7181</v>
      </c>
      <c r="D1838" s="38" t="s">
        <v>57</v>
      </c>
      <c r="E1838" s="37" t="s">
        <v>7182</v>
      </c>
      <c r="F1838" s="38" t="s">
        <v>53</v>
      </c>
      <c r="G1838" s="38" t="s">
        <v>7183</v>
      </c>
      <c r="H1838" s="40">
        <v>44306</v>
      </c>
      <c r="I1838" s="41">
        <f>Table15[[#This Row],[Fecha 
de 
expedición]]+1461</f>
        <v>45767</v>
      </c>
      <c r="J1838" s="244" t="str">
        <f ca="1">IF(I1838&gt;=TODAY(),"si","no")</f>
        <v>si</v>
      </c>
      <c r="K1838" s="8" t="str">
        <f ca="1">IF(ABS(_xlfn.DAYS(TODAY(),I1838))&lt;$B$9,"Debe renovar licencia luego de curso de 8 horas","")</f>
        <v/>
      </c>
      <c r="L1838" s="8"/>
      <c r="M1838" s="8" t="str">
        <f ca="1">IF(AND(J1838="no",$B$10="si"),"si","no")</f>
        <v>no</v>
      </c>
      <c r="N1838" s="266"/>
      <c r="O1838" s="266"/>
      <c r="P1838" s="266"/>
      <c r="Q1838" s="267" t="str" cm="1">
        <f t="array" aca="1" ref="Q1838" ca="1">_xlfn.IFS(J1838="no","no",$B$10="si","si")</f>
        <v>si</v>
      </c>
      <c r="R1838" s="266"/>
    </row>
    <row r="1839" spans="1:18" x14ac:dyDescent="0.3">
      <c r="A1839" s="63" t="s">
        <v>7184</v>
      </c>
      <c r="B1839" s="224" t="s">
        <v>44</v>
      </c>
      <c r="C1839" s="225" t="s">
        <v>7185</v>
      </c>
      <c r="D1839" s="38" t="s">
        <v>57</v>
      </c>
      <c r="E1839" s="37" t="s">
        <v>7186</v>
      </c>
      <c r="F1839" s="38" t="s">
        <v>168</v>
      </c>
      <c r="G1839" s="38" t="s">
        <v>7187</v>
      </c>
      <c r="H1839" s="40">
        <v>44306</v>
      </c>
      <c r="I1839" s="41">
        <f>Table15[[#This Row],[Fecha 
de 
expedición]]+1461</f>
        <v>45767</v>
      </c>
      <c r="J1839" s="244" t="str">
        <f ca="1">IF(I1839&gt;=TODAY(),"si","no")</f>
        <v>si</v>
      </c>
      <c r="K1839" s="8" t="str">
        <f ca="1">IF(ABS(_xlfn.DAYS(TODAY(),I1839))&lt;$B$9,"Debe renovar licencia luego de curso de 8 horas","")</f>
        <v/>
      </c>
      <c r="L1839" s="8"/>
      <c r="M1839" s="8" t="str">
        <f ca="1">IF(AND(J1839="no",$B$10="si"),"si","no")</f>
        <v>no</v>
      </c>
      <c r="N1839" s="266"/>
      <c r="O1839" s="266"/>
      <c r="P1839" s="266"/>
      <c r="Q1839" s="267" t="str" cm="1">
        <f t="array" aca="1" ref="Q1839" ca="1">_xlfn.IFS(J1839="no","no",$B$10="si","si")</f>
        <v>si</v>
      </c>
      <c r="R1839" s="266"/>
    </row>
    <row r="1840" spans="1:18" x14ac:dyDescent="0.3">
      <c r="A1840" s="63" t="s">
        <v>7188</v>
      </c>
      <c r="B1840" s="224" t="s">
        <v>44</v>
      </c>
      <c r="C1840" s="225" t="s">
        <v>7189</v>
      </c>
      <c r="D1840" s="38" t="s">
        <v>57</v>
      </c>
      <c r="E1840" s="37" t="s">
        <v>7190</v>
      </c>
      <c r="F1840" s="38" t="s">
        <v>2833</v>
      </c>
      <c r="G1840" s="38" t="s">
        <v>7191</v>
      </c>
      <c r="H1840" s="40">
        <v>44306</v>
      </c>
      <c r="I1840" s="41">
        <f>Table15[[#This Row],[Fecha 
de 
expedición]]+1461</f>
        <v>45767</v>
      </c>
      <c r="J1840" s="244" t="str">
        <f ca="1">IF(I1840&gt;=TODAY(),"si","no")</f>
        <v>si</v>
      </c>
      <c r="K1840" s="8" t="str">
        <f ca="1">IF(ABS(_xlfn.DAYS(TODAY(),I1840))&lt;$B$9,"Debe renovar licencia luego de curso de 8 horas","")</f>
        <v/>
      </c>
      <c r="L1840" s="8"/>
      <c r="M1840" s="8" t="str">
        <f ca="1">IF(AND(J1840="no",$B$10="si"),"si","no")</f>
        <v>no</v>
      </c>
      <c r="N1840" s="266"/>
      <c r="O1840" s="266"/>
      <c r="P1840" s="266"/>
      <c r="Q1840" s="267" t="str" cm="1">
        <f t="array" aca="1" ref="Q1840" ca="1">_xlfn.IFS(J1840="no","no",$B$10="si","si")</f>
        <v>si</v>
      </c>
      <c r="R1840" s="266"/>
    </row>
    <row r="1841" spans="1:18" x14ac:dyDescent="0.3">
      <c r="A1841" s="63" t="s">
        <v>7192</v>
      </c>
      <c r="B1841" s="224" t="s">
        <v>44</v>
      </c>
      <c r="C1841" s="225" t="s">
        <v>7193</v>
      </c>
      <c r="D1841" s="38" t="s">
        <v>57</v>
      </c>
      <c r="E1841" s="37" t="s">
        <v>7194</v>
      </c>
      <c r="F1841" s="38" t="s">
        <v>430</v>
      </c>
      <c r="G1841" s="38" t="s">
        <v>7195</v>
      </c>
      <c r="H1841" s="40">
        <v>44306</v>
      </c>
      <c r="I1841" s="41">
        <f>Table15[[#This Row],[Fecha 
de 
expedición]]+1461</f>
        <v>45767</v>
      </c>
      <c r="J1841" s="244" t="str">
        <f ca="1">IF(I1841&gt;=TODAY(),"si","no")</f>
        <v>si</v>
      </c>
      <c r="K1841" s="8" t="str">
        <f ca="1">IF(ABS(_xlfn.DAYS(TODAY(),I1841))&lt;$B$9,"Debe renovar licencia luego de curso de 8 horas","")</f>
        <v/>
      </c>
      <c r="L1841" s="8"/>
      <c r="M1841" s="8" t="str">
        <f ca="1">IF(AND(J1841="no",$B$10="si"),"si","no")</f>
        <v>no</v>
      </c>
      <c r="N1841" s="266"/>
      <c r="O1841" s="266"/>
      <c r="P1841" s="266"/>
      <c r="Q1841" s="267" t="str" cm="1">
        <f t="array" aca="1" ref="Q1841" ca="1">_xlfn.IFS(J1841="no","no",$B$10="si","si")</f>
        <v>si</v>
      </c>
      <c r="R1841" s="266"/>
    </row>
    <row r="1842" spans="1:18" x14ac:dyDescent="0.3">
      <c r="A1842" s="63" t="s">
        <v>7196</v>
      </c>
      <c r="B1842" s="224" t="s">
        <v>44</v>
      </c>
      <c r="C1842" s="225" t="s">
        <v>7197</v>
      </c>
      <c r="D1842" s="38" t="s">
        <v>57</v>
      </c>
      <c r="E1842" s="37" t="s">
        <v>7198</v>
      </c>
      <c r="F1842" s="38" t="s">
        <v>74</v>
      </c>
      <c r="G1842" s="38" t="s">
        <v>7199</v>
      </c>
      <c r="H1842" s="40">
        <v>44326</v>
      </c>
      <c r="I1842" s="41">
        <f>Table15[[#This Row],[Fecha 
de 
expedición]]+1461</f>
        <v>45787</v>
      </c>
      <c r="J1842" s="244" t="str">
        <f ca="1">IF(I1842&gt;=TODAY(),"si","no")</f>
        <v>si</v>
      </c>
      <c r="K1842" s="8" t="str">
        <f ca="1">IF(ABS(_xlfn.DAYS(TODAY(),I1842))&lt;$B$9,"Debe renovar licencia luego de curso de 8 horas","")</f>
        <v/>
      </c>
      <c r="L1842" s="8"/>
      <c r="M1842" s="8" t="str">
        <f ca="1">IF(AND(J1842="no",$B$10="si"),"si","no")</f>
        <v>no</v>
      </c>
      <c r="N1842" s="266"/>
      <c r="O1842" s="266"/>
      <c r="P1842" s="266"/>
      <c r="Q1842" s="267" t="str" cm="1">
        <f t="array" aca="1" ref="Q1842" ca="1">_xlfn.IFS(J1842="no","no",$B$10="si","si")</f>
        <v>si</v>
      </c>
      <c r="R1842" s="266"/>
    </row>
    <row r="1843" spans="1:18" x14ac:dyDescent="0.3">
      <c r="A1843" s="63" t="s">
        <v>7200</v>
      </c>
      <c r="B1843" s="224" t="s">
        <v>44</v>
      </c>
      <c r="C1843" s="225" t="s">
        <v>7201</v>
      </c>
      <c r="D1843" s="38" t="s">
        <v>57</v>
      </c>
      <c r="E1843" s="37" t="s">
        <v>7202</v>
      </c>
      <c r="F1843" s="38" t="s">
        <v>69</v>
      </c>
      <c r="G1843" s="38" t="s">
        <v>7203</v>
      </c>
      <c r="H1843" s="40">
        <v>44326</v>
      </c>
      <c r="I1843" s="41">
        <f>Table15[[#This Row],[Fecha 
de 
expedición]]+1461</f>
        <v>45787</v>
      </c>
      <c r="J1843" s="244" t="str">
        <f ca="1">IF(I1843&gt;=TODAY(),"si","no")</f>
        <v>si</v>
      </c>
      <c r="K1843" s="8" t="str">
        <f ca="1">IF(ABS(_xlfn.DAYS(TODAY(),I1843))&lt;$B$9,"Debe renovar licencia luego de curso de 8 horas","")</f>
        <v/>
      </c>
      <c r="L1843" s="8"/>
      <c r="M1843" s="8" t="str">
        <f ca="1">IF(AND(J1843="no",$B$10="si"),"si","no")</f>
        <v>no</v>
      </c>
      <c r="N1843" s="266"/>
      <c r="O1843" s="266"/>
      <c r="P1843" s="266"/>
      <c r="Q1843" s="267" t="str" cm="1">
        <f t="array" aca="1" ref="Q1843" ca="1">_xlfn.IFS(J1843="no","no",$B$10="si","si")</f>
        <v>si</v>
      </c>
      <c r="R1843" s="266"/>
    </row>
    <row r="1844" spans="1:18" x14ac:dyDescent="0.3">
      <c r="A1844" s="63" t="s">
        <v>7204</v>
      </c>
      <c r="B1844" s="224" t="s">
        <v>44</v>
      </c>
      <c r="C1844" s="225" t="s">
        <v>7205</v>
      </c>
      <c r="D1844" s="38" t="s">
        <v>57</v>
      </c>
      <c r="E1844" s="37" t="s">
        <v>7206</v>
      </c>
      <c r="F1844" s="38" t="s">
        <v>94</v>
      </c>
      <c r="G1844" s="38" t="s">
        <v>7207</v>
      </c>
      <c r="H1844" s="40">
        <v>44326</v>
      </c>
      <c r="I1844" s="41">
        <f>Table15[[#This Row],[Fecha 
de 
expedición]]+1461</f>
        <v>45787</v>
      </c>
      <c r="J1844" s="244" t="str">
        <f ca="1">IF(I1844&gt;=TODAY(),"si","no")</f>
        <v>si</v>
      </c>
      <c r="K1844" s="8" t="str">
        <f ca="1">IF(ABS(_xlfn.DAYS(TODAY(),I1844))&lt;$B$9,"Debe renovar licencia luego de curso de 8 horas","")</f>
        <v/>
      </c>
      <c r="L1844" s="8"/>
      <c r="M1844" s="8" t="str">
        <f ca="1">IF(AND(J1844="no",$B$10="si"),"si","no")</f>
        <v>no</v>
      </c>
      <c r="N1844" s="266"/>
      <c r="O1844" s="266"/>
      <c r="P1844" s="266"/>
      <c r="Q1844" s="267" t="str" cm="1">
        <f t="array" aca="1" ref="Q1844" ca="1">_xlfn.IFS(J1844="no","no",$B$10="si","si")</f>
        <v>si</v>
      </c>
      <c r="R1844" s="266"/>
    </row>
    <row r="1845" spans="1:18" x14ac:dyDescent="0.3">
      <c r="A1845" s="63" t="s">
        <v>7208</v>
      </c>
      <c r="B1845" s="224" t="s">
        <v>44</v>
      </c>
      <c r="C1845" s="225" t="s">
        <v>7209</v>
      </c>
      <c r="D1845" s="38" t="s">
        <v>57</v>
      </c>
      <c r="E1845" s="37" t="s">
        <v>7210</v>
      </c>
      <c r="F1845" s="38" t="s">
        <v>411</v>
      </c>
      <c r="G1845" s="38" t="s">
        <v>7211</v>
      </c>
      <c r="H1845" s="40">
        <v>44326</v>
      </c>
      <c r="I1845" s="41">
        <f>Table15[[#This Row],[Fecha 
de 
expedición]]+1461</f>
        <v>45787</v>
      </c>
      <c r="J1845" s="244" t="str">
        <f ca="1">IF(I1845&gt;=TODAY(),"si","no")</f>
        <v>si</v>
      </c>
      <c r="K1845" s="8" t="str">
        <f ca="1">IF(ABS(_xlfn.DAYS(TODAY(),I1845))&lt;$B$9,"Debe renovar licencia luego de curso de 8 horas","")</f>
        <v/>
      </c>
      <c r="L1845" s="8"/>
      <c r="M1845" s="8" t="str">
        <f ca="1">IF(AND(J1845="no",$B$10="si"),"si","no")</f>
        <v>no</v>
      </c>
      <c r="N1845" s="266"/>
      <c r="O1845" s="266"/>
      <c r="P1845" s="266"/>
      <c r="Q1845" s="267" t="str" cm="1">
        <f t="array" aca="1" ref="Q1845" ca="1">_xlfn.IFS(J1845="no","no",$B$10="si","si")</f>
        <v>si</v>
      </c>
      <c r="R1845" s="266"/>
    </row>
    <row r="1846" spans="1:18" x14ac:dyDescent="0.3">
      <c r="A1846" s="63" t="s">
        <v>7212</v>
      </c>
      <c r="B1846" s="224" t="s">
        <v>44</v>
      </c>
      <c r="C1846" s="225" t="s">
        <v>7213</v>
      </c>
      <c r="D1846" s="38" t="s">
        <v>57</v>
      </c>
      <c r="E1846" s="37" t="s">
        <v>7214</v>
      </c>
      <c r="F1846" s="38" t="s">
        <v>466</v>
      </c>
      <c r="G1846" s="38" t="s">
        <v>7215</v>
      </c>
      <c r="H1846" s="40">
        <v>44326</v>
      </c>
      <c r="I1846" s="41">
        <f>Table15[[#This Row],[Fecha 
de 
expedición]]+1461</f>
        <v>45787</v>
      </c>
      <c r="J1846" s="244" t="str">
        <f ca="1">IF(I1846&gt;=TODAY(),"si","no")</f>
        <v>si</v>
      </c>
      <c r="K1846" s="8" t="str">
        <f ca="1">IF(ABS(_xlfn.DAYS(TODAY(),I1846))&lt;$B$9,"Debe renovar licencia luego de curso de 8 horas","")</f>
        <v/>
      </c>
      <c r="L1846" s="8"/>
      <c r="M1846" s="8" t="str">
        <f ca="1">IF(AND(J1846="no",$B$10="si"),"si","no")</f>
        <v>no</v>
      </c>
      <c r="N1846" s="266"/>
      <c r="O1846" s="266"/>
      <c r="P1846" s="266"/>
      <c r="Q1846" s="267" t="str" cm="1">
        <f t="array" aca="1" ref="Q1846" ca="1">_xlfn.IFS(J1846="no","no",$B$10="si","si")</f>
        <v>si</v>
      </c>
      <c r="R1846" s="266"/>
    </row>
    <row r="1847" spans="1:18" x14ac:dyDescent="0.3">
      <c r="A1847" s="63" t="s">
        <v>7216</v>
      </c>
      <c r="B1847" s="224" t="s">
        <v>44</v>
      </c>
      <c r="C1847" s="225" t="s">
        <v>7217</v>
      </c>
      <c r="D1847" s="38" t="s">
        <v>57</v>
      </c>
      <c r="E1847" s="37" t="s">
        <v>7218</v>
      </c>
      <c r="F1847" s="38" t="s">
        <v>619</v>
      </c>
      <c r="G1847" s="38" t="s">
        <v>7219</v>
      </c>
      <c r="H1847" s="40">
        <v>44326</v>
      </c>
      <c r="I1847" s="41">
        <f>Table15[[#This Row],[Fecha 
de 
expedición]]+1461</f>
        <v>45787</v>
      </c>
      <c r="J1847" s="244" t="str">
        <f ca="1">IF(I1847&gt;=TODAY(),"si","no")</f>
        <v>si</v>
      </c>
      <c r="K1847" s="8" t="str">
        <f ca="1">IF(ABS(_xlfn.DAYS(TODAY(),I1847))&lt;$B$9,"Debe renovar licencia luego de curso de 8 horas","")</f>
        <v/>
      </c>
      <c r="L1847" s="8"/>
      <c r="M1847" s="8" t="str">
        <f ca="1">IF(AND(J1847="no",$B$10="si"),"si","no")</f>
        <v>no</v>
      </c>
      <c r="N1847" s="266"/>
      <c r="O1847" s="266"/>
      <c r="P1847" s="266"/>
      <c r="Q1847" s="267" t="str" cm="1">
        <f t="array" aca="1" ref="Q1847" ca="1">_xlfn.IFS(J1847="no","no",$B$10="si","si")</f>
        <v>si</v>
      </c>
      <c r="R1847" s="266"/>
    </row>
    <row r="1848" spans="1:18" x14ac:dyDescent="0.3">
      <c r="A1848" s="63" t="s">
        <v>7220</v>
      </c>
      <c r="B1848" s="224" t="s">
        <v>44</v>
      </c>
      <c r="C1848" s="225" t="s">
        <v>7221</v>
      </c>
      <c r="D1848" s="38" t="s">
        <v>57</v>
      </c>
      <c r="E1848" s="37" t="s">
        <v>7222</v>
      </c>
      <c r="F1848" s="38" t="s">
        <v>1332</v>
      </c>
      <c r="G1848" s="38" t="s">
        <v>7223</v>
      </c>
      <c r="H1848" s="40">
        <v>44326</v>
      </c>
      <c r="I1848" s="41">
        <f>Table15[[#This Row],[Fecha 
de 
expedición]]+1461</f>
        <v>45787</v>
      </c>
      <c r="J1848" s="244" t="str">
        <f ca="1">IF(I1848&gt;=TODAY(),"si","no")</f>
        <v>si</v>
      </c>
      <c r="K1848" s="8" t="str">
        <f ca="1">IF(ABS(_xlfn.DAYS(TODAY(),I1848))&lt;$B$9,"Debe renovar licencia luego de curso de 8 horas","")</f>
        <v/>
      </c>
      <c r="L1848" s="8"/>
      <c r="M1848" s="8" t="str">
        <f ca="1">IF(AND(J1848="no",$B$10="si"),"si","no")</f>
        <v>no</v>
      </c>
      <c r="N1848" s="266"/>
      <c r="O1848" s="266"/>
      <c r="P1848" s="266"/>
      <c r="Q1848" s="267" t="str" cm="1">
        <f t="array" aca="1" ref="Q1848" ca="1">_xlfn.IFS(J1848="no","no",$B$10="si","si")</f>
        <v>si</v>
      </c>
      <c r="R1848" s="266"/>
    </row>
    <row r="1849" spans="1:18" x14ac:dyDescent="0.3">
      <c r="A1849" s="63" t="s">
        <v>7224</v>
      </c>
      <c r="B1849" s="224" t="s">
        <v>44</v>
      </c>
      <c r="C1849" s="225" t="s">
        <v>7225</v>
      </c>
      <c r="D1849" s="38" t="s">
        <v>57</v>
      </c>
      <c r="E1849" s="37" t="s">
        <v>7226</v>
      </c>
      <c r="F1849" s="38" t="s">
        <v>48</v>
      </c>
      <c r="G1849" s="38" t="s">
        <v>7227</v>
      </c>
      <c r="H1849" s="40">
        <v>44326</v>
      </c>
      <c r="I1849" s="41">
        <f>Table15[[#This Row],[Fecha 
de 
expedición]]+1461</f>
        <v>45787</v>
      </c>
      <c r="J1849" s="244" t="str">
        <f ca="1">IF(I1849&gt;=TODAY(),"si","no")</f>
        <v>si</v>
      </c>
      <c r="K1849" s="8" t="str">
        <f ca="1">IF(ABS(_xlfn.DAYS(TODAY(),I1849))&lt;$B$9,"Debe renovar licencia luego de curso de 8 horas","")</f>
        <v/>
      </c>
      <c r="L1849" s="8"/>
      <c r="M1849" s="8" t="str">
        <f ca="1">IF(AND(J1849="no",$B$10="si"),"si","no")</f>
        <v>no</v>
      </c>
      <c r="N1849" s="266"/>
      <c r="O1849" s="266"/>
      <c r="P1849" s="266"/>
      <c r="Q1849" s="267" t="str" cm="1">
        <f t="array" aca="1" ref="Q1849" ca="1">_xlfn.IFS(J1849="no","no",$B$10="si","si")</f>
        <v>si</v>
      </c>
      <c r="R1849" s="266"/>
    </row>
    <row r="1850" spans="1:18" x14ac:dyDescent="0.3">
      <c r="A1850" s="63" t="s">
        <v>7228</v>
      </c>
      <c r="B1850" s="224" t="s">
        <v>44</v>
      </c>
      <c r="C1850" s="225" t="s">
        <v>7229</v>
      </c>
      <c r="D1850" s="38" t="s">
        <v>57</v>
      </c>
      <c r="E1850" s="37" t="s">
        <v>7230</v>
      </c>
      <c r="F1850" s="38" t="s">
        <v>2833</v>
      </c>
      <c r="G1850" s="38" t="s">
        <v>7231</v>
      </c>
      <c r="H1850" s="40">
        <v>44326</v>
      </c>
      <c r="I1850" s="41">
        <f>Table15[[#This Row],[Fecha 
de 
expedición]]+1461</f>
        <v>45787</v>
      </c>
      <c r="J1850" s="244" t="str">
        <f ca="1">IF(I1850&gt;=TODAY(),"si","no")</f>
        <v>si</v>
      </c>
      <c r="K1850" s="8" t="str">
        <f ca="1">IF(ABS(_xlfn.DAYS(TODAY(),I1850))&lt;$B$9,"Debe renovar licencia luego de curso de 8 horas","")</f>
        <v/>
      </c>
      <c r="L1850" s="8"/>
      <c r="M1850" s="8" t="str">
        <f ca="1">IF(AND(J1850="no",$B$10="si"),"si","no")</f>
        <v>no</v>
      </c>
      <c r="N1850" s="266"/>
      <c r="O1850" s="266"/>
      <c r="P1850" s="266"/>
      <c r="Q1850" s="267" t="str" cm="1">
        <f t="array" aca="1" ref="Q1850" ca="1">_xlfn.IFS(J1850="no","no",$B$10="si","si")</f>
        <v>si</v>
      </c>
      <c r="R1850" s="266"/>
    </row>
    <row r="1851" spans="1:18" x14ac:dyDescent="0.3">
      <c r="A1851" s="63" t="s">
        <v>7232</v>
      </c>
      <c r="B1851" s="224" t="s">
        <v>44</v>
      </c>
      <c r="C1851" s="225" t="s">
        <v>7233</v>
      </c>
      <c r="D1851" s="38" t="s">
        <v>57</v>
      </c>
      <c r="E1851" s="37" t="s">
        <v>7234</v>
      </c>
      <c r="F1851" s="38" t="s">
        <v>104</v>
      </c>
      <c r="G1851" s="38" t="s">
        <v>7235</v>
      </c>
      <c r="H1851" s="40">
        <v>44341</v>
      </c>
      <c r="I1851" s="41">
        <f>Table15[[#This Row],[Fecha 
de 
expedición]]+1461</f>
        <v>45802</v>
      </c>
      <c r="J1851" s="244" t="str">
        <f ca="1">IF(I1851&gt;=TODAY(),"si","no")</f>
        <v>si</v>
      </c>
      <c r="K1851" s="8" t="str">
        <f ca="1">IF(ABS(_xlfn.DAYS(TODAY(),I1851))&lt;$B$9,"Debe renovar licencia luego de curso de 8 horas","")</f>
        <v/>
      </c>
      <c r="L1851" s="8"/>
      <c r="M1851" s="8" t="str">
        <f ca="1">IF(AND(J1851="no",$B$10="si"),"si","no")</f>
        <v>no</v>
      </c>
      <c r="N1851" s="266"/>
      <c r="O1851" s="266"/>
      <c r="P1851" s="266"/>
      <c r="Q1851" s="267" t="str" cm="1">
        <f t="array" aca="1" ref="Q1851" ca="1">_xlfn.IFS(J1851="no","no",$B$10="si","si")</f>
        <v>si</v>
      </c>
      <c r="R1851" s="266"/>
    </row>
    <row r="1852" spans="1:18" x14ac:dyDescent="0.3">
      <c r="A1852" s="63" t="s">
        <v>7236</v>
      </c>
      <c r="B1852" s="224" t="s">
        <v>44</v>
      </c>
      <c r="C1852" s="225" t="s">
        <v>7237</v>
      </c>
      <c r="D1852" s="38" t="s">
        <v>57</v>
      </c>
      <c r="E1852" s="37" t="s">
        <v>7238</v>
      </c>
      <c r="F1852" s="38" t="s">
        <v>155</v>
      </c>
      <c r="G1852" s="38" t="s">
        <v>7239</v>
      </c>
      <c r="H1852" s="40">
        <v>44341</v>
      </c>
      <c r="I1852" s="41">
        <f>Table15[[#This Row],[Fecha 
de 
expedición]]+1461</f>
        <v>45802</v>
      </c>
      <c r="J1852" s="244" t="str">
        <f ca="1">IF(I1852&gt;=TODAY(),"si","no")</f>
        <v>si</v>
      </c>
      <c r="K1852" s="8" t="str">
        <f ca="1">IF(ABS(_xlfn.DAYS(TODAY(),I1852))&lt;$B$9,"Debe renovar licencia luego de curso de 8 horas","")</f>
        <v/>
      </c>
      <c r="L1852" s="8"/>
      <c r="M1852" s="8" t="str">
        <f ca="1">IF(AND(J1852="no",$B$10="si"),"si","no")</f>
        <v>no</v>
      </c>
      <c r="N1852" s="266"/>
      <c r="O1852" s="266"/>
      <c r="P1852" s="266"/>
      <c r="Q1852" s="267" t="str" cm="1">
        <f t="array" aca="1" ref="Q1852" ca="1">_xlfn.IFS(J1852="no","no",$B$10="si","si")</f>
        <v>si</v>
      </c>
      <c r="R1852" s="266"/>
    </row>
    <row r="1853" spans="1:18" x14ac:dyDescent="0.3">
      <c r="A1853" s="63" t="s">
        <v>7240</v>
      </c>
      <c r="B1853" s="224" t="s">
        <v>44</v>
      </c>
      <c r="C1853" s="225" t="s">
        <v>7241</v>
      </c>
      <c r="D1853" s="38" t="s">
        <v>57</v>
      </c>
      <c r="E1853" s="37" t="s">
        <v>7242</v>
      </c>
      <c r="F1853" s="38" t="s">
        <v>3010</v>
      </c>
      <c r="G1853" s="38" t="s">
        <v>7243</v>
      </c>
      <c r="H1853" s="40">
        <v>44341</v>
      </c>
      <c r="I1853" s="41">
        <f>Table15[[#This Row],[Fecha 
de 
expedición]]+1461</f>
        <v>45802</v>
      </c>
      <c r="J1853" s="244" t="str">
        <f ca="1">IF(I1853&gt;=TODAY(),"si","no")</f>
        <v>si</v>
      </c>
      <c r="K1853" s="8" t="str">
        <f ca="1">IF(ABS(_xlfn.DAYS(TODAY(),I1853))&lt;$B$9,"Debe renovar licencia luego de curso de 8 horas","")</f>
        <v/>
      </c>
      <c r="L1853" s="8"/>
      <c r="M1853" s="8" t="str">
        <f ca="1">IF(AND(J1853="no",$B$10="si"),"si","no")</f>
        <v>no</v>
      </c>
      <c r="N1853" s="266"/>
      <c r="O1853" s="266"/>
      <c r="P1853" s="266"/>
      <c r="Q1853" s="267" t="str" cm="1">
        <f t="array" aca="1" ref="Q1853" ca="1">_xlfn.IFS(J1853="no","no",$B$10="si","si")</f>
        <v>si</v>
      </c>
      <c r="R1853" s="266"/>
    </row>
    <row r="1854" spans="1:18" x14ac:dyDescent="0.3">
      <c r="A1854" s="63" t="s">
        <v>7244</v>
      </c>
      <c r="B1854" s="224" t="s">
        <v>44</v>
      </c>
      <c r="C1854" s="225" t="s">
        <v>7245</v>
      </c>
      <c r="D1854" s="38" t="s">
        <v>57</v>
      </c>
      <c r="E1854" s="37" t="s">
        <v>7246</v>
      </c>
      <c r="F1854" s="38" t="s">
        <v>129</v>
      </c>
      <c r="G1854" s="38" t="s">
        <v>7247</v>
      </c>
      <c r="H1854" s="40">
        <v>44341</v>
      </c>
      <c r="I1854" s="41">
        <f>Table15[[#This Row],[Fecha 
de 
expedición]]+1461</f>
        <v>45802</v>
      </c>
      <c r="J1854" s="244" t="str">
        <f ca="1">IF(I1854&gt;=TODAY(),"si","no")</f>
        <v>si</v>
      </c>
      <c r="K1854" s="8" t="str">
        <f ca="1">IF(ABS(_xlfn.DAYS(TODAY(),I1854))&lt;$B$9,"Debe renovar licencia luego de curso de 8 horas","")</f>
        <v/>
      </c>
      <c r="L1854" s="8"/>
      <c r="M1854" s="8" t="str">
        <f ca="1">IF(AND(J1854="no",$B$10="si"),"si","no")</f>
        <v>no</v>
      </c>
      <c r="N1854" s="266"/>
      <c r="O1854" s="266"/>
      <c r="P1854" s="266"/>
      <c r="Q1854" s="267" t="str" cm="1">
        <f t="array" aca="1" ref="Q1854" ca="1">_xlfn.IFS(J1854="no","no",$B$10="si","si")</f>
        <v>si</v>
      </c>
      <c r="R1854" s="266"/>
    </row>
    <row r="1855" spans="1:18" x14ac:dyDescent="0.3">
      <c r="A1855" s="63" t="s">
        <v>7248</v>
      </c>
      <c r="B1855" s="224" t="s">
        <v>44</v>
      </c>
      <c r="C1855" s="225" t="s">
        <v>7249</v>
      </c>
      <c r="D1855" s="38" t="s">
        <v>46</v>
      </c>
      <c r="E1855" s="37" t="s">
        <v>7250</v>
      </c>
      <c r="F1855" s="38" t="s">
        <v>443</v>
      </c>
      <c r="G1855" s="38" t="s">
        <v>7251</v>
      </c>
      <c r="H1855" s="40">
        <v>44341</v>
      </c>
      <c r="I1855" s="41">
        <f>Table15[[#This Row],[Fecha 
de 
expedición]]+1461</f>
        <v>45802</v>
      </c>
      <c r="J1855" s="244" t="str">
        <f ca="1">IF(I1855&gt;=TODAY(),"si","no")</f>
        <v>si</v>
      </c>
      <c r="K1855" s="8" t="str">
        <f ca="1">IF(ABS(_xlfn.DAYS(TODAY(),I1855))&lt;$B$9,"Debe renovar licencia luego de curso de 8 horas","")</f>
        <v/>
      </c>
      <c r="L1855" s="8"/>
      <c r="M1855" s="8" t="str">
        <f ca="1">IF(AND(J1855="no",$B$10="si"),"si","no")</f>
        <v>no</v>
      </c>
      <c r="N1855" s="266"/>
      <c r="O1855" s="266"/>
      <c r="P1855" s="266"/>
      <c r="Q1855" s="267" t="str" cm="1">
        <f t="array" aca="1" ref="Q1855" ca="1">_xlfn.IFS(J1855="no","no",$B$10="si","si")</f>
        <v>si</v>
      </c>
      <c r="R1855" s="266"/>
    </row>
    <row r="1856" spans="1:18" x14ac:dyDescent="0.3">
      <c r="A1856" s="63" t="s">
        <v>7252</v>
      </c>
      <c r="B1856" s="224" t="s">
        <v>44</v>
      </c>
      <c r="C1856" s="225" t="s">
        <v>7253</v>
      </c>
      <c r="D1856" s="38" t="s">
        <v>57</v>
      </c>
      <c r="E1856" s="37" t="s">
        <v>7254</v>
      </c>
      <c r="F1856" s="38" t="s">
        <v>155</v>
      </c>
      <c r="G1856" s="38" t="s">
        <v>7255</v>
      </c>
      <c r="H1856" s="40">
        <v>44341</v>
      </c>
      <c r="I1856" s="41">
        <f>Table15[[#This Row],[Fecha 
de 
expedición]]+1461</f>
        <v>45802</v>
      </c>
      <c r="J1856" s="244" t="str">
        <f ca="1">IF(I1856&gt;=TODAY(),"si","no")</f>
        <v>si</v>
      </c>
      <c r="K1856" s="8" t="str">
        <f ca="1">IF(ABS(_xlfn.DAYS(TODAY(),I1856))&lt;$B$9,"Debe renovar licencia luego de curso de 8 horas","")</f>
        <v/>
      </c>
      <c r="L1856" s="8"/>
      <c r="M1856" s="8" t="str">
        <f ca="1">IF(AND(J1856="no",$B$10="si"),"si","no")</f>
        <v>no</v>
      </c>
      <c r="N1856" s="266"/>
      <c r="O1856" s="266"/>
      <c r="P1856" s="266"/>
      <c r="Q1856" s="267" t="str" cm="1">
        <f t="array" aca="1" ref="Q1856" ca="1">_xlfn.IFS(J1856="no","no",$B$10="si","si")</f>
        <v>si</v>
      </c>
      <c r="R1856" s="266"/>
    </row>
    <row r="1857" spans="1:18" x14ac:dyDescent="0.3">
      <c r="A1857" s="63" t="s">
        <v>7256</v>
      </c>
      <c r="B1857" s="224" t="s">
        <v>44</v>
      </c>
      <c r="C1857" s="225" t="s">
        <v>7257</v>
      </c>
      <c r="D1857" s="38" t="s">
        <v>57</v>
      </c>
      <c r="E1857" s="37" t="s">
        <v>7258</v>
      </c>
      <c r="F1857" s="38" t="s">
        <v>490</v>
      </c>
      <c r="G1857" s="38" t="s">
        <v>7259</v>
      </c>
      <c r="H1857" s="40">
        <v>44342</v>
      </c>
      <c r="I1857" s="41">
        <f>Table15[[#This Row],[Fecha 
de 
expedición]]+1461</f>
        <v>45803</v>
      </c>
      <c r="J1857" s="244" t="str">
        <f ca="1">IF(I1857&gt;=TODAY(),"si","no")</f>
        <v>si</v>
      </c>
      <c r="K1857" s="8" t="str">
        <f ca="1">IF(ABS(_xlfn.DAYS(TODAY(),I1857))&lt;$B$9,"Debe renovar licencia luego de curso de 8 horas","")</f>
        <v/>
      </c>
      <c r="L1857" s="8"/>
      <c r="M1857" s="8" t="str">
        <f ca="1">IF(AND(J1857="no",$B$10="si"),"si","no")</f>
        <v>no</v>
      </c>
      <c r="N1857" s="266"/>
      <c r="O1857" s="266"/>
      <c r="P1857" s="266"/>
      <c r="Q1857" s="267" t="str" cm="1">
        <f t="array" aca="1" ref="Q1857" ca="1">_xlfn.IFS(J1857="no","no",$B$10="si","si")</f>
        <v>si</v>
      </c>
      <c r="R1857" s="266"/>
    </row>
    <row r="1858" spans="1:18" x14ac:dyDescent="0.3">
      <c r="A1858" s="64" t="s">
        <v>7260</v>
      </c>
      <c r="B1858" s="224" t="s">
        <v>44</v>
      </c>
      <c r="C1858" s="225" t="s">
        <v>7261</v>
      </c>
      <c r="D1858" s="45" t="s">
        <v>57</v>
      </c>
      <c r="E1858" s="37" t="s">
        <v>7262</v>
      </c>
      <c r="F1858" s="45" t="s">
        <v>155</v>
      </c>
      <c r="G1858" s="45" t="s">
        <v>7263</v>
      </c>
      <c r="H1858" s="55">
        <v>44342</v>
      </c>
      <c r="I1858" s="41">
        <f>Table15[[#This Row],[Fecha 
de 
expedición]]+1461</f>
        <v>45803</v>
      </c>
      <c r="J1858" s="244" t="str">
        <f ca="1">IF(I1858&gt;=TODAY(),"si","no")</f>
        <v>si</v>
      </c>
      <c r="K1858" s="8" t="str">
        <f ca="1">IF(ABS(_xlfn.DAYS(TODAY(),I1858))&lt;$B$9,"Debe renovar licencia luego de curso de 8 horas","")</f>
        <v/>
      </c>
      <c r="L1858" s="8"/>
      <c r="M1858" s="8" t="str">
        <f ca="1">IF(AND(J1858="no",$B$10="si"),"si","no")</f>
        <v>no</v>
      </c>
      <c r="N1858" s="266"/>
      <c r="O1858" s="266"/>
      <c r="P1858" s="266"/>
      <c r="Q1858" s="267" t="str" cm="1">
        <f t="array" aca="1" ref="Q1858" ca="1">_xlfn.IFS(J1858="no","no",$B$10="si","si")</f>
        <v>si</v>
      </c>
      <c r="R1858" s="266"/>
    </row>
    <row r="1859" spans="1:18" x14ac:dyDescent="0.3">
      <c r="A1859" s="63" t="s">
        <v>7264</v>
      </c>
      <c r="B1859" s="224" t="s">
        <v>44</v>
      </c>
      <c r="C1859" s="225" t="s">
        <v>7265</v>
      </c>
      <c r="D1859" s="38" t="s">
        <v>57</v>
      </c>
      <c r="E1859" s="37" t="s">
        <v>7266</v>
      </c>
      <c r="F1859" s="38" t="s">
        <v>124</v>
      </c>
      <c r="G1859" s="38" t="s">
        <v>7267</v>
      </c>
      <c r="H1859" s="40">
        <v>44342</v>
      </c>
      <c r="I1859" s="41">
        <f>Table15[[#This Row],[Fecha 
de 
expedición]]+1461</f>
        <v>45803</v>
      </c>
      <c r="J1859" s="244" t="str">
        <f ca="1">IF(I1859&gt;=TODAY(),"si","no")</f>
        <v>si</v>
      </c>
      <c r="K1859" s="8" t="str">
        <f ca="1">IF(ABS(_xlfn.DAYS(TODAY(),I1859))&lt;$B$9,"Debe renovar licencia luego de curso de 8 horas","")</f>
        <v/>
      </c>
      <c r="L1859" s="8"/>
      <c r="M1859" s="8" t="str">
        <f ca="1">IF(AND(J1859="no",$B$10="si"),"si","no")</f>
        <v>no</v>
      </c>
      <c r="N1859" s="266"/>
      <c r="O1859" s="266"/>
      <c r="P1859" s="266"/>
      <c r="Q1859" s="267" t="str" cm="1">
        <f t="array" aca="1" ref="Q1859" ca="1">_xlfn.IFS(J1859="no","no",$B$10="si","si")</f>
        <v>si</v>
      </c>
      <c r="R1859" s="266"/>
    </row>
    <row r="1860" spans="1:18" x14ac:dyDescent="0.3">
      <c r="A1860" s="63" t="s">
        <v>7268</v>
      </c>
      <c r="B1860" s="224" t="s">
        <v>44</v>
      </c>
      <c r="C1860" s="225" t="s">
        <v>7269</v>
      </c>
      <c r="D1860" s="38" t="s">
        <v>57</v>
      </c>
      <c r="E1860" s="37" t="s">
        <v>7270</v>
      </c>
      <c r="F1860" s="38" t="s">
        <v>74</v>
      </c>
      <c r="G1860" s="38" t="s">
        <v>7271</v>
      </c>
      <c r="H1860" s="40">
        <v>44342</v>
      </c>
      <c r="I1860" s="41">
        <f>Table15[[#This Row],[Fecha 
de 
expedición]]+1461</f>
        <v>45803</v>
      </c>
      <c r="J1860" s="244" t="str">
        <f ca="1">IF(I1860&gt;=TODAY(),"si","no")</f>
        <v>si</v>
      </c>
      <c r="K1860" s="8" t="str">
        <f ca="1">IF(ABS(_xlfn.DAYS(TODAY(),I1860))&lt;$B$9,"Debe renovar licencia luego de curso de 8 horas","")</f>
        <v/>
      </c>
      <c r="L1860" s="8"/>
      <c r="M1860" s="8" t="str">
        <f ca="1">IF(AND(J1860="no",$B$10="si"),"si","no")</f>
        <v>no</v>
      </c>
      <c r="N1860" s="266"/>
      <c r="O1860" s="266"/>
      <c r="P1860" s="266"/>
      <c r="Q1860" s="267" t="str" cm="1">
        <f t="array" aca="1" ref="Q1860" ca="1">_xlfn.IFS(J1860="no","no",$B$10="si","si")</f>
        <v>si</v>
      </c>
      <c r="R1860" s="266"/>
    </row>
    <row r="1861" spans="1:18" x14ac:dyDescent="0.3">
      <c r="A1861" s="63" t="s">
        <v>7272</v>
      </c>
      <c r="B1861" s="224" t="s">
        <v>44</v>
      </c>
      <c r="C1861" s="225" t="s">
        <v>7273</v>
      </c>
      <c r="D1861" s="38" t="s">
        <v>46</v>
      </c>
      <c r="E1861" s="37" t="s">
        <v>7274</v>
      </c>
      <c r="F1861" s="38" t="s">
        <v>114</v>
      </c>
      <c r="G1861" s="38" t="s">
        <v>7275</v>
      </c>
      <c r="H1861" s="40">
        <v>44342</v>
      </c>
      <c r="I1861" s="41">
        <f>Table15[[#This Row],[Fecha 
de 
expedición]]+1461</f>
        <v>45803</v>
      </c>
      <c r="J1861" s="244" t="str">
        <f ca="1">IF(I1861&gt;=TODAY(),"si","no")</f>
        <v>si</v>
      </c>
      <c r="K1861" s="8" t="str">
        <f ca="1">IF(ABS(_xlfn.DAYS(TODAY(),I1861))&lt;$B$9,"Debe renovar licencia luego de curso de 8 horas","")</f>
        <v/>
      </c>
      <c r="L1861" s="8"/>
      <c r="M1861" s="8" t="str">
        <f ca="1">IF(AND(J1861="no",$B$10="si"),"si","no")</f>
        <v>no</v>
      </c>
      <c r="N1861" s="266"/>
      <c r="O1861" s="266"/>
      <c r="P1861" s="266"/>
      <c r="Q1861" s="267" t="str" cm="1">
        <f t="array" aca="1" ref="Q1861" ca="1">_xlfn.IFS(J1861="no","no",$B$10="si","si")</f>
        <v>si</v>
      </c>
      <c r="R1861" s="266"/>
    </row>
    <row r="1862" spans="1:18" x14ac:dyDescent="0.3">
      <c r="A1862" s="63" t="s">
        <v>7276</v>
      </c>
      <c r="B1862" s="224" t="s">
        <v>44</v>
      </c>
      <c r="C1862" s="225" t="s">
        <v>7277</v>
      </c>
      <c r="D1862" s="38" t="s">
        <v>57</v>
      </c>
      <c r="E1862" s="37" t="s">
        <v>7278</v>
      </c>
      <c r="F1862" s="38" t="s">
        <v>655</v>
      </c>
      <c r="G1862" s="38" t="s">
        <v>7279</v>
      </c>
      <c r="H1862" s="40">
        <v>44342</v>
      </c>
      <c r="I1862" s="41">
        <f>Table15[[#This Row],[Fecha 
de 
expedición]]+1461</f>
        <v>45803</v>
      </c>
      <c r="J1862" s="244" t="str">
        <f ca="1">IF(I1862&gt;=TODAY(),"si","no")</f>
        <v>si</v>
      </c>
      <c r="K1862" s="8" t="str">
        <f ca="1">IF(ABS(_xlfn.DAYS(TODAY(),I1862))&lt;$B$9,"Debe renovar licencia luego de curso de 8 horas","")</f>
        <v/>
      </c>
      <c r="L1862" s="8"/>
      <c r="M1862" s="8" t="str">
        <f ca="1">IF(AND(J1862="no",$B$10="si"),"si","no")</f>
        <v>no</v>
      </c>
      <c r="N1862" s="266"/>
      <c r="O1862" s="266"/>
      <c r="P1862" s="266"/>
      <c r="Q1862" s="267" t="str" cm="1">
        <f t="array" aca="1" ref="Q1862" ca="1">_xlfn.IFS(J1862="no","no",$B$10="si","si")</f>
        <v>si</v>
      </c>
      <c r="R1862" s="266"/>
    </row>
    <row r="1863" spans="1:18" x14ac:dyDescent="0.3">
      <c r="A1863" s="63" t="s">
        <v>7280</v>
      </c>
      <c r="B1863" s="224" t="s">
        <v>44</v>
      </c>
      <c r="C1863" s="225" t="s">
        <v>7281</v>
      </c>
      <c r="D1863" s="38" t="s">
        <v>57</v>
      </c>
      <c r="E1863" s="37" t="s">
        <v>7282</v>
      </c>
      <c r="F1863" s="38" t="s">
        <v>204</v>
      </c>
      <c r="G1863" s="38" t="s">
        <v>7283</v>
      </c>
      <c r="H1863" s="40">
        <v>44342</v>
      </c>
      <c r="I1863" s="41">
        <f>Table15[[#This Row],[Fecha 
de 
expedición]]+1461</f>
        <v>45803</v>
      </c>
      <c r="J1863" s="244" t="str">
        <f ca="1">IF(I1863&gt;=TODAY(),"si","no")</f>
        <v>si</v>
      </c>
      <c r="K1863" s="8" t="str">
        <f ca="1">IF(ABS(_xlfn.DAYS(TODAY(),I1863))&lt;$B$9,"Debe renovar licencia luego de curso de 8 horas","")</f>
        <v/>
      </c>
      <c r="L1863" s="8"/>
      <c r="M1863" s="8" t="str">
        <f ca="1">IF(AND(J1863="no",$B$10="si"),"si","no")</f>
        <v>no</v>
      </c>
      <c r="N1863" s="266"/>
      <c r="O1863" s="266"/>
      <c r="P1863" s="266"/>
      <c r="Q1863" s="267" t="str" cm="1">
        <f t="array" aca="1" ref="Q1863" ca="1">_xlfn.IFS(J1863="no","no",$B$10="si","si")</f>
        <v>si</v>
      </c>
      <c r="R1863" s="266"/>
    </row>
    <row r="1864" spans="1:18" x14ac:dyDescent="0.3">
      <c r="A1864" s="63" t="s">
        <v>7284</v>
      </c>
      <c r="B1864" s="224" t="s">
        <v>44</v>
      </c>
      <c r="C1864" s="225" t="s">
        <v>7285</v>
      </c>
      <c r="D1864" s="38" t="s">
        <v>57</v>
      </c>
      <c r="E1864" s="37" t="s">
        <v>7286</v>
      </c>
      <c r="F1864" s="38" t="s">
        <v>74</v>
      </c>
      <c r="G1864" s="38" t="s">
        <v>7287</v>
      </c>
      <c r="H1864" s="40">
        <v>44342</v>
      </c>
      <c r="I1864" s="41">
        <f>Table15[[#This Row],[Fecha 
de 
expedición]]+1461</f>
        <v>45803</v>
      </c>
      <c r="J1864" s="244" t="str">
        <f ca="1">IF(I1864&gt;=TODAY(),"si","no")</f>
        <v>si</v>
      </c>
      <c r="K1864" s="8" t="str">
        <f ca="1">IF(ABS(_xlfn.DAYS(TODAY(),I1864))&lt;$B$9,"Debe renovar licencia luego de curso de 8 horas","")</f>
        <v/>
      </c>
      <c r="L1864" s="8"/>
      <c r="M1864" s="8" t="str">
        <f ca="1">IF(AND(J1864="no",$B$10="si"),"si","no")</f>
        <v>no</v>
      </c>
      <c r="N1864" s="266"/>
      <c r="O1864" s="266"/>
      <c r="P1864" s="266"/>
      <c r="Q1864" s="267" t="str" cm="1">
        <f t="array" aca="1" ref="Q1864" ca="1">_xlfn.IFS(J1864="no","no",$B$10="si","si")</f>
        <v>si</v>
      </c>
      <c r="R1864" s="266"/>
    </row>
    <row r="1865" spans="1:18" x14ac:dyDescent="0.3">
      <c r="A1865" s="61" t="s">
        <v>7288</v>
      </c>
      <c r="B1865" s="224" t="s">
        <v>44</v>
      </c>
      <c r="C1865" s="225" t="s">
        <v>7289</v>
      </c>
      <c r="D1865" s="38" t="s">
        <v>57</v>
      </c>
      <c r="E1865" s="37" t="s">
        <v>7290</v>
      </c>
      <c r="F1865" s="38" t="s">
        <v>994</v>
      </c>
      <c r="G1865" s="39" t="s">
        <v>7291</v>
      </c>
      <c r="H1865" s="40">
        <v>44356</v>
      </c>
      <c r="I1865" s="41">
        <f>Table15[[#This Row],[Fecha 
de 
expedición]]+1461</f>
        <v>45817</v>
      </c>
      <c r="J1865" s="244" t="str">
        <f ca="1">IF(I1865&gt;=TODAY(),"si","no")</f>
        <v>si</v>
      </c>
      <c r="K1865" s="8" t="str">
        <f ca="1">IF(ABS(_xlfn.DAYS(TODAY(),I1865))&lt;$B$9,"Debe renovar licencia luego de curso de 8 horas","")</f>
        <v/>
      </c>
      <c r="L1865" s="8"/>
      <c r="M1865" s="8" t="str">
        <f ca="1">IF(AND(J1865="no",$B$10="si"),"si","no")</f>
        <v>no</v>
      </c>
      <c r="N1865" s="266"/>
      <c r="O1865" s="266"/>
      <c r="P1865" s="266"/>
      <c r="Q1865" s="267" t="str" cm="1">
        <f t="array" aca="1" ref="Q1865" ca="1">_xlfn.IFS(J1865="no","no",$B$10="si","si")</f>
        <v>si</v>
      </c>
      <c r="R1865" s="266"/>
    </row>
    <row r="1866" spans="1:18" x14ac:dyDescent="0.3">
      <c r="A1866" s="61" t="s">
        <v>7292</v>
      </c>
      <c r="B1866" s="224" t="s">
        <v>44</v>
      </c>
      <c r="C1866" s="225" t="s">
        <v>7293</v>
      </c>
      <c r="D1866" s="38" t="s">
        <v>57</v>
      </c>
      <c r="E1866" s="37" t="s">
        <v>7294</v>
      </c>
      <c r="F1866" s="38" t="s">
        <v>53</v>
      </c>
      <c r="G1866" s="39" t="s">
        <v>7295</v>
      </c>
      <c r="H1866" s="40">
        <v>44356</v>
      </c>
      <c r="I1866" s="41">
        <f>Table15[[#This Row],[Fecha 
de 
expedición]]+1461</f>
        <v>45817</v>
      </c>
      <c r="J1866" s="244" t="str">
        <f ca="1">IF(I1866&gt;=TODAY(),"si","no")</f>
        <v>si</v>
      </c>
      <c r="K1866" s="8" t="str">
        <f ca="1">IF(ABS(_xlfn.DAYS(TODAY(),I1866))&lt;$B$9,"Debe renovar licencia luego de curso de 8 horas","")</f>
        <v/>
      </c>
      <c r="L1866" s="8"/>
      <c r="M1866" s="8" t="str">
        <f ca="1">IF(AND(J1866="no",$B$10="si"),"si","no")</f>
        <v>no</v>
      </c>
      <c r="N1866" s="266"/>
      <c r="O1866" s="266"/>
      <c r="P1866" s="266"/>
      <c r="Q1866" s="267" t="str" cm="1">
        <f t="array" aca="1" ref="Q1866" ca="1">_xlfn.IFS(J1866="no","no",$B$10="si","si")</f>
        <v>si</v>
      </c>
      <c r="R1866" s="266"/>
    </row>
    <row r="1867" spans="1:18" x14ac:dyDescent="0.3">
      <c r="A1867" s="61" t="s">
        <v>7296</v>
      </c>
      <c r="B1867" s="224" t="s">
        <v>44</v>
      </c>
      <c r="C1867" s="225" t="s">
        <v>7297</v>
      </c>
      <c r="D1867" s="38" t="s">
        <v>57</v>
      </c>
      <c r="E1867" s="37" t="s">
        <v>7298</v>
      </c>
      <c r="F1867" s="38" t="s">
        <v>508</v>
      </c>
      <c r="G1867" s="39" t="s">
        <v>7299</v>
      </c>
      <c r="H1867" s="40">
        <v>44356</v>
      </c>
      <c r="I1867" s="41">
        <f>Table15[[#This Row],[Fecha 
de 
expedición]]+1461</f>
        <v>45817</v>
      </c>
      <c r="J1867" s="244" t="str">
        <f ca="1">IF(I1867&gt;=TODAY(),"si","no")</f>
        <v>si</v>
      </c>
      <c r="K1867" s="8" t="str">
        <f ca="1">IF(ABS(_xlfn.DAYS(TODAY(),I1867))&lt;$B$9,"Debe renovar licencia luego de curso de 8 horas","")</f>
        <v/>
      </c>
      <c r="L1867" s="8"/>
      <c r="M1867" s="8" t="str">
        <f ca="1">IF(AND(J1867="no",$B$10="si"),"si","no")</f>
        <v>no</v>
      </c>
      <c r="N1867" s="266"/>
      <c r="O1867" s="266"/>
      <c r="P1867" s="266"/>
      <c r="Q1867" s="267" t="str" cm="1">
        <f t="array" aca="1" ref="Q1867" ca="1">_xlfn.IFS(J1867="no","no",$B$10="si","si")</f>
        <v>si</v>
      </c>
      <c r="R1867" s="266"/>
    </row>
    <row r="1868" spans="1:18" x14ac:dyDescent="0.3">
      <c r="A1868" s="61" t="s">
        <v>7300</v>
      </c>
      <c r="B1868" s="224" t="s">
        <v>44</v>
      </c>
      <c r="C1868" s="225" t="s">
        <v>7301</v>
      </c>
      <c r="D1868" s="38" t="s">
        <v>46</v>
      </c>
      <c r="E1868" s="37" t="s">
        <v>7302</v>
      </c>
      <c r="F1868" s="38" t="s">
        <v>74</v>
      </c>
      <c r="G1868" s="39" t="s">
        <v>7303</v>
      </c>
      <c r="H1868" s="40">
        <v>44356</v>
      </c>
      <c r="I1868" s="41">
        <f>Table15[[#This Row],[Fecha 
de 
expedición]]+1461</f>
        <v>45817</v>
      </c>
      <c r="J1868" s="244" t="str">
        <f ca="1">IF(I1868&gt;=TODAY(),"si","no")</f>
        <v>si</v>
      </c>
      <c r="K1868" s="8" t="str">
        <f ca="1">IF(ABS(_xlfn.DAYS(TODAY(),I1868))&lt;$B$9,"Debe renovar licencia luego de curso de 8 horas","")</f>
        <v/>
      </c>
      <c r="L1868" s="8"/>
      <c r="M1868" s="8" t="str">
        <f ca="1">IF(AND(J1868="no",$B$10="si"),"si","no")</f>
        <v>no</v>
      </c>
      <c r="N1868" s="266"/>
      <c r="O1868" s="266"/>
      <c r="P1868" s="266"/>
      <c r="Q1868" s="267" t="str" cm="1">
        <f t="array" aca="1" ref="Q1868" ca="1">_xlfn.IFS(J1868="no","no",$B$10="si","si")</f>
        <v>si</v>
      </c>
      <c r="R1868" s="266"/>
    </row>
    <row r="1869" spans="1:18" x14ac:dyDescent="0.3">
      <c r="A1869" s="61" t="s">
        <v>7304</v>
      </c>
      <c r="B1869" s="224" t="s">
        <v>44</v>
      </c>
      <c r="C1869" s="225" t="s">
        <v>7305</v>
      </c>
      <c r="D1869" s="38" t="s">
        <v>57</v>
      </c>
      <c r="E1869" s="37" t="s">
        <v>7306</v>
      </c>
      <c r="F1869" s="38" t="s">
        <v>1824</v>
      </c>
      <c r="G1869" s="39" t="s">
        <v>7307</v>
      </c>
      <c r="H1869" s="40">
        <v>44356</v>
      </c>
      <c r="I1869" s="41">
        <f>Table15[[#This Row],[Fecha 
de 
expedición]]+1461</f>
        <v>45817</v>
      </c>
      <c r="J1869" s="244" t="str">
        <f ca="1">IF(I1869&gt;=TODAY(),"si","no")</f>
        <v>si</v>
      </c>
      <c r="K1869" s="8" t="str">
        <f ca="1">IF(ABS(_xlfn.DAYS(TODAY(),I1869))&lt;$B$9,"Debe renovar licencia luego de curso de 8 horas","")</f>
        <v/>
      </c>
      <c r="L1869" s="8"/>
      <c r="M1869" s="8" t="str">
        <f ca="1">IF(AND(J1869="no",$B$10="si"),"si","no")</f>
        <v>no</v>
      </c>
      <c r="N1869" s="266"/>
      <c r="O1869" s="266"/>
      <c r="P1869" s="266"/>
      <c r="Q1869" s="267" t="str" cm="1">
        <f t="array" aca="1" ref="Q1869" ca="1">_xlfn.IFS(J1869="no","no",$B$10="si","si")</f>
        <v>si</v>
      </c>
      <c r="R1869" s="266"/>
    </row>
    <row r="1870" spans="1:18" x14ac:dyDescent="0.3">
      <c r="A1870" s="61" t="s">
        <v>7308</v>
      </c>
      <c r="B1870" s="224" t="s">
        <v>44</v>
      </c>
      <c r="C1870" s="225" t="s">
        <v>7309</v>
      </c>
      <c r="D1870" s="38" t="s">
        <v>57</v>
      </c>
      <c r="E1870" s="37" t="s">
        <v>7310</v>
      </c>
      <c r="F1870" s="38" t="s">
        <v>194</v>
      </c>
      <c r="G1870" s="39" t="s">
        <v>7311</v>
      </c>
      <c r="H1870" s="40">
        <v>44356</v>
      </c>
      <c r="I1870" s="41">
        <f>Table15[[#This Row],[Fecha 
de 
expedición]]+1461</f>
        <v>45817</v>
      </c>
      <c r="J1870" s="244" t="str">
        <f ca="1">IF(I1870&gt;=TODAY(),"si","no")</f>
        <v>si</v>
      </c>
      <c r="K1870" s="8" t="str">
        <f ca="1">IF(ABS(_xlfn.DAYS(TODAY(),I1870))&lt;$B$9,"Debe renovar licencia luego de curso de 8 horas","")</f>
        <v/>
      </c>
      <c r="L1870" s="8"/>
      <c r="M1870" s="8" t="str">
        <f ca="1">IF(AND(J1870="no",$B$10="si"),"si","no")</f>
        <v>no</v>
      </c>
      <c r="N1870" s="266"/>
      <c r="O1870" s="266"/>
      <c r="P1870" s="266"/>
      <c r="Q1870" s="267" t="str" cm="1">
        <f t="array" aca="1" ref="Q1870" ca="1">_xlfn.IFS(J1870="no","no",$B$10="si","si")</f>
        <v>si</v>
      </c>
      <c r="R1870" s="266"/>
    </row>
    <row r="1871" spans="1:18" x14ac:dyDescent="0.3">
      <c r="A1871" s="61" t="s">
        <v>7312</v>
      </c>
      <c r="B1871" s="224" t="s">
        <v>44</v>
      </c>
      <c r="C1871" s="225" t="s">
        <v>7313</v>
      </c>
      <c r="D1871" s="38" t="s">
        <v>57</v>
      </c>
      <c r="E1871" s="37" t="s">
        <v>7314</v>
      </c>
      <c r="F1871" s="38" t="s">
        <v>194</v>
      </c>
      <c r="G1871" s="39" t="s">
        <v>7315</v>
      </c>
      <c r="H1871" s="40">
        <v>44356</v>
      </c>
      <c r="I1871" s="41">
        <f>Table15[[#This Row],[Fecha 
de 
expedición]]+1461</f>
        <v>45817</v>
      </c>
      <c r="J1871" s="244" t="str">
        <f ca="1">IF(I1871&gt;=TODAY(),"si","no")</f>
        <v>si</v>
      </c>
      <c r="K1871" s="8" t="str">
        <f ca="1">IF(ABS(_xlfn.DAYS(TODAY(),I1871))&lt;$B$9,"Debe renovar licencia luego de curso de 8 horas","")</f>
        <v/>
      </c>
      <c r="L1871" s="8"/>
      <c r="M1871" s="8" t="str">
        <f ca="1">IF(AND(J1871="no",$B$10="si"),"si","no")</f>
        <v>no</v>
      </c>
      <c r="N1871" s="266"/>
      <c r="O1871" s="266"/>
      <c r="P1871" s="266"/>
      <c r="Q1871" s="267" t="str" cm="1">
        <f t="array" aca="1" ref="Q1871" ca="1">_xlfn.IFS(J1871="no","no",$B$10="si","si")</f>
        <v>si</v>
      </c>
      <c r="R1871" s="266"/>
    </row>
    <row r="1872" spans="1:18" x14ac:dyDescent="0.3">
      <c r="A1872" s="61" t="s">
        <v>7316</v>
      </c>
      <c r="B1872" s="224" t="s">
        <v>44</v>
      </c>
      <c r="C1872" s="225" t="s">
        <v>7317</v>
      </c>
      <c r="D1872" s="38" t="s">
        <v>57</v>
      </c>
      <c r="E1872" s="37" t="s">
        <v>7318</v>
      </c>
      <c r="F1872" s="38" t="s">
        <v>1035</v>
      </c>
      <c r="G1872" s="39" t="s">
        <v>7319</v>
      </c>
      <c r="H1872" s="40">
        <v>44356</v>
      </c>
      <c r="I1872" s="41">
        <f>Table15[[#This Row],[Fecha 
de 
expedición]]+1461</f>
        <v>45817</v>
      </c>
      <c r="J1872" s="244" t="str">
        <f ca="1">IF(I1872&gt;=TODAY(),"si","no")</f>
        <v>si</v>
      </c>
      <c r="K1872" s="8" t="str">
        <f ca="1">IF(ABS(_xlfn.DAYS(TODAY(),I1872))&lt;$B$9,"Debe renovar licencia luego de curso de 8 horas","")</f>
        <v/>
      </c>
      <c r="L1872" s="8"/>
      <c r="M1872" s="8" t="str">
        <f ca="1">IF(AND(J1872="no",$B$10="si"),"si","no")</f>
        <v>no</v>
      </c>
      <c r="N1872" s="266"/>
      <c r="O1872" s="266"/>
      <c r="P1872" s="266"/>
      <c r="Q1872" s="267" t="str" cm="1">
        <f t="array" aca="1" ref="Q1872" ca="1">_xlfn.IFS(J1872="no","no",$B$10="si","si")</f>
        <v>si</v>
      </c>
      <c r="R1872" s="266"/>
    </row>
    <row r="1873" spans="1:18" x14ac:dyDescent="0.3">
      <c r="A1873" s="61" t="s">
        <v>7320</v>
      </c>
      <c r="B1873" s="224" t="s">
        <v>44</v>
      </c>
      <c r="C1873" s="225" t="s">
        <v>7321</v>
      </c>
      <c r="D1873" s="38" t="s">
        <v>57</v>
      </c>
      <c r="E1873" s="37" t="s">
        <v>7322</v>
      </c>
      <c r="F1873" s="38" t="s">
        <v>114</v>
      </c>
      <c r="G1873" s="39" t="s">
        <v>7323</v>
      </c>
      <c r="H1873" s="40">
        <v>44356</v>
      </c>
      <c r="I1873" s="41">
        <f>Table15[[#This Row],[Fecha 
de 
expedición]]+1461</f>
        <v>45817</v>
      </c>
      <c r="J1873" s="244" t="str">
        <f ca="1">IF(I1873&gt;=TODAY(),"si","no")</f>
        <v>si</v>
      </c>
      <c r="K1873" s="8" t="str">
        <f ca="1">IF(ABS(_xlfn.DAYS(TODAY(),I1873))&lt;$B$9,"Debe renovar licencia luego de curso de 8 horas","")</f>
        <v/>
      </c>
      <c r="L1873" s="8"/>
      <c r="M1873" s="8" t="str">
        <f ca="1">IF(AND(J1873="no",$B$10="si"),"si","no")</f>
        <v>no</v>
      </c>
      <c r="N1873" s="266"/>
      <c r="O1873" s="266"/>
      <c r="P1873" s="266"/>
      <c r="Q1873" s="267" t="str" cm="1">
        <f t="array" aca="1" ref="Q1873" ca="1">_xlfn.IFS(J1873="no","no",$B$10="si","si")</f>
        <v>si</v>
      </c>
      <c r="R1873" s="266"/>
    </row>
    <row r="1874" spans="1:18" x14ac:dyDescent="0.3">
      <c r="A1874" s="61" t="s">
        <v>7324</v>
      </c>
      <c r="B1874" s="224" t="s">
        <v>44</v>
      </c>
      <c r="C1874" s="225" t="s">
        <v>7325</v>
      </c>
      <c r="D1874" s="38" t="s">
        <v>57</v>
      </c>
      <c r="E1874" s="37" t="s">
        <v>7326</v>
      </c>
      <c r="F1874" s="38" t="s">
        <v>924</v>
      </c>
      <c r="G1874" s="39" t="s">
        <v>7327</v>
      </c>
      <c r="H1874" s="40">
        <v>44356</v>
      </c>
      <c r="I1874" s="41">
        <f>Table15[[#This Row],[Fecha 
de 
expedición]]+1461</f>
        <v>45817</v>
      </c>
      <c r="J1874" s="244" t="str">
        <f ca="1">IF(I1874&gt;=TODAY(),"si","no")</f>
        <v>si</v>
      </c>
      <c r="K1874" s="8" t="str">
        <f ca="1">IF(ABS(_xlfn.DAYS(TODAY(),I1874))&lt;$B$9,"Debe renovar licencia luego de curso de 8 horas","")</f>
        <v/>
      </c>
      <c r="L1874" s="8"/>
      <c r="M1874" s="8" t="str">
        <f ca="1">IF(AND(J1874="no",$B$10="si"),"si","no")</f>
        <v>no</v>
      </c>
      <c r="N1874" s="266"/>
      <c r="O1874" s="266"/>
      <c r="P1874" s="266"/>
      <c r="Q1874" s="267" t="str" cm="1">
        <f t="array" aca="1" ref="Q1874" ca="1">_xlfn.IFS(J1874="no","no",$B$10="si","si")</f>
        <v>si</v>
      </c>
      <c r="R1874" s="266"/>
    </row>
    <row r="1875" spans="1:18" x14ac:dyDescent="0.3">
      <c r="A1875" s="61" t="s">
        <v>7328</v>
      </c>
      <c r="B1875" s="224" t="s">
        <v>44</v>
      </c>
      <c r="C1875" s="225" t="s">
        <v>7329</v>
      </c>
      <c r="D1875" s="38" t="s">
        <v>46</v>
      </c>
      <c r="E1875" s="58" t="s">
        <v>7330</v>
      </c>
      <c r="F1875" s="38" t="s">
        <v>74</v>
      </c>
      <c r="G1875" s="39" t="s">
        <v>7331</v>
      </c>
      <c r="H1875" s="40">
        <v>44363</v>
      </c>
      <c r="I1875" s="41">
        <f>Table15[[#This Row],[Fecha 
de 
expedición]]+1461</f>
        <v>45824</v>
      </c>
      <c r="J1875" s="244" t="str">
        <f ca="1">IF(I1875&gt;=TODAY(),"si","no")</f>
        <v>si</v>
      </c>
      <c r="K1875" s="8" t="str">
        <f ca="1">IF(ABS(_xlfn.DAYS(TODAY(),I1875))&lt;$B$9,"Debe renovar licencia luego de curso de 8 horas","")</f>
        <v/>
      </c>
      <c r="L1875" s="8"/>
      <c r="M1875" s="8" t="str">
        <f ca="1">IF(AND(J1875="no",$B$10="si"),"si","no")</f>
        <v>no</v>
      </c>
      <c r="N1875" s="266"/>
      <c r="O1875" s="266"/>
      <c r="P1875" s="266"/>
      <c r="Q1875" s="267" t="str" cm="1">
        <f t="array" aca="1" ref="Q1875" ca="1">_xlfn.IFS(J1875="no","no",$B$10="si","si")</f>
        <v>si</v>
      </c>
      <c r="R1875" s="266"/>
    </row>
    <row r="1876" spans="1:18" x14ac:dyDescent="0.3">
      <c r="A1876" s="61" t="s">
        <v>7332</v>
      </c>
      <c r="B1876" s="224" t="s">
        <v>44</v>
      </c>
      <c r="C1876" s="225" t="s">
        <v>7333</v>
      </c>
      <c r="D1876" s="38" t="s">
        <v>57</v>
      </c>
      <c r="E1876" s="58" t="s">
        <v>7334</v>
      </c>
      <c r="F1876" s="38" t="s">
        <v>124</v>
      </c>
      <c r="G1876" s="39" t="s">
        <v>7335</v>
      </c>
      <c r="H1876" s="40">
        <v>44363</v>
      </c>
      <c r="I1876" s="41">
        <f>Table15[[#This Row],[Fecha 
de 
expedición]]+1461</f>
        <v>45824</v>
      </c>
      <c r="J1876" s="244" t="str">
        <f ca="1">IF(I1876&gt;=TODAY(),"si","no")</f>
        <v>si</v>
      </c>
      <c r="K1876" s="8" t="str">
        <f ca="1">IF(ABS(_xlfn.DAYS(TODAY(),I1876))&lt;$B$9,"Debe renovar licencia luego de curso de 8 horas","")</f>
        <v/>
      </c>
      <c r="L1876" s="8"/>
      <c r="M1876" s="8" t="str">
        <f ca="1">IF(AND(J1876="no",$B$10="si"),"si","no")</f>
        <v>no</v>
      </c>
      <c r="N1876" s="266"/>
      <c r="O1876" s="266"/>
      <c r="P1876" s="266"/>
      <c r="Q1876" s="267" t="str" cm="1">
        <f t="array" aca="1" ref="Q1876" ca="1">_xlfn.IFS(J1876="no","no",$B$10="si","si")</f>
        <v>si</v>
      </c>
      <c r="R1876" s="266"/>
    </row>
    <row r="1877" spans="1:18" x14ac:dyDescent="0.3">
      <c r="A1877" s="61" t="s">
        <v>7336</v>
      </c>
      <c r="B1877" s="224" t="s">
        <v>44</v>
      </c>
      <c r="C1877" s="225" t="s">
        <v>7337</v>
      </c>
      <c r="D1877" s="38" t="s">
        <v>57</v>
      </c>
      <c r="E1877" s="58" t="s">
        <v>7338</v>
      </c>
      <c r="F1877" s="38" t="s">
        <v>416</v>
      </c>
      <c r="G1877" s="39" t="s">
        <v>7339</v>
      </c>
      <c r="H1877" s="40">
        <v>44363</v>
      </c>
      <c r="I1877" s="41">
        <f>Table15[[#This Row],[Fecha 
de 
expedición]]+1461</f>
        <v>45824</v>
      </c>
      <c r="J1877" s="244" t="str">
        <f ca="1">IF(I1877&gt;=TODAY(),"si","no")</f>
        <v>si</v>
      </c>
      <c r="K1877" s="8" t="str">
        <f ca="1">IF(ABS(_xlfn.DAYS(TODAY(),I1877))&lt;$B$9,"Debe renovar licencia luego de curso de 8 horas","")</f>
        <v/>
      </c>
      <c r="L1877" s="8"/>
      <c r="M1877" s="8" t="str">
        <f ca="1">IF(AND(J1877="no",$B$10="si"),"si","no")</f>
        <v>no</v>
      </c>
      <c r="N1877" s="266"/>
      <c r="O1877" s="266"/>
      <c r="P1877" s="266"/>
      <c r="Q1877" s="267" t="str" cm="1">
        <f t="array" aca="1" ref="Q1877" ca="1">_xlfn.IFS(J1877="no","no",$B$10="si","si")</f>
        <v>si</v>
      </c>
      <c r="R1877" s="266"/>
    </row>
    <row r="1878" spans="1:18" x14ac:dyDescent="0.3">
      <c r="A1878" s="61" t="s">
        <v>7340</v>
      </c>
      <c r="B1878" s="224" t="s">
        <v>44</v>
      </c>
      <c r="C1878" s="225" t="s">
        <v>7341</v>
      </c>
      <c r="D1878" s="38" t="s">
        <v>46</v>
      </c>
      <c r="E1878" s="58" t="s">
        <v>7342</v>
      </c>
      <c r="F1878" s="38" t="s">
        <v>267</v>
      </c>
      <c r="G1878" s="39" t="s">
        <v>7343</v>
      </c>
      <c r="H1878" s="40">
        <v>44363</v>
      </c>
      <c r="I1878" s="41">
        <f>Table15[[#This Row],[Fecha 
de 
expedición]]+1461</f>
        <v>45824</v>
      </c>
      <c r="J1878" s="244" t="str">
        <f ca="1">IF(I1878&gt;=TODAY(),"si","no")</f>
        <v>si</v>
      </c>
      <c r="K1878" s="8" t="str">
        <f ca="1">IF(ABS(_xlfn.DAYS(TODAY(),I1878))&lt;$B$9,"Debe renovar licencia luego de curso de 8 horas","")</f>
        <v/>
      </c>
      <c r="L1878" s="8"/>
      <c r="M1878" s="8" t="str">
        <f ca="1">IF(AND(J1878="no",$B$10="si"),"si","no")</f>
        <v>no</v>
      </c>
      <c r="N1878" s="266"/>
      <c r="O1878" s="266"/>
      <c r="P1878" s="266"/>
      <c r="Q1878" s="267" t="str" cm="1">
        <f t="array" aca="1" ref="Q1878" ca="1">_xlfn.IFS(J1878="no","no",$B$10="si","si")</f>
        <v>si</v>
      </c>
      <c r="R1878" s="266"/>
    </row>
    <row r="1879" spans="1:18" x14ac:dyDescent="0.3">
      <c r="A1879" s="61" t="s">
        <v>7344</v>
      </c>
      <c r="B1879" s="224" t="s">
        <v>44</v>
      </c>
      <c r="C1879" s="225" t="s">
        <v>7345</v>
      </c>
      <c r="D1879" s="38" t="s">
        <v>46</v>
      </c>
      <c r="E1879" s="58" t="s">
        <v>7346</v>
      </c>
      <c r="F1879" s="38" t="s">
        <v>443</v>
      </c>
      <c r="G1879" s="39" t="s">
        <v>7347</v>
      </c>
      <c r="H1879" s="40">
        <v>44363</v>
      </c>
      <c r="I1879" s="41">
        <f>Table15[[#This Row],[Fecha 
de 
expedición]]+1461</f>
        <v>45824</v>
      </c>
      <c r="J1879" s="244" t="str">
        <f ca="1">IF(I1879&gt;=TODAY(),"si","no")</f>
        <v>si</v>
      </c>
      <c r="K1879" s="8" t="str">
        <f ca="1">IF(ABS(_xlfn.DAYS(TODAY(),I1879))&lt;$B$9,"Debe renovar licencia luego de curso de 8 horas","")</f>
        <v/>
      </c>
      <c r="L1879" s="8"/>
      <c r="M1879" s="8" t="str">
        <f ca="1">IF(AND(J1879="no",$B$10="si"),"si","no")</f>
        <v>no</v>
      </c>
      <c r="N1879" s="266"/>
      <c r="O1879" s="266"/>
      <c r="P1879" s="266"/>
      <c r="Q1879" s="267" t="str" cm="1">
        <f t="array" aca="1" ref="Q1879" ca="1">_xlfn.IFS(J1879="no","no",$B$10="si","si")</f>
        <v>si</v>
      </c>
      <c r="R1879" s="266"/>
    </row>
    <row r="1880" spans="1:18" x14ac:dyDescent="0.3">
      <c r="A1880" s="61" t="s">
        <v>7348</v>
      </c>
      <c r="B1880" s="224" t="s">
        <v>44</v>
      </c>
      <c r="C1880" s="225" t="s">
        <v>7349</v>
      </c>
      <c r="D1880" s="38" t="s">
        <v>57</v>
      </c>
      <c r="E1880" s="58" t="s">
        <v>7350</v>
      </c>
      <c r="F1880" s="38" t="s">
        <v>555</v>
      </c>
      <c r="G1880" s="39" t="s">
        <v>7351</v>
      </c>
      <c r="H1880" s="40">
        <v>44370</v>
      </c>
      <c r="I1880" s="41">
        <f>Table15[[#This Row],[Fecha 
de 
expedición]]+1461</f>
        <v>45831</v>
      </c>
      <c r="J1880" s="244" t="str">
        <f ca="1">IF(I1880&gt;=TODAY(),"si","no")</f>
        <v>si</v>
      </c>
      <c r="K1880" s="8" t="str">
        <f ca="1">IF(ABS(_xlfn.DAYS(TODAY(),I1880))&lt;$B$9,"Debe renovar licencia luego de curso de 8 horas","")</f>
        <v/>
      </c>
      <c r="L1880" s="8"/>
      <c r="M1880" s="8" t="str">
        <f ca="1">IF(AND(J1880="no",$B$10="si"),"si","no")</f>
        <v>no</v>
      </c>
      <c r="N1880" s="266"/>
      <c r="O1880" s="266"/>
      <c r="P1880" s="266"/>
      <c r="Q1880" s="267" t="str" cm="1">
        <f t="array" aca="1" ref="Q1880" ca="1">_xlfn.IFS(J1880="no","no",$B$10="si","si")</f>
        <v>si</v>
      </c>
      <c r="R1880" s="266"/>
    </row>
    <row r="1881" spans="1:18" x14ac:dyDescent="0.3">
      <c r="A1881" s="61" t="s">
        <v>7352</v>
      </c>
      <c r="B1881" s="224" t="s">
        <v>44</v>
      </c>
      <c r="C1881" s="225" t="s">
        <v>7353</v>
      </c>
      <c r="D1881" s="38" t="s">
        <v>57</v>
      </c>
      <c r="E1881" s="58" t="s">
        <v>7354</v>
      </c>
      <c r="F1881" s="38" t="s">
        <v>555</v>
      </c>
      <c r="G1881" s="39" t="s">
        <v>7355</v>
      </c>
      <c r="H1881" s="40">
        <v>44370</v>
      </c>
      <c r="I1881" s="41">
        <f>Table15[[#This Row],[Fecha 
de 
expedición]]+1461</f>
        <v>45831</v>
      </c>
      <c r="J1881" s="244" t="str">
        <f ca="1">IF(I1881&gt;=TODAY(),"si","no")</f>
        <v>si</v>
      </c>
      <c r="K1881" s="8" t="str">
        <f ca="1">IF(ABS(_xlfn.DAYS(TODAY(),I1881))&lt;$B$9,"Debe renovar licencia luego de curso de 8 horas","")</f>
        <v/>
      </c>
      <c r="L1881" s="8"/>
      <c r="M1881" s="8" t="str">
        <f ca="1">IF(AND(J1881="no",$B$10="si"),"si","no")</f>
        <v>no</v>
      </c>
      <c r="N1881" s="266"/>
      <c r="O1881" s="266"/>
      <c r="P1881" s="266"/>
      <c r="Q1881" s="267" t="str" cm="1">
        <f t="array" aca="1" ref="Q1881" ca="1">_xlfn.IFS(J1881="no","no",$B$10="si","si")</f>
        <v>si</v>
      </c>
      <c r="R1881" s="266"/>
    </row>
    <row r="1882" spans="1:18" x14ac:dyDescent="0.3">
      <c r="A1882" s="61" t="s">
        <v>7356</v>
      </c>
      <c r="B1882" s="224" t="s">
        <v>44</v>
      </c>
      <c r="C1882" s="225" t="s">
        <v>7357</v>
      </c>
      <c r="D1882" s="38" t="s">
        <v>57</v>
      </c>
      <c r="E1882" s="58" t="s">
        <v>7358</v>
      </c>
      <c r="F1882" s="38" t="s">
        <v>74</v>
      </c>
      <c r="G1882" s="39" t="s">
        <v>7359</v>
      </c>
      <c r="H1882" s="40">
        <v>44370</v>
      </c>
      <c r="I1882" s="41">
        <f>Table15[[#This Row],[Fecha 
de 
expedición]]+1461</f>
        <v>45831</v>
      </c>
      <c r="J1882" s="244" t="str">
        <f ca="1">IF(I1882&gt;=TODAY(),"si","no")</f>
        <v>si</v>
      </c>
      <c r="K1882" s="8" t="str">
        <f ca="1">IF(ABS(_xlfn.DAYS(TODAY(),I1882))&lt;$B$9,"Debe renovar licencia luego de curso de 8 horas","")</f>
        <v/>
      </c>
      <c r="L1882" s="8"/>
      <c r="M1882" s="8" t="str">
        <f ca="1">IF(AND(J1882="no",$B$10="si"),"si","no")</f>
        <v>no</v>
      </c>
      <c r="N1882" s="266"/>
      <c r="O1882" s="266"/>
      <c r="P1882" s="266"/>
      <c r="Q1882" s="267" t="str" cm="1">
        <f t="array" aca="1" ref="Q1882" ca="1">_xlfn.IFS(J1882="no","no",$B$10="si","si")</f>
        <v>si</v>
      </c>
      <c r="R1882" s="266"/>
    </row>
    <row r="1883" spans="1:18" x14ac:dyDescent="0.3">
      <c r="A1883" s="61" t="s">
        <v>7360</v>
      </c>
      <c r="B1883" s="224" t="s">
        <v>44</v>
      </c>
      <c r="C1883" s="225" t="s">
        <v>7361</v>
      </c>
      <c r="D1883" s="38" t="s">
        <v>57</v>
      </c>
      <c r="E1883" s="58" t="s">
        <v>7362</v>
      </c>
      <c r="F1883" s="38" t="s">
        <v>89</v>
      </c>
      <c r="G1883" s="39" t="s">
        <v>7363</v>
      </c>
      <c r="H1883" s="40">
        <v>44378</v>
      </c>
      <c r="I1883" s="41">
        <f>Table15[[#This Row],[Fecha 
de 
expedición]]+1461</f>
        <v>45839</v>
      </c>
      <c r="J1883" s="244" t="str">
        <f ca="1">IF(I1883&gt;=TODAY(),"si","no")</f>
        <v>si</v>
      </c>
      <c r="K1883" s="8" t="str">
        <f ca="1">IF(ABS(_xlfn.DAYS(TODAY(),I1883))&lt;$B$9,"Debe renovar licencia luego de curso de 8 horas","")</f>
        <v/>
      </c>
      <c r="L1883" s="8"/>
      <c r="M1883" s="8" t="str">
        <f ca="1">IF(AND(J1883="no",$B$10="si"),"si","no")</f>
        <v>no</v>
      </c>
      <c r="N1883" s="266"/>
      <c r="O1883" s="266"/>
      <c r="P1883" s="266"/>
      <c r="Q1883" s="267" t="str" cm="1">
        <f t="array" aca="1" ref="Q1883" ca="1">_xlfn.IFS(J1883="no","no",$B$10="si","si")</f>
        <v>si</v>
      </c>
      <c r="R1883" s="266"/>
    </row>
    <row r="1884" spans="1:18" x14ac:dyDescent="0.3">
      <c r="A1884" s="61" t="s">
        <v>7364</v>
      </c>
      <c r="B1884" s="224" t="s">
        <v>44</v>
      </c>
      <c r="C1884" s="225" t="s">
        <v>7365</v>
      </c>
      <c r="D1884" s="38" t="s">
        <v>57</v>
      </c>
      <c r="E1884" s="58" t="s">
        <v>7366</v>
      </c>
      <c r="F1884" s="38" t="s">
        <v>204</v>
      </c>
      <c r="G1884" s="39" t="s">
        <v>7367</v>
      </c>
      <c r="H1884" s="40">
        <v>44383</v>
      </c>
      <c r="I1884" s="41">
        <f>Table15[[#This Row],[Fecha 
de 
expedición]]+1461</f>
        <v>45844</v>
      </c>
      <c r="J1884" s="244" t="str">
        <f ca="1">IF(I1884&gt;=TODAY(),"si","no")</f>
        <v>si</v>
      </c>
      <c r="K1884" s="8" t="str">
        <f ca="1">IF(ABS(_xlfn.DAYS(TODAY(),I1884))&lt;$B$9,"Debe renovar licencia luego de curso de 8 horas","")</f>
        <v/>
      </c>
      <c r="L1884" s="8"/>
      <c r="M1884" s="8" t="str">
        <f ca="1">IF(AND(J1884="no",$B$10="si"),"si","no")</f>
        <v>no</v>
      </c>
      <c r="N1884" s="266"/>
      <c r="O1884" s="266"/>
      <c r="P1884" s="266"/>
      <c r="Q1884" s="267" t="str" cm="1">
        <f t="array" aca="1" ref="Q1884" ca="1">_xlfn.IFS(J1884="no","no",$B$10="si","si")</f>
        <v>si</v>
      </c>
      <c r="R1884" s="266"/>
    </row>
    <row r="1885" spans="1:18" x14ac:dyDescent="0.3">
      <c r="A1885" s="61" t="s">
        <v>7368</v>
      </c>
      <c r="B1885" s="224" t="s">
        <v>44</v>
      </c>
      <c r="C1885" s="225" t="s">
        <v>7369</v>
      </c>
      <c r="D1885" s="38" t="s">
        <v>57</v>
      </c>
      <c r="E1885" s="58" t="s">
        <v>7370</v>
      </c>
      <c r="F1885" s="38" t="s">
        <v>69</v>
      </c>
      <c r="G1885" s="39" t="s">
        <v>7371</v>
      </c>
      <c r="H1885" s="40">
        <v>44383</v>
      </c>
      <c r="I1885" s="41">
        <f>Table15[[#This Row],[Fecha 
de 
expedición]]+1461</f>
        <v>45844</v>
      </c>
      <c r="J1885" s="244" t="str">
        <f ca="1">IF(I1885&gt;=TODAY(),"si","no")</f>
        <v>si</v>
      </c>
      <c r="K1885" s="8" t="str">
        <f ca="1">IF(ABS(_xlfn.DAYS(TODAY(),I1885))&lt;$B$9,"Debe renovar licencia luego de curso de 8 horas","")</f>
        <v/>
      </c>
      <c r="L1885" s="8"/>
      <c r="M1885" s="8" t="str">
        <f ca="1">IF(AND(J1885="no",$B$10="si"),"si","no")</f>
        <v>no</v>
      </c>
      <c r="N1885" s="266"/>
      <c r="O1885" s="266"/>
      <c r="P1885" s="266"/>
      <c r="Q1885" s="267" t="str" cm="1">
        <f t="array" aca="1" ref="Q1885" ca="1">_xlfn.IFS(J1885="no","no",$B$10="si","si")</f>
        <v>si</v>
      </c>
      <c r="R1885" s="266"/>
    </row>
    <row r="1886" spans="1:18" x14ac:dyDescent="0.3">
      <c r="A1886" s="61" t="s">
        <v>7372</v>
      </c>
      <c r="B1886" s="224" t="s">
        <v>44</v>
      </c>
      <c r="C1886" s="225" t="s">
        <v>7373</v>
      </c>
      <c r="D1886" s="38" t="s">
        <v>57</v>
      </c>
      <c r="E1886" s="58" t="s">
        <v>7374</v>
      </c>
      <c r="F1886" s="38" t="s">
        <v>2175</v>
      </c>
      <c r="G1886" s="39" t="s">
        <v>7375</v>
      </c>
      <c r="H1886" s="40">
        <v>44383</v>
      </c>
      <c r="I1886" s="41">
        <f>Table15[[#This Row],[Fecha 
de 
expedición]]+1461</f>
        <v>45844</v>
      </c>
      <c r="J1886" s="244" t="str">
        <f ca="1">IF(I1886&gt;=TODAY(),"si","no")</f>
        <v>si</v>
      </c>
      <c r="K1886" s="8" t="str">
        <f ca="1">IF(ABS(_xlfn.DAYS(TODAY(),I1886))&lt;$B$9,"Debe renovar licencia luego de curso de 8 horas","")</f>
        <v/>
      </c>
      <c r="L1886" s="8"/>
      <c r="M1886" s="8" t="str">
        <f ca="1">IF(AND(J1886="no",$B$10="si"),"si","no")</f>
        <v>no</v>
      </c>
      <c r="N1886" s="266"/>
      <c r="O1886" s="266"/>
      <c r="P1886" s="266"/>
      <c r="Q1886" s="267" t="str" cm="1">
        <f t="array" aca="1" ref="Q1886" ca="1">_xlfn.IFS(J1886="no","no",$B$10="si","si")</f>
        <v>si</v>
      </c>
      <c r="R1886" s="266"/>
    </row>
    <row r="1887" spans="1:18" x14ac:dyDescent="0.3">
      <c r="A1887" s="61" t="s">
        <v>7376</v>
      </c>
      <c r="B1887" s="224" t="s">
        <v>44</v>
      </c>
      <c r="C1887" s="225" t="s">
        <v>7377</v>
      </c>
      <c r="D1887" s="38" t="s">
        <v>57</v>
      </c>
      <c r="E1887" s="58" t="s">
        <v>7378</v>
      </c>
      <c r="F1887" s="38" t="s">
        <v>1011</v>
      </c>
      <c r="G1887" s="39" t="s">
        <v>7379</v>
      </c>
      <c r="H1887" s="40">
        <v>44389</v>
      </c>
      <c r="I1887" s="41">
        <f>Table15[[#This Row],[Fecha 
de 
expedición]]+1461</f>
        <v>45850</v>
      </c>
      <c r="J1887" s="244" t="str">
        <f ca="1">IF(I1887&gt;=TODAY(),"si","no")</f>
        <v>si</v>
      </c>
      <c r="K1887" s="8" t="str">
        <f ca="1">IF(ABS(_xlfn.DAYS(TODAY(),I1887))&lt;$B$9,"Debe renovar licencia luego de curso de 8 horas","")</f>
        <v/>
      </c>
      <c r="L1887" s="8"/>
      <c r="M1887" s="8" t="str">
        <f ca="1">IF(AND(J1887="no",$B$10="si"),"si","no")</f>
        <v>no</v>
      </c>
      <c r="N1887" s="266"/>
      <c r="O1887" s="266"/>
      <c r="P1887" s="266"/>
      <c r="Q1887" s="267" t="str" cm="1">
        <f t="array" aca="1" ref="Q1887" ca="1">_xlfn.IFS(J1887="no","no",$B$10="si","si")</f>
        <v>si</v>
      </c>
      <c r="R1887" s="266"/>
    </row>
    <row r="1888" spans="1:18" x14ac:dyDescent="0.3">
      <c r="A1888" s="61" t="s">
        <v>7380</v>
      </c>
      <c r="B1888" s="224" t="s">
        <v>44</v>
      </c>
      <c r="C1888" s="225" t="s">
        <v>7381</v>
      </c>
      <c r="D1888" s="38" t="s">
        <v>57</v>
      </c>
      <c r="E1888" s="58" t="s">
        <v>7382</v>
      </c>
      <c r="F1888" s="38" t="s">
        <v>74</v>
      </c>
      <c r="G1888" s="39" t="s">
        <v>7383</v>
      </c>
      <c r="H1888" s="40">
        <v>44389</v>
      </c>
      <c r="I1888" s="41">
        <f>Table15[[#This Row],[Fecha 
de 
expedición]]+1461</f>
        <v>45850</v>
      </c>
      <c r="J1888" s="244" t="str">
        <f ca="1">IF(I1888&gt;=TODAY(),"si","no")</f>
        <v>si</v>
      </c>
      <c r="K1888" s="8" t="str">
        <f ca="1">IF(ABS(_xlfn.DAYS(TODAY(),I1888))&lt;$B$9,"Debe renovar licencia luego de curso de 8 horas","")</f>
        <v/>
      </c>
      <c r="L1888" s="8"/>
      <c r="M1888" s="8" t="str">
        <f ca="1">IF(AND(J1888="no",$B$10="si"),"si","no")</f>
        <v>no</v>
      </c>
      <c r="N1888" s="266"/>
      <c r="O1888" s="266"/>
      <c r="P1888" s="266"/>
      <c r="Q1888" s="267" t="str" cm="1">
        <f t="array" aca="1" ref="Q1888" ca="1">_xlfn.IFS(J1888="no","no",$B$10="si","si")</f>
        <v>si</v>
      </c>
      <c r="R1888" s="266"/>
    </row>
    <row r="1889" spans="1:18" x14ac:dyDescent="0.3">
      <c r="A1889" s="61" t="s">
        <v>7384</v>
      </c>
      <c r="B1889" s="224" t="s">
        <v>44</v>
      </c>
      <c r="C1889" s="225" t="s">
        <v>7385</v>
      </c>
      <c r="D1889" s="38" t="s">
        <v>57</v>
      </c>
      <c r="E1889" s="58" t="s">
        <v>7386</v>
      </c>
      <c r="F1889" s="38" t="s">
        <v>3010</v>
      </c>
      <c r="G1889" s="38" t="s">
        <v>7387</v>
      </c>
      <c r="H1889" s="40">
        <v>44389</v>
      </c>
      <c r="I1889" s="41">
        <f>Table15[[#This Row],[Fecha 
de 
expedición]]+1461</f>
        <v>45850</v>
      </c>
      <c r="J1889" s="244" t="str">
        <f ca="1">IF(I1889&gt;=TODAY(),"si","no")</f>
        <v>si</v>
      </c>
      <c r="K1889" s="8" t="str">
        <f ca="1">IF(ABS(_xlfn.DAYS(TODAY(),I1889))&lt;$B$9,"Debe renovar licencia luego de curso de 8 horas","")</f>
        <v/>
      </c>
      <c r="L1889" s="8"/>
      <c r="M1889" s="8" t="str">
        <f ca="1">IF(AND(J1889="no",$B$10="si"),"si","no")</f>
        <v>no</v>
      </c>
      <c r="N1889" s="266"/>
      <c r="O1889" s="266"/>
      <c r="P1889" s="266"/>
      <c r="Q1889" s="267" t="str" cm="1">
        <f t="array" aca="1" ref="Q1889" ca="1">_xlfn.IFS(J1889="no","no",$B$10="si","si")</f>
        <v>si</v>
      </c>
      <c r="R1889" s="266"/>
    </row>
    <row r="1890" spans="1:18" x14ac:dyDescent="0.3">
      <c r="A1890" s="61" t="s">
        <v>7388</v>
      </c>
      <c r="B1890" s="224" t="s">
        <v>44</v>
      </c>
      <c r="C1890" s="225" t="s">
        <v>7389</v>
      </c>
      <c r="D1890" s="38" t="s">
        <v>46</v>
      </c>
      <c r="E1890" s="58" t="s">
        <v>7390</v>
      </c>
      <c r="F1890" s="38" t="s">
        <v>204</v>
      </c>
      <c r="G1890" s="39" t="s">
        <v>7391</v>
      </c>
      <c r="H1890" s="40">
        <v>44389</v>
      </c>
      <c r="I1890" s="41">
        <f>Table15[[#This Row],[Fecha 
de 
expedición]]+1461</f>
        <v>45850</v>
      </c>
      <c r="J1890" s="244" t="str">
        <f ca="1">IF(I1890&gt;=TODAY(),"si","no")</f>
        <v>si</v>
      </c>
      <c r="K1890" s="8" t="str">
        <f ca="1">IF(ABS(_xlfn.DAYS(TODAY(),I1890))&lt;$B$9,"Debe renovar licencia luego de curso de 8 horas","")</f>
        <v/>
      </c>
      <c r="L1890" s="8"/>
      <c r="M1890" s="8" t="str">
        <f ca="1">IF(AND(J1890="no",$B$10="si"),"si","no")</f>
        <v>no</v>
      </c>
      <c r="N1890" s="266"/>
      <c r="O1890" s="266"/>
      <c r="P1890" s="266"/>
      <c r="Q1890" s="267" t="str" cm="1">
        <f t="array" aca="1" ref="Q1890" ca="1">_xlfn.IFS(J1890="no","no",$B$10="si","si")</f>
        <v>si</v>
      </c>
      <c r="R1890" s="266"/>
    </row>
    <row r="1891" spans="1:18" x14ac:dyDescent="0.3">
      <c r="A1891" s="61" t="s">
        <v>7392</v>
      </c>
      <c r="B1891" s="224" t="s">
        <v>44</v>
      </c>
      <c r="C1891" s="225" t="s">
        <v>7393</v>
      </c>
      <c r="D1891" s="38" t="s">
        <v>57</v>
      </c>
      <c r="E1891" s="58" t="s">
        <v>7394</v>
      </c>
      <c r="F1891" s="38" t="s">
        <v>1940</v>
      </c>
      <c r="G1891" s="39" t="s">
        <v>7395</v>
      </c>
      <c r="H1891" s="40">
        <v>44389</v>
      </c>
      <c r="I1891" s="41">
        <f>Table15[[#This Row],[Fecha 
de 
expedición]]+1461</f>
        <v>45850</v>
      </c>
      <c r="J1891" s="244" t="str">
        <f ca="1">IF(I1891&gt;=TODAY(),"si","no")</f>
        <v>si</v>
      </c>
      <c r="K1891" s="8" t="str">
        <f ca="1">IF(ABS(_xlfn.DAYS(TODAY(),I1891))&lt;$B$9,"Debe renovar licencia luego de curso de 8 horas","")</f>
        <v/>
      </c>
      <c r="L1891" s="8"/>
      <c r="M1891" s="8" t="str">
        <f ca="1">IF(AND(J1891="no",$B$10="si"),"si","no")</f>
        <v>no</v>
      </c>
      <c r="N1891" s="266"/>
      <c r="O1891" s="266"/>
      <c r="P1891" s="266"/>
      <c r="Q1891" s="267" t="str" cm="1">
        <f t="array" aca="1" ref="Q1891" ca="1">_xlfn.IFS(J1891="no","no",$B$10="si","si")</f>
        <v>si</v>
      </c>
      <c r="R1891" s="266"/>
    </row>
    <row r="1892" spans="1:18" x14ac:dyDescent="0.3">
      <c r="A1892" s="61" t="s">
        <v>7396</v>
      </c>
      <c r="B1892" s="224" t="s">
        <v>44</v>
      </c>
      <c r="C1892" s="225" t="s">
        <v>7397</v>
      </c>
      <c r="D1892" s="38" t="s">
        <v>57</v>
      </c>
      <c r="E1892" s="58" t="s">
        <v>7398</v>
      </c>
      <c r="F1892" s="38" t="s">
        <v>3170</v>
      </c>
      <c r="G1892" s="39" t="s">
        <v>7399</v>
      </c>
      <c r="H1892" s="40">
        <v>44389</v>
      </c>
      <c r="I1892" s="41">
        <f>Table15[[#This Row],[Fecha 
de 
expedición]]+1461</f>
        <v>45850</v>
      </c>
      <c r="J1892" s="244" t="str">
        <f ca="1">IF(I1892&gt;=TODAY(),"si","no")</f>
        <v>si</v>
      </c>
      <c r="K1892" s="8" t="str">
        <f ca="1">IF(ABS(_xlfn.DAYS(TODAY(),I1892))&lt;$B$9,"Debe renovar licencia luego de curso de 8 horas","")</f>
        <v/>
      </c>
      <c r="L1892" s="8"/>
      <c r="M1892" s="8" t="str">
        <f ca="1">IF(AND(J1892="no",$B$10="si"),"si","no")</f>
        <v>no</v>
      </c>
      <c r="N1892" s="266"/>
      <c r="O1892" s="266"/>
      <c r="P1892" s="266"/>
      <c r="Q1892" s="267" t="str" cm="1">
        <f t="array" aca="1" ref="Q1892" ca="1">_xlfn.IFS(J1892="no","no",$B$10="si","si")</f>
        <v>si</v>
      </c>
      <c r="R1892" s="266"/>
    </row>
    <row r="1893" spans="1:18" x14ac:dyDescent="0.3">
      <c r="A1893" s="61" t="s">
        <v>7400</v>
      </c>
      <c r="B1893" s="224" t="s">
        <v>44</v>
      </c>
      <c r="C1893" s="225" t="s">
        <v>7401</v>
      </c>
      <c r="D1893" s="38" t="s">
        <v>57</v>
      </c>
      <c r="E1893" s="58" t="s">
        <v>7398</v>
      </c>
      <c r="F1893" s="38" t="s">
        <v>3170</v>
      </c>
      <c r="G1893" s="39" t="s">
        <v>7402</v>
      </c>
      <c r="H1893" s="40">
        <v>44389</v>
      </c>
      <c r="I1893" s="41">
        <f>Table15[[#This Row],[Fecha 
de 
expedición]]+1461</f>
        <v>45850</v>
      </c>
      <c r="J1893" s="244" t="str">
        <f ca="1">IF(I1893&gt;=TODAY(),"si","no")</f>
        <v>si</v>
      </c>
      <c r="K1893" s="8" t="str">
        <f ca="1">IF(ABS(_xlfn.DAYS(TODAY(),I1893))&lt;$B$9,"Debe renovar licencia luego de curso de 8 horas","")</f>
        <v/>
      </c>
      <c r="L1893" s="8"/>
      <c r="M1893" s="8" t="str">
        <f ca="1">IF(AND(J1893="no",$B$10="si"),"si","no")</f>
        <v>no</v>
      </c>
      <c r="N1893" s="266"/>
      <c r="O1893" s="266"/>
      <c r="P1893" s="266"/>
      <c r="Q1893" s="267" t="str" cm="1">
        <f t="array" aca="1" ref="Q1893" ca="1">_xlfn.IFS(J1893="no","no",$B$10="si","si")</f>
        <v>si</v>
      </c>
      <c r="R1893" s="266"/>
    </row>
    <row r="1894" spans="1:18" x14ac:dyDescent="0.3">
      <c r="A1894" s="61" t="s">
        <v>7403</v>
      </c>
      <c r="B1894" s="224" t="s">
        <v>44</v>
      </c>
      <c r="C1894" s="225" t="s">
        <v>7404</v>
      </c>
      <c r="D1894" s="38" t="s">
        <v>57</v>
      </c>
      <c r="E1894" s="58" t="s">
        <v>7405</v>
      </c>
      <c r="F1894" s="38" t="s">
        <v>2175</v>
      </c>
      <c r="G1894" s="39" t="s">
        <v>7406</v>
      </c>
      <c r="H1894" s="40">
        <v>44390</v>
      </c>
      <c r="I1894" s="41">
        <f>Table15[[#This Row],[Fecha 
de 
expedición]]+1461</f>
        <v>45851</v>
      </c>
      <c r="J1894" s="244" t="str">
        <f ca="1">IF(I1894&gt;=TODAY(),"si","no")</f>
        <v>si</v>
      </c>
      <c r="K1894" s="8" t="str">
        <f ca="1">IF(ABS(_xlfn.DAYS(TODAY(),I1894))&lt;$B$9,"Debe renovar licencia luego de curso de 8 horas","")</f>
        <v/>
      </c>
      <c r="L1894" s="8"/>
      <c r="M1894" s="8" t="str">
        <f ca="1">IF(AND(J1894="no",$B$10="si"),"si","no")</f>
        <v>no</v>
      </c>
      <c r="N1894" s="266"/>
      <c r="O1894" s="266"/>
      <c r="P1894" s="266"/>
      <c r="Q1894" s="267" t="str" cm="1">
        <f t="array" aca="1" ref="Q1894" ca="1">_xlfn.IFS(J1894="no","no",$B$10="si","si")</f>
        <v>si</v>
      </c>
      <c r="R1894" s="266"/>
    </row>
    <row r="1895" spans="1:18" x14ac:dyDescent="0.3">
      <c r="A1895" s="61" t="s">
        <v>7407</v>
      </c>
      <c r="B1895" s="224" t="s">
        <v>44</v>
      </c>
      <c r="C1895" s="225" t="s">
        <v>7408</v>
      </c>
      <c r="D1895" s="38" t="s">
        <v>46</v>
      </c>
      <c r="E1895" s="58" t="s">
        <v>7409</v>
      </c>
      <c r="F1895" s="38" t="s">
        <v>124</v>
      </c>
      <c r="G1895" s="39" t="s">
        <v>7410</v>
      </c>
      <c r="H1895" s="40">
        <v>44390</v>
      </c>
      <c r="I1895" s="41">
        <f>Table15[[#This Row],[Fecha 
de 
expedición]]+1461</f>
        <v>45851</v>
      </c>
      <c r="J1895" s="244" t="str">
        <f ca="1">IF(I1895&gt;=TODAY(),"si","no")</f>
        <v>si</v>
      </c>
      <c r="K1895" s="8" t="str">
        <f ca="1">IF(ABS(_xlfn.DAYS(TODAY(),I1895))&lt;$B$9,"Debe renovar licencia luego de curso de 8 horas","")</f>
        <v/>
      </c>
      <c r="L1895" s="8"/>
      <c r="M1895" s="8" t="str">
        <f ca="1">IF(AND(J1895="no",$B$10="si"),"si","no")</f>
        <v>no</v>
      </c>
      <c r="N1895" s="266"/>
      <c r="O1895" s="266"/>
      <c r="P1895" s="266"/>
      <c r="Q1895" s="267" t="str" cm="1">
        <f t="array" aca="1" ref="Q1895" ca="1">_xlfn.IFS(J1895="no","no",$B$10="si","si")</f>
        <v>si</v>
      </c>
      <c r="R1895" s="266"/>
    </row>
    <row r="1896" spans="1:18" x14ac:dyDescent="0.3">
      <c r="A1896" s="61" t="s">
        <v>7411</v>
      </c>
      <c r="B1896" s="224" t="s">
        <v>44</v>
      </c>
      <c r="C1896" s="225" t="s">
        <v>7412</v>
      </c>
      <c r="D1896" s="38" t="s">
        <v>46</v>
      </c>
      <c r="E1896" s="58" t="s">
        <v>7413</v>
      </c>
      <c r="F1896" s="38" t="s">
        <v>74</v>
      </c>
      <c r="G1896" s="39" t="s">
        <v>7414</v>
      </c>
      <c r="H1896" s="40">
        <v>44397</v>
      </c>
      <c r="I1896" s="41">
        <f>Table15[[#This Row],[Fecha 
de 
expedición]]+1461</f>
        <v>45858</v>
      </c>
      <c r="J1896" s="244" t="str">
        <f ca="1">IF(I1896&gt;=TODAY(),"si","no")</f>
        <v>si</v>
      </c>
      <c r="K1896" s="8" t="str">
        <f ca="1">IF(ABS(_xlfn.DAYS(TODAY(),I1896))&lt;$B$9,"Debe renovar licencia luego de curso de 8 horas","")</f>
        <v/>
      </c>
      <c r="L1896" s="8"/>
      <c r="M1896" s="8" t="str">
        <f ca="1">IF(AND(J1896="no",$B$10="si"),"si","no")</f>
        <v>no</v>
      </c>
      <c r="N1896" s="266"/>
      <c r="O1896" s="266"/>
      <c r="P1896" s="266"/>
      <c r="Q1896" s="267" t="str" cm="1">
        <f t="array" aca="1" ref="Q1896" ca="1">_xlfn.IFS(J1896="no","no",$B$10="si","si")</f>
        <v>si</v>
      </c>
      <c r="R1896" s="266"/>
    </row>
    <row r="1897" spans="1:18" x14ac:dyDescent="0.3">
      <c r="A1897" s="61" t="s">
        <v>7415</v>
      </c>
      <c r="B1897" s="224" t="s">
        <v>44</v>
      </c>
      <c r="C1897" s="225" t="s">
        <v>7416</v>
      </c>
      <c r="D1897" s="38" t="s">
        <v>46</v>
      </c>
      <c r="E1897" s="58" t="s">
        <v>7417</v>
      </c>
      <c r="F1897" s="38" t="s">
        <v>74</v>
      </c>
      <c r="G1897" s="39" t="s">
        <v>7418</v>
      </c>
      <c r="H1897" s="40">
        <v>44397</v>
      </c>
      <c r="I1897" s="41">
        <f>Table15[[#This Row],[Fecha 
de 
expedición]]+1461</f>
        <v>45858</v>
      </c>
      <c r="J1897" s="244" t="str">
        <f ca="1">IF(I1897&gt;=TODAY(),"si","no")</f>
        <v>si</v>
      </c>
      <c r="K1897" s="8" t="str">
        <f ca="1">IF(ABS(_xlfn.DAYS(TODAY(),I1897))&lt;$B$9,"Debe renovar licencia luego de curso de 8 horas","")</f>
        <v/>
      </c>
      <c r="L1897" s="8"/>
      <c r="M1897" s="8" t="str">
        <f ca="1">IF(AND(J1897="no",$B$10="si"),"si","no")</f>
        <v>no</v>
      </c>
      <c r="N1897" s="266"/>
      <c r="O1897" s="266"/>
      <c r="P1897" s="266"/>
      <c r="Q1897" s="267" t="str" cm="1">
        <f t="array" aca="1" ref="Q1897" ca="1">_xlfn.IFS(J1897="no","no",$B$10="si","si")</f>
        <v>si</v>
      </c>
      <c r="R1897" s="266"/>
    </row>
    <row r="1898" spans="1:18" x14ac:dyDescent="0.3">
      <c r="A1898" s="61" t="s">
        <v>7419</v>
      </c>
      <c r="B1898" s="224" t="s">
        <v>44</v>
      </c>
      <c r="C1898" s="225" t="s">
        <v>7420</v>
      </c>
      <c r="D1898" s="38" t="s">
        <v>57</v>
      </c>
      <c r="E1898" s="58" t="s">
        <v>7421</v>
      </c>
      <c r="F1898" s="38" t="s">
        <v>1393</v>
      </c>
      <c r="G1898" s="39" t="s">
        <v>7422</v>
      </c>
      <c r="H1898" s="40">
        <v>44397</v>
      </c>
      <c r="I1898" s="41">
        <f>Table15[[#This Row],[Fecha 
de 
expedición]]+1461</f>
        <v>45858</v>
      </c>
      <c r="J1898" s="244" t="str">
        <f ca="1">IF(I1898&gt;=TODAY(),"si","no")</f>
        <v>si</v>
      </c>
      <c r="K1898" s="8" t="str">
        <f ca="1">IF(ABS(_xlfn.DAYS(TODAY(),I1898))&lt;$B$9,"Debe renovar licencia luego de curso de 8 horas","")</f>
        <v/>
      </c>
      <c r="L1898" s="8"/>
      <c r="M1898" s="8" t="str">
        <f ca="1">IF(AND(J1898="no",$B$10="si"),"si","no")</f>
        <v>no</v>
      </c>
      <c r="N1898" s="266"/>
      <c r="O1898" s="266"/>
      <c r="P1898" s="266"/>
      <c r="Q1898" s="267" t="str" cm="1">
        <f t="array" aca="1" ref="Q1898" ca="1">_xlfn.IFS(J1898="no","no",$B$10="si","si")</f>
        <v>si</v>
      </c>
      <c r="R1898" s="266"/>
    </row>
    <row r="1899" spans="1:18" x14ac:dyDescent="0.3">
      <c r="A1899" s="61" t="s">
        <v>7423</v>
      </c>
      <c r="B1899" s="224" t="s">
        <v>44</v>
      </c>
      <c r="C1899" s="225" t="s">
        <v>7424</v>
      </c>
      <c r="D1899" s="38" t="s">
        <v>57</v>
      </c>
      <c r="E1899" s="58" t="s">
        <v>7425</v>
      </c>
      <c r="F1899" s="38" t="s">
        <v>104</v>
      </c>
      <c r="G1899" s="39" t="s">
        <v>7426</v>
      </c>
      <c r="H1899" s="40">
        <v>44399</v>
      </c>
      <c r="I1899" s="41">
        <f>Table15[[#This Row],[Fecha 
de 
expedición]]+1461</f>
        <v>45860</v>
      </c>
      <c r="J1899" s="244" t="str">
        <f ca="1">IF(I1899&gt;=TODAY(),"si","no")</f>
        <v>si</v>
      </c>
      <c r="K1899" s="8" t="str">
        <f ca="1">IF(ABS(_xlfn.DAYS(TODAY(),I1899))&lt;$B$9,"Debe renovar licencia luego de curso de 8 horas","")</f>
        <v/>
      </c>
      <c r="L1899" s="8"/>
      <c r="M1899" s="8" t="str">
        <f ca="1">IF(AND(J1899="no",$B$10="si"),"si","no")</f>
        <v>no</v>
      </c>
      <c r="N1899" s="266"/>
      <c r="O1899" s="266"/>
      <c r="P1899" s="266"/>
      <c r="Q1899" s="267" t="str" cm="1">
        <f t="array" aca="1" ref="Q1899" ca="1">_xlfn.IFS(J1899="no","no",$B$10="si","si")</f>
        <v>si</v>
      </c>
      <c r="R1899" s="266"/>
    </row>
    <row r="1900" spans="1:18" x14ac:dyDescent="0.3">
      <c r="A1900" s="61" t="s">
        <v>7427</v>
      </c>
      <c r="B1900" s="224" t="s">
        <v>44</v>
      </c>
      <c r="C1900" s="225" t="s">
        <v>7428</v>
      </c>
      <c r="D1900" s="38" t="s">
        <v>57</v>
      </c>
      <c r="E1900" s="58" t="s">
        <v>7429</v>
      </c>
      <c r="F1900" s="38" t="s">
        <v>168</v>
      </c>
      <c r="G1900" s="39" t="s">
        <v>7430</v>
      </c>
      <c r="H1900" s="40">
        <v>44406</v>
      </c>
      <c r="I1900" s="41">
        <f>Table15[[#This Row],[Fecha 
de 
expedición]]+1461</f>
        <v>45867</v>
      </c>
      <c r="J1900" s="244" t="str">
        <f ca="1">IF(I1900&gt;=TODAY(),"si","no")</f>
        <v>si</v>
      </c>
      <c r="K1900" s="8" t="str">
        <f ca="1">IF(ABS(_xlfn.DAYS(TODAY(),I1900))&lt;$B$9,"Debe renovar licencia luego de curso de 8 horas","")</f>
        <v/>
      </c>
      <c r="L1900" s="8"/>
      <c r="M1900" s="8" t="str">
        <f ca="1">IF(AND(J1900="no",$B$10="si"),"si","no")</f>
        <v>no</v>
      </c>
      <c r="N1900" s="266"/>
      <c r="O1900" s="266"/>
      <c r="P1900" s="266"/>
      <c r="Q1900" s="267" t="str" cm="1">
        <f t="array" aca="1" ref="Q1900" ca="1">_xlfn.IFS(J1900="no","no",$B$10="si","si")</f>
        <v>si</v>
      </c>
      <c r="R1900" s="266"/>
    </row>
    <row r="1901" spans="1:18" x14ac:dyDescent="0.3">
      <c r="A1901" s="61" t="s">
        <v>7431</v>
      </c>
      <c r="B1901" s="224" t="s">
        <v>44</v>
      </c>
      <c r="C1901" s="225" t="s">
        <v>7432</v>
      </c>
      <c r="D1901" s="38" t="s">
        <v>57</v>
      </c>
      <c r="E1901" s="58" t="s">
        <v>7433</v>
      </c>
      <c r="F1901" s="38" t="s">
        <v>185</v>
      </c>
      <c r="G1901" s="39" t="s">
        <v>7434</v>
      </c>
      <c r="H1901" s="40">
        <v>44427</v>
      </c>
      <c r="I1901" s="41">
        <f>Table15[[#This Row],[Fecha 
de 
expedición]]+1461</f>
        <v>45888</v>
      </c>
      <c r="J1901" s="244" t="str">
        <f ca="1">IF(I1901&gt;=TODAY(),"si","no")</f>
        <v>si</v>
      </c>
      <c r="K1901" s="8" t="str">
        <f ca="1">IF(ABS(_xlfn.DAYS(TODAY(),I1901))&lt;$B$9,"Debe renovar licencia luego de curso de 8 horas","")</f>
        <v/>
      </c>
      <c r="L1901" s="8"/>
      <c r="M1901" s="8" t="str">
        <f ca="1">IF(AND(J1901="no",$B$10="si"),"si","no")</f>
        <v>no</v>
      </c>
      <c r="N1901" s="266"/>
      <c r="O1901" s="266"/>
      <c r="P1901" s="266"/>
      <c r="Q1901" s="267" t="str" cm="1">
        <f t="array" aca="1" ref="Q1901" ca="1">_xlfn.IFS(J1901="no","no",$B$10="si","si")</f>
        <v>si</v>
      </c>
      <c r="R1901" s="266"/>
    </row>
    <row r="1902" spans="1:18" x14ac:dyDescent="0.3">
      <c r="A1902" s="61" t="s">
        <v>7435</v>
      </c>
      <c r="B1902" s="224" t="s">
        <v>44</v>
      </c>
      <c r="C1902" s="225" t="s">
        <v>7436</v>
      </c>
      <c r="D1902" s="38" t="s">
        <v>46</v>
      </c>
      <c r="E1902" s="58" t="s">
        <v>7437</v>
      </c>
      <c r="F1902" s="38" t="s">
        <v>74</v>
      </c>
      <c r="G1902" s="39" t="s">
        <v>7438</v>
      </c>
      <c r="H1902" s="40">
        <v>44427</v>
      </c>
      <c r="I1902" s="41">
        <f>Table15[[#This Row],[Fecha 
de 
expedición]]+1461</f>
        <v>45888</v>
      </c>
      <c r="J1902" s="244" t="str">
        <f ca="1">IF(I1902&gt;=TODAY(),"si","no")</f>
        <v>si</v>
      </c>
      <c r="K1902" s="8" t="str">
        <f ca="1">IF(ABS(_xlfn.DAYS(TODAY(),I1902))&lt;$B$9,"Debe renovar licencia luego de curso de 8 horas","")</f>
        <v/>
      </c>
      <c r="L1902" s="8"/>
      <c r="M1902" s="8" t="str">
        <f ca="1">IF(AND(J1902="no",$B$10="si"),"si","no")</f>
        <v>no</v>
      </c>
      <c r="N1902" s="266"/>
      <c r="O1902" s="266"/>
      <c r="P1902" s="266"/>
      <c r="Q1902" s="267" t="str" cm="1">
        <f t="array" aca="1" ref="Q1902" ca="1">_xlfn.IFS(J1902="no","no",$B$10="si","si")</f>
        <v>si</v>
      </c>
      <c r="R1902" s="266"/>
    </row>
    <row r="1903" spans="1:18" x14ac:dyDescent="0.3">
      <c r="A1903" s="61" t="s">
        <v>7439</v>
      </c>
      <c r="B1903" s="224" t="s">
        <v>44</v>
      </c>
      <c r="C1903" s="225" t="s">
        <v>7440</v>
      </c>
      <c r="D1903" s="38" t="s">
        <v>57</v>
      </c>
      <c r="E1903" s="58" t="s">
        <v>7441</v>
      </c>
      <c r="F1903" s="38" t="s">
        <v>453</v>
      </c>
      <c r="G1903" s="39" t="s">
        <v>7442</v>
      </c>
      <c r="H1903" s="40">
        <v>44427</v>
      </c>
      <c r="I1903" s="41">
        <f>Table15[[#This Row],[Fecha 
de 
expedición]]+1461</f>
        <v>45888</v>
      </c>
      <c r="J1903" s="244" t="str">
        <f ca="1">IF(I1903&gt;=TODAY(),"si","no")</f>
        <v>si</v>
      </c>
      <c r="K1903" s="8" t="str">
        <f ca="1">IF(ABS(_xlfn.DAYS(TODAY(),I1903))&lt;$B$9,"Debe renovar licencia luego de curso de 8 horas","")</f>
        <v/>
      </c>
      <c r="L1903" s="8"/>
      <c r="M1903" s="8" t="str">
        <f ca="1">IF(AND(J1903="no",$B$10="si"),"si","no")</f>
        <v>no</v>
      </c>
      <c r="N1903" s="266"/>
      <c r="O1903" s="266"/>
      <c r="P1903" s="266"/>
      <c r="Q1903" s="267" t="str" cm="1">
        <f t="array" aca="1" ref="Q1903" ca="1">_xlfn.IFS(J1903="no","no",$B$10="si","si")</f>
        <v>si</v>
      </c>
      <c r="R1903" s="266"/>
    </row>
    <row r="1904" spans="1:18" x14ac:dyDescent="0.3">
      <c r="A1904" s="61" t="s">
        <v>7443</v>
      </c>
      <c r="B1904" s="224" t="s">
        <v>44</v>
      </c>
      <c r="C1904" s="225" t="s">
        <v>7444</v>
      </c>
      <c r="D1904" s="38" t="s">
        <v>46</v>
      </c>
      <c r="E1904" s="58" t="s">
        <v>7445</v>
      </c>
      <c r="F1904" s="38" t="s">
        <v>124</v>
      </c>
      <c r="G1904" s="39" t="s">
        <v>7446</v>
      </c>
      <c r="H1904" s="40">
        <v>44427</v>
      </c>
      <c r="I1904" s="41">
        <f>Table15[[#This Row],[Fecha 
de 
expedición]]+1461</f>
        <v>45888</v>
      </c>
      <c r="J1904" s="244" t="str">
        <f ca="1">IF(I1904&gt;=TODAY(),"si","no")</f>
        <v>si</v>
      </c>
      <c r="K1904" s="8" t="str">
        <f ca="1">IF(ABS(_xlfn.DAYS(TODAY(),I1904))&lt;$B$9,"Debe renovar licencia luego de curso de 8 horas","")</f>
        <v/>
      </c>
      <c r="L1904" s="8"/>
      <c r="M1904" s="8" t="str">
        <f ca="1">IF(AND(J1904="no",$B$10="si"),"si","no")</f>
        <v>no</v>
      </c>
      <c r="N1904" s="266"/>
      <c r="O1904" s="266"/>
      <c r="P1904" s="266"/>
      <c r="Q1904" s="267" t="str" cm="1">
        <f t="array" aca="1" ref="Q1904" ca="1">_xlfn.IFS(J1904="no","no",$B$10="si","si")</f>
        <v>si</v>
      </c>
      <c r="R1904" s="266"/>
    </row>
    <row r="1905" spans="1:18" x14ac:dyDescent="0.3">
      <c r="A1905" s="61" t="s">
        <v>7447</v>
      </c>
      <c r="B1905" s="224" t="s">
        <v>44</v>
      </c>
      <c r="C1905" s="225" t="s">
        <v>7448</v>
      </c>
      <c r="D1905" s="38" t="s">
        <v>57</v>
      </c>
      <c r="E1905" s="58" t="s">
        <v>7449</v>
      </c>
      <c r="F1905" s="38" t="s">
        <v>48</v>
      </c>
      <c r="G1905" s="39" t="s">
        <v>7450</v>
      </c>
      <c r="H1905" s="40">
        <v>44434</v>
      </c>
      <c r="I1905" s="41">
        <f>Table15[[#This Row],[Fecha 
de 
expedición]]+1461</f>
        <v>45895</v>
      </c>
      <c r="J1905" s="244" t="str">
        <f ca="1">IF(I1905&gt;=TODAY(),"si","no")</f>
        <v>si</v>
      </c>
      <c r="K1905" s="8" t="str">
        <f ca="1">IF(ABS(_xlfn.DAYS(TODAY(),I1905))&lt;$B$9,"Debe renovar licencia luego de curso de 8 horas","")</f>
        <v/>
      </c>
      <c r="L1905" s="8"/>
      <c r="M1905" s="8" t="str">
        <f ca="1">IF(AND(J1905="no",$B$10="si"),"si","no")</f>
        <v>no</v>
      </c>
      <c r="N1905" s="266"/>
      <c r="O1905" s="266"/>
      <c r="P1905" s="266"/>
      <c r="Q1905" s="267" t="str" cm="1">
        <f t="array" aca="1" ref="Q1905" ca="1">_xlfn.IFS(J1905="no","no",$B$10="si","si")</f>
        <v>si</v>
      </c>
      <c r="R1905" s="266"/>
    </row>
    <row r="1906" spans="1:18" x14ac:dyDescent="0.3">
      <c r="A1906" s="61" t="s">
        <v>7451</v>
      </c>
      <c r="B1906" s="224" t="s">
        <v>44</v>
      </c>
      <c r="C1906" s="225" t="s">
        <v>7452</v>
      </c>
      <c r="D1906" s="38" t="s">
        <v>46</v>
      </c>
      <c r="E1906" s="58" t="s">
        <v>7453</v>
      </c>
      <c r="F1906" s="38" t="s">
        <v>1204</v>
      </c>
      <c r="G1906" s="39" t="s">
        <v>7454</v>
      </c>
      <c r="H1906" s="40">
        <v>44434</v>
      </c>
      <c r="I1906" s="41">
        <f>Table15[[#This Row],[Fecha 
de 
expedición]]+1461</f>
        <v>45895</v>
      </c>
      <c r="J1906" s="244" t="str">
        <f ca="1">IF(I1906&gt;=TODAY(),"si","no")</f>
        <v>si</v>
      </c>
      <c r="K1906" s="8" t="str">
        <f ca="1">IF(ABS(_xlfn.DAYS(TODAY(),I1906))&lt;$B$9,"Debe renovar licencia luego de curso de 8 horas","")</f>
        <v/>
      </c>
      <c r="L1906" s="8"/>
      <c r="M1906" s="8" t="str">
        <f ca="1">IF(AND(J1906="no",$B$10="si"),"si","no")</f>
        <v>no</v>
      </c>
      <c r="N1906" s="266"/>
      <c r="O1906" s="266"/>
      <c r="P1906" s="266"/>
      <c r="Q1906" s="267" t="str" cm="1">
        <f t="array" aca="1" ref="Q1906" ca="1">_xlfn.IFS(J1906="no","no",$B$10="si","si")</f>
        <v>si</v>
      </c>
      <c r="R1906" s="266"/>
    </row>
    <row r="1907" spans="1:18" x14ac:dyDescent="0.3">
      <c r="A1907" s="61" t="s">
        <v>7455</v>
      </c>
      <c r="B1907" s="224" t="s">
        <v>44</v>
      </c>
      <c r="C1907" s="225" t="s">
        <v>7456</v>
      </c>
      <c r="D1907" s="38" t="s">
        <v>57</v>
      </c>
      <c r="E1907" s="58" t="s">
        <v>7457</v>
      </c>
      <c r="F1907" s="38" t="s">
        <v>74</v>
      </c>
      <c r="G1907" s="39" t="s">
        <v>7458</v>
      </c>
      <c r="H1907" s="40">
        <v>44446</v>
      </c>
      <c r="I1907" s="41">
        <f>Table15[[#This Row],[Fecha 
de 
expedición]]+1461</f>
        <v>45907</v>
      </c>
      <c r="J1907" s="244" t="str">
        <f ca="1">IF(I1907&gt;=TODAY(),"si","no")</f>
        <v>si</v>
      </c>
      <c r="K1907" s="8" t="str">
        <f ca="1">IF(ABS(_xlfn.DAYS(TODAY(),I1907))&lt;$B$9,"Debe renovar licencia luego de curso de 8 horas","")</f>
        <v/>
      </c>
      <c r="L1907" s="8"/>
      <c r="M1907" s="8" t="str">
        <f ca="1">IF(AND(J1907="no",$B$10="si"),"si","no")</f>
        <v>no</v>
      </c>
      <c r="N1907" s="266"/>
      <c r="O1907" s="266"/>
      <c r="P1907" s="266"/>
      <c r="Q1907" s="267" t="str" cm="1">
        <f t="array" aca="1" ref="Q1907" ca="1">_xlfn.IFS(J1907="no","no",$B$10="si","si")</f>
        <v>si</v>
      </c>
      <c r="R1907" s="266"/>
    </row>
    <row r="1908" spans="1:18" x14ac:dyDescent="0.3">
      <c r="A1908" s="61" t="s">
        <v>7459</v>
      </c>
      <c r="B1908" s="224" t="s">
        <v>44</v>
      </c>
      <c r="C1908" s="225" t="s">
        <v>7460</v>
      </c>
      <c r="D1908" s="38" t="s">
        <v>57</v>
      </c>
      <c r="E1908" s="58" t="s">
        <v>7461</v>
      </c>
      <c r="F1908" s="38" t="s">
        <v>74</v>
      </c>
      <c r="G1908" s="39" t="s">
        <v>7462</v>
      </c>
      <c r="H1908" s="40">
        <v>44446</v>
      </c>
      <c r="I1908" s="41">
        <f>Table15[[#This Row],[Fecha 
de 
expedición]]+1461</f>
        <v>45907</v>
      </c>
      <c r="J1908" s="244" t="str">
        <f ca="1">IF(I1908&gt;=TODAY(),"si","no")</f>
        <v>si</v>
      </c>
      <c r="K1908" s="8" t="str">
        <f ca="1">IF(ABS(_xlfn.DAYS(TODAY(),I1908))&lt;$B$9,"Debe renovar licencia luego de curso de 8 horas","")</f>
        <v/>
      </c>
      <c r="L1908" s="8"/>
      <c r="M1908" s="8" t="str">
        <f ca="1">IF(AND(J1908="no",$B$10="si"),"si","no")</f>
        <v>no</v>
      </c>
      <c r="N1908" s="266"/>
      <c r="O1908" s="266"/>
      <c r="P1908" s="266"/>
      <c r="Q1908" s="267" t="str" cm="1">
        <f t="array" aca="1" ref="Q1908" ca="1">_xlfn.IFS(J1908="no","no",$B$10="si","si")</f>
        <v>si</v>
      </c>
      <c r="R1908" s="266"/>
    </row>
    <row r="1909" spans="1:18" x14ac:dyDescent="0.3">
      <c r="A1909" s="61" t="s">
        <v>7463</v>
      </c>
      <c r="B1909" s="224" t="s">
        <v>44</v>
      </c>
      <c r="C1909" s="225" t="s">
        <v>7464</v>
      </c>
      <c r="D1909" s="38" t="s">
        <v>57</v>
      </c>
      <c r="E1909" s="58" t="s">
        <v>7465</v>
      </c>
      <c r="F1909" s="38" t="s">
        <v>1824</v>
      </c>
      <c r="G1909" s="39" t="s">
        <v>7466</v>
      </c>
      <c r="H1909" s="40">
        <v>44446</v>
      </c>
      <c r="I1909" s="41">
        <f>Table15[[#This Row],[Fecha 
de 
expedición]]+1461</f>
        <v>45907</v>
      </c>
      <c r="J1909" s="244" t="str">
        <f ca="1">IF(I1909&gt;=TODAY(),"si","no")</f>
        <v>si</v>
      </c>
      <c r="K1909" s="8" t="str">
        <f ca="1">IF(ABS(_xlfn.DAYS(TODAY(),I1909))&lt;$B$9,"Debe renovar licencia luego de curso de 8 horas","")</f>
        <v/>
      </c>
      <c r="L1909" s="8"/>
      <c r="M1909" s="8" t="str">
        <f ca="1">IF(AND(J1909="no",$B$10="si"),"si","no")</f>
        <v>no</v>
      </c>
      <c r="N1909" s="266"/>
      <c r="O1909" s="266"/>
      <c r="P1909" s="266"/>
      <c r="Q1909" s="267" t="str" cm="1">
        <f t="array" aca="1" ref="Q1909" ca="1">_xlfn.IFS(J1909="no","no",$B$10="si","si")</f>
        <v>si</v>
      </c>
      <c r="R1909" s="266"/>
    </row>
    <row r="1910" spans="1:18" x14ac:dyDescent="0.3">
      <c r="A1910" s="61" t="s">
        <v>7467</v>
      </c>
      <c r="B1910" s="224" t="s">
        <v>44</v>
      </c>
      <c r="C1910" s="225" t="s">
        <v>7468</v>
      </c>
      <c r="D1910" s="38" t="s">
        <v>57</v>
      </c>
      <c r="E1910" s="58" t="s">
        <v>7469</v>
      </c>
      <c r="F1910" s="38" t="s">
        <v>53</v>
      </c>
      <c r="G1910" s="39" t="s">
        <v>7470</v>
      </c>
      <c r="H1910" s="40">
        <v>44446</v>
      </c>
      <c r="I1910" s="41">
        <f>Table15[[#This Row],[Fecha 
de 
expedición]]+1461</f>
        <v>45907</v>
      </c>
      <c r="J1910" s="244" t="str">
        <f ca="1">IF(I1910&gt;=TODAY(),"si","no")</f>
        <v>si</v>
      </c>
      <c r="K1910" s="8" t="str">
        <f ca="1">IF(ABS(_xlfn.DAYS(TODAY(),I1910))&lt;$B$9,"Debe renovar licencia luego de curso de 8 horas","")</f>
        <v/>
      </c>
      <c r="L1910" s="8"/>
      <c r="M1910" s="8" t="str">
        <f ca="1">IF(AND(J1910="no",$B$10="si"),"si","no")</f>
        <v>no</v>
      </c>
      <c r="N1910" s="266"/>
      <c r="O1910" s="266"/>
      <c r="P1910" s="266"/>
      <c r="Q1910" s="267" t="str" cm="1">
        <f t="array" aca="1" ref="Q1910" ca="1">_xlfn.IFS(J1910="no","no",$B$10="si","si")</f>
        <v>si</v>
      </c>
      <c r="R1910" s="266"/>
    </row>
    <row r="1911" spans="1:18" x14ac:dyDescent="0.3">
      <c r="A1911" s="61" t="s">
        <v>7471</v>
      </c>
      <c r="B1911" s="224" t="s">
        <v>44</v>
      </c>
      <c r="C1911" s="225" t="s">
        <v>7472</v>
      </c>
      <c r="D1911" s="38" t="s">
        <v>57</v>
      </c>
      <c r="E1911" s="58" t="s">
        <v>7473</v>
      </c>
      <c r="F1911" s="38" t="s">
        <v>443</v>
      </c>
      <c r="G1911" s="39" t="s">
        <v>7474</v>
      </c>
      <c r="H1911" s="40">
        <v>44446</v>
      </c>
      <c r="I1911" s="41">
        <f>Table15[[#This Row],[Fecha 
de 
expedición]]+1461</f>
        <v>45907</v>
      </c>
      <c r="J1911" s="244" t="str">
        <f ca="1">IF(I1911&gt;=TODAY(),"si","no")</f>
        <v>si</v>
      </c>
      <c r="K1911" s="8" t="str">
        <f ca="1">IF(ABS(_xlfn.DAYS(TODAY(),I1911))&lt;$B$9,"Debe renovar licencia luego de curso de 8 horas","")</f>
        <v/>
      </c>
      <c r="L1911" s="8"/>
      <c r="M1911" s="8" t="str">
        <f ca="1">IF(AND(J1911="no",$B$10="si"),"si","no")</f>
        <v>no</v>
      </c>
      <c r="N1911" s="266"/>
      <c r="O1911" s="266"/>
      <c r="P1911" s="266"/>
      <c r="Q1911" s="267" t="str" cm="1">
        <f t="array" aca="1" ref="Q1911" ca="1">_xlfn.IFS(J1911="no","no",$B$10="si","si")</f>
        <v>si</v>
      </c>
      <c r="R1911" s="266"/>
    </row>
    <row r="1912" spans="1:18" x14ac:dyDescent="0.3">
      <c r="A1912" s="61" t="s">
        <v>7475</v>
      </c>
      <c r="B1912" s="224" t="s">
        <v>44</v>
      </c>
      <c r="C1912" s="225" t="s">
        <v>7476</v>
      </c>
      <c r="D1912" s="38" t="s">
        <v>57</v>
      </c>
      <c r="E1912" s="58" t="s">
        <v>7477</v>
      </c>
      <c r="F1912" s="38" t="s">
        <v>299</v>
      </c>
      <c r="G1912" s="39" t="s">
        <v>7478</v>
      </c>
      <c r="H1912" s="40">
        <v>44446</v>
      </c>
      <c r="I1912" s="41">
        <f>Table15[[#This Row],[Fecha 
de 
expedición]]+1461</f>
        <v>45907</v>
      </c>
      <c r="J1912" s="244" t="str">
        <f ca="1">IF(I1912&gt;=TODAY(),"si","no")</f>
        <v>si</v>
      </c>
      <c r="K1912" s="8" t="str">
        <f ca="1">IF(ABS(_xlfn.DAYS(TODAY(),I1912))&lt;$B$9,"Debe renovar licencia luego de curso de 8 horas","")</f>
        <v/>
      </c>
      <c r="L1912" s="8"/>
      <c r="M1912" s="8" t="str">
        <f ca="1">IF(AND(J1912="no",$B$10="si"),"si","no")</f>
        <v>no</v>
      </c>
      <c r="N1912" s="266"/>
      <c r="O1912" s="266"/>
      <c r="P1912" s="266"/>
      <c r="Q1912" s="267" t="str" cm="1">
        <f t="array" aca="1" ref="Q1912" ca="1">_xlfn.IFS(J1912="no","no",$B$10="si","si")</f>
        <v>si</v>
      </c>
      <c r="R1912" s="266"/>
    </row>
    <row r="1913" spans="1:18" x14ac:dyDescent="0.3">
      <c r="A1913" s="61" t="s">
        <v>7479</v>
      </c>
      <c r="B1913" s="224" t="s">
        <v>44</v>
      </c>
      <c r="C1913" s="225" t="s">
        <v>7480</v>
      </c>
      <c r="D1913" s="38" t="s">
        <v>57</v>
      </c>
      <c r="E1913" s="58" t="s">
        <v>7481</v>
      </c>
      <c r="F1913" s="38" t="s">
        <v>74</v>
      </c>
      <c r="G1913" s="39" t="s">
        <v>7482</v>
      </c>
      <c r="H1913" s="40">
        <v>44446</v>
      </c>
      <c r="I1913" s="41">
        <f>Table15[[#This Row],[Fecha 
de 
expedición]]+1461</f>
        <v>45907</v>
      </c>
      <c r="J1913" s="244" t="str">
        <f ca="1">IF(I1913&gt;=TODAY(),"si","no")</f>
        <v>si</v>
      </c>
      <c r="K1913" s="8" t="str">
        <f ca="1">IF(ABS(_xlfn.DAYS(TODAY(),I1913))&lt;$B$9,"Debe renovar licencia luego de curso de 8 horas","")</f>
        <v/>
      </c>
      <c r="L1913" s="8"/>
      <c r="M1913" s="8" t="str">
        <f ca="1">IF(AND(J1913="no",$B$10="si"),"si","no")</f>
        <v>no</v>
      </c>
      <c r="N1913" s="266"/>
      <c r="O1913" s="266"/>
      <c r="P1913" s="266"/>
      <c r="Q1913" s="267" t="str" cm="1">
        <f t="array" aca="1" ref="Q1913" ca="1">_xlfn.IFS(J1913="no","no",$B$10="si","si")</f>
        <v>si</v>
      </c>
      <c r="R1913" s="266"/>
    </row>
    <row r="1914" spans="1:18" x14ac:dyDescent="0.3">
      <c r="A1914" s="61" t="s">
        <v>7483</v>
      </c>
      <c r="B1914" s="224" t="s">
        <v>44</v>
      </c>
      <c r="C1914" s="225" t="s">
        <v>7484</v>
      </c>
      <c r="D1914" s="38" t="s">
        <v>57</v>
      </c>
      <c r="E1914" s="58" t="s">
        <v>7485</v>
      </c>
      <c r="F1914" s="38" t="s">
        <v>555</v>
      </c>
      <c r="G1914" s="39" t="s">
        <v>7486</v>
      </c>
      <c r="H1914" s="40">
        <v>44446</v>
      </c>
      <c r="I1914" s="41">
        <f>Table15[[#This Row],[Fecha 
de 
expedición]]+1461</f>
        <v>45907</v>
      </c>
      <c r="J1914" s="244" t="str">
        <f ca="1">IF(I1914&gt;=TODAY(),"si","no")</f>
        <v>si</v>
      </c>
      <c r="K1914" s="8" t="str">
        <f ca="1">IF(ABS(_xlfn.DAYS(TODAY(),I1914))&lt;$B$9,"Debe renovar licencia luego de curso de 8 horas","")</f>
        <v/>
      </c>
      <c r="L1914" s="8"/>
      <c r="M1914" s="8" t="str">
        <f ca="1">IF(AND(J1914="no",$B$10="si"),"si","no")</f>
        <v>no</v>
      </c>
      <c r="N1914" s="266"/>
      <c r="O1914" s="266"/>
      <c r="P1914" s="266"/>
      <c r="Q1914" s="267" t="str" cm="1">
        <f t="array" aca="1" ref="Q1914" ca="1">_xlfn.IFS(J1914="no","no",$B$10="si","si")</f>
        <v>si</v>
      </c>
      <c r="R1914" s="266"/>
    </row>
    <row r="1915" spans="1:18" x14ac:dyDescent="0.3">
      <c r="A1915" s="61" t="s">
        <v>7487</v>
      </c>
      <c r="B1915" s="224" t="s">
        <v>44</v>
      </c>
      <c r="C1915" s="225" t="s">
        <v>7488</v>
      </c>
      <c r="D1915" s="38" t="s">
        <v>57</v>
      </c>
      <c r="E1915" s="58" t="s">
        <v>7489</v>
      </c>
      <c r="F1915" s="38" t="s">
        <v>443</v>
      </c>
      <c r="G1915" s="39" t="s">
        <v>7490</v>
      </c>
      <c r="H1915" s="40">
        <v>44446</v>
      </c>
      <c r="I1915" s="41">
        <f>Table15[[#This Row],[Fecha 
de 
expedición]]+1461</f>
        <v>45907</v>
      </c>
      <c r="J1915" s="244" t="str">
        <f ca="1">IF(I1915&gt;=TODAY(),"si","no")</f>
        <v>si</v>
      </c>
      <c r="K1915" s="8" t="str">
        <f ca="1">IF(ABS(_xlfn.DAYS(TODAY(),I1915))&lt;$B$9,"Debe renovar licencia luego de curso de 8 horas","")</f>
        <v/>
      </c>
      <c r="L1915" s="8"/>
      <c r="M1915" s="8" t="str">
        <f ca="1">IF(AND(J1915="no",$B$10="si"),"si","no")</f>
        <v>no</v>
      </c>
      <c r="N1915" s="266"/>
      <c r="O1915" s="266"/>
      <c r="P1915" s="266"/>
      <c r="Q1915" s="267" t="str" cm="1">
        <f t="array" aca="1" ref="Q1915" ca="1">_xlfn.IFS(J1915="no","no",$B$10="si","si")</f>
        <v>si</v>
      </c>
      <c r="R1915" s="266"/>
    </row>
    <row r="1916" spans="1:18" x14ac:dyDescent="0.3">
      <c r="A1916" s="61" t="s">
        <v>7491</v>
      </c>
      <c r="B1916" s="224" t="s">
        <v>44</v>
      </c>
      <c r="C1916" s="225" t="s">
        <v>7492</v>
      </c>
      <c r="D1916" s="38" t="s">
        <v>57</v>
      </c>
      <c r="E1916" s="58" t="s">
        <v>7493</v>
      </c>
      <c r="F1916" s="38" t="s">
        <v>89</v>
      </c>
      <c r="G1916" s="39" t="s">
        <v>7494</v>
      </c>
      <c r="H1916" s="40">
        <v>44446</v>
      </c>
      <c r="I1916" s="41">
        <f>Table15[[#This Row],[Fecha 
de 
expedición]]+1461</f>
        <v>45907</v>
      </c>
      <c r="J1916" s="244" t="str">
        <f ca="1">IF(I1916&gt;=TODAY(),"si","no")</f>
        <v>si</v>
      </c>
      <c r="K1916" s="8" t="str">
        <f ca="1">IF(ABS(_xlfn.DAYS(TODAY(),I1916))&lt;$B$9,"Debe renovar licencia luego de curso de 8 horas","")</f>
        <v/>
      </c>
      <c r="L1916" s="8"/>
      <c r="M1916" s="8" t="str">
        <f ca="1">IF(AND(J1916="no",$B$10="si"),"si","no")</f>
        <v>no</v>
      </c>
      <c r="N1916" s="266"/>
      <c r="O1916" s="266"/>
      <c r="P1916" s="266"/>
      <c r="Q1916" s="267" t="str" cm="1">
        <f t="array" aca="1" ref="Q1916" ca="1">_xlfn.IFS(J1916="no","no",$B$10="si","si")</f>
        <v>si</v>
      </c>
      <c r="R1916" s="266"/>
    </row>
    <row r="1917" spans="1:18" x14ac:dyDescent="0.3">
      <c r="A1917" s="61" t="s">
        <v>7495</v>
      </c>
      <c r="B1917" s="224" t="s">
        <v>44</v>
      </c>
      <c r="C1917" s="225" t="s">
        <v>7496</v>
      </c>
      <c r="D1917" s="38" t="s">
        <v>57</v>
      </c>
      <c r="E1917" s="58" t="s">
        <v>7497</v>
      </c>
      <c r="F1917" s="38" t="s">
        <v>508</v>
      </c>
      <c r="G1917" s="39" t="s">
        <v>7498</v>
      </c>
      <c r="H1917" s="40">
        <v>44446</v>
      </c>
      <c r="I1917" s="41">
        <f>Table15[[#This Row],[Fecha 
de 
expedición]]+1461</f>
        <v>45907</v>
      </c>
      <c r="J1917" s="244" t="str">
        <f ca="1">IF(I1917&gt;=TODAY(),"si","no")</f>
        <v>si</v>
      </c>
      <c r="K1917" s="8" t="str">
        <f ca="1">IF(ABS(_xlfn.DAYS(TODAY(),I1917))&lt;$B$9,"Debe renovar licencia luego de curso de 8 horas","")</f>
        <v/>
      </c>
      <c r="L1917" s="8"/>
      <c r="M1917" s="8" t="str">
        <f ca="1">IF(AND(J1917="no",$B$10="si"),"si","no")</f>
        <v>no</v>
      </c>
      <c r="N1917" s="266"/>
      <c r="O1917" s="266"/>
      <c r="P1917" s="266"/>
      <c r="Q1917" s="267" t="str" cm="1">
        <f t="array" aca="1" ref="Q1917" ca="1">_xlfn.IFS(J1917="no","no",$B$10="si","si")</f>
        <v>si</v>
      </c>
      <c r="R1917" s="266"/>
    </row>
    <row r="1918" spans="1:18" x14ac:dyDescent="0.3">
      <c r="A1918" s="61" t="s">
        <v>7499</v>
      </c>
      <c r="B1918" s="224" t="s">
        <v>44</v>
      </c>
      <c r="C1918" s="225" t="s">
        <v>7500</v>
      </c>
      <c r="D1918" s="38" t="s">
        <v>57</v>
      </c>
      <c r="E1918" s="58" t="s">
        <v>7501</v>
      </c>
      <c r="F1918" s="38" t="s">
        <v>74</v>
      </c>
      <c r="G1918" s="39" t="s">
        <v>7502</v>
      </c>
      <c r="H1918" s="40">
        <v>44446</v>
      </c>
      <c r="I1918" s="41">
        <f>Table15[[#This Row],[Fecha 
de 
expedición]]+1461</f>
        <v>45907</v>
      </c>
      <c r="J1918" s="244" t="str">
        <f ca="1">IF(I1918&gt;=TODAY(),"si","no")</f>
        <v>si</v>
      </c>
      <c r="K1918" s="8" t="str">
        <f ca="1">IF(ABS(_xlfn.DAYS(TODAY(),I1918))&lt;$B$9,"Debe renovar licencia luego de curso de 8 horas","")</f>
        <v/>
      </c>
      <c r="L1918" s="8"/>
      <c r="M1918" s="8" t="str">
        <f ca="1">IF(AND(J1918="no",$B$10="si"),"si","no")</f>
        <v>no</v>
      </c>
      <c r="N1918" s="266"/>
      <c r="O1918" s="266"/>
      <c r="P1918" s="266"/>
      <c r="Q1918" s="267" t="str" cm="1">
        <f t="array" aca="1" ref="Q1918" ca="1">_xlfn.IFS(J1918="no","no",$B$10="si","si")</f>
        <v>si</v>
      </c>
      <c r="R1918" s="266"/>
    </row>
    <row r="1919" spans="1:18" x14ac:dyDescent="0.3">
      <c r="A1919" s="61" t="s">
        <v>7503</v>
      </c>
      <c r="B1919" s="224" t="s">
        <v>44</v>
      </c>
      <c r="C1919" s="225" t="s">
        <v>7504</v>
      </c>
      <c r="D1919" s="38" t="s">
        <v>57</v>
      </c>
      <c r="E1919" s="58" t="s">
        <v>7505</v>
      </c>
      <c r="F1919" s="38" t="s">
        <v>453</v>
      </c>
      <c r="G1919" s="39" t="s">
        <v>7506</v>
      </c>
      <c r="H1919" s="40">
        <v>44455</v>
      </c>
      <c r="I1919" s="41">
        <f>Table15[[#This Row],[Fecha 
de 
expedición]]+1461</f>
        <v>45916</v>
      </c>
      <c r="J1919" s="244" t="str">
        <f ca="1">IF(I1919&gt;=TODAY(),"si","no")</f>
        <v>si</v>
      </c>
      <c r="K1919" s="8" t="str">
        <f ca="1">IF(ABS(_xlfn.DAYS(TODAY(),I1919))&lt;$B$9,"Debe renovar licencia luego de curso de 8 horas","")</f>
        <v/>
      </c>
      <c r="L1919" s="8"/>
      <c r="M1919" s="8" t="str">
        <f ca="1">IF(AND(J1919="no",$B$10="si"),"si","no")</f>
        <v>no</v>
      </c>
      <c r="N1919" s="266"/>
      <c r="O1919" s="266"/>
      <c r="P1919" s="266"/>
      <c r="Q1919" s="267" t="str" cm="1">
        <f t="array" aca="1" ref="Q1919" ca="1">_xlfn.IFS(J1919="no","no",$B$10="si","si")</f>
        <v>si</v>
      </c>
      <c r="R1919" s="266"/>
    </row>
    <row r="1920" spans="1:18" x14ac:dyDescent="0.3">
      <c r="A1920" s="61" t="s">
        <v>7507</v>
      </c>
      <c r="B1920" s="224" t="s">
        <v>44</v>
      </c>
      <c r="C1920" s="225" t="s">
        <v>7508</v>
      </c>
      <c r="D1920" s="38" t="s">
        <v>57</v>
      </c>
      <c r="E1920" s="58" t="s">
        <v>7509</v>
      </c>
      <c r="F1920" s="38" t="s">
        <v>2833</v>
      </c>
      <c r="G1920" s="39" t="s">
        <v>7510</v>
      </c>
      <c r="H1920" s="40">
        <v>44455</v>
      </c>
      <c r="I1920" s="41">
        <f>Table15[[#This Row],[Fecha 
de 
expedición]]+1461</f>
        <v>45916</v>
      </c>
      <c r="J1920" s="244" t="str">
        <f ca="1">IF(I1920&gt;=TODAY(),"si","no")</f>
        <v>si</v>
      </c>
      <c r="K1920" s="8" t="str">
        <f ca="1">IF(ABS(_xlfn.DAYS(TODAY(),I1920))&lt;$B$9,"Debe renovar licencia luego de curso de 8 horas","")</f>
        <v/>
      </c>
      <c r="L1920" s="8"/>
      <c r="M1920" s="8" t="str">
        <f ca="1">IF(AND(J1920="no",$B$10="si"),"si","no")</f>
        <v>no</v>
      </c>
      <c r="N1920" s="266"/>
      <c r="O1920" s="266"/>
      <c r="P1920" s="266"/>
      <c r="Q1920" s="267" t="str" cm="1">
        <f t="array" aca="1" ref="Q1920" ca="1">_xlfn.IFS(J1920="no","no",$B$10="si","si")</f>
        <v>si</v>
      </c>
      <c r="R1920" s="266"/>
    </row>
    <row r="1921" spans="1:18" x14ac:dyDescent="0.3">
      <c r="A1921" s="61" t="s">
        <v>7511</v>
      </c>
      <c r="B1921" s="224" t="s">
        <v>44</v>
      </c>
      <c r="C1921" s="225" t="s">
        <v>7512</v>
      </c>
      <c r="D1921" s="38" t="s">
        <v>57</v>
      </c>
      <c r="E1921" s="58" t="s">
        <v>7513</v>
      </c>
      <c r="F1921" s="38" t="s">
        <v>204</v>
      </c>
      <c r="G1921" s="39" t="s">
        <v>7514</v>
      </c>
      <c r="H1921" s="40">
        <v>44455</v>
      </c>
      <c r="I1921" s="41">
        <f>Table15[[#This Row],[Fecha 
de 
expedición]]+1461</f>
        <v>45916</v>
      </c>
      <c r="J1921" s="244" t="str">
        <f ca="1">IF(I1921&gt;=TODAY(),"si","no")</f>
        <v>si</v>
      </c>
      <c r="K1921" s="8" t="str">
        <f ca="1">IF(ABS(_xlfn.DAYS(TODAY(),I1921))&lt;$B$9,"Debe renovar licencia luego de curso de 8 horas","")</f>
        <v/>
      </c>
      <c r="L1921" s="8"/>
      <c r="M1921" s="8" t="str">
        <f ca="1">IF(AND(J1921="no",$B$10="si"),"si","no")</f>
        <v>no</v>
      </c>
      <c r="N1921" s="266"/>
      <c r="O1921" s="266"/>
      <c r="P1921" s="266"/>
      <c r="Q1921" s="267" t="str" cm="1">
        <f t="array" aca="1" ref="Q1921" ca="1">_xlfn.IFS(J1921="no","no",$B$10="si","si")</f>
        <v>si</v>
      </c>
      <c r="R1921" s="266"/>
    </row>
    <row r="1922" spans="1:18" x14ac:dyDescent="0.3">
      <c r="A1922" s="61" t="s">
        <v>7515</v>
      </c>
      <c r="B1922" s="224" t="s">
        <v>44</v>
      </c>
      <c r="C1922" s="225" t="s">
        <v>7516</v>
      </c>
      <c r="D1922" s="38" t="s">
        <v>57</v>
      </c>
      <c r="E1922" s="58" t="s">
        <v>7517</v>
      </c>
      <c r="F1922" s="38" t="s">
        <v>299</v>
      </c>
      <c r="G1922" s="39" t="s">
        <v>7518</v>
      </c>
      <c r="H1922" s="40">
        <v>44455</v>
      </c>
      <c r="I1922" s="41">
        <f>Table15[[#This Row],[Fecha 
de 
expedición]]+1461</f>
        <v>45916</v>
      </c>
      <c r="J1922" s="244" t="str">
        <f ca="1">IF(I1922&gt;=TODAY(),"si","no")</f>
        <v>si</v>
      </c>
      <c r="K1922" s="8" t="str">
        <f ca="1">IF(ABS(_xlfn.DAYS(TODAY(),I1922))&lt;$B$9,"Debe renovar licencia luego de curso de 8 horas","")</f>
        <v/>
      </c>
      <c r="L1922" s="8"/>
      <c r="M1922" s="8" t="str">
        <f ca="1">IF(AND(J1922="no",$B$10="si"),"si","no")</f>
        <v>no</v>
      </c>
      <c r="N1922" s="266"/>
      <c r="O1922" s="266"/>
      <c r="P1922" s="266"/>
      <c r="Q1922" s="267" t="str" cm="1">
        <f t="array" aca="1" ref="Q1922" ca="1">_xlfn.IFS(J1922="no","no",$B$10="si","si")</f>
        <v>si</v>
      </c>
      <c r="R1922" s="266"/>
    </row>
    <row r="1923" spans="1:18" x14ac:dyDescent="0.3">
      <c r="A1923" s="61" t="s">
        <v>7519</v>
      </c>
      <c r="B1923" s="224" t="s">
        <v>44</v>
      </c>
      <c r="C1923" s="225" t="s">
        <v>7520</v>
      </c>
      <c r="D1923" s="38" t="s">
        <v>57</v>
      </c>
      <c r="E1923" s="58" t="s">
        <v>7521</v>
      </c>
      <c r="F1923" s="38" t="s">
        <v>606</v>
      </c>
      <c r="G1923" s="39" t="s">
        <v>7522</v>
      </c>
      <c r="H1923" s="40">
        <v>44455</v>
      </c>
      <c r="I1923" s="41">
        <f>Table15[[#This Row],[Fecha 
de 
expedición]]+1461</f>
        <v>45916</v>
      </c>
      <c r="J1923" s="244" t="str">
        <f ca="1">IF(I1923&gt;=TODAY(),"si","no")</f>
        <v>si</v>
      </c>
      <c r="K1923" s="8" t="str">
        <f ca="1">IF(ABS(_xlfn.DAYS(TODAY(),I1923))&lt;$B$9,"Debe renovar licencia luego de curso de 8 horas","")</f>
        <v/>
      </c>
      <c r="L1923" s="8"/>
      <c r="M1923" s="8" t="str">
        <f ca="1">IF(AND(J1923="no",$B$10="si"),"si","no")</f>
        <v>no</v>
      </c>
      <c r="N1923" s="266"/>
      <c r="O1923" s="266"/>
      <c r="P1923" s="266"/>
      <c r="Q1923" s="267" t="str" cm="1">
        <f t="array" aca="1" ref="Q1923" ca="1">_xlfn.IFS(J1923="no","no",$B$10="si","si")</f>
        <v>si</v>
      </c>
      <c r="R1923" s="266"/>
    </row>
    <row r="1924" spans="1:18" x14ac:dyDescent="0.3">
      <c r="A1924" s="61" t="s">
        <v>7523</v>
      </c>
      <c r="B1924" s="224" t="s">
        <v>44</v>
      </c>
      <c r="C1924" s="225" t="s">
        <v>7524</v>
      </c>
      <c r="D1924" s="38" t="s">
        <v>57</v>
      </c>
      <c r="E1924" s="58" t="s">
        <v>7525</v>
      </c>
      <c r="F1924" s="38" t="s">
        <v>53</v>
      </c>
      <c r="G1924" s="39" t="s">
        <v>7526</v>
      </c>
      <c r="H1924" s="40">
        <v>44455</v>
      </c>
      <c r="I1924" s="41">
        <f>Table15[[#This Row],[Fecha 
de 
expedición]]+1461</f>
        <v>45916</v>
      </c>
      <c r="J1924" s="244" t="str">
        <f ca="1">IF(I1924&gt;=TODAY(),"si","no")</f>
        <v>si</v>
      </c>
      <c r="K1924" s="8" t="str">
        <f ca="1">IF(ABS(_xlfn.DAYS(TODAY(),I1924))&lt;$B$9,"Debe renovar licencia luego de curso de 8 horas","")</f>
        <v/>
      </c>
      <c r="L1924" s="8"/>
      <c r="M1924" s="8" t="str">
        <f ca="1">IF(AND(J1924="no",$B$10="si"),"si","no")</f>
        <v>no</v>
      </c>
      <c r="N1924" s="266"/>
      <c r="O1924" s="266"/>
      <c r="P1924" s="266"/>
      <c r="Q1924" s="267" t="str" cm="1">
        <f t="array" aca="1" ref="Q1924" ca="1">_xlfn.IFS(J1924="no","no",$B$10="si","si")</f>
        <v>si</v>
      </c>
      <c r="R1924" s="266"/>
    </row>
    <row r="1925" spans="1:18" x14ac:dyDescent="0.3">
      <c r="A1925" s="61" t="s">
        <v>7527</v>
      </c>
      <c r="B1925" s="224" t="s">
        <v>44</v>
      </c>
      <c r="C1925" s="225" t="s">
        <v>7528</v>
      </c>
      <c r="D1925" s="38" t="s">
        <v>57</v>
      </c>
      <c r="E1925" s="58" t="s">
        <v>7529</v>
      </c>
      <c r="F1925" s="38" t="s">
        <v>109</v>
      </c>
      <c r="G1925" s="39" t="s">
        <v>7530</v>
      </c>
      <c r="H1925" s="40">
        <v>44455</v>
      </c>
      <c r="I1925" s="41">
        <f>Table15[[#This Row],[Fecha 
de 
expedición]]+1461</f>
        <v>45916</v>
      </c>
      <c r="J1925" s="244" t="str">
        <f ca="1">IF(I1925&gt;=TODAY(),"si","no")</f>
        <v>si</v>
      </c>
      <c r="K1925" s="8" t="str">
        <f ca="1">IF(ABS(_xlfn.DAYS(TODAY(),I1925))&lt;$B$9,"Debe renovar licencia luego de curso de 8 horas","")</f>
        <v/>
      </c>
      <c r="L1925" s="8"/>
      <c r="M1925" s="8" t="str">
        <f ca="1">IF(AND(J1925="no",$B$10="si"),"si","no")</f>
        <v>no</v>
      </c>
      <c r="N1925" s="266"/>
      <c r="O1925" s="266"/>
      <c r="P1925" s="266"/>
      <c r="Q1925" s="267" t="str" cm="1">
        <f t="array" aca="1" ref="Q1925" ca="1">_xlfn.IFS(J1925="no","no",$B$10="si","si")</f>
        <v>si</v>
      </c>
      <c r="R1925" s="266"/>
    </row>
    <row r="1926" spans="1:18" x14ac:dyDescent="0.3">
      <c r="A1926" s="61" t="s">
        <v>7531</v>
      </c>
      <c r="B1926" s="224" t="s">
        <v>44</v>
      </c>
      <c r="C1926" s="225" t="s">
        <v>7532</v>
      </c>
      <c r="D1926" s="38" t="s">
        <v>57</v>
      </c>
      <c r="E1926" s="58" t="s">
        <v>7533</v>
      </c>
      <c r="F1926" s="38" t="s">
        <v>237</v>
      </c>
      <c r="G1926" s="39" t="s">
        <v>7534</v>
      </c>
      <c r="H1926" s="40">
        <v>44455</v>
      </c>
      <c r="I1926" s="41">
        <f>Table15[[#This Row],[Fecha 
de 
expedición]]+1461</f>
        <v>45916</v>
      </c>
      <c r="J1926" s="244" t="str">
        <f ca="1">IF(I1926&gt;=TODAY(),"si","no")</f>
        <v>si</v>
      </c>
      <c r="K1926" s="8" t="str">
        <f ca="1">IF(ABS(_xlfn.DAYS(TODAY(),I1926))&lt;$B$9,"Debe renovar licencia luego de curso de 8 horas","")</f>
        <v/>
      </c>
      <c r="L1926" s="8"/>
      <c r="M1926" s="8" t="str">
        <f ca="1">IF(AND(J1926="no",$B$10="si"),"si","no")</f>
        <v>no</v>
      </c>
      <c r="N1926" s="266"/>
      <c r="O1926" s="266"/>
      <c r="P1926" s="266"/>
      <c r="Q1926" s="267" t="str" cm="1">
        <f t="array" aca="1" ref="Q1926" ca="1">_xlfn.IFS(J1926="no","no",$B$10="si","si")</f>
        <v>si</v>
      </c>
      <c r="R1926" s="266"/>
    </row>
    <row r="1927" spans="1:18" x14ac:dyDescent="0.3">
      <c r="A1927" s="61" t="s">
        <v>7535</v>
      </c>
      <c r="B1927" s="224" t="s">
        <v>44</v>
      </c>
      <c r="C1927" s="225" t="s">
        <v>7536</v>
      </c>
      <c r="D1927" s="38" t="s">
        <v>57</v>
      </c>
      <c r="E1927" s="58" t="s">
        <v>7537</v>
      </c>
      <c r="F1927" s="38" t="s">
        <v>155</v>
      </c>
      <c r="G1927" s="39" t="s">
        <v>7538</v>
      </c>
      <c r="H1927" s="40">
        <v>44455</v>
      </c>
      <c r="I1927" s="41">
        <f>Table15[[#This Row],[Fecha 
de 
expedición]]+1461</f>
        <v>45916</v>
      </c>
      <c r="J1927" s="244" t="str">
        <f ca="1">IF(I1927&gt;=TODAY(),"si","no")</f>
        <v>si</v>
      </c>
      <c r="K1927" s="8" t="str">
        <f ca="1">IF(ABS(_xlfn.DAYS(TODAY(),I1927))&lt;$B$9,"Debe renovar licencia luego de curso de 8 horas","")</f>
        <v/>
      </c>
      <c r="L1927" s="8"/>
      <c r="M1927" s="8" t="str">
        <f ca="1">IF(AND(J1927="no",$B$10="si"),"si","no")</f>
        <v>no</v>
      </c>
      <c r="N1927" s="266"/>
      <c r="O1927" s="266"/>
      <c r="P1927" s="266"/>
      <c r="Q1927" s="267" t="str" cm="1">
        <f t="array" aca="1" ref="Q1927" ca="1">_xlfn.IFS(J1927="no","no",$B$10="si","si")</f>
        <v>si</v>
      </c>
      <c r="R1927" s="266"/>
    </row>
    <row r="1928" spans="1:18" x14ac:dyDescent="0.3">
      <c r="A1928" s="61" t="s">
        <v>7539</v>
      </c>
      <c r="B1928" s="224" t="s">
        <v>44</v>
      </c>
      <c r="C1928" s="225" t="s">
        <v>7540</v>
      </c>
      <c r="D1928" s="38" t="s">
        <v>57</v>
      </c>
      <c r="E1928" s="58" t="s">
        <v>7541</v>
      </c>
      <c r="F1928" s="38" t="s">
        <v>53</v>
      </c>
      <c r="G1928" s="39" t="s">
        <v>7542</v>
      </c>
      <c r="H1928" s="40">
        <v>44460</v>
      </c>
      <c r="I1928" s="41">
        <f>Table15[[#This Row],[Fecha 
de 
expedición]]+1461</f>
        <v>45921</v>
      </c>
      <c r="J1928" s="244" t="str">
        <f ca="1">IF(I1928&gt;=TODAY(),"si","no")</f>
        <v>si</v>
      </c>
      <c r="K1928" s="8" t="str">
        <f ca="1">IF(ABS(_xlfn.DAYS(TODAY(),I1928))&lt;$B$9,"Debe renovar licencia luego de curso de 8 horas","")</f>
        <v/>
      </c>
      <c r="L1928" s="8"/>
      <c r="M1928" s="8" t="str">
        <f ca="1">IF(AND(J1928="no",$B$10="si"),"si","no")</f>
        <v>no</v>
      </c>
      <c r="N1928" s="266"/>
      <c r="O1928" s="266"/>
      <c r="P1928" s="266"/>
      <c r="Q1928" s="267" t="str" cm="1">
        <f t="array" aca="1" ref="Q1928" ca="1">_xlfn.IFS(J1928="no","no",$B$10="si","si")</f>
        <v>si</v>
      </c>
      <c r="R1928" s="266"/>
    </row>
    <row r="1929" spans="1:18" x14ac:dyDescent="0.3">
      <c r="A1929" s="61" t="s">
        <v>7543</v>
      </c>
      <c r="B1929" s="224" t="s">
        <v>44</v>
      </c>
      <c r="C1929" s="225" t="s">
        <v>7544</v>
      </c>
      <c r="D1929" s="38" t="s">
        <v>57</v>
      </c>
      <c r="E1929" s="58" t="s">
        <v>7545</v>
      </c>
      <c r="F1929" s="38" t="s">
        <v>619</v>
      </c>
      <c r="G1929" s="39" t="s">
        <v>7546</v>
      </c>
      <c r="H1929" s="40">
        <v>44460</v>
      </c>
      <c r="I1929" s="41">
        <f>Table15[[#This Row],[Fecha 
de 
expedición]]+1461</f>
        <v>45921</v>
      </c>
      <c r="J1929" s="244" t="str">
        <f ca="1">IF(I1929&gt;=TODAY(),"si","no")</f>
        <v>si</v>
      </c>
      <c r="K1929" s="8" t="str">
        <f ca="1">IF(ABS(_xlfn.DAYS(TODAY(),I1929))&lt;$B$9,"Debe renovar licencia luego de curso de 8 horas","")</f>
        <v/>
      </c>
      <c r="L1929" s="8"/>
      <c r="M1929" s="8" t="str">
        <f ca="1">IF(AND(J1929="no",$B$10="si"),"si","no")</f>
        <v>no</v>
      </c>
      <c r="N1929" s="266"/>
      <c r="O1929" s="266"/>
      <c r="P1929" s="266"/>
      <c r="Q1929" s="267" t="str" cm="1">
        <f t="array" aca="1" ref="Q1929" ca="1">_xlfn.IFS(J1929="no","no",$B$10="si","si")</f>
        <v>si</v>
      </c>
      <c r="R1929" s="266"/>
    </row>
    <row r="1930" spans="1:18" x14ac:dyDescent="0.3">
      <c r="A1930" s="61" t="s">
        <v>7547</v>
      </c>
      <c r="B1930" s="224" t="s">
        <v>44</v>
      </c>
      <c r="C1930" s="225" t="s">
        <v>7548</v>
      </c>
      <c r="D1930" s="38" t="s">
        <v>57</v>
      </c>
      <c r="E1930" s="58" t="s">
        <v>7549</v>
      </c>
      <c r="F1930" s="38" t="s">
        <v>3010</v>
      </c>
      <c r="G1930" s="39" t="s">
        <v>7550</v>
      </c>
      <c r="H1930" s="40">
        <v>44460</v>
      </c>
      <c r="I1930" s="41">
        <f>Table15[[#This Row],[Fecha 
de 
expedición]]+1461</f>
        <v>45921</v>
      </c>
      <c r="J1930" s="244" t="str">
        <f ca="1">IF(I1930&gt;=TODAY(),"si","no")</f>
        <v>si</v>
      </c>
      <c r="K1930" s="8" t="str">
        <f ca="1">IF(ABS(_xlfn.DAYS(TODAY(),I1930))&lt;$B$9,"Debe renovar licencia luego de curso de 8 horas","")</f>
        <v/>
      </c>
      <c r="L1930" s="8"/>
      <c r="M1930" s="8" t="str">
        <f ca="1">IF(AND(J1930="no",$B$10="si"),"si","no")</f>
        <v>no</v>
      </c>
      <c r="N1930" s="266"/>
      <c r="O1930" s="266"/>
      <c r="P1930" s="266"/>
      <c r="Q1930" s="267" t="str" cm="1">
        <f t="array" aca="1" ref="Q1930" ca="1">_xlfn.IFS(J1930="no","no",$B$10="si","si")</f>
        <v>si</v>
      </c>
      <c r="R1930" s="266"/>
    </row>
    <row r="1931" spans="1:18" x14ac:dyDescent="0.3">
      <c r="A1931" s="61" t="s">
        <v>7551</v>
      </c>
      <c r="B1931" s="224" t="s">
        <v>44</v>
      </c>
      <c r="C1931" s="225" t="s">
        <v>7552</v>
      </c>
      <c r="D1931" s="38" t="s">
        <v>57</v>
      </c>
      <c r="E1931" s="58" t="s">
        <v>7553</v>
      </c>
      <c r="F1931" s="38" t="s">
        <v>3010</v>
      </c>
      <c r="G1931" s="39" t="s">
        <v>7554</v>
      </c>
      <c r="H1931" s="40">
        <v>44460</v>
      </c>
      <c r="I1931" s="41">
        <f>Table15[[#This Row],[Fecha 
de 
expedición]]+1461</f>
        <v>45921</v>
      </c>
      <c r="J1931" s="244" t="str">
        <f ca="1">IF(I1931&gt;=TODAY(),"si","no")</f>
        <v>si</v>
      </c>
      <c r="K1931" s="8" t="str">
        <f ca="1">IF(ABS(_xlfn.DAYS(TODAY(),I1931))&lt;$B$9,"Debe renovar licencia luego de curso de 8 horas","")</f>
        <v/>
      </c>
      <c r="L1931" s="8"/>
      <c r="M1931" s="8" t="str">
        <f ca="1">IF(AND(J1931="no",$B$10="si"),"si","no")</f>
        <v>no</v>
      </c>
      <c r="N1931" s="266"/>
      <c r="O1931" s="266"/>
      <c r="P1931" s="266"/>
      <c r="Q1931" s="267" t="str" cm="1">
        <f t="array" aca="1" ref="Q1931" ca="1">_xlfn.IFS(J1931="no","no",$B$10="si","si")</f>
        <v>si</v>
      </c>
      <c r="R1931" s="266"/>
    </row>
    <row r="1932" spans="1:18" x14ac:dyDescent="0.3">
      <c r="A1932" s="61" t="s">
        <v>7555</v>
      </c>
      <c r="B1932" s="224" t="s">
        <v>44</v>
      </c>
      <c r="C1932" s="225" t="s">
        <v>7556</v>
      </c>
      <c r="D1932" s="38" t="s">
        <v>57</v>
      </c>
      <c r="E1932" s="58" t="s">
        <v>7557</v>
      </c>
      <c r="F1932" s="38" t="s">
        <v>466</v>
      </c>
      <c r="G1932" s="39" t="s">
        <v>7558</v>
      </c>
      <c r="H1932" s="40">
        <v>44463</v>
      </c>
      <c r="I1932" s="41">
        <f>Table15[[#This Row],[Fecha 
de 
expedición]]+1461</f>
        <v>45924</v>
      </c>
      <c r="J1932" s="244" t="str">
        <f ca="1">IF(I1932&gt;=TODAY(),"si","no")</f>
        <v>si</v>
      </c>
      <c r="K1932" s="8" t="str">
        <f ca="1">IF(ABS(_xlfn.DAYS(TODAY(),I1932))&lt;$B$9,"Debe renovar licencia luego de curso de 8 horas","")</f>
        <v/>
      </c>
      <c r="L1932" s="8"/>
      <c r="M1932" s="8" t="str">
        <f ca="1">IF(AND(J1932="no",$B$10="si"),"si","no")</f>
        <v>no</v>
      </c>
      <c r="N1932" s="266"/>
      <c r="O1932" s="266"/>
      <c r="P1932" s="266"/>
      <c r="Q1932" s="267" t="str" cm="1">
        <f t="array" aca="1" ref="Q1932" ca="1">_xlfn.IFS(J1932="no","no",$B$10="si","si")</f>
        <v>si</v>
      </c>
      <c r="R1932" s="266"/>
    </row>
    <row r="1933" spans="1:18" x14ac:dyDescent="0.3">
      <c r="A1933" s="61" t="s">
        <v>7559</v>
      </c>
      <c r="B1933" s="224" t="s">
        <v>44</v>
      </c>
      <c r="C1933" s="225" t="s">
        <v>7560</v>
      </c>
      <c r="D1933" s="38" t="s">
        <v>46</v>
      </c>
      <c r="E1933" s="58" t="s">
        <v>7561</v>
      </c>
      <c r="F1933" s="38" t="s">
        <v>104</v>
      </c>
      <c r="G1933" s="39" t="s">
        <v>7562</v>
      </c>
      <c r="H1933" s="81">
        <v>44463</v>
      </c>
      <c r="I1933" s="84">
        <f>Table15[[#This Row],[Fecha 
de 
expedición]]+1461</f>
        <v>45924</v>
      </c>
      <c r="J1933" s="244" t="str">
        <f ca="1">IF(I1933&gt;=TODAY(),"si","no")</f>
        <v>si</v>
      </c>
      <c r="K1933" s="8" t="str">
        <f ca="1">IF(ABS(_xlfn.DAYS(TODAY(),I1933))&lt;$B$9,"Debe renovar licencia luego de curso de 8 horas","")</f>
        <v/>
      </c>
      <c r="L1933" s="8"/>
      <c r="M1933" s="8" t="str">
        <f ca="1">IF(AND(J1933="no",$B$10="si"),"si","no")</f>
        <v>no</v>
      </c>
      <c r="N1933" s="266"/>
      <c r="O1933" s="266"/>
      <c r="P1933" s="266"/>
      <c r="Q1933" s="267" t="str" cm="1">
        <f t="array" aca="1" ref="Q1933" ca="1">_xlfn.IFS(J1933="no","no",$B$10="si","si")</f>
        <v>si</v>
      </c>
      <c r="R1933" s="266"/>
    </row>
    <row r="1934" spans="1:18" x14ac:dyDescent="0.3">
      <c r="A1934" s="61" t="s">
        <v>7563</v>
      </c>
      <c r="B1934" s="224" t="s">
        <v>44</v>
      </c>
      <c r="C1934" s="225" t="s">
        <v>7564</v>
      </c>
      <c r="D1934" s="186" t="s">
        <v>46</v>
      </c>
      <c r="E1934" s="58" t="s">
        <v>7565</v>
      </c>
      <c r="F1934" s="38" t="s">
        <v>1332</v>
      </c>
      <c r="G1934" s="39" t="s">
        <v>7566</v>
      </c>
      <c r="H1934" s="81">
        <v>44477</v>
      </c>
      <c r="I1934" s="41">
        <f>Table15[[#This Row],[Fecha 
de 
expedición]]+1461</f>
        <v>45938</v>
      </c>
      <c r="J1934" s="244" t="str">
        <f ca="1">IF(I1934&gt;=TODAY(),"si","no")</f>
        <v>si</v>
      </c>
      <c r="K1934" s="8" t="str">
        <f ca="1">IF(ABS(_xlfn.DAYS(TODAY(),I1934))&lt;$B$9,"Debe renovar licencia luego de curso de 8 horas","")</f>
        <v/>
      </c>
      <c r="L1934" s="8"/>
      <c r="M1934" s="8" t="str">
        <f ca="1">IF(AND(J1934="no",$B$10="si"),"si","no")</f>
        <v>no</v>
      </c>
      <c r="N1934" s="266"/>
      <c r="O1934" s="266"/>
      <c r="P1934" s="266"/>
      <c r="Q1934" s="267" t="str" cm="1">
        <f t="array" aca="1" ref="Q1934" ca="1">_xlfn.IFS(J1934="no","no",$B$10="si","si")</f>
        <v>si</v>
      </c>
      <c r="R1934" s="266"/>
    </row>
    <row r="1935" spans="1:18" x14ac:dyDescent="0.3">
      <c r="A1935" s="61" t="s">
        <v>7567</v>
      </c>
      <c r="B1935" s="224" t="s">
        <v>44</v>
      </c>
      <c r="C1935" s="225" t="s">
        <v>7568</v>
      </c>
      <c r="D1935" s="186" t="s">
        <v>57</v>
      </c>
      <c r="E1935" s="58" t="s">
        <v>7569</v>
      </c>
      <c r="F1935" s="38" t="s">
        <v>7570</v>
      </c>
      <c r="G1935" s="39" t="s">
        <v>7571</v>
      </c>
      <c r="H1935" s="81">
        <v>44477</v>
      </c>
      <c r="I1935" s="41">
        <f>Table15[[#This Row],[Fecha 
de 
expedición]]+1461</f>
        <v>45938</v>
      </c>
      <c r="J1935" s="244" t="str">
        <f ca="1">IF(I1935&gt;=TODAY(),"si","no")</f>
        <v>si</v>
      </c>
      <c r="K1935" s="8" t="str">
        <f ca="1">IF(ABS(_xlfn.DAYS(TODAY(),I1935))&lt;$B$9,"Debe renovar licencia luego de curso de 8 horas","")</f>
        <v/>
      </c>
      <c r="L1935" s="8"/>
      <c r="M1935" s="8" t="str">
        <f ca="1">IF(AND(J1935="no",$B$10="si"),"si","no")</f>
        <v>no</v>
      </c>
      <c r="N1935" s="266"/>
      <c r="O1935" s="266"/>
      <c r="P1935" s="266"/>
      <c r="Q1935" s="267" t="str" cm="1">
        <f t="array" aca="1" ref="Q1935" ca="1">_xlfn.IFS(J1935="no","no",$B$10="si","si")</f>
        <v>si</v>
      </c>
      <c r="R1935" s="266"/>
    </row>
    <row r="1936" spans="1:18" x14ac:dyDescent="0.3">
      <c r="A1936" s="61" t="s">
        <v>7572</v>
      </c>
      <c r="B1936" s="224" t="s">
        <v>44</v>
      </c>
      <c r="C1936" s="225" t="s">
        <v>7573</v>
      </c>
      <c r="D1936" s="186" t="s">
        <v>57</v>
      </c>
      <c r="E1936" s="58" t="s">
        <v>7574</v>
      </c>
      <c r="F1936" s="38" t="s">
        <v>294</v>
      </c>
      <c r="G1936" s="39" t="s">
        <v>7575</v>
      </c>
      <c r="H1936" s="81">
        <v>44477</v>
      </c>
      <c r="I1936" s="41">
        <f>Table15[[#This Row],[Fecha 
de 
expedición]]+1461</f>
        <v>45938</v>
      </c>
      <c r="J1936" s="244" t="str">
        <f ca="1">IF(I1936&gt;=TODAY(),"si","no")</f>
        <v>si</v>
      </c>
      <c r="K1936" s="8" t="str">
        <f ca="1">IF(ABS(_xlfn.DAYS(TODAY(),I1936))&lt;$B$9,"Debe renovar licencia luego de curso de 8 horas","")</f>
        <v/>
      </c>
      <c r="L1936" s="8"/>
      <c r="M1936" s="8" t="str">
        <f ca="1">IF(AND(J1936="no",$B$10="si"),"si","no")</f>
        <v>no</v>
      </c>
      <c r="N1936" s="266"/>
      <c r="O1936" s="266"/>
      <c r="P1936" s="266"/>
      <c r="Q1936" s="267" t="str" cm="1">
        <f t="array" aca="1" ref="Q1936" ca="1">_xlfn.IFS(J1936="no","no",$B$10="si","si")</f>
        <v>si</v>
      </c>
      <c r="R1936" s="266"/>
    </row>
    <row r="1937" spans="1:18" x14ac:dyDescent="0.3">
      <c r="A1937" s="61" t="s">
        <v>7576</v>
      </c>
      <c r="B1937" s="224" t="s">
        <v>44</v>
      </c>
      <c r="C1937" s="225" t="s">
        <v>7577</v>
      </c>
      <c r="D1937" s="186" t="s">
        <v>57</v>
      </c>
      <c r="E1937" s="58" t="s">
        <v>7578</v>
      </c>
      <c r="F1937" s="38" t="s">
        <v>204</v>
      </c>
      <c r="G1937" s="39" t="s">
        <v>7579</v>
      </c>
      <c r="H1937" s="81">
        <v>44477</v>
      </c>
      <c r="I1937" s="41">
        <f>Table15[[#This Row],[Fecha 
de 
expedición]]+1461</f>
        <v>45938</v>
      </c>
      <c r="J1937" s="244" t="str">
        <f ca="1">IF(I1937&gt;=TODAY(),"si","no")</f>
        <v>si</v>
      </c>
      <c r="K1937" s="8" t="str">
        <f ca="1">IF(ABS(_xlfn.DAYS(TODAY(),I1937))&lt;$B$9,"Debe renovar licencia luego de curso de 8 horas","")</f>
        <v/>
      </c>
      <c r="L1937" s="8"/>
      <c r="M1937" s="8" t="str">
        <f ca="1">IF(AND(J1937="no",$B$10="si"),"si","no")</f>
        <v>no</v>
      </c>
      <c r="N1937" s="266"/>
      <c r="O1937" s="266"/>
      <c r="P1937" s="266"/>
      <c r="Q1937" s="267" t="str" cm="1">
        <f t="array" aca="1" ref="Q1937" ca="1">_xlfn.IFS(J1937="no","no",$B$10="si","si")</f>
        <v>si</v>
      </c>
      <c r="R1937" s="266"/>
    </row>
    <row r="1938" spans="1:18" x14ac:dyDescent="0.3">
      <c r="A1938" s="61" t="s">
        <v>7580</v>
      </c>
      <c r="B1938" s="224" t="s">
        <v>44</v>
      </c>
      <c r="C1938" s="225" t="s">
        <v>7581</v>
      </c>
      <c r="D1938" s="186" t="s">
        <v>57</v>
      </c>
      <c r="E1938" s="58" t="s">
        <v>7582</v>
      </c>
      <c r="F1938" s="38" t="s">
        <v>150</v>
      </c>
      <c r="G1938" s="39" t="s">
        <v>7583</v>
      </c>
      <c r="H1938" s="81">
        <v>44477</v>
      </c>
      <c r="I1938" s="41">
        <f>Table15[[#This Row],[Fecha 
de 
expedición]]+1461</f>
        <v>45938</v>
      </c>
      <c r="J1938" s="244" t="str">
        <f ca="1">IF(I1938&gt;=TODAY(),"si","no")</f>
        <v>si</v>
      </c>
      <c r="K1938" s="8" t="str">
        <f ca="1">IF(ABS(_xlfn.DAYS(TODAY(),I1938))&lt;$B$9,"Debe renovar licencia luego de curso de 8 horas","")</f>
        <v/>
      </c>
      <c r="L1938" s="8"/>
      <c r="M1938" s="8" t="str">
        <f ca="1">IF(AND(J1938="no",$B$10="si"),"si","no")</f>
        <v>no</v>
      </c>
      <c r="N1938" s="266"/>
      <c r="O1938" s="266"/>
      <c r="P1938" s="266"/>
      <c r="Q1938" s="267" t="str" cm="1">
        <f t="array" aca="1" ref="Q1938" ca="1">_xlfn.IFS(J1938="no","no",$B$10="si","si")</f>
        <v>si</v>
      </c>
      <c r="R1938" s="266"/>
    </row>
    <row r="1939" spans="1:18" x14ac:dyDescent="0.3">
      <c r="A1939" s="61" t="s">
        <v>7584</v>
      </c>
      <c r="B1939" s="224" t="s">
        <v>44</v>
      </c>
      <c r="C1939" s="225" t="s">
        <v>7585</v>
      </c>
      <c r="D1939" s="186" t="s">
        <v>57</v>
      </c>
      <c r="E1939" s="58" t="s">
        <v>7586</v>
      </c>
      <c r="F1939" s="38" t="s">
        <v>168</v>
      </c>
      <c r="G1939" s="39" t="s">
        <v>7587</v>
      </c>
      <c r="H1939" s="81">
        <v>44477</v>
      </c>
      <c r="I1939" s="41">
        <f>Table15[[#This Row],[Fecha 
de 
expedición]]+1461</f>
        <v>45938</v>
      </c>
      <c r="J1939" s="244" t="str">
        <f ca="1">IF(I1939&gt;=TODAY(),"si","no")</f>
        <v>si</v>
      </c>
      <c r="K1939" s="8" t="str">
        <f ca="1">IF(ABS(_xlfn.DAYS(TODAY(),I1939))&lt;$B$9,"Debe renovar licencia luego de curso de 8 horas","")</f>
        <v/>
      </c>
      <c r="L1939" s="8"/>
      <c r="M1939" s="8" t="str">
        <f ca="1">IF(AND(J1939="no",$B$10="si"),"si","no")</f>
        <v>no</v>
      </c>
      <c r="N1939" s="266"/>
      <c r="O1939" s="266"/>
      <c r="P1939" s="266"/>
      <c r="Q1939" s="267" t="str" cm="1">
        <f t="array" aca="1" ref="Q1939" ca="1">_xlfn.IFS(J1939="no","no",$B$10="si","si")</f>
        <v>si</v>
      </c>
      <c r="R1939" s="266"/>
    </row>
    <row r="1940" spans="1:18" x14ac:dyDescent="0.3">
      <c r="A1940" s="61" t="s">
        <v>7588</v>
      </c>
      <c r="B1940" s="224" t="s">
        <v>44</v>
      </c>
      <c r="C1940" s="225" t="s">
        <v>7589</v>
      </c>
      <c r="D1940" s="186" t="s">
        <v>57</v>
      </c>
      <c r="E1940" s="58" t="s">
        <v>7590</v>
      </c>
      <c r="F1940" s="38" t="s">
        <v>508</v>
      </c>
      <c r="G1940" s="39" t="s">
        <v>7591</v>
      </c>
      <c r="H1940" s="81">
        <v>44477</v>
      </c>
      <c r="I1940" s="41">
        <f>Table15[[#This Row],[Fecha 
de 
expedición]]+1461</f>
        <v>45938</v>
      </c>
      <c r="J1940" s="244" t="str">
        <f ca="1">IF(I1940&gt;=TODAY(),"si","no")</f>
        <v>si</v>
      </c>
      <c r="K1940" s="8" t="str">
        <f ca="1">IF(ABS(_xlfn.DAYS(TODAY(),I1940))&lt;$B$9,"Debe renovar licencia luego de curso de 8 horas","")</f>
        <v/>
      </c>
      <c r="L1940" s="8"/>
      <c r="M1940" s="8" t="str">
        <f ca="1">IF(AND(J1940="no",$B$10="si"),"si","no")</f>
        <v>no</v>
      </c>
      <c r="N1940" s="266"/>
      <c r="O1940" s="266"/>
      <c r="P1940" s="266"/>
      <c r="Q1940" s="267" t="str" cm="1">
        <f t="array" aca="1" ref="Q1940" ca="1">_xlfn.IFS(J1940="no","no",$B$10="si","si")</f>
        <v>si</v>
      </c>
      <c r="R1940" s="266"/>
    </row>
    <row r="1941" spans="1:18" x14ac:dyDescent="0.3">
      <c r="A1941" s="61" t="s">
        <v>7592</v>
      </c>
      <c r="B1941" s="224" t="s">
        <v>44</v>
      </c>
      <c r="C1941" s="225" t="s">
        <v>7593</v>
      </c>
      <c r="D1941" s="38" t="s">
        <v>57</v>
      </c>
      <c r="E1941" s="235" t="s">
        <v>7594</v>
      </c>
      <c r="F1941" s="38" t="s">
        <v>1393</v>
      </c>
      <c r="G1941" s="39" t="s">
        <v>7595</v>
      </c>
      <c r="H1941" s="81">
        <v>44487</v>
      </c>
      <c r="I1941" s="41">
        <f>Table15[[#This Row],[Fecha 
de 
expedición]]+1461</f>
        <v>45948</v>
      </c>
      <c r="J1941" s="244" t="str">
        <f ca="1">IF(I1941&gt;=TODAY(),"si","no")</f>
        <v>si</v>
      </c>
      <c r="K1941" s="8" t="str">
        <f ca="1">IF(ABS(_xlfn.DAYS(TODAY(),I1941))&lt;$B$9,"Debe renovar licencia luego de curso de 8 horas","")</f>
        <v/>
      </c>
      <c r="L1941" s="8"/>
      <c r="M1941" s="8" t="str">
        <f ca="1">IF(AND(J1941="no",$B$10="si"),"si","no")</f>
        <v>no</v>
      </c>
      <c r="N1941" s="266"/>
      <c r="O1941" s="266"/>
      <c r="P1941" s="266"/>
      <c r="Q1941" s="267" t="str" cm="1">
        <f t="array" aca="1" ref="Q1941" ca="1">_xlfn.IFS(J1941="no","no",$B$10="si","si")</f>
        <v>si</v>
      </c>
      <c r="R1941" s="266"/>
    </row>
    <row r="1942" spans="1:18" x14ac:dyDescent="0.3">
      <c r="A1942" s="61" t="s">
        <v>7596</v>
      </c>
      <c r="B1942" s="224" t="s">
        <v>44</v>
      </c>
      <c r="C1942" s="225" t="s">
        <v>7597</v>
      </c>
      <c r="D1942" s="38" t="s">
        <v>57</v>
      </c>
      <c r="E1942" s="235" t="s">
        <v>7598</v>
      </c>
      <c r="F1942" s="38" t="s">
        <v>678</v>
      </c>
      <c r="G1942" s="39" t="s">
        <v>7599</v>
      </c>
      <c r="H1942" s="81">
        <v>44487</v>
      </c>
      <c r="I1942" s="41">
        <f>Table15[[#This Row],[Fecha 
de 
expedición]]+1461</f>
        <v>45948</v>
      </c>
      <c r="J1942" s="244" t="str">
        <f ca="1">IF(I1942&gt;=TODAY(),"si","no")</f>
        <v>si</v>
      </c>
      <c r="K1942" s="8" t="str">
        <f ca="1">IF(ABS(_xlfn.DAYS(TODAY(),I1942))&lt;$B$9,"Debe renovar licencia luego de curso de 8 horas","")</f>
        <v/>
      </c>
      <c r="L1942" s="8"/>
      <c r="M1942" s="8" t="str">
        <f ca="1">IF(AND(J1942="no",$B$10="si"),"si","no")</f>
        <v>no</v>
      </c>
      <c r="N1942" s="266"/>
      <c r="O1942" s="266"/>
      <c r="P1942" s="266"/>
      <c r="Q1942" s="267" t="str" cm="1">
        <f t="array" aca="1" ref="Q1942" ca="1">_xlfn.IFS(J1942="no","no",$B$10="si","si")</f>
        <v>si</v>
      </c>
      <c r="R1942" s="266"/>
    </row>
    <row r="1943" spans="1:18" x14ac:dyDescent="0.3">
      <c r="A1943" s="61" t="s">
        <v>7600</v>
      </c>
      <c r="B1943" s="224" t="s">
        <v>44</v>
      </c>
      <c r="C1943" s="225" t="s">
        <v>7601</v>
      </c>
      <c r="D1943" s="38" t="s">
        <v>57</v>
      </c>
      <c r="E1943" s="235" t="s">
        <v>7602</v>
      </c>
      <c r="F1943" s="38" t="s">
        <v>94</v>
      </c>
      <c r="G1943" s="39" t="s">
        <v>7603</v>
      </c>
      <c r="H1943" s="81">
        <v>44487</v>
      </c>
      <c r="I1943" s="41">
        <f>Table15[[#This Row],[Fecha 
de 
expedición]]+1461</f>
        <v>45948</v>
      </c>
      <c r="J1943" s="244" t="str">
        <f ca="1">IF(I1943&gt;=TODAY(),"si","no")</f>
        <v>si</v>
      </c>
      <c r="K1943" s="8" t="str">
        <f ca="1">IF(ABS(_xlfn.DAYS(TODAY(),I1943))&lt;$B$9,"Debe renovar licencia luego de curso de 8 horas","")</f>
        <v/>
      </c>
      <c r="L1943" s="8"/>
      <c r="M1943" s="8" t="str">
        <f ca="1">IF(AND(J1943="no",$B$10="si"),"si","no")</f>
        <v>no</v>
      </c>
      <c r="N1943" s="266"/>
      <c r="O1943" s="266"/>
      <c r="P1943" s="266"/>
      <c r="Q1943" s="267" t="str" cm="1">
        <f t="array" aca="1" ref="Q1943" ca="1">_xlfn.IFS(J1943="no","no",$B$10="si","si")</f>
        <v>si</v>
      </c>
      <c r="R1943" s="266"/>
    </row>
    <row r="1944" spans="1:18" x14ac:dyDescent="0.3">
      <c r="A1944" s="61" t="s">
        <v>7604</v>
      </c>
      <c r="B1944" s="224" t="s">
        <v>44</v>
      </c>
      <c r="C1944" s="225" t="s">
        <v>7605</v>
      </c>
      <c r="D1944" s="38" t="s">
        <v>57</v>
      </c>
      <c r="E1944" s="235" t="s">
        <v>7606</v>
      </c>
      <c r="F1944" s="38" t="s">
        <v>560</v>
      </c>
      <c r="G1944" s="39" t="s">
        <v>7607</v>
      </c>
      <c r="H1944" s="81">
        <v>44487</v>
      </c>
      <c r="I1944" s="41">
        <f>Table15[[#This Row],[Fecha 
de 
expedición]]+1461</f>
        <v>45948</v>
      </c>
      <c r="J1944" s="244" t="str">
        <f ca="1">IF(I1944&gt;=TODAY(),"si","no")</f>
        <v>si</v>
      </c>
      <c r="K1944" s="8" t="str">
        <f ca="1">IF(ABS(_xlfn.DAYS(TODAY(),I1944))&lt;$B$9,"Debe renovar licencia luego de curso de 8 horas","")</f>
        <v/>
      </c>
      <c r="L1944" s="8"/>
      <c r="M1944" s="8" t="str">
        <f ca="1">IF(AND(J1944="no",$B$10="si"),"si","no")</f>
        <v>no</v>
      </c>
      <c r="N1944" s="266"/>
      <c r="O1944" s="266"/>
      <c r="P1944" s="266"/>
      <c r="Q1944" s="267" t="str" cm="1">
        <f t="array" aca="1" ref="Q1944" ca="1">_xlfn.IFS(J1944="no","no",$B$10="si","si")</f>
        <v>si</v>
      </c>
      <c r="R1944" s="266"/>
    </row>
    <row r="1945" spans="1:18" x14ac:dyDescent="0.3">
      <c r="A1945" s="61" t="s">
        <v>7608</v>
      </c>
      <c r="B1945" s="224" t="s">
        <v>44</v>
      </c>
      <c r="C1945" s="225" t="s">
        <v>7609</v>
      </c>
      <c r="D1945" s="38" t="s">
        <v>57</v>
      </c>
      <c r="E1945" s="235" t="s">
        <v>7610</v>
      </c>
      <c r="F1945" s="38" t="s">
        <v>508</v>
      </c>
      <c r="G1945" s="39" t="s">
        <v>7611</v>
      </c>
      <c r="H1945" s="81">
        <v>44487</v>
      </c>
      <c r="I1945" s="84">
        <f>Table15[[#This Row],[Fecha 
de 
expedición]]+1461</f>
        <v>45948</v>
      </c>
      <c r="J1945" s="244" t="str">
        <f ca="1">IF(I1945&gt;=TODAY(),"si","no")</f>
        <v>si</v>
      </c>
      <c r="K1945" s="8" t="str">
        <f ca="1">IF(ABS(_xlfn.DAYS(TODAY(),I1945))&lt;$B$9,"Debe renovar licencia luego de curso de 8 horas","")</f>
        <v/>
      </c>
      <c r="L1945" s="8"/>
      <c r="M1945" s="8" t="str">
        <f ca="1">IF(AND(J1945="no",$B$10="si"),"si","no")</f>
        <v>no</v>
      </c>
      <c r="N1945" s="266"/>
      <c r="O1945" s="266"/>
      <c r="P1945" s="266"/>
      <c r="Q1945" s="267" t="str" cm="1">
        <f t="array" aca="1" ref="Q1945" ca="1">_xlfn.IFS(J1945="no","no",$B$10="si","si")</f>
        <v>si</v>
      </c>
      <c r="R1945" s="266"/>
    </row>
    <row r="1946" spans="1:18" x14ac:dyDescent="0.3">
      <c r="A1946" s="61" t="s">
        <v>7612</v>
      </c>
      <c r="B1946" s="224" t="s">
        <v>44</v>
      </c>
      <c r="C1946" s="225" t="s">
        <v>7613</v>
      </c>
      <c r="D1946" s="38" t="s">
        <v>57</v>
      </c>
      <c r="E1946" s="235" t="s">
        <v>7614</v>
      </c>
      <c r="F1946" s="38" t="s">
        <v>299</v>
      </c>
      <c r="G1946" s="39" t="s">
        <v>7615</v>
      </c>
      <c r="H1946" s="81">
        <v>44487</v>
      </c>
      <c r="I1946" s="84">
        <f>Table15[[#This Row],[Fecha 
de 
expedición]]+1461</f>
        <v>45948</v>
      </c>
      <c r="J1946" s="244" t="str">
        <f ca="1">IF(I1946&gt;=TODAY(),"si","no")</f>
        <v>si</v>
      </c>
      <c r="K1946" s="8" t="str">
        <f ca="1">IF(ABS(_xlfn.DAYS(TODAY(),I1946))&lt;$B$9,"Debe renovar licencia luego de curso de 8 horas","")</f>
        <v/>
      </c>
      <c r="L1946" s="8"/>
      <c r="M1946" s="8" t="str">
        <f ca="1">IF(AND(J1946="no",$B$10="si"),"si","no")</f>
        <v>no</v>
      </c>
      <c r="N1946" s="266"/>
      <c r="O1946" s="266"/>
      <c r="P1946" s="266"/>
      <c r="Q1946" s="267" t="str" cm="1">
        <f t="array" aca="1" ref="Q1946" ca="1">_xlfn.IFS(J1946="no","no",$B$10="si","si")</f>
        <v>si</v>
      </c>
      <c r="R1946" s="266"/>
    </row>
    <row r="1947" spans="1:18" x14ac:dyDescent="0.3">
      <c r="A1947" s="61" t="s">
        <v>7616</v>
      </c>
      <c r="B1947" s="224" t="s">
        <v>44</v>
      </c>
      <c r="C1947" s="225" t="s">
        <v>7617</v>
      </c>
      <c r="D1947" s="38" t="s">
        <v>57</v>
      </c>
      <c r="E1947" s="235" t="s">
        <v>7618</v>
      </c>
      <c r="F1947" s="38" t="s">
        <v>443</v>
      </c>
      <c r="G1947" s="39" t="s">
        <v>7619</v>
      </c>
      <c r="H1947" s="81">
        <v>44487</v>
      </c>
      <c r="I1947" s="84">
        <f>Table15[[#This Row],[Fecha 
de 
expedición]]+1461</f>
        <v>45948</v>
      </c>
      <c r="J1947" s="244" t="str">
        <f ca="1">IF(I1947&gt;=TODAY(),"si","no")</f>
        <v>si</v>
      </c>
      <c r="K1947" s="8" t="str">
        <f ca="1">IF(ABS(_xlfn.DAYS(TODAY(),I1947))&lt;$B$9,"Debe renovar licencia luego de curso de 8 horas","")</f>
        <v/>
      </c>
      <c r="L1947" s="8"/>
      <c r="M1947" s="8" t="str">
        <f ca="1">IF(AND(J1947="no",$B$10="si"),"si","no")</f>
        <v>no</v>
      </c>
      <c r="N1947" s="266"/>
      <c r="O1947" s="266"/>
      <c r="P1947" s="266"/>
      <c r="Q1947" s="267" t="str" cm="1">
        <f t="array" aca="1" ref="Q1947" ca="1">_xlfn.IFS(J1947="no","no",$B$10="si","si")</f>
        <v>si</v>
      </c>
      <c r="R1947" s="266"/>
    </row>
    <row r="1948" spans="1:18" x14ac:dyDescent="0.3">
      <c r="A1948" s="61" t="s">
        <v>7620</v>
      </c>
      <c r="B1948" s="224" t="s">
        <v>44</v>
      </c>
      <c r="C1948" s="225" t="s">
        <v>7621</v>
      </c>
      <c r="D1948" s="38" t="s">
        <v>57</v>
      </c>
      <c r="E1948" s="235" t="s">
        <v>7622</v>
      </c>
      <c r="F1948" s="38" t="s">
        <v>155</v>
      </c>
      <c r="G1948" s="39" t="s">
        <v>7623</v>
      </c>
      <c r="H1948" s="81">
        <v>44487</v>
      </c>
      <c r="I1948" s="84">
        <f>Table15[[#This Row],[Fecha 
de 
expedición]]+1461</f>
        <v>45948</v>
      </c>
      <c r="J1948" s="244" t="str">
        <f ca="1">IF(I1948&gt;=TODAY(),"si","no")</f>
        <v>si</v>
      </c>
      <c r="K1948" s="8" t="str">
        <f ca="1">IF(ABS(_xlfn.DAYS(TODAY(),I1948))&lt;$B$9,"Debe renovar licencia luego de curso de 8 horas","")</f>
        <v/>
      </c>
      <c r="L1948" s="8"/>
      <c r="M1948" s="8" t="str">
        <f ca="1">IF(AND(J1948="no",$B$10="si"),"si","no")</f>
        <v>no</v>
      </c>
      <c r="N1948" s="266"/>
      <c r="O1948" s="266"/>
      <c r="P1948" s="266"/>
      <c r="Q1948" s="267" t="str" cm="1">
        <f t="array" aca="1" ref="Q1948" ca="1">_xlfn.IFS(J1948="no","no",$B$10="si","si")</f>
        <v>si</v>
      </c>
      <c r="R1948" s="266"/>
    </row>
    <row r="1949" spans="1:18" x14ac:dyDescent="0.3">
      <c r="A1949" s="61" t="s">
        <v>7624</v>
      </c>
      <c r="B1949" s="224" t="s">
        <v>44</v>
      </c>
      <c r="C1949" s="225" t="s">
        <v>7625</v>
      </c>
      <c r="D1949" s="38" t="s">
        <v>57</v>
      </c>
      <c r="E1949" s="235" t="s">
        <v>7626</v>
      </c>
      <c r="F1949" s="38" t="s">
        <v>448</v>
      </c>
      <c r="G1949" s="39" t="s">
        <v>7627</v>
      </c>
      <c r="H1949" s="81">
        <v>44487</v>
      </c>
      <c r="I1949" s="84">
        <f>Table15[[#This Row],[Fecha 
de 
expedición]]+1461</f>
        <v>45948</v>
      </c>
      <c r="J1949" s="244" t="str">
        <f ca="1">IF(I1949&gt;=TODAY(),"si","no")</f>
        <v>si</v>
      </c>
      <c r="K1949" s="8" t="str">
        <f ca="1">IF(ABS(_xlfn.DAYS(TODAY(),I1949))&lt;$B$9,"Debe renovar licencia luego de curso de 8 horas","")</f>
        <v/>
      </c>
      <c r="L1949" s="8"/>
      <c r="M1949" s="8" t="str">
        <f ca="1">IF(AND(J1949="no",$B$10="si"),"si","no")</f>
        <v>no</v>
      </c>
      <c r="N1949" s="266"/>
      <c r="O1949" s="266"/>
      <c r="P1949" s="266"/>
      <c r="Q1949" s="267" t="str" cm="1">
        <f t="array" aca="1" ref="Q1949" ca="1">_xlfn.IFS(J1949="no","no",$B$10="si","si")</f>
        <v>si</v>
      </c>
      <c r="R1949" s="266"/>
    </row>
    <row r="1950" spans="1:18" x14ac:dyDescent="0.3">
      <c r="A1950" s="61" t="s">
        <v>7628</v>
      </c>
      <c r="B1950" s="224" t="s">
        <v>44</v>
      </c>
      <c r="C1950" s="225" t="s">
        <v>7629</v>
      </c>
      <c r="D1950" s="38" t="s">
        <v>57</v>
      </c>
      <c r="E1950" s="235" t="s">
        <v>7630</v>
      </c>
      <c r="F1950" s="38" t="s">
        <v>84</v>
      </c>
      <c r="G1950" s="39" t="s">
        <v>7631</v>
      </c>
      <c r="H1950" s="81">
        <v>44487</v>
      </c>
      <c r="I1950" s="84">
        <f>Table15[[#This Row],[Fecha 
de 
expedición]]+1461</f>
        <v>45948</v>
      </c>
      <c r="J1950" s="244" t="str">
        <f ca="1">IF(I1950&gt;=TODAY(),"si","no")</f>
        <v>si</v>
      </c>
      <c r="K1950" s="8" t="str">
        <f ca="1">IF(ABS(_xlfn.DAYS(TODAY(),I1950))&lt;$B$9,"Debe renovar licencia luego de curso de 8 horas","")</f>
        <v/>
      </c>
      <c r="L1950" s="8"/>
      <c r="M1950" s="8" t="str">
        <f ca="1">IF(AND(J1950="no",$B$10="si"),"si","no")</f>
        <v>no</v>
      </c>
      <c r="N1950" s="266"/>
      <c r="O1950" s="266"/>
      <c r="P1950" s="266"/>
      <c r="Q1950" s="267" t="str" cm="1">
        <f t="array" aca="1" ref="Q1950" ca="1">_xlfn.IFS(J1950="no","no",$B$10="si","si")</f>
        <v>si</v>
      </c>
      <c r="R1950" s="266"/>
    </row>
    <row r="1951" spans="1:18" x14ac:dyDescent="0.3">
      <c r="A1951" s="61" t="s">
        <v>7632</v>
      </c>
      <c r="B1951" s="224" t="s">
        <v>44</v>
      </c>
      <c r="C1951" s="225" t="s">
        <v>7633</v>
      </c>
      <c r="D1951" s="38" t="s">
        <v>57</v>
      </c>
      <c r="E1951" s="235" t="s">
        <v>7634</v>
      </c>
      <c r="F1951" s="38" t="s">
        <v>844</v>
      </c>
      <c r="G1951" s="39" t="s">
        <v>7635</v>
      </c>
      <c r="H1951" s="81">
        <v>44487</v>
      </c>
      <c r="I1951" s="84">
        <f>Table15[[#This Row],[Fecha 
de 
expedición]]+1461</f>
        <v>45948</v>
      </c>
      <c r="J1951" s="244" t="str">
        <f ca="1">IF(I1951&gt;=TODAY(),"si","no")</f>
        <v>si</v>
      </c>
      <c r="K1951" s="8" t="str">
        <f ca="1">IF(ABS(_xlfn.DAYS(TODAY(),I1951))&lt;$B$9,"Debe renovar licencia luego de curso de 8 horas","")</f>
        <v/>
      </c>
      <c r="L1951" s="8"/>
      <c r="M1951" s="8" t="str">
        <f ca="1">IF(AND(J1951="no",$B$10="si"),"si","no")</f>
        <v>no</v>
      </c>
      <c r="N1951" s="266"/>
      <c r="O1951" s="266"/>
      <c r="P1951" s="266"/>
      <c r="Q1951" s="267" t="str" cm="1">
        <f t="array" aca="1" ref="Q1951" ca="1">_xlfn.IFS(J1951="no","no",$B$10="si","si")</f>
        <v>si</v>
      </c>
      <c r="R1951" s="266"/>
    </row>
    <row r="1952" spans="1:18" x14ac:dyDescent="0.3">
      <c r="A1952" s="61" t="s">
        <v>7636</v>
      </c>
      <c r="B1952" s="224" t="s">
        <v>44</v>
      </c>
      <c r="C1952" s="225" t="s">
        <v>7637</v>
      </c>
      <c r="D1952" s="38" t="s">
        <v>57</v>
      </c>
      <c r="E1952" s="235" t="s">
        <v>7638</v>
      </c>
      <c r="F1952" s="38" t="s">
        <v>204</v>
      </c>
      <c r="G1952" s="39" t="s">
        <v>7639</v>
      </c>
      <c r="H1952" s="81">
        <v>44488</v>
      </c>
      <c r="I1952" s="84">
        <f>Table15[[#This Row],[Fecha 
de 
expedición]]+1461</f>
        <v>45949</v>
      </c>
      <c r="J1952" s="244" t="str">
        <f ca="1">IF(I1952&gt;=TODAY(),"si","no")</f>
        <v>si</v>
      </c>
      <c r="K1952" s="8" t="str">
        <f ca="1">IF(ABS(_xlfn.DAYS(TODAY(),I1952))&lt;$B$9,"Debe renovar licencia luego de curso de 8 horas","")</f>
        <v/>
      </c>
      <c r="L1952" s="8"/>
      <c r="M1952" s="8" t="str">
        <f ca="1">IF(AND(J1952="no",$B$10="si"),"si","no")</f>
        <v>no</v>
      </c>
      <c r="N1952" s="266"/>
      <c r="O1952" s="266"/>
      <c r="P1952" s="266"/>
      <c r="Q1952" s="267" t="str" cm="1">
        <f t="array" aca="1" ref="Q1952" ca="1">_xlfn.IFS(J1952="no","no",$B$10="si","si")</f>
        <v>si</v>
      </c>
      <c r="R1952" s="266"/>
    </row>
    <row r="1953" spans="1:18" x14ac:dyDescent="0.3">
      <c r="A1953" s="61" t="s">
        <v>7640</v>
      </c>
      <c r="B1953" s="224" t="s">
        <v>44</v>
      </c>
      <c r="C1953" s="225" t="s">
        <v>7641</v>
      </c>
      <c r="D1953" s="38" t="s">
        <v>57</v>
      </c>
      <c r="E1953" s="235" t="s">
        <v>7642</v>
      </c>
      <c r="F1953" s="38" t="s">
        <v>443</v>
      </c>
      <c r="G1953" s="39" t="s">
        <v>7643</v>
      </c>
      <c r="H1953" s="81">
        <v>44491</v>
      </c>
      <c r="I1953" s="84">
        <f>Table15[[#This Row],[Fecha 
de 
expedición]]+1461</f>
        <v>45952</v>
      </c>
      <c r="J1953" s="244" t="str">
        <f ca="1">IF(I1953&gt;=TODAY(),"si","no")</f>
        <v>si</v>
      </c>
      <c r="K1953" s="8" t="str">
        <f ca="1">IF(ABS(_xlfn.DAYS(TODAY(),I1953))&lt;$B$9,"Debe renovar licencia luego de curso de 8 horas","")</f>
        <v/>
      </c>
      <c r="L1953" s="8"/>
      <c r="M1953" s="8" t="str">
        <f ca="1">IF(AND(J1953="no",$B$10="si"),"si","no")</f>
        <v>no</v>
      </c>
      <c r="N1953" s="266"/>
      <c r="O1953" s="266"/>
      <c r="P1953" s="266"/>
      <c r="Q1953" s="267" t="str" cm="1">
        <f t="array" aca="1" ref="Q1953" ca="1">_xlfn.IFS(J1953="no","no",$B$10="si","si")</f>
        <v>si</v>
      </c>
      <c r="R1953" s="266"/>
    </row>
    <row r="1954" spans="1:18" x14ac:dyDescent="0.3">
      <c r="A1954" s="61" t="s">
        <v>7644</v>
      </c>
      <c r="B1954" s="224" t="s">
        <v>44</v>
      </c>
      <c r="C1954" s="225" t="s">
        <v>7645</v>
      </c>
      <c r="D1954" s="38" t="s">
        <v>57</v>
      </c>
      <c r="E1954" s="235" t="s">
        <v>7646</v>
      </c>
      <c r="F1954" s="38" t="s">
        <v>155</v>
      </c>
      <c r="G1954" s="39" t="s">
        <v>7647</v>
      </c>
      <c r="H1954" s="81">
        <v>44491</v>
      </c>
      <c r="I1954" s="84">
        <f>Table15[[#This Row],[Fecha 
de 
expedición]]+1461</f>
        <v>45952</v>
      </c>
      <c r="J1954" s="244" t="str">
        <f ca="1">IF(I1954&gt;=TODAY(),"si","no")</f>
        <v>si</v>
      </c>
      <c r="K1954" s="8" t="str">
        <f ca="1">IF(ABS(_xlfn.DAYS(TODAY(),I1954))&lt;$B$9,"Debe renovar licencia luego de curso de 8 horas","")</f>
        <v/>
      </c>
      <c r="L1954" s="8"/>
      <c r="M1954" s="8" t="str">
        <f ca="1">IF(AND(J1954="no",$B$10="si"),"si","no")</f>
        <v>no</v>
      </c>
      <c r="N1954" s="266"/>
      <c r="O1954" s="266"/>
      <c r="P1954" s="266"/>
      <c r="Q1954" s="267" t="str" cm="1">
        <f t="array" aca="1" ref="Q1954" ca="1">_xlfn.IFS(J1954="no","no",$B$10="si","si")</f>
        <v>si</v>
      </c>
      <c r="R1954" s="266"/>
    </row>
    <row r="1955" spans="1:18" x14ac:dyDescent="0.3">
      <c r="A1955" s="61" t="s">
        <v>7648</v>
      </c>
      <c r="B1955" s="224" t="s">
        <v>44</v>
      </c>
      <c r="C1955" s="225" t="s">
        <v>7649</v>
      </c>
      <c r="D1955" s="38" t="s">
        <v>46</v>
      </c>
      <c r="E1955" s="235" t="s">
        <v>7650</v>
      </c>
      <c r="F1955" s="38" t="s">
        <v>168</v>
      </c>
      <c r="G1955" s="39" t="s">
        <v>7651</v>
      </c>
      <c r="H1955" s="81">
        <v>44491</v>
      </c>
      <c r="I1955" s="84">
        <f>Table15[[#This Row],[Fecha 
de 
expedición]]+1461</f>
        <v>45952</v>
      </c>
      <c r="J1955" s="244" t="str">
        <f ca="1">IF(I1955&gt;=TODAY(),"si","no")</f>
        <v>si</v>
      </c>
      <c r="K1955" s="8" t="str">
        <f ca="1">IF(ABS(_xlfn.DAYS(TODAY(),I1955))&lt;$B$9,"Debe renovar licencia luego de curso de 8 horas","")</f>
        <v/>
      </c>
      <c r="L1955" s="8"/>
      <c r="M1955" s="8" t="str">
        <f ca="1">IF(AND(J1955="no",$B$10="si"),"si","no")</f>
        <v>no</v>
      </c>
      <c r="N1955" s="266"/>
      <c r="O1955" s="266"/>
      <c r="P1955" s="266"/>
      <c r="Q1955" s="267" t="str" cm="1">
        <f t="array" aca="1" ref="Q1955" ca="1">_xlfn.IFS(J1955="no","no",$B$10="si","si")</f>
        <v>si</v>
      </c>
      <c r="R1955" s="266"/>
    </row>
    <row r="1956" spans="1:18" x14ac:dyDescent="0.3">
      <c r="A1956" s="61" t="s">
        <v>7652</v>
      </c>
      <c r="B1956" s="224" t="s">
        <v>44</v>
      </c>
      <c r="C1956" s="225" t="s">
        <v>7653</v>
      </c>
      <c r="D1956" s="38" t="s">
        <v>57</v>
      </c>
      <c r="E1956" s="235" t="s">
        <v>7654</v>
      </c>
      <c r="F1956" s="38" t="s">
        <v>709</v>
      </c>
      <c r="G1956" s="39" t="s">
        <v>7655</v>
      </c>
      <c r="H1956" s="81">
        <v>44491</v>
      </c>
      <c r="I1956" s="84">
        <f>Table15[[#This Row],[Fecha 
de 
expedición]]+1461</f>
        <v>45952</v>
      </c>
      <c r="J1956" s="244" t="str">
        <f ca="1">IF(I1956&gt;=TODAY(),"si","no")</f>
        <v>si</v>
      </c>
      <c r="K1956" s="8" t="str">
        <f ca="1">IF(ABS(_xlfn.DAYS(TODAY(),I1956))&lt;$B$9,"Debe renovar licencia luego de curso de 8 horas","")</f>
        <v/>
      </c>
      <c r="L1956" s="8"/>
      <c r="M1956" s="8" t="str">
        <f ca="1">IF(AND(J1956="no",$B$10="si"),"si","no")</f>
        <v>no</v>
      </c>
      <c r="N1956" s="266"/>
      <c r="O1956" s="266"/>
      <c r="P1956" s="266"/>
      <c r="Q1956" s="267" t="str" cm="1">
        <f t="array" aca="1" ref="Q1956" ca="1">_xlfn.IFS(J1956="no","no",$B$10="si","si")</f>
        <v>si</v>
      </c>
      <c r="R1956" s="266"/>
    </row>
    <row r="1957" spans="1:18" x14ac:dyDescent="0.3">
      <c r="A1957" s="61" t="s">
        <v>7656</v>
      </c>
      <c r="B1957" s="224" t="s">
        <v>44</v>
      </c>
      <c r="C1957" s="225" t="s">
        <v>7657</v>
      </c>
      <c r="D1957" s="38" t="s">
        <v>57</v>
      </c>
      <c r="E1957" s="235" t="s">
        <v>7658</v>
      </c>
      <c r="F1957" s="38" t="s">
        <v>1204</v>
      </c>
      <c r="G1957" s="39" t="s">
        <v>7659</v>
      </c>
      <c r="H1957" s="81">
        <v>44491</v>
      </c>
      <c r="I1957" s="84">
        <f>Table15[[#This Row],[Fecha 
de 
expedición]]+1461</f>
        <v>45952</v>
      </c>
      <c r="J1957" s="244" t="str">
        <f ca="1">IF(I1957&gt;=TODAY(),"si","no")</f>
        <v>si</v>
      </c>
      <c r="K1957" s="8" t="str">
        <f ca="1">IF(ABS(_xlfn.DAYS(TODAY(),I1957))&lt;$B$9,"Debe renovar licencia luego de curso de 8 horas","")</f>
        <v/>
      </c>
      <c r="L1957" s="8"/>
      <c r="M1957" s="8" t="str">
        <f ca="1">IF(AND(J1957="no",$B$10="si"),"si","no")</f>
        <v>no</v>
      </c>
      <c r="N1957" s="266"/>
      <c r="O1957" s="266"/>
      <c r="P1957" s="266"/>
      <c r="Q1957" s="267" t="str" cm="1">
        <f t="array" aca="1" ref="Q1957" ca="1">_xlfn.IFS(J1957="no","no",$B$10="si","si")</f>
        <v>si</v>
      </c>
      <c r="R1957" s="266"/>
    </row>
    <row r="1958" spans="1:18" x14ac:dyDescent="0.3">
      <c r="A1958" s="61" t="s">
        <v>7660</v>
      </c>
      <c r="B1958" s="224" t="s">
        <v>44</v>
      </c>
      <c r="C1958" s="225" t="s">
        <v>7661</v>
      </c>
      <c r="D1958" s="38" t="s">
        <v>57</v>
      </c>
      <c r="E1958" s="235" t="s">
        <v>7662</v>
      </c>
      <c r="F1958" s="38" t="s">
        <v>606</v>
      </c>
      <c r="G1958" s="39" t="s">
        <v>7663</v>
      </c>
      <c r="H1958" s="81">
        <v>44491</v>
      </c>
      <c r="I1958" s="84">
        <f>Table15[[#This Row],[Fecha 
de 
expedición]]+1461</f>
        <v>45952</v>
      </c>
      <c r="J1958" s="244" t="str">
        <f ca="1">IF(I1958&gt;=TODAY(),"si","no")</f>
        <v>si</v>
      </c>
      <c r="K1958" s="8" t="str">
        <f ca="1">IF(ABS(_xlfn.DAYS(TODAY(),I1958))&lt;$B$9,"Debe renovar licencia luego de curso de 8 horas","")</f>
        <v/>
      </c>
      <c r="L1958" s="8"/>
      <c r="M1958" s="8" t="str">
        <f ca="1">IF(AND(J1958="no",$B$10="si"),"si","no")</f>
        <v>no</v>
      </c>
      <c r="N1958" s="266"/>
      <c r="O1958" s="266"/>
      <c r="P1958" s="266"/>
      <c r="Q1958" s="267" t="str" cm="1">
        <f t="array" aca="1" ref="Q1958" ca="1">_xlfn.IFS(J1958="no","no",$B$10="si","si")</f>
        <v>si</v>
      </c>
      <c r="R1958" s="266"/>
    </row>
    <row r="1959" spans="1:18" x14ac:dyDescent="0.3">
      <c r="A1959" s="61" t="s">
        <v>7664</v>
      </c>
      <c r="B1959" s="224" t="s">
        <v>44</v>
      </c>
      <c r="C1959" s="225" t="s">
        <v>7665</v>
      </c>
      <c r="D1959" s="38" t="s">
        <v>46</v>
      </c>
      <c r="E1959" s="235" t="s">
        <v>7666</v>
      </c>
      <c r="F1959" s="38" t="s">
        <v>704</v>
      </c>
      <c r="G1959" s="39" t="s">
        <v>7667</v>
      </c>
      <c r="H1959" s="81">
        <v>44491</v>
      </c>
      <c r="I1959" s="84">
        <f>Table15[[#This Row],[Fecha 
de 
expedición]]+1461</f>
        <v>45952</v>
      </c>
      <c r="J1959" s="244" t="str">
        <f ca="1">IF(I1959&gt;=TODAY(),"si","no")</f>
        <v>si</v>
      </c>
      <c r="K1959" s="8" t="str">
        <f ca="1">IF(ABS(_xlfn.DAYS(TODAY(),I1959))&lt;$B$9,"Debe renovar licencia luego de curso de 8 horas","")</f>
        <v/>
      </c>
      <c r="L1959" s="8"/>
      <c r="M1959" s="8" t="str">
        <f ca="1">IF(AND(J1959="no",$B$10="si"),"si","no")</f>
        <v>no</v>
      </c>
      <c r="N1959" s="266"/>
      <c r="O1959" s="266"/>
      <c r="P1959" s="266"/>
      <c r="Q1959" s="267" t="str" cm="1">
        <f t="array" aca="1" ref="Q1959" ca="1">_xlfn.IFS(J1959="no","no",$B$10="si","si")</f>
        <v>si</v>
      </c>
      <c r="R1959" s="266"/>
    </row>
    <row r="1960" spans="1:18" x14ac:dyDescent="0.3">
      <c r="A1960" s="61" t="s">
        <v>7668</v>
      </c>
      <c r="B1960" s="224" t="s">
        <v>44</v>
      </c>
      <c r="C1960" s="225" t="s">
        <v>7669</v>
      </c>
      <c r="D1960" s="38" t="s">
        <v>46</v>
      </c>
      <c r="E1960" s="235" t="s">
        <v>7670</v>
      </c>
      <c r="F1960" s="38" t="s">
        <v>1393</v>
      </c>
      <c r="G1960" s="39" t="s">
        <v>7671</v>
      </c>
      <c r="H1960" s="81">
        <v>44491</v>
      </c>
      <c r="I1960" s="84">
        <f>Table15[[#This Row],[Fecha 
de 
expedición]]+1461</f>
        <v>45952</v>
      </c>
      <c r="J1960" s="244" t="str">
        <f ca="1">IF(I1960&gt;=TODAY(),"si","no")</f>
        <v>si</v>
      </c>
      <c r="K1960" s="8" t="str">
        <f ca="1">IF(ABS(_xlfn.DAYS(TODAY(),I1960))&lt;$B$9,"Debe renovar licencia luego de curso de 8 horas","")</f>
        <v/>
      </c>
      <c r="L1960" s="8"/>
      <c r="M1960" s="8" t="str">
        <f ca="1">IF(AND(J1960="no",$B$10="si"),"si","no")</f>
        <v>no</v>
      </c>
      <c r="N1960" s="266"/>
      <c r="O1960" s="266"/>
      <c r="P1960" s="266"/>
      <c r="Q1960" s="267" t="str" cm="1">
        <f t="array" aca="1" ref="Q1960" ca="1">_xlfn.IFS(J1960="no","no",$B$10="si","si")</f>
        <v>si</v>
      </c>
      <c r="R1960" s="266"/>
    </row>
    <row r="1961" spans="1:18" x14ac:dyDescent="0.3">
      <c r="A1961" s="61" t="s">
        <v>7672</v>
      </c>
      <c r="B1961" s="224" t="s">
        <v>44</v>
      </c>
      <c r="C1961" s="225" t="s">
        <v>7673</v>
      </c>
      <c r="D1961" s="38" t="s">
        <v>46</v>
      </c>
      <c r="E1961" s="235" t="s">
        <v>7674</v>
      </c>
      <c r="F1961" s="38" t="s">
        <v>74</v>
      </c>
      <c r="G1961" s="39" t="s">
        <v>7675</v>
      </c>
      <c r="H1961" s="81">
        <v>44497</v>
      </c>
      <c r="I1961" s="84">
        <f>Table15[[#This Row],[Fecha 
de 
expedición]]+1461</f>
        <v>45958</v>
      </c>
      <c r="J1961" s="244" t="str">
        <f ca="1">IF(I1961&gt;=TODAY(),"si","no")</f>
        <v>si</v>
      </c>
      <c r="K1961" s="8" t="str">
        <f ca="1">IF(ABS(_xlfn.DAYS(TODAY(),I1961))&lt;$B$9,"Debe renovar licencia luego de curso de 8 horas","")</f>
        <v/>
      </c>
      <c r="L1961" s="8"/>
      <c r="M1961" s="8" t="str">
        <f ca="1">IF(AND(J1961="no",$B$10="si"),"si","no")</f>
        <v>no</v>
      </c>
      <c r="N1961" s="266"/>
      <c r="O1961" s="266"/>
      <c r="P1961" s="266"/>
      <c r="Q1961" s="267" t="str" cm="1">
        <f t="array" aca="1" ref="Q1961" ca="1">_xlfn.IFS(J1961="no","no",$B$10="si","si")</f>
        <v>si</v>
      </c>
      <c r="R1961" s="266"/>
    </row>
    <row r="1962" spans="1:18" x14ac:dyDescent="0.3">
      <c r="A1962" s="61" t="s">
        <v>7676</v>
      </c>
      <c r="B1962" s="224" t="s">
        <v>44</v>
      </c>
      <c r="C1962" s="225" t="s">
        <v>7677</v>
      </c>
      <c r="D1962" s="38" t="s">
        <v>57</v>
      </c>
      <c r="E1962" s="235" t="s">
        <v>7678</v>
      </c>
      <c r="F1962" s="38" t="s">
        <v>1011</v>
      </c>
      <c r="G1962" s="39" t="s">
        <v>7679</v>
      </c>
      <c r="H1962" s="81">
        <v>44497</v>
      </c>
      <c r="I1962" s="84">
        <f>Table15[[#This Row],[Fecha 
de 
expedición]]+1461</f>
        <v>45958</v>
      </c>
      <c r="J1962" s="244" t="str">
        <f ca="1">IF(I1962&gt;=TODAY(),"si","no")</f>
        <v>si</v>
      </c>
      <c r="K1962" s="8" t="str">
        <f ca="1">IF(ABS(_xlfn.DAYS(TODAY(),I1962))&lt;$B$9,"Debe renovar licencia luego de curso de 8 horas","")</f>
        <v/>
      </c>
      <c r="L1962" s="8"/>
      <c r="M1962" s="8" t="str">
        <f ca="1">IF(AND(J1962="no",$B$10="si"),"si","no")</f>
        <v>no</v>
      </c>
      <c r="N1962" s="266"/>
      <c r="O1962" s="266"/>
      <c r="P1962" s="266"/>
      <c r="Q1962" s="267" t="str" cm="1">
        <f t="array" aca="1" ref="Q1962" ca="1">_xlfn.IFS(J1962="no","no",$B$10="si","si")</f>
        <v>si</v>
      </c>
      <c r="R1962" s="266"/>
    </row>
    <row r="1963" spans="1:18" x14ac:dyDescent="0.3">
      <c r="A1963" s="61" t="s">
        <v>7680</v>
      </c>
      <c r="B1963" s="224" t="s">
        <v>44</v>
      </c>
      <c r="C1963" s="225" t="s">
        <v>7681</v>
      </c>
      <c r="D1963" s="38" t="s">
        <v>57</v>
      </c>
      <c r="E1963" s="235" t="s">
        <v>7682</v>
      </c>
      <c r="F1963" s="38" t="s">
        <v>109</v>
      </c>
      <c r="G1963" s="39" t="s">
        <v>7683</v>
      </c>
      <c r="H1963" s="81">
        <v>44497</v>
      </c>
      <c r="I1963" s="84">
        <f>Table15[[#This Row],[Fecha 
de 
expedición]]+1461</f>
        <v>45958</v>
      </c>
      <c r="J1963" s="244" t="str">
        <f ca="1">IF(I1963&gt;=TODAY(),"si","no")</f>
        <v>si</v>
      </c>
      <c r="K1963" s="8" t="str">
        <f ca="1">IF(ABS(_xlfn.DAYS(TODAY(),I1963))&lt;$B$9,"Debe renovar licencia luego de curso de 8 horas","")</f>
        <v/>
      </c>
      <c r="L1963" s="8"/>
      <c r="M1963" s="8" t="str">
        <f ca="1">IF(AND(J1963="no",$B$10="si"),"si","no")</f>
        <v>no</v>
      </c>
      <c r="N1963" s="266"/>
      <c r="O1963" s="266"/>
      <c r="P1963" s="266"/>
      <c r="Q1963" s="267" t="str" cm="1">
        <f t="array" aca="1" ref="Q1963" ca="1">_xlfn.IFS(J1963="no","no",$B$10="si","si")</f>
        <v>si</v>
      </c>
      <c r="R1963" s="266"/>
    </row>
    <row r="1964" spans="1:18" x14ac:dyDescent="0.3">
      <c r="A1964" s="61" t="s">
        <v>7684</v>
      </c>
      <c r="B1964" s="224" t="s">
        <v>44</v>
      </c>
      <c r="C1964" s="225" t="s">
        <v>7685</v>
      </c>
      <c r="D1964" s="38" t="s">
        <v>57</v>
      </c>
      <c r="E1964" s="235" t="s">
        <v>7686</v>
      </c>
      <c r="F1964" s="38" t="s">
        <v>237</v>
      </c>
      <c r="G1964" s="39" t="s">
        <v>7687</v>
      </c>
      <c r="H1964" s="81">
        <v>44497</v>
      </c>
      <c r="I1964" s="84">
        <f>Table15[[#This Row],[Fecha 
de 
expedición]]+1461</f>
        <v>45958</v>
      </c>
      <c r="J1964" s="244" t="str">
        <f ca="1">IF(I1964&gt;=TODAY(),"si","no")</f>
        <v>si</v>
      </c>
      <c r="K1964" s="8" t="str">
        <f ca="1">IF(ABS(_xlfn.DAYS(TODAY(),I1964))&lt;$B$9,"Debe renovar licencia luego de curso de 8 horas","")</f>
        <v/>
      </c>
      <c r="L1964" s="8"/>
      <c r="M1964" s="8" t="str">
        <f ca="1">IF(AND(J1964="no",$B$10="si"),"si","no")</f>
        <v>no</v>
      </c>
      <c r="N1964" s="266"/>
      <c r="O1964" s="266"/>
      <c r="P1964" s="266"/>
      <c r="Q1964" s="267" t="str" cm="1">
        <f t="array" aca="1" ref="Q1964" ca="1">_xlfn.IFS(J1964="no","no",$B$10="si","si")</f>
        <v>si</v>
      </c>
      <c r="R1964" s="266"/>
    </row>
    <row r="1965" spans="1:18" x14ac:dyDescent="0.3">
      <c r="A1965" s="61" t="s">
        <v>7688</v>
      </c>
      <c r="B1965" s="224" t="s">
        <v>44</v>
      </c>
      <c r="C1965" s="225" t="s">
        <v>7689</v>
      </c>
      <c r="D1965" s="38" t="s">
        <v>57</v>
      </c>
      <c r="E1965" s="235" t="s">
        <v>7690</v>
      </c>
      <c r="F1965" s="38" t="s">
        <v>555</v>
      </c>
      <c r="G1965" s="39" t="s">
        <v>7691</v>
      </c>
      <c r="H1965" s="81">
        <v>44497</v>
      </c>
      <c r="I1965" s="84">
        <f>Table15[[#This Row],[Fecha 
de 
expedición]]+1461</f>
        <v>45958</v>
      </c>
      <c r="J1965" s="244" t="str">
        <f ca="1">IF(I1965&gt;=TODAY(),"si","no")</f>
        <v>si</v>
      </c>
      <c r="K1965" s="8" t="str">
        <f ca="1">IF(ABS(_xlfn.DAYS(TODAY(),I1965))&lt;$B$9,"Debe renovar licencia luego de curso de 8 horas","")</f>
        <v/>
      </c>
      <c r="L1965" s="8"/>
      <c r="M1965" s="8" t="str">
        <f ca="1">IF(AND(J1965="no",$B$10="si"),"si","no")</f>
        <v>no</v>
      </c>
      <c r="N1965" s="266"/>
      <c r="O1965" s="266"/>
      <c r="P1965" s="266"/>
      <c r="Q1965" s="267" t="str" cm="1">
        <f t="array" aca="1" ref="Q1965" ca="1">_xlfn.IFS(J1965="no","no",$B$10="si","si")</f>
        <v>si</v>
      </c>
      <c r="R1965" s="266"/>
    </row>
    <row r="1966" spans="1:18" x14ac:dyDescent="0.3">
      <c r="A1966" s="61" t="s">
        <v>7692</v>
      </c>
      <c r="B1966" s="224" t="s">
        <v>44</v>
      </c>
      <c r="C1966" s="225" t="s">
        <v>7693</v>
      </c>
      <c r="D1966" s="38" t="s">
        <v>57</v>
      </c>
      <c r="E1966" s="235" t="s">
        <v>7694</v>
      </c>
      <c r="F1966" s="38" t="s">
        <v>285</v>
      </c>
      <c r="G1966" s="39" t="s">
        <v>7695</v>
      </c>
      <c r="H1966" s="81">
        <v>44497</v>
      </c>
      <c r="I1966" s="84">
        <f>Table15[[#This Row],[Fecha 
de 
expedición]]+1461</f>
        <v>45958</v>
      </c>
      <c r="J1966" s="244" t="str">
        <f ca="1">IF(I1966&gt;=TODAY(),"si","no")</f>
        <v>si</v>
      </c>
      <c r="K1966" s="8" t="str">
        <f ca="1">IF(ABS(_xlfn.DAYS(TODAY(),I1966))&lt;$B$9,"Debe renovar licencia luego de curso de 8 horas","")</f>
        <v/>
      </c>
      <c r="L1966" s="8"/>
      <c r="M1966" s="8" t="str">
        <f ca="1">IF(AND(J1966="no",$B$10="si"),"si","no")</f>
        <v>no</v>
      </c>
      <c r="N1966" s="266"/>
      <c r="O1966" s="266"/>
      <c r="P1966" s="266"/>
      <c r="Q1966" s="267" t="str" cm="1">
        <f t="array" aca="1" ref="Q1966" ca="1">_xlfn.IFS(J1966="no","no",$B$10="si","si")</f>
        <v>si</v>
      </c>
      <c r="R1966" s="266"/>
    </row>
    <row r="1967" spans="1:18" x14ac:dyDescent="0.3">
      <c r="A1967" s="61" t="s">
        <v>7696</v>
      </c>
      <c r="B1967" s="224" t="s">
        <v>44</v>
      </c>
      <c r="C1967" s="225" t="s">
        <v>7697</v>
      </c>
      <c r="D1967" s="38" t="s">
        <v>57</v>
      </c>
      <c r="E1967" s="235" t="s">
        <v>7698</v>
      </c>
      <c r="F1967" s="38" t="s">
        <v>1053</v>
      </c>
      <c r="G1967" s="39" t="s">
        <v>7699</v>
      </c>
      <c r="H1967" s="81">
        <v>44497</v>
      </c>
      <c r="I1967" s="84">
        <f>Table15[[#This Row],[Fecha 
de 
expedición]]+1461</f>
        <v>45958</v>
      </c>
      <c r="J1967" s="244" t="str">
        <f ca="1">IF(I1967&gt;=TODAY(),"si","no")</f>
        <v>si</v>
      </c>
      <c r="K1967" s="8" t="str">
        <f ca="1">IF(ABS(_xlfn.DAYS(TODAY(),I1967))&lt;$B$9,"Debe renovar licencia luego de curso de 8 horas","")</f>
        <v/>
      </c>
      <c r="L1967" s="8"/>
      <c r="M1967" s="8" t="str">
        <f ca="1">IF(AND(J1967="no",$B$10="si"),"si","no")</f>
        <v>no</v>
      </c>
      <c r="N1967" s="266"/>
      <c r="O1967" s="266"/>
      <c r="P1967" s="266"/>
      <c r="Q1967" s="267" t="str" cm="1">
        <f t="array" aca="1" ref="Q1967" ca="1">_xlfn.IFS(J1967="no","no",$B$10="si","si")</f>
        <v>si</v>
      </c>
      <c r="R1967" s="266"/>
    </row>
    <row r="1968" spans="1:18" x14ac:dyDescent="0.3">
      <c r="A1968" s="61" t="s">
        <v>7700</v>
      </c>
      <c r="B1968" s="224" t="s">
        <v>44</v>
      </c>
      <c r="C1968" s="225" t="s">
        <v>7701</v>
      </c>
      <c r="D1968" s="38" t="s">
        <v>57</v>
      </c>
      <c r="E1968" s="235" t="s">
        <v>7702</v>
      </c>
      <c r="F1968" s="38" t="s">
        <v>490</v>
      </c>
      <c r="G1968" s="39" t="s">
        <v>7703</v>
      </c>
      <c r="H1968" s="81">
        <v>44497</v>
      </c>
      <c r="I1968" s="84">
        <f>Table15[[#This Row],[Fecha 
de 
expedición]]+1461</f>
        <v>45958</v>
      </c>
      <c r="J1968" s="244" t="str">
        <f ca="1">IF(I1968&gt;=TODAY(),"si","no")</f>
        <v>si</v>
      </c>
      <c r="K1968" s="8" t="str">
        <f ca="1">IF(ABS(_xlfn.DAYS(TODAY(),I1968))&lt;$B$9,"Debe renovar licencia luego de curso de 8 horas","")</f>
        <v/>
      </c>
      <c r="L1968" s="8"/>
      <c r="M1968" s="8" t="str">
        <f ca="1">IF(AND(J1968="no",$B$10="si"),"si","no")</f>
        <v>no</v>
      </c>
      <c r="N1968" s="266"/>
      <c r="O1968" s="266"/>
      <c r="P1968" s="266"/>
      <c r="Q1968" s="267" t="str" cm="1">
        <f t="array" aca="1" ref="Q1968" ca="1">_xlfn.IFS(J1968="no","no",$B$10="si","si")</f>
        <v>si</v>
      </c>
      <c r="R1968" s="266"/>
    </row>
    <row r="1969" spans="1:18" x14ac:dyDescent="0.3">
      <c r="A1969" s="61" t="s">
        <v>7704</v>
      </c>
      <c r="B1969" s="224" t="s">
        <v>44</v>
      </c>
      <c r="C1969" s="225" t="s">
        <v>7705</v>
      </c>
      <c r="D1969" s="38" t="s">
        <v>57</v>
      </c>
      <c r="E1969" s="235" t="s">
        <v>7706</v>
      </c>
      <c r="F1969" s="38" t="s">
        <v>1349</v>
      </c>
      <c r="G1969" s="39" t="s">
        <v>7707</v>
      </c>
      <c r="H1969" s="81">
        <v>44497</v>
      </c>
      <c r="I1969" s="84">
        <f>Table15[[#This Row],[Fecha 
de 
expedición]]+1461</f>
        <v>45958</v>
      </c>
      <c r="J1969" s="244" t="str">
        <f ca="1">IF(I1969&gt;=TODAY(),"si","no")</f>
        <v>si</v>
      </c>
      <c r="K1969" s="8" t="str">
        <f ca="1">IF(ABS(_xlfn.DAYS(TODAY(),I1969))&lt;$B$9,"Debe renovar licencia luego de curso de 8 horas","")</f>
        <v/>
      </c>
      <c r="L1969" s="8"/>
      <c r="M1969" s="8" t="str">
        <f ca="1">IF(AND(J1969="no",$B$10="si"),"si","no")</f>
        <v>no</v>
      </c>
      <c r="N1969" s="266"/>
      <c r="O1969" s="266"/>
      <c r="P1969" s="266"/>
      <c r="Q1969" s="267" t="str" cm="1">
        <f t="array" aca="1" ref="Q1969" ca="1">_xlfn.IFS(J1969="no","no",$B$10="si","si")</f>
        <v>si</v>
      </c>
      <c r="R1969" s="266"/>
    </row>
    <row r="1970" spans="1:18" x14ac:dyDescent="0.3">
      <c r="A1970" s="61" t="s">
        <v>7708</v>
      </c>
      <c r="B1970" s="224" t="s">
        <v>44</v>
      </c>
      <c r="C1970" s="225" t="s">
        <v>7709</v>
      </c>
      <c r="D1970" s="38" t="s">
        <v>57</v>
      </c>
      <c r="E1970" s="235" t="s">
        <v>7710</v>
      </c>
      <c r="F1970" s="38" t="s">
        <v>1035</v>
      </c>
      <c r="G1970" s="39" t="s">
        <v>7711</v>
      </c>
      <c r="H1970" s="81">
        <v>44497</v>
      </c>
      <c r="I1970" s="84">
        <f>Table15[[#This Row],[Fecha 
de 
expedición]]+1461</f>
        <v>45958</v>
      </c>
      <c r="J1970" s="244" t="str">
        <f ca="1">IF(I1970&gt;=TODAY(),"si","no")</f>
        <v>si</v>
      </c>
      <c r="K1970" s="8" t="str">
        <f ca="1">IF(ABS(_xlfn.DAYS(TODAY(),I1970))&lt;$B$9,"Debe renovar licencia luego de curso de 8 horas","")</f>
        <v/>
      </c>
      <c r="L1970" s="8"/>
      <c r="M1970" s="8" t="str">
        <f ca="1">IF(AND(J1970="no",$B$10="si"),"si","no")</f>
        <v>no</v>
      </c>
      <c r="N1970" s="266"/>
      <c r="O1970" s="266"/>
      <c r="P1970" s="266"/>
      <c r="Q1970" s="267" t="str" cm="1">
        <f t="array" aca="1" ref="Q1970" ca="1">_xlfn.IFS(J1970="no","no",$B$10="si","si")</f>
        <v>si</v>
      </c>
      <c r="R1970" s="266"/>
    </row>
    <row r="1971" spans="1:18" x14ac:dyDescent="0.3">
      <c r="A1971" s="61" t="s">
        <v>7712</v>
      </c>
      <c r="B1971" s="224" t="s">
        <v>44</v>
      </c>
      <c r="C1971" s="225" t="s">
        <v>7713</v>
      </c>
      <c r="D1971" s="38" t="s">
        <v>57</v>
      </c>
      <c r="E1971" s="235" t="s">
        <v>7714</v>
      </c>
      <c r="F1971" s="38" t="s">
        <v>109</v>
      </c>
      <c r="G1971" s="39" t="s">
        <v>7715</v>
      </c>
      <c r="H1971" s="81">
        <v>44497</v>
      </c>
      <c r="I1971" s="84">
        <f>Table15[[#This Row],[Fecha 
de 
expedición]]+1461</f>
        <v>45958</v>
      </c>
      <c r="J1971" s="244" t="str">
        <f ca="1">IF(I1971&gt;=TODAY(),"si","no")</f>
        <v>si</v>
      </c>
      <c r="K1971" s="8" t="str">
        <f ca="1">IF(ABS(_xlfn.DAYS(TODAY(),I1971))&lt;$B$9,"Debe renovar licencia luego de curso de 8 horas","")</f>
        <v/>
      </c>
      <c r="L1971" s="8"/>
      <c r="M1971" s="8" t="str">
        <f ca="1">IF(AND(J1971="no",$B$10="si"),"si","no")</f>
        <v>no</v>
      </c>
      <c r="N1971" s="266"/>
      <c r="O1971" s="266"/>
      <c r="P1971" s="266"/>
      <c r="Q1971" s="267" t="str" cm="1">
        <f t="array" aca="1" ref="Q1971" ca="1">_xlfn.IFS(J1971="no","no",$B$10="si","si")</f>
        <v>si</v>
      </c>
      <c r="R1971" s="266"/>
    </row>
    <row r="1972" spans="1:18" x14ac:dyDescent="0.3">
      <c r="A1972" s="61" t="s">
        <v>7716</v>
      </c>
      <c r="B1972" s="224" t="s">
        <v>44</v>
      </c>
      <c r="C1972" s="225" t="s">
        <v>7717</v>
      </c>
      <c r="D1972" s="38" t="s">
        <v>57</v>
      </c>
      <c r="E1972" s="235" t="s">
        <v>7718</v>
      </c>
      <c r="F1972" s="38" t="s">
        <v>237</v>
      </c>
      <c r="G1972" s="39" t="s">
        <v>7719</v>
      </c>
      <c r="H1972" s="81">
        <v>44516</v>
      </c>
      <c r="I1972" s="84">
        <f>Table15[[#This Row],[Fecha 
de 
expedición]]+1461</f>
        <v>45977</v>
      </c>
      <c r="J1972" s="244" t="str">
        <f ca="1">IF(I1972&gt;=TODAY(),"si","no")</f>
        <v>si</v>
      </c>
      <c r="K1972" s="8" t="str">
        <f ca="1">IF(ABS(_xlfn.DAYS(TODAY(),I1972))&lt;$B$9,"Debe renovar licencia luego de curso de 8 horas","")</f>
        <v/>
      </c>
      <c r="L1972" s="8"/>
      <c r="M1972" s="8" t="str">
        <f ca="1">IF(AND(J1972="no",$B$10="si"),"si","no")</f>
        <v>no</v>
      </c>
      <c r="N1972" s="266"/>
      <c r="O1972" s="266"/>
      <c r="P1972" s="266"/>
      <c r="Q1972" s="267" t="str" cm="1">
        <f t="array" aca="1" ref="Q1972" ca="1">_xlfn.IFS(J1972="no","no",$B$10="si","si")</f>
        <v>si</v>
      </c>
      <c r="R1972" s="266"/>
    </row>
    <row r="1973" spans="1:18" x14ac:dyDescent="0.3">
      <c r="A1973" s="61" t="s">
        <v>7720</v>
      </c>
      <c r="B1973" s="224" t="s">
        <v>44</v>
      </c>
      <c r="C1973" s="225" t="s">
        <v>7721</v>
      </c>
      <c r="D1973" s="38" t="s">
        <v>57</v>
      </c>
      <c r="E1973" s="235" t="s">
        <v>7722</v>
      </c>
      <c r="F1973" s="38" t="s">
        <v>74</v>
      </c>
      <c r="G1973" s="39" t="s">
        <v>7723</v>
      </c>
      <c r="H1973" s="81">
        <v>44516</v>
      </c>
      <c r="I1973" s="84">
        <f>Table15[[#This Row],[Fecha 
de 
expedición]]+1461</f>
        <v>45977</v>
      </c>
      <c r="J1973" s="244" t="str">
        <f ca="1">IF(I1973&gt;=TODAY(),"si","no")</f>
        <v>si</v>
      </c>
      <c r="K1973" s="8" t="str">
        <f ca="1">IF(ABS(_xlfn.DAYS(TODAY(),I1973))&lt;$B$9,"Debe renovar licencia luego de curso de 8 horas","")</f>
        <v/>
      </c>
      <c r="L1973" s="8"/>
      <c r="M1973" s="8" t="str">
        <f ca="1">IF(AND(J1973="no",$B$10="si"),"si","no")</f>
        <v>no</v>
      </c>
      <c r="N1973" s="266"/>
      <c r="O1973" s="266"/>
      <c r="P1973" s="266"/>
      <c r="Q1973" s="267" t="str" cm="1">
        <f t="array" aca="1" ref="Q1973" ca="1">_xlfn.IFS(J1973="no","no",$B$10="si","si")</f>
        <v>si</v>
      </c>
      <c r="R1973" s="266"/>
    </row>
    <row r="1974" spans="1:18" x14ac:dyDescent="0.3">
      <c r="A1974" s="61" t="s">
        <v>7724</v>
      </c>
      <c r="B1974" s="224" t="s">
        <v>44</v>
      </c>
      <c r="C1974" s="225" t="s">
        <v>7725</v>
      </c>
      <c r="D1974" s="38" t="s">
        <v>57</v>
      </c>
      <c r="E1974" s="235" t="s">
        <v>7726</v>
      </c>
      <c r="F1974" s="38" t="s">
        <v>1349</v>
      </c>
      <c r="G1974" s="39" t="s">
        <v>7727</v>
      </c>
      <c r="H1974" s="81">
        <v>44516</v>
      </c>
      <c r="I1974" s="84">
        <f>Table15[[#This Row],[Fecha 
de 
expedición]]+1461</f>
        <v>45977</v>
      </c>
      <c r="J1974" s="244" t="str">
        <f ca="1">IF(I1974&gt;=TODAY(),"si","no")</f>
        <v>si</v>
      </c>
      <c r="K1974" s="8" t="str">
        <f ca="1">IF(ABS(_xlfn.DAYS(TODAY(),I1974))&lt;$B$9,"Debe renovar licencia luego de curso de 8 horas","")</f>
        <v/>
      </c>
      <c r="L1974" s="8"/>
      <c r="M1974" s="8" t="str">
        <f ca="1">IF(AND(J1974="no",$B$10="si"),"si","no")</f>
        <v>no</v>
      </c>
      <c r="N1974" s="266"/>
      <c r="O1974" s="266"/>
      <c r="P1974" s="266"/>
      <c r="Q1974" s="267" t="str" cm="1">
        <f t="array" aca="1" ref="Q1974" ca="1">_xlfn.IFS(J1974="no","no",$B$10="si","si")</f>
        <v>si</v>
      </c>
      <c r="R1974" s="266"/>
    </row>
    <row r="1975" spans="1:18" x14ac:dyDescent="0.3">
      <c r="A1975" s="61" t="s">
        <v>7728</v>
      </c>
      <c r="B1975" s="224" t="s">
        <v>44</v>
      </c>
      <c r="C1975" s="225" t="s">
        <v>7729</v>
      </c>
      <c r="D1975" s="38" t="s">
        <v>57</v>
      </c>
      <c r="E1975" s="235" t="s">
        <v>7730</v>
      </c>
      <c r="F1975" s="38" t="s">
        <v>119</v>
      </c>
      <c r="G1975" s="39" t="s">
        <v>7731</v>
      </c>
      <c r="H1975" s="81">
        <v>44516</v>
      </c>
      <c r="I1975" s="84">
        <f>Table15[[#This Row],[Fecha 
de 
expedición]]+1461</f>
        <v>45977</v>
      </c>
      <c r="J1975" s="244" t="str">
        <f ca="1">IF(I1975&gt;=TODAY(),"si","no")</f>
        <v>si</v>
      </c>
      <c r="K1975" s="8" t="str">
        <f ca="1">IF(ABS(_xlfn.DAYS(TODAY(),I1975))&lt;$B$9,"Debe renovar licencia luego de curso de 8 horas","")</f>
        <v/>
      </c>
      <c r="L1975" s="8"/>
      <c r="M1975" s="8" t="str">
        <f ca="1">IF(AND(J1975="no",$B$10="si"),"si","no")</f>
        <v>no</v>
      </c>
      <c r="N1975" s="266"/>
      <c r="O1975" s="266"/>
      <c r="P1975" s="266"/>
      <c r="Q1975" s="267" t="str" cm="1">
        <f t="array" aca="1" ref="Q1975" ca="1">_xlfn.IFS(J1975="no","no",$B$10="si","si")</f>
        <v>si</v>
      </c>
      <c r="R1975" s="266"/>
    </row>
    <row r="1976" spans="1:18" x14ac:dyDescent="0.3">
      <c r="A1976" s="61" t="s">
        <v>7732</v>
      </c>
      <c r="B1976" s="224" t="s">
        <v>44</v>
      </c>
      <c r="C1976" s="225" t="s">
        <v>7733</v>
      </c>
      <c r="D1976" s="38" t="s">
        <v>57</v>
      </c>
      <c r="E1976" s="235" t="s">
        <v>7734</v>
      </c>
      <c r="F1976" s="38" t="s">
        <v>655</v>
      </c>
      <c r="G1976" s="39" t="s">
        <v>7735</v>
      </c>
      <c r="H1976" s="81">
        <v>44516</v>
      </c>
      <c r="I1976" s="84">
        <f>Table15[[#This Row],[Fecha 
de 
expedición]]+1461</f>
        <v>45977</v>
      </c>
      <c r="J1976" s="244" t="str">
        <f ca="1">IF(I1976&gt;=TODAY(),"si","no")</f>
        <v>si</v>
      </c>
      <c r="K1976" s="8" t="str">
        <f ca="1">IF(ABS(_xlfn.DAYS(TODAY(),I1976))&lt;$B$9,"Debe renovar licencia luego de curso de 8 horas","")</f>
        <v/>
      </c>
      <c r="L1976" s="8"/>
      <c r="M1976" s="8" t="str">
        <f ca="1">IF(AND(J1976="no",$B$10="si"),"si","no")</f>
        <v>no</v>
      </c>
      <c r="N1976" s="266"/>
      <c r="O1976" s="266"/>
      <c r="P1976" s="266"/>
      <c r="Q1976" s="267" t="str" cm="1">
        <f t="array" aca="1" ref="Q1976" ca="1">_xlfn.IFS(J1976="no","no",$B$10="si","si")</f>
        <v>si</v>
      </c>
      <c r="R1976" s="266"/>
    </row>
    <row r="1977" spans="1:18" x14ac:dyDescent="0.3">
      <c r="A1977" s="61" t="s">
        <v>7736</v>
      </c>
      <c r="B1977" s="224" t="s">
        <v>44</v>
      </c>
      <c r="C1977" s="225" t="s">
        <v>7737</v>
      </c>
      <c r="D1977" s="38" t="s">
        <v>46</v>
      </c>
      <c r="E1977" s="235" t="s">
        <v>7738</v>
      </c>
      <c r="F1977" s="38" t="s">
        <v>155</v>
      </c>
      <c r="G1977" s="39" t="s">
        <v>7739</v>
      </c>
      <c r="H1977" s="81">
        <v>44516</v>
      </c>
      <c r="I1977" s="84">
        <f>Table15[[#This Row],[Fecha 
de 
expedición]]+1461</f>
        <v>45977</v>
      </c>
      <c r="J1977" s="244" t="str">
        <f ca="1">IF(I1977&gt;=TODAY(),"si","no")</f>
        <v>si</v>
      </c>
      <c r="K1977" s="8" t="str">
        <f ca="1">IF(ABS(_xlfn.DAYS(TODAY(),I1977))&lt;$B$9,"Debe renovar licencia luego de curso de 8 horas","")</f>
        <v/>
      </c>
      <c r="L1977" s="8"/>
      <c r="M1977" s="8" t="str">
        <f ca="1">IF(AND(J1977="no",$B$10="si"),"si","no")</f>
        <v>no</v>
      </c>
      <c r="N1977" s="266"/>
      <c r="O1977" s="266"/>
      <c r="P1977" s="266"/>
      <c r="Q1977" s="267" t="str" cm="1">
        <f t="array" aca="1" ref="Q1977" ca="1">_xlfn.IFS(J1977="no","no",$B$10="si","si")</f>
        <v>si</v>
      </c>
      <c r="R1977" s="266"/>
    </row>
    <row r="1978" spans="1:18" x14ac:dyDescent="0.3">
      <c r="A1978" s="61" t="s">
        <v>7740</v>
      </c>
      <c r="B1978" s="224" t="s">
        <v>44</v>
      </c>
      <c r="C1978" s="225" t="s">
        <v>7741</v>
      </c>
      <c r="D1978" s="38" t="s">
        <v>57</v>
      </c>
      <c r="E1978" s="235" t="s">
        <v>7742</v>
      </c>
      <c r="F1978" s="38" t="s">
        <v>2175</v>
      </c>
      <c r="G1978" s="39" t="s">
        <v>7743</v>
      </c>
      <c r="H1978" s="81">
        <v>44518</v>
      </c>
      <c r="I1978" s="84">
        <f>Table15[[#This Row],[Fecha 
de 
expedición]]+1461</f>
        <v>45979</v>
      </c>
      <c r="J1978" s="244" t="str">
        <f ca="1">IF(I1978&gt;=TODAY(),"si","no")</f>
        <v>si</v>
      </c>
      <c r="K1978" s="8" t="str">
        <f ca="1">IF(ABS(_xlfn.DAYS(TODAY(),I1978))&lt;$B$9,"Debe renovar licencia luego de curso de 8 horas","")</f>
        <v/>
      </c>
      <c r="L1978" s="8"/>
      <c r="M1978" s="8" t="str">
        <f ca="1">IF(AND(J1978="no",$B$10="si"),"si","no")</f>
        <v>no</v>
      </c>
      <c r="N1978" s="266"/>
      <c r="O1978" s="266"/>
      <c r="P1978" s="266"/>
      <c r="Q1978" s="267" t="str" cm="1">
        <f t="array" aca="1" ref="Q1978" ca="1">_xlfn.IFS(J1978="no","no",$B$10="si","si")</f>
        <v>si</v>
      </c>
      <c r="R1978" s="266"/>
    </row>
    <row r="1979" spans="1:18" x14ac:dyDescent="0.3">
      <c r="A1979" s="61" t="s">
        <v>7744</v>
      </c>
      <c r="B1979" s="224" t="s">
        <v>44</v>
      </c>
      <c r="C1979" s="225" t="s">
        <v>7745</v>
      </c>
      <c r="D1979" s="38" t="s">
        <v>57</v>
      </c>
      <c r="E1979" s="235" t="s">
        <v>7746</v>
      </c>
      <c r="F1979" s="38" t="s">
        <v>508</v>
      </c>
      <c r="G1979" s="39" t="s">
        <v>7747</v>
      </c>
      <c r="H1979" s="81">
        <v>44529</v>
      </c>
      <c r="I1979" s="84">
        <f>Table15[[#This Row],[Fecha 
de 
expedición]]+1461</f>
        <v>45990</v>
      </c>
      <c r="J1979" s="244" t="str">
        <f ca="1">IF(I1979&gt;=TODAY(),"si","no")</f>
        <v>si</v>
      </c>
      <c r="K1979" s="8" t="str">
        <f ca="1">IF(ABS(_xlfn.DAYS(TODAY(),I1979))&lt;$B$9,"Debe renovar licencia luego de curso de 8 horas","")</f>
        <v/>
      </c>
      <c r="L1979" s="8"/>
      <c r="M1979" s="8" t="str">
        <f ca="1">IF(AND(J1979="no",$B$10="si"),"si","no")</f>
        <v>no</v>
      </c>
      <c r="N1979" s="266"/>
      <c r="O1979" s="266"/>
      <c r="P1979" s="266"/>
      <c r="Q1979" s="267" t="str" cm="1">
        <f t="array" aca="1" ref="Q1979" ca="1">_xlfn.IFS(J1979="no","no",$B$10="si","si")</f>
        <v>si</v>
      </c>
      <c r="R1979" s="266"/>
    </row>
    <row r="1980" spans="1:18" x14ac:dyDescent="0.3">
      <c r="A1980" s="61" t="s">
        <v>7748</v>
      </c>
      <c r="B1980" s="224" t="s">
        <v>44</v>
      </c>
      <c r="C1980" s="225" t="s">
        <v>7749</v>
      </c>
      <c r="D1980" s="38" t="s">
        <v>57</v>
      </c>
      <c r="E1980" s="235" t="s">
        <v>7750</v>
      </c>
      <c r="F1980" s="38" t="s">
        <v>2175</v>
      </c>
      <c r="G1980" s="39" t="s">
        <v>7751</v>
      </c>
      <c r="H1980" s="81">
        <v>44530</v>
      </c>
      <c r="I1980" s="84">
        <f>Table15[[#This Row],[Fecha 
de 
expedición]]+1461</f>
        <v>45991</v>
      </c>
      <c r="J1980" s="244" t="str">
        <f ca="1">IF(I1980&gt;=TODAY(),"si","no")</f>
        <v>si</v>
      </c>
      <c r="K1980" s="8" t="str">
        <f ca="1">IF(ABS(_xlfn.DAYS(TODAY(),I1980))&lt;$B$9,"Debe renovar licencia luego de curso de 8 horas","")</f>
        <v/>
      </c>
      <c r="L1980" s="8"/>
      <c r="M1980" s="8" t="str">
        <f ca="1">IF(AND(J1980="no",$B$10="si"),"si","no")</f>
        <v>no</v>
      </c>
      <c r="N1980" s="266"/>
      <c r="O1980" s="266"/>
      <c r="P1980" s="266"/>
      <c r="Q1980" s="267" t="str" cm="1">
        <f t="array" aca="1" ref="Q1980" ca="1">_xlfn.IFS(J1980="no","no",$B$10="si","si")</f>
        <v>si</v>
      </c>
      <c r="R1980" s="266"/>
    </row>
    <row r="1981" spans="1:18" x14ac:dyDescent="0.3">
      <c r="A1981" s="63" t="s">
        <v>7752</v>
      </c>
      <c r="B1981" s="224" t="s">
        <v>44</v>
      </c>
      <c r="C1981" s="225" t="s">
        <v>7753</v>
      </c>
      <c r="D1981" s="38" t="s">
        <v>57</v>
      </c>
      <c r="E1981" s="37" t="s">
        <v>7754</v>
      </c>
      <c r="F1981" s="38" t="s">
        <v>709</v>
      </c>
      <c r="G1981" s="39" t="s">
        <v>7755</v>
      </c>
      <c r="H1981" s="40">
        <v>44539</v>
      </c>
      <c r="I1981" s="41">
        <f>Table15[[#This Row],[Fecha 
de 
expedición]]+1461</f>
        <v>46000</v>
      </c>
      <c r="J1981" s="244" t="str">
        <f ca="1">IF(I1981&gt;=TODAY(),"si","no")</f>
        <v>si</v>
      </c>
      <c r="K1981" s="8" t="str">
        <f ca="1">IF(ABS(_xlfn.DAYS(TODAY(),I1981))&lt;$B$9,"Debe renovar licencia luego de curso de 8 horas","")</f>
        <v/>
      </c>
      <c r="L1981" s="8"/>
      <c r="M1981" s="8" t="str">
        <f ca="1">IF(AND(J1981="no",$B$10="si"),"si","no")</f>
        <v>no</v>
      </c>
      <c r="N1981" s="266"/>
      <c r="O1981" s="266"/>
      <c r="P1981" s="266"/>
      <c r="Q1981" s="267" t="str" cm="1">
        <f t="array" aca="1" ref="Q1981" ca="1">_xlfn.IFS(J1981="no","no",$B$10="si","si")</f>
        <v>si</v>
      </c>
      <c r="R1981" s="266"/>
    </row>
    <row r="1982" spans="1:18" x14ac:dyDescent="0.3">
      <c r="A1982" s="61" t="s">
        <v>7756</v>
      </c>
      <c r="B1982" s="224" t="s">
        <v>44</v>
      </c>
      <c r="C1982" s="225" t="s">
        <v>7757</v>
      </c>
      <c r="D1982" s="38" t="s">
        <v>46</v>
      </c>
      <c r="E1982" s="235" t="s">
        <v>7758</v>
      </c>
      <c r="F1982" s="38" t="s">
        <v>267</v>
      </c>
      <c r="G1982" s="39" t="s">
        <v>7759</v>
      </c>
      <c r="H1982" s="81">
        <v>44539</v>
      </c>
      <c r="I1982" s="84">
        <f>Table15[[#This Row],[Fecha 
de 
expedición]]+1461</f>
        <v>46000</v>
      </c>
      <c r="J1982" s="244" t="str">
        <f ca="1">IF(I1982&gt;=TODAY(),"si","no")</f>
        <v>si</v>
      </c>
      <c r="K1982" s="8" t="str">
        <f ca="1">IF(ABS(_xlfn.DAYS(TODAY(),I1982))&lt;$B$9,"Debe renovar licencia luego de curso de 8 horas","")</f>
        <v/>
      </c>
      <c r="L1982" s="8"/>
      <c r="M1982" s="8" t="str">
        <f ca="1">IF(AND(J1982="no",$B$10="si"),"si","no")</f>
        <v>no</v>
      </c>
      <c r="N1982" s="266"/>
      <c r="O1982" s="266"/>
      <c r="P1982" s="266"/>
      <c r="Q1982" s="267" t="str" cm="1">
        <f t="array" aca="1" ref="Q1982" ca="1">_xlfn.IFS(J1982="no","no",$B$10="si","si")</f>
        <v>si</v>
      </c>
      <c r="R1982" s="266"/>
    </row>
    <row r="1983" spans="1:18" x14ac:dyDescent="0.3">
      <c r="A1983" s="61" t="s">
        <v>7760</v>
      </c>
      <c r="B1983" s="224" t="s">
        <v>44</v>
      </c>
      <c r="C1983" s="225" t="s">
        <v>7761</v>
      </c>
      <c r="D1983" s="38" t="s">
        <v>57</v>
      </c>
      <c r="E1983" s="235" t="s">
        <v>7762</v>
      </c>
      <c r="F1983" s="38" t="s">
        <v>155</v>
      </c>
      <c r="G1983" s="39" t="s">
        <v>7763</v>
      </c>
      <c r="H1983" s="81">
        <v>44539</v>
      </c>
      <c r="I1983" s="84">
        <f>Table15[[#This Row],[Fecha 
de 
expedición]]+1461</f>
        <v>46000</v>
      </c>
      <c r="J1983" s="244" t="str">
        <f ca="1">IF(I1983&gt;=TODAY(),"si","no")</f>
        <v>si</v>
      </c>
      <c r="K1983" s="8" t="str">
        <f ca="1">IF(ABS(_xlfn.DAYS(TODAY(),I1983))&lt;$B$9,"Debe renovar licencia luego de curso de 8 horas","")</f>
        <v/>
      </c>
      <c r="L1983" s="8"/>
      <c r="M1983" s="8" t="str">
        <f ca="1">IF(AND(J1983="no",$B$10="si"),"si","no")</f>
        <v>no</v>
      </c>
      <c r="N1983" s="266"/>
      <c r="O1983" s="266"/>
      <c r="P1983" s="266"/>
      <c r="Q1983" s="267" t="str" cm="1">
        <f t="array" aca="1" ref="Q1983" ca="1">_xlfn.IFS(J1983="no","no",$B$10="si","si")</f>
        <v>si</v>
      </c>
      <c r="R1983" s="266"/>
    </row>
    <row r="1984" spans="1:18" x14ac:dyDescent="0.3">
      <c r="A1984" s="61" t="s">
        <v>7764</v>
      </c>
      <c r="B1984" s="224" t="s">
        <v>44</v>
      </c>
      <c r="C1984" s="225" t="s">
        <v>7765</v>
      </c>
      <c r="D1984" s="38" t="s">
        <v>57</v>
      </c>
      <c r="E1984" s="235" t="s">
        <v>7766</v>
      </c>
      <c r="F1984" s="38" t="s">
        <v>109</v>
      </c>
      <c r="G1984" s="39" t="s">
        <v>7767</v>
      </c>
      <c r="H1984" s="81">
        <v>44539</v>
      </c>
      <c r="I1984" s="84">
        <f>Table15[[#This Row],[Fecha 
de 
expedición]]+1461</f>
        <v>46000</v>
      </c>
      <c r="J1984" s="244" t="str">
        <f ca="1">IF(I1984&gt;=TODAY(),"si","no")</f>
        <v>si</v>
      </c>
      <c r="K1984" s="8" t="str">
        <f ca="1">IF(ABS(_xlfn.DAYS(TODAY(),I1984))&lt;$B$9,"Debe renovar licencia luego de curso de 8 horas","")</f>
        <v/>
      </c>
      <c r="L1984" s="8"/>
      <c r="M1984" s="8" t="str">
        <f ca="1">IF(AND(J1984="no",$B$10="si"),"si","no")</f>
        <v>no</v>
      </c>
      <c r="N1984" s="266"/>
      <c r="O1984" s="266"/>
      <c r="P1984" s="266"/>
      <c r="Q1984" s="267" t="str" cm="1">
        <f t="array" aca="1" ref="Q1984" ca="1">_xlfn.IFS(J1984="no","no",$B$10="si","si")</f>
        <v>si</v>
      </c>
      <c r="R1984" s="266"/>
    </row>
    <row r="1985" spans="1:18" x14ac:dyDescent="0.3">
      <c r="A1985" s="61" t="s">
        <v>7768</v>
      </c>
      <c r="B1985" s="224" t="s">
        <v>44</v>
      </c>
      <c r="C1985" s="225" t="s">
        <v>7769</v>
      </c>
      <c r="D1985" s="38" t="s">
        <v>57</v>
      </c>
      <c r="E1985" s="235" t="s">
        <v>7770</v>
      </c>
      <c r="F1985" s="38" t="s">
        <v>3170</v>
      </c>
      <c r="G1985" s="39" t="s">
        <v>7771</v>
      </c>
      <c r="H1985" s="81">
        <v>44539</v>
      </c>
      <c r="I1985" s="84">
        <f>Table15[[#This Row],[Fecha 
de 
expedición]]+1461</f>
        <v>46000</v>
      </c>
      <c r="J1985" s="244" t="str">
        <f ca="1">IF(I1985&gt;=TODAY(),"si","no")</f>
        <v>si</v>
      </c>
      <c r="K1985" s="8" t="str">
        <f ca="1">IF(ABS(_xlfn.DAYS(TODAY(),I1985))&lt;$B$9,"Debe renovar licencia luego de curso de 8 horas","")</f>
        <v/>
      </c>
      <c r="L1985" s="8"/>
      <c r="M1985" s="8" t="str">
        <f ca="1">IF(AND(J1985="no",$B$10="si"),"si","no")</f>
        <v>no</v>
      </c>
      <c r="N1985" s="266"/>
      <c r="O1985" s="266"/>
      <c r="P1985" s="266"/>
      <c r="Q1985" s="267" t="str" cm="1">
        <f t="array" aca="1" ref="Q1985" ca="1">_xlfn.IFS(J1985="no","no",$B$10="si","si")</f>
        <v>si</v>
      </c>
      <c r="R1985" s="266"/>
    </row>
    <row r="1986" spans="1:18" x14ac:dyDescent="0.3">
      <c r="A1986" s="61" t="s">
        <v>7772</v>
      </c>
      <c r="B1986" s="224" t="s">
        <v>44</v>
      </c>
      <c r="C1986" s="225" t="s">
        <v>7773</v>
      </c>
      <c r="D1986" s="38" t="s">
        <v>57</v>
      </c>
      <c r="E1986" s="235" t="s">
        <v>7774</v>
      </c>
      <c r="F1986" s="38" t="s">
        <v>124</v>
      </c>
      <c r="G1986" s="39" t="s">
        <v>7775</v>
      </c>
      <c r="H1986" s="81">
        <v>44539</v>
      </c>
      <c r="I1986" s="84">
        <f>Table15[[#This Row],[Fecha 
de 
expedición]]+1461</f>
        <v>46000</v>
      </c>
      <c r="J1986" s="244" t="str">
        <f ca="1">IF(I1986&gt;=TODAY(),"si","no")</f>
        <v>si</v>
      </c>
      <c r="K1986" s="8" t="str">
        <f ca="1">IF(ABS(_xlfn.DAYS(TODAY(),I1986))&lt;$B$9,"Debe renovar licencia luego de curso de 8 horas","")</f>
        <v/>
      </c>
      <c r="L1986" s="8"/>
      <c r="M1986" s="8" t="str">
        <f ca="1">IF(AND(J1986="no",$B$10="si"),"si","no")</f>
        <v>no</v>
      </c>
      <c r="N1986" s="266"/>
      <c r="O1986" s="266"/>
      <c r="P1986" s="266"/>
      <c r="Q1986" s="267" t="str" cm="1">
        <f t="array" aca="1" ref="Q1986" ca="1">_xlfn.IFS(J1986="no","no",$B$10="si","si")</f>
        <v>si</v>
      </c>
      <c r="R1986" s="266"/>
    </row>
    <row r="1987" spans="1:18" x14ac:dyDescent="0.3">
      <c r="A1987" s="61" t="s">
        <v>7776</v>
      </c>
      <c r="B1987" s="224" t="s">
        <v>44</v>
      </c>
      <c r="C1987" s="225" t="s">
        <v>7777</v>
      </c>
      <c r="D1987" s="38" t="s">
        <v>46</v>
      </c>
      <c r="E1987" s="235" t="s">
        <v>7778</v>
      </c>
      <c r="F1987" s="38" t="s">
        <v>53</v>
      </c>
      <c r="G1987" s="39" t="s">
        <v>7779</v>
      </c>
      <c r="H1987" s="81">
        <v>44539</v>
      </c>
      <c r="I1987" s="84">
        <f>Table15[[#This Row],[Fecha 
de 
expedición]]+1461</f>
        <v>46000</v>
      </c>
      <c r="J1987" s="244" t="str">
        <f ca="1">IF(I1987&gt;=TODAY(),"si","no")</f>
        <v>si</v>
      </c>
      <c r="K1987" s="8" t="str">
        <f ca="1">IF(ABS(_xlfn.DAYS(TODAY(),I1987))&lt;$B$9,"Debe renovar licencia luego de curso de 8 horas","")</f>
        <v/>
      </c>
      <c r="L1987" s="8"/>
      <c r="M1987" s="8" t="str">
        <f ca="1">IF(AND(J1987="no",$B$10="si"),"si","no")</f>
        <v>no</v>
      </c>
      <c r="N1987" s="266"/>
      <c r="O1987" s="266"/>
      <c r="P1987" s="266"/>
      <c r="Q1987" s="267" t="str" cm="1">
        <f t="array" aca="1" ref="Q1987" ca="1">_xlfn.IFS(J1987="no","no",$B$10="si","si")</f>
        <v>si</v>
      </c>
      <c r="R1987" s="266"/>
    </row>
    <row r="1988" spans="1:18" x14ac:dyDescent="0.3">
      <c r="A1988" s="61" t="s">
        <v>7780</v>
      </c>
      <c r="B1988" s="224" t="s">
        <v>44</v>
      </c>
      <c r="C1988" s="225" t="s">
        <v>7781</v>
      </c>
      <c r="D1988" s="38" t="s">
        <v>57</v>
      </c>
      <c r="E1988" s="235" t="s">
        <v>7782</v>
      </c>
      <c r="F1988" s="38" t="s">
        <v>2175</v>
      </c>
      <c r="G1988" s="39" t="s">
        <v>7783</v>
      </c>
      <c r="H1988" s="81">
        <v>44539</v>
      </c>
      <c r="I1988" s="84">
        <f>Table15[[#This Row],[Fecha 
de 
expedición]]+1461</f>
        <v>46000</v>
      </c>
      <c r="J1988" s="244" t="str">
        <f ca="1">IF(I1988&gt;=TODAY(),"si","no")</f>
        <v>si</v>
      </c>
      <c r="K1988" s="8" t="str">
        <f ca="1">IF(ABS(_xlfn.DAYS(TODAY(),I1988))&lt;$B$9,"Debe renovar licencia luego de curso de 8 horas","")</f>
        <v/>
      </c>
      <c r="L1988" s="8"/>
      <c r="M1988" s="8" t="str">
        <f ca="1">IF(AND(J1988="no",$B$10="si"),"si","no")</f>
        <v>no</v>
      </c>
      <c r="N1988" s="266"/>
      <c r="O1988" s="266"/>
      <c r="P1988" s="266"/>
      <c r="Q1988" s="267" t="str" cm="1">
        <f t="array" aca="1" ref="Q1988" ca="1">_xlfn.IFS(J1988="no","no",$B$10="si","si")</f>
        <v>si</v>
      </c>
      <c r="R1988" s="266"/>
    </row>
    <row r="1989" spans="1:18" x14ac:dyDescent="0.3">
      <c r="A1989" s="61" t="s">
        <v>7784</v>
      </c>
      <c r="B1989" s="224" t="s">
        <v>44</v>
      </c>
      <c r="C1989" s="225" t="s">
        <v>7785</v>
      </c>
      <c r="D1989" s="38" t="s">
        <v>57</v>
      </c>
      <c r="E1989" s="235" t="s">
        <v>7786</v>
      </c>
      <c r="F1989" s="38" t="s">
        <v>1940</v>
      </c>
      <c r="G1989" s="39" t="s">
        <v>7787</v>
      </c>
      <c r="H1989" s="81">
        <v>44539</v>
      </c>
      <c r="I1989" s="84">
        <f>Table15[[#This Row],[Fecha 
de 
expedición]]+1461</f>
        <v>46000</v>
      </c>
      <c r="J1989" s="244" t="str">
        <f ca="1">IF(I1989&gt;=TODAY(),"si","no")</f>
        <v>si</v>
      </c>
      <c r="K1989" s="8" t="str">
        <f ca="1">IF(ABS(_xlfn.DAYS(TODAY(),I1989))&lt;$B$9,"Debe renovar licencia luego de curso de 8 horas","")</f>
        <v/>
      </c>
      <c r="L1989" s="8"/>
      <c r="M1989" s="8" t="str">
        <f ca="1">IF(AND(J1989="no",$B$10="si"),"si","no")</f>
        <v>no</v>
      </c>
      <c r="N1989" s="266"/>
      <c r="O1989" s="266"/>
      <c r="P1989" s="266"/>
      <c r="Q1989" s="267" t="str" cm="1">
        <f t="array" aca="1" ref="Q1989" ca="1">_xlfn.IFS(J1989="no","no",$B$10="si","si")</f>
        <v>si</v>
      </c>
      <c r="R1989" s="266"/>
    </row>
    <row r="1990" spans="1:18" x14ac:dyDescent="0.3">
      <c r="A1990" s="61" t="s">
        <v>7788</v>
      </c>
      <c r="B1990" s="224" t="s">
        <v>44</v>
      </c>
      <c r="C1990" s="225" t="s">
        <v>7789</v>
      </c>
      <c r="D1990" s="38" t="s">
        <v>57</v>
      </c>
      <c r="E1990" s="235" t="s">
        <v>7790</v>
      </c>
      <c r="F1990" s="38" t="s">
        <v>299</v>
      </c>
      <c r="G1990" s="39" t="s">
        <v>7791</v>
      </c>
      <c r="H1990" s="81">
        <v>44550</v>
      </c>
      <c r="I1990" s="84">
        <f>Table15[[#This Row],[Fecha 
de 
expedición]]+1461</f>
        <v>46011</v>
      </c>
      <c r="J1990" s="244" t="str">
        <f ca="1">IF(I1990&gt;=TODAY(),"si","no")</f>
        <v>si</v>
      </c>
      <c r="K1990" s="8" t="str">
        <f ca="1">IF(ABS(_xlfn.DAYS(TODAY(),I1990))&lt;$B$9,"Debe renovar licencia luego de curso de 8 horas","")</f>
        <v/>
      </c>
      <c r="L1990" s="8"/>
      <c r="M1990" s="8" t="str">
        <f ca="1">IF(AND(J1990="no",$B$10="si"),"si","no")</f>
        <v>no</v>
      </c>
      <c r="N1990" s="266"/>
      <c r="O1990" s="266"/>
      <c r="P1990" s="266"/>
      <c r="Q1990" s="267" t="str" cm="1">
        <f t="array" aca="1" ref="Q1990" ca="1">_xlfn.IFS(J1990="no","no",$B$10="si","si")</f>
        <v>si</v>
      </c>
      <c r="R1990" s="266"/>
    </row>
    <row r="1991" spans="1:18" x14ac:dyDescent="0.3">
      <c r="A1991" s="61" t="s">
        <v>7792</v>
      </c>
      <c r="B1991" s="224" t="s">
        <v>44</v>
      </c>
      <c r="C1991" s="225" t="s">
        <v>7793</v>
      </c>
      <c r="D1991" s="38" t="s">
        <v>57</v>
      </c>
      <c r="E1991" s="235" t="s">
        <v>7794</v>
      </c>
      <c r="F1991" s="38" t="s">
        <v>678</v>
      </c>
      <c r="G1991" s="39" t="s">
        <v>7795</v>
      </c>
      <c r="H1991" s="81">
        <v>44550</v>
      </c>
      <c r="I1991" s="84">
        <f>Table15[[#This Row],[Fecha 
de 
expedición]]+1461</f>
        <v>46011</v>
      </c>
      <c r="J1991" s="244" t="str">
        <f ca="1">IF(I1991&gt;=TODAY(),"si","no")</f>
        <v>si</v>
      </c>
      <c r="K1991" s="8" t="str">
        <f ca="1">IF(ABS(_xlfn.DAYS(TODAY(),I1991))&lt;$B$9,"Debe renovar licencia luego de curso de 8 horas","")</f>
        <v/>
      </c>
      <c r="L1991" s="8"/>
      <c r="M1991" s="8" t="str">
        <f ca="1">IF(AND(J1991="no",$B$10="si"),"si","no")</f>
        <v>no</v>
      </c>
      <c r="N1991" s="266"/>
      <c r="O1991" s="266"/>
      <c r="P1991" s="266"/>
      <c r="Q1991" s="267" t="str" cm="1">
        <f t="array" aca="1" ref="Q1991" ca="1">_xlfn.IFS(J1991="no","no",$B$10="si","si")</f>
        <v>si</v>
      </c>
      <c r="R1991" s="266"/>
    </row>
    <row r="1992" spans="1:18" x14ac:dyDescent="0.3">
      <c r="A1992" s="61" t="s">
        <v>7796</v>
      </c>
      <c r="B1992" s="224" t="s">
        <v>44</v>
      </c>
      <c r="C1992" s="225" t="s">
        <v>7797</v>
      </c>
      <c r="D1992" s="38" t="s">
        <v>57</v>
      </c>
      <c r="E1992" s="235" t="s">
        <v>7798</v>
      </c>
      <c r="F1992" s="38" t="s">
        <v>53</v>
      </c>
      <c r="G1992" s="39" t="s">
        <v>7799</v>
      </c>
      <c r="H1992" s="81">
        <v>44550</v>
      </c>
      <c r="I1992" s="84">
        <f>Table15[[#This Row],[Fecha 
de 
expedición]]+1461</f>
        <v>46011</v>
      </c>
      <c r="J1992" s="244" t="str">
        <f ca="1">IF(I1992&gt;=TODAY(),"si","no")</f>
        <v>si</v>
      </c>
      <c r="K1992" s="8" t="str">
        <f ca="1">IF(ABS(_xlfn.DAYS(TODAY(),I1992))&lt;$B$9,"Debe renovar licencia luego de curso de 8 horas","")</f>
        <v/>
      </c>
      <c r="L1992" s="8"/>
      <c r="M1992" s="8" t="str">
        <f ca="1">IF(AND(J1992="no",$B$10="si"),"si","no")</f>
        <v>no</v>
      </c>
      <c r="N1992" s="266"/>
      <c r="O1992" s="266"/>
      <c r="P1992" s="266"/>
      <c r="Q1992" s="267" t="str" cm="1">
        <f t="array" aca="1" ref="Q1992" ca="1">_xlfn.IFS(J1992="no","no",$B$10="si","si")</f>
        <v>si</v>
      </c>
      <c r="R1992" s="266"/>
    </row>
    <row r="1993" spans="1:18" x14ac:dyDescent="0.3">
      <c r="A1993" s="61" t="s">
        <v>7800</v>
      </c>
      <c r="B1993" s="224" t="s">
        <v>44</v>
      </c>
      <c r="C1993" s="225" t="s">
        <v>7801</v>
      </c>
      <c r="D1993" s="38" t="s">
        <v>57</v>
      </c>
      <c r="E1993" s="235" t="s">
        <v>7802</v>
      </c>
      <c r="F1993" s="38" t="s">
        <v>1053</v>
      </c>
      <c r="G1993" s="39" t="s">
        <v>7803</v>
      </c>
      <c r="H1993" s="81">
        <v>44550</v>
      </c>
      <c r="I1993" s="84">
        <f>Table15[[#This Row],[Fecha 
de 
expedición]]+1461</f>
        <v>46011</v>
      </c>
      <c r="J1993" s="244" t="str">
        <f ca="1">IF(I1993&gt;=TODAY(),"si","no")</f>
        <v>si</v>
      </c>
      <c r="K1993" s="8" t="str">
        <f ca="1">IF(ABS(_xlfn.DAYS(TODAY(),I1993))&lt;$B$9,"Debe renovar licencia luego de curso de 8 horas","")</f>
        <v/>
      </c>
      <c r="L1993" s="8"/>
      <c r="M1993" s="8" t="str">
        <f ca="1">IF(AND(J1993="no",$B$10="si"),"si","no")</f>
        <v>no</v>
      </c>
      <c r="N1993" s="266"/>
      <c r="O1993" s="266"/>
      <c r="P1993" s="266"/>
      <c r="Q1993" s="267" t="str" cm="1">
        <f t="array" aca="1" ref="Q1993" ca="1">_xlfn.IFS(J1993="no","no",$B$10="si","si")</f>
        <v>si</v>
      </c>
      <c r="R1993" s="266"/>
    </row>
    <row r="1994" spans="1:18" x14ac:dyDescent="0.3">
      <c r="A1994" s="61" t="s">
        <v>7804</v>
      </c>
      <c r="B1994" s="224" t="s">
        <v>44</v>
      </c>
      <c r="C1994" s="225" t="s">
        <v>7805</v>
      </c>
      <c r="D1994" s="38" t="s">
        <v>57</v>
      </c>
      <c r="E1994" s="235" t="s">
        <v>7806</v>
      </c>
      <c r="F1994" s="38" t="s">
        <v>89</v>
      </c>
      <c r="G1994" s="39" t="s">
        <v>7807</v>
      </c>
      <c r="H1994" s="81">
        <v>44566</v>
      </c>
      <c r="I1994" s="84">
        <f>Table15[[#This Row],[Fecha 
de 
expedición]]+1461</f>
        <v>46027</v>
      </c>
      <c r="J1994" s="244" t="str">
        <f ca="1">IF(I1994&gt;=TODAY(),"si","no")</f>
        <v>si</v>
      </c>
      <c r="K1994" s="8" t="str">
        <f ca="1">IF(ABS(_xlfn.DAYS(TODAY(),I1994))&lt;$B$9,"Debe renovar licencia luego de curso de 8 horas","")</f>
        <v/>
      </c>
      <c r="L1994" s="8"/>
      <c r="M1994" s="8" t="str">
        <f ca="1">IF(AND(J1994="no",$B$10="si"),"si","no")</f>
        <v>no</v>
      </c>
      <c r="N1994" s="266"/>
      <c r="O1994" s="266"/>
      <c r="P1994" s="266"/>
      <c r="Q1994" s="267" t="str" cm="1">
        <f t="array" aca="1" ref="Q1994" ca="1">_xlfn.IFS(J1994="no","no",$B$10="si","si")</f>
        <v>si</v>
      </c>
      <c r="R1994" s="266"/>
    </row>
    <row r="1995" spans="1:18" x14ac:dyDescent="0.3">
      <c r="A1995" s="61" t="s">
        <v>7808</v>
      </c>
      <c r="B1995" s="224" t="s">
        <v>44</v>
      </c>
      <c r="C1995" s="225" t="s">
        <v>7809</v>
      </c>
      <c r="D1995" s="38" t="s">
        <v>57</v>
      </c>
      <c r="E1995" s="235" t="s">
        <v>7810</v>
      </c>
      <c r="F1995" s="38" t="s">
        <v>416</v>
      </c>
      <c r="G1995" s="39" t="s">
        <v>7811</v>
      </c>
      <c r="H1995" s="81">
        <v>44566</v>
      </c>
      <c r="I1995" s="84">
        <f>Table15[[#This Row],[Fecha 
de 
expedición]]+1461</f>
        <v>46027</v>
      </c>
      <c r="J1995" s="244" t="str">
        <f ca="1">IF(I1995&gt;=TODAY(),"si","no")</f>
        <v>si</v>
      </c>
      <c r="K1995" s="8" t="str">
        <f ca="1">IF(ABS(_xlfn.DAYS(TODAY(),I1995))&lt;$B$9,"Debe renovar licencia luego de curso de 8 horas","")</f>
        <v/>
      </c>
      <c r="L1995" s="8"/>
      <c r="M1995" s="8" t="str">
        <f ca="1">IF(AND(J1995="no",$B$10="si"),"si","no")</f>
        <v>no</v>
      </c>
      <c r="N1995" s="266"/>
      <c r="O1995" s="266"/>
      <c r="P1995" s="266"/>
      <c r="Q1995" s="267" t="str" cm="1">
        <f t="array" aca="1" ref="Q1995" ca="1">_xlfn.IFS(J1995="no","no",$B$10="si","si")</f>
        <v>si</v>
      </c>
      <c r="R1995" s="266"/>
    </row>
    <row r="1996" spans="1:18" x14ac:dyDescent="0.3">
      <c r="A1996" s="61" t="s">
        <v>7812</v>
      </c>
      <c r="B1996" s="224" t="s">
        <v>44</v>
      </c>
      <c r="C1996" s="225" t="s">
        <v>7813</v>
      </c>
      <c r="D1996" s="38" t="s">
        <v>57</v>
      </c>
      <c r="E1996" s="235" t="s">
        <v>7814</v>
      </c>
      <c r="F1996" s="38" t="s">
        <v>508</v>
      </c>
      <c r="G1996" s="39" t="s">
        <v>7815</v>
      </c>
      <c r="H1996" s="81">
        <v>44566</v>
      </c>
      <c r="I1996" s="84">
        <f>Table15[[#This Row],[Fecha 
de 
expedición]]+1461</f>
        <v>46027</v>
      </c>
      <c r="J1996" s="244" t="str">
        <f ca="1">IF(I1996&gt;=TODAY(),"si","no")</f>
        <v>si</v>
      </c>
      <c r="K1996" s="8" t="str">
        <f ca="1">IF(ABS(_xlfn.DAYS(TODAY(),I1996))&lt;$B$9,"Debe renovar licencia luego de curso de 8 horas","")</f>
        <v/>
      </c>
      <c r="L1996" s="8"/>
      <c r="M1996" s="8" t="str">
        <f ca="1">IF(AND(J1996="no",$B$10="si"),"si","no")</f>
        <v>no</v>
      </c>
      <c r="N1996" s="266"/>
      <c r="O1996" s="266"/>
      <c r="P1996" s="266"/>
      <c r="Q1996" s="267" t="str" cm="1">
        <f t="array" aca="1" ref="Q1996" ca="1">_xlfn.IFS(J1996="no","no",$B$10="si","si")</f>
        <v>si</v>
      </c>
      <c r="R1996" s="266"/>
    </row>
    <row r="1997" spans="1:18" x14ac:dyDescent="0.3">
      <c r="A1997" s="61" t="s">
        <v>7816</v>
      </c>
      <c r="B1997" s="224" t="s">
        <v>44</v>
      </c>
      <c r="C1997" s="225" t="s">
        <v>7817</v>
      </c>
      <c r="D1997" s="38" t="s">
        <v>57</v>
      </c>
      <c r="E1997" s="235" t="s">
        <v>7818</v>
      </c>
      <c r="F1997" s="38" t="s">
        <v>560</v>
      </c>
      <c r="G1997" s="39" t="s">
        <v>7819</v>
      </c>
      <c r="H1997" s="81">
        <v>44566</v>
      </c>
      <c r="I1997" s="84">
        <f>Table15[[#This Row],[Fecha 
de 
expedición]]+1461</f>
        <v>46027</v>
      </c>
      <c r="J1997" s="244" t="str">
        <f ca="1">IF(I1997&gt;=TODAY(),"si","no")</f>
        <v>si</v>
      </c>
      <c r="K1997" s="8" t="str">
        <f ca="1">IF(ABS(_xlfn.DAYS(TODAY(),I1997))&lt;$B$9,"Debe renovar licencia luego de curso de 8 horas","")</f>
        <v/>
      </c>
      <c r="L1997" s="8"/>
      <c r="M1997" s="8" t="str">
        <f ca="1">IF(AND(J1997="no",$B$10="si"),"si","no")</f>
        <v>no</v>
      </c>
      <c r="N1997" s="266"/>
      <c r="O1997" s="266"/>
      <c r="P1997" s="266"/>
      <c r="Q1997" s="267" t="str" cm="1">
        <f t="array" aca="1" ref="Q1997" ca="1">_xlfn.IFS(J1997="no","no",$B$10="si","si")</f>
        <v>si</v>
      </c>
      <c r="R1997" s="266"/>
    </row>
    <row r="1998" spans="1:18" x14ac:dyDescent="0.3">
      <c r="A1998" s="61" t="s">
        <v>7820</v>
      </c>
      <c r="B1998" s="224" t="s">
        <v>44</v>
      </c>
      <c r="C1998" s="225" t="s">
        <v>7821</v>
      </c>
      <c r="D1998" s="38" t="s">
        <v>57</v>
      </c>
      <c r="E1998" s="235" t="s">
        <v>7822</v>
      </c>
      <c r="F1998" s="38" t="s">
        <v>560</v>
      </c>
      <c r="G1998" s="39" t="s">
        <v>7823</v>
      </c>
      <c r="H1998" s="81">
        <v>44566</v>
      </c>
      <c r="I1998" s="84">
        <f>Table15[[#This Row],[Fecha 
de 
expedición]]+1461</f>
        <v>46027</v>
      </c>
      <c r="J1998" s="244" t="str">
        <f ca="1">IF(I1998&gt;=TODAY(),"si","no")</f>
        <v>si</v>
      </c>
      <c r="K1998" s="8" t="str">
        <f ca="1">IF(ABS(_xlfn.DAYS(TODAY(),I1998))&lt;$B$9,"Debe renovar licencia luego de curso de 8 horas","")</f>
        <v/>
      </c>
      <c r="L1998" s="8"/>
      <c r="M1998" s="8" t="str">
        <f ca="1">IF(AND(J1998="no",$B$10="si"),"si","no")</f>
        <v>no</v>
      </c>
      <c r="N1998" s="266"/>
      <c r="O1998" s="266"/>
      <c r="P1998" s="266"/>
      <c r="Q1998" s="267" t="str" cm="1">
        <f t="array" aca="1" ref="Q1998" ca="1">_xlfn.IFS(J1998="no","no",$B$10="si","si")</f>
        <v>si</v>
      </c>
      <c r="R1998" s="266"/>
    </row>
    <row r="1999" spans="1:18" x14ac:dyDescent="0.3">
      <c r="A1999" s="61" t="s">
        <v>7824</v>
      </c>
      <c r="B1999" s="224" t="s">
        <v>44</v>
      </c>
      <c r="C1999" s="225" t="s">
        <v>7825</v>
      </c>
      <c r="D1999" s="38" t="s">
        <v>57</v>
      </c>
      <c r="E1999" s="235" t="s">
        <v>7826</v>
      </c>
      <c r="F1999" s="38" t="s">
        <v>709</v>
      </c>
      <c r="G1999" s="39" t="s">
        <v>7827</v>
      </c>
      <c r="H1999" s="81">
        <v>44566</v>
      </c>
      <c r="I1999" s="84">
        <f>Table15[[#This Row],[Fecha 
de 
expedición]]+1461</f>
        <v>46027</v>
      </c>
      <c r="J1999" s="244" t="str">
        <f ca="1">IF(I1999&gt;=TODAY(),"si","no")</f>
        <v>si</v>
      </c>
      <c r="K1999" s="8" t="str">
        <f ca="1">IF(ABS(_xlfn.DAYS(TODAY(),I1999))&lt;$B$9,"Debe renovar licencia luego de curso de 8 horas","")</f>
        <v/>
      </c>
      <c r="L1999" s="8"/>
      <c r="M1999" s="8" t="str">
        <f ca="1">IF(AND(J1999="no",$B$10="si"),"si","no")</f>
        <v>no</v>
      </c>
      <c r="N1999" s="266"/>
      <c r="O1999" s="266"/>
      <c r="P1999" s="266"/>
      <c r="Q1999" s="267" t="str" cm="1">
        <f t="array" aca="1" ref="Q1999" ca="1">_xlfn.IFS(J1999="no","no",$B$10="si","si")</f>
        <v>si</v>
      </c>
      <c r="R1999" s="266"/>
    </row>
    <row r="2000" spans="1:18" x14ac:dyDescent="0.3">
      <c r="A2000" s="61" t="s">
        <v>7828</v>
      </c>
      <c r="B2000" s="224" t="s">
        <v>44</v>
      </c>
      <c r="C2000" s="225" t="s">
        <v>7829</v>
      </c>
      <c r="D2000" s="38" t="s">
        <v>57</v>
      </c>
      <c r="E2000" s="235" t="s">
        <v>7830</v>
      </c>
      <c r="F2000" s="38" t="s">
        <v>4080</v>
      </c>
      <c r="G2000" s="39" t="s">
        <v>7831</v>
      </c>
      <c r="H2000" s="81">
        <v>44566</v>
      </c>
      <c r="I2000" s="84">
        <f>Table15[[#This Row],[Fecha 
de 
expedición]]+1461</f>
        <v>46027</v>
      </c>
      <c r="J2000" s="244" t="str">
        <f ca="1">IF(I2000&gt;=TODAY(),"si","no")</f>
        <v>si</v>
      </c>
      <c r="K2000" s="8" t="str">
        <f ca="1">IF(ABS(_xlfn.DAYS(TODAY(),I2000))&lt;$B$9,"Debe renovar licencia luego de curso de 8 horas","")</f>
        <v/>
      </c>
      <c r="L2000" s="8"/>
      <c r="M2000" s="8" t="str">
        <f ca="1">IF(AND(J2000="no",$B$10="si"),"si","no")</f>
        <v>no</v>
      </c>
      <c r="N2000" s="266"/>
      <c r="O2000" s="266"/>
      <c r="P2000" s="266"/>
      <c r="Q2000" s="267" t="str" cm="1">
        <f t="array" aca="1" ref="Q2000" ca="1">_xlfn.IFS(J2000="no","no",$B$10="si","si")</f>
        <v>si</v>
      </c>
      <c r="R2000" s="266"/>
    </row>
    <row r="2001" spans="1:18" x14ac:dyDescent="0.3">
      <c r="A2001" s="61" t="s">
        <v>7832</v>
      </c>
      <c r="B2001" s="224" t="s">
        <v>44</v>
      </c>
      <c r="C2001" s="225" t="s">
        <v>7833</v>
      </c>
      <c r="D2001" s="38" t="s">
        <v>57</v>
      </c>
      <c r="E2001" s="235" t="s">
        <v>7834</v>
      </c>
      <c r="F2001" s="38" t="s">
        <v>1048</v>
      </c>
      <c r="G2001" s="39" t="s">
        <v>7835</v>
      </c>
      <c r="H2001" s="81">
        <v>44566</v>
      </c>
      <c r="I2001" s="84">
        <f>Table15[[#This Row],[Fecha 
de 
expedición]]+1461</f>
        <v>46027</v>
      </c>
      <c r="J2001" s="244" t="str">
        <f ca="1">IF(I2001&gt;=TODAY(),"si","no")</f>
        <v>si</v>
      </c>
      <c r="K2001" s="8" t="str">
        <f ca="1">IF(ABS(_xlfn.DAYS(TODAY(),I2001))&lt;$B$9,"Debe renovar licencia luego de curso de 8 horas","")</f>
        <v/>
      </c>
      <c r="L2001" s="8"/>
      <c r="M2001" s="8" t="str">
        <f ca="1">IF(AND(J2001="no",$B$10="si"),"si","no")</f>
        <v>no</v>
      </c>
      <c r="N2001" s="266"/>
      <c r="O2001" s="266"/>
      <c r="P2001" s="266"/>
      <c r="Q2001" s="267" t="str" cm="1">
        <f t="array" aca="1" ref="Q2001" ca="1">_xlfn.IFS(J2001="no","no",$B$10="si","si")</f>
        <v>si</v>
      </c>
      <c r="R2001" s="266"/>
    </row>
    <row r="2002" spans="1:18" x14ac:dyDescent="0.3">
      <c r="A2002" s="61" t="s">
        <v>7836</v>
      </c>
      <c r="B2002" s="224" t="s">
        <v>44</v>
      </c>
      <c r="C2002" s="225" t="s">
        <v>7837</v>
      </c>
      <c r="D2002" s="38" t="s">
        <v>57</v>
      </c>
      <c r="E2002" s="235" t="s">
        <v>7838</v>
      </c>
      <c r="F2002" s="38" t="s">
        <v>53</v>
      </c>
      <c r="G2002" s="39" t="s">
        <v>7839</v>
      </c>
      <c r="H2002" s="81">
        <v>44566</v>
      </c>
      <c r="I2002" s="84">
        <f>Table15[[#This Row],[Fecha 
de 
expedición]]+1461</f>
        <v>46027</v>
      </c>
      <c r="J2002" s="244" t="str">
        <f ca="1">IF(I2002&gt;=TODAY(),"si","no")</f>
        <v>si</v>
      </c>
      <c r="K2002" s="8" t="str">
        <f ca="1">IF(ABS(_xlfn.DAYS(TODAY(),I2002))&lt;$B$9,"Debe renovar licencia luego de curso de 8 horas","")</f>
        <v/>
      </c>
      <c r="L2002" s="8"/>
      <c r="M2002" s="8" t="str">
        <f ca="1">IF(AND(J2002="no",$B$10="si"),"si","no")</f>
        <v>no</v>
      </c>
      <c r="N2002" s="266"/>
      <c r="O2002" s="266"/>
      <c r="P2002" s="266"/>
      <c r="Q2002" s="267" t="str" cm="1">
        <f t="array" aca="1" ref="Q2002" ca="1">_xlfn.IFS(J2002="no","no",$B$10="si","si")</f>
        <v>si</v>
      </c>
      <c r="R2002" s="266"/>
    </row>
    <row r="2003" spans="1:18" x14ac:dyDescent="0.3">
      <c r="A2003" s="61" t="s">
        <v>7840</v>
      </c>
      <c r="B2003" s="224" t="s">
        <v>44</v>
      </c>
      <c r="C2003" s="225" t="s">
        <v>7841</v>
      </c>
      <c r="D2003" s="38" t="s">
        <v>57</v>
      </c>
      <c r="E2003" s="235" t="s">
        <v>7842</v>
      </c>
      <c r="F2003" s="38" t="s">
        <v>7843</v>
      </c>
      <c r="G2003" s="39" t="s">
        <v>7844</v>
      </c>
      <c r="H2003" s="81">
        <v>44566</v>
      </c>
      <c r="I2003" s="84">
        <f>Table15[[#This Row],[Fecha 
de 
expedición]]+1461</f>
        <v>46027</v>
      </c>
      <c r="J2003" s="244" t="str">
        <f ca="1">IF(I2003&gt;=TODAY(),"si","no")</f>
        <v>si</v>
      </c>
      <c r="K2003" s="8" t="str">
        <f ca="1">IF(ABS(_xlfn.DAYS(TODAY(),I2003))&lt;$B$9,"Debe renovar licencia luego de curso de 8 horas","")</f>
        <v/>
      </c>
      <c r="L2003" s="8"/>
      <c r="M2003" s="8" t="str">
        <f ca="1">IF(AND(J2003="no",$B$10="si"),"si","no")</f>
        <v>no</v>
      </c>
      <c r="N2003" s="266"/>
      <c r="O2003" s="266"/>
      <c r="P2003" s="266"/>
      <c r="Q2003" s="267" t="str" cm="1">
        <f t="array" aca="1" ref="Q2003" ca="1">_xlfn.IFS(J2003="no","no",$B$10="si","si")</f>
        <v>si</v>
      </c>
      <c r="R2003" s="266"/>
    </row>
    <row r="2004" spans="1:18" x14ac:dyDescent="0.3">
      <c r="A2004" s="61" t="s">
        <v>7845</v>
      </c>
      <c r="B2004" s="224" t="s">
        <v>44</v>
      </c>
      <c r="C2004" s="225" t="s">
        <v>7846</v>
      </c>
      <c r="D2004" s="38" t="s">
        <v>57</v>
      </c>
      <c r="E2004" s="235" t="s">
        <v>7847</v>
      </c>
      <c r="F2004" s="38" t="s">
        <v>119</v>
      </c>
      <c r="G2004" s="39" t="s">
        <v>7848</v>
      </c>
      <c r="H2004" s="81">
        <v>44566</v>
      </c>
      <c r="I2004" s="84">
        <f>Table15[[#This Row],[Fecha 
de 
expedición]]+1461</f>
        <v>46027</v>
      </c>
      <c r="J2004" s="244" t="str">
        <f ca="1">IF(I2004&gt;=TODAY(),"si","no")</f>
        <v>si</v>
      </c>
      <c r="K2004" s="8" t="str">
        <f ca="1">IF(ABS(_xlfn.DAYS(TODAY(),I2004))&lt;$B$9,"Debe renovar licencia luego de curso de 8 horas","")</f>
        <v/>
      </c>
      <c r="L2004" s="8"/>
      <c r="M2004" s="8" t="str">
        <f ca="1">IF(AND(J2004="no",$B$10="si"),"si","no")</f>
        <v>no</v>
      </c>
      <c r="N2004" s="266"/>
      <c r="O2004" s="266"/>
      <c r="P2004" s="266"/>
      <c r="Q2004" s="267" t="str" cm="1">
        <f t="array" aca="1" ref="Q2004" ca="1">_xlfn.IFS(J2004="no","no",$B$10="si","si")</f>
        <v>si</v>
      </c>
      <c r="R2004" s="266"/>
    </row>
    <row r="2005" spans="1:18" x14ac:dyDescent="0.3">
      <c r="A2005" s="61" t="s">
        <v>7849</v>
      </c>
      <c r="B2005" s="224" t="s">
        <v>44</v>
      </c>
      <c r="C2005" s="225" t="s">
        <v>7850</v>
      </c>
      <c r="D2005" s="38" t="s">
        <v>57</v>
      </c>
      <c r="E2005" s="235" t="s">
        <v>7851</v>
      </c>
      <c r="F2005" s="38" t="s">
        <v>94</v>
      </c>
      <c r="G2005" s="39" t="s">
        <v>7852</v>
      </c>
      <c r="H2005" s="81">
        <v>44573</v>
      </c>
      <c r="I2005" s="84">
        <f>Table15[[#This Row],[Fecha 
de 
expedición]]+1461</f>
        <v>46034</v>
      </c>
      <c r="J2005" s="244" t="str">
        <f ca="1">IF(I2005&gt;=TODAY(),"si","no")</f>
        <v>si</v>
      </c>
      <c r="K2005" s="8" t="str">
        <f ca="1">IF(ABS(_xlfn.DAYS(TODAY(),I2005))&lt;$B$9,"Debe renovar licencia luego de curso de 8 horas","")</f>
        <v/>
      </c>
      <c r="L2005" s="8"/>
      <c r="M2005" s="8" t="str">
        <f ca="1">IF(AND(J2005="no",$B$10="si"),"si","no")</f>
        <v>no</v>
      </c>
      <c r="N2005" s="266"/>
      <c r="O2005" s="266"/>
      <c r="P2005" s="266"/>
      <c r="Q2005" s="267" t="str" cm="1">
        <f t="array" aca="1" ref="Q2005" ca="1">_xlfn.IFS(J2005="no","no",$B$10="si","si")</f>
        <v>si</v>
      </c>
      <c r="R2005" s="266"/>
    </row>
    <row r="2006" spans="1:18" x14ac:dyDescent="0.3">
      <c r="A2006" s="61" t="s">
        <v>7853</v>
      </c>
      <c r="B2006" s="224" t="s">
        <v>44</v>
      </c>
      <c r="C2006" s="225" t="s">
        <v>7854</v>
      </c>
      <c r="D2006" s="38" t="s">
        <v>57</v>
      </c>
      <c r="E2006" s="235" t="s">
        <v>7855</v>
      </c>
      <c r="F2006" s="38" t="s">
        <v>929</v>
      </c>
      <c r="G2006" s="39" t="s">
        <v>7856</v>
      </c>
      <c r="H2006" s="81">
        <v>44573</v>
      </c>
      <c r="I2006" s="84">
        <f>Table15[[#This Row],[Fecha 
de 
expedición]]+1461</f>
        <v>46034</v>
      </c>
      <c r="J2006" s="244" t="str">
        <f ca="1">IF(I2006&gt;=TODAY(),"si","no")</f>
        <v>si</v>
      </c>
      <c r="K2006" s="8" t="str">
        <f ca="1">IF(ABS(_xlfn.DAYS(TODAY(),I2006))&lt;$B$9,"Debe renovar licencia luego de curso de 8 horas","")</f>
        <v/>
      </c>
      <c r="L2006" s="8"/>
      <c r="M2006" s="8" t="str">
        <f ca="1">IF(AND(J2006="no",$B$10="si"),"si","no")</f>
        <v>no</v>
      </c>
      <c r="N2006" s="266"/>
      <c r="O2006" s="266"/>
      <c r="P2006" s="266"/>
      <c r="Q2006" s="267" t="str" cm="1">
        <f t="array" aca="1" ref="Q2006" ca="1">_xlfn.IFS(J2006="no","no",$B$10="si","si")</f>
        <v>si</v>
      </c>
      <c r="R2006" s="266"/>
    </row>
    <row r="2007" spans="1:18" x14ac:dyDescent="0.3">
      <c r="A2007" s="61" t="s">
        <v>7857</v>
      </c>
      <c r="B2007" s="224" t="s">
        <v>44</v>
      </c>
      <c r="C2007" s="225" t="s">
        <v>7858</v>
      </c>
      <c r="D2007" s="38" t="s">
        <v>57</v>
      </c>
      <c r="E2007" s="235" t="s">
        <v>7859</v>
      </c>
      <c r="F2007" s="38" t="s">
        <v>53</v>
      </c>
      <c r="G2007" s="39" t="s">
        <v>7860</v>
      </c>
      <c r="H2007" s="81">
        <v>44573</v>
      </c>
      <c r="I2007" s="84">
        <f>Table15[[#This Row],[Fecha 
de 
expedición]]+1461</f>
        <v>46034</v>
      </c>
      <c r="J2007" s="244" t="str">
        <f ca="1">IF(I2007&gt;=TODAY(),"si","no")</f>
        <v>si</v>
      </c>
      <c r="K2007" s="8" t="str">
        <f ca="1">IF(ABS(_xlfn.DAYS(TODAY(),I2007))&lt;$B$9,"Debe renovar licencia luego de curso de 8 horas","")</f>
        <v/>
      </c>
      <c r="L2007" s="8"/>
      <c r="M2007" s="8" t="str">
        <f ca="1">IF(AND(J2007="no",$B$10="si"),"si","no")</f>
        <v>no</v>
      </c>
      <c r="N2007" s="266"/>
      <c r="O2007" s="266"/>
      <c r="P2007" s="266"/>
      <c r="Q2007" s="267" t="str" cm="1">
        <f t="array" aca="1" ref="Q2007" ca="1">_xlfn.IFS(J2007="no","no",$B$10="si","si")</f>
        <v>si</v>
      </c>
      <c r="R2007" s="266"/>
    </row>
    <row r="2008" spans="1:18" x14ac:dyDescent="0.3">
      <c r="A2008" s="61" t="s">
        <v>7861</v>
      </c>
      <c r="B2008" s="224" t="s">
        <v>44</v>
      </c>
      <c r="C2008" s="225" t="s">
        <v>7862</v>
      </c>
      <c r="D2008" s="38" t="s">
        <v>57</v>
      </c>
      <c r="E2008" s="235" t="s">
        <v>7863</v>
      </c>
      <c r="F2008" s="38"/>
      <c r="G2008" s="39" t="s">
        <v>7864</v>
      </c>
      <c r="H2008" s="81">
        <v>44573</v>
      </c>
      <c r="I2008" s="84">
        <f>Table15[[#This Row],[Fecha 
de 
expedición]]+1461</f>
        <v>46034</v>
      </c>
      <c r="J2008" s="244" t="str">
        <f ca="1">IF(I2008&gt;=TODAY(),"si","no")</f>
        <v>si</v>
      </c>
      <c r="K2008" s="8" t="str">
        <f ca="1">IF(ABS(_xlfn.DAYS(TODAY(),I2008))&lt;$B$9,"Debe renovar licencia luego de curso de 8 horas","")</f>
        <v/>
      </c>
      <c r="L2008" s="8"/>
      <c r="M2008" s="8" t="str">
        <f ca="1">IF(AND(J2008="no",$B$10="si"),"si","no")</f>
        <v>no</v>
      </c>
      <c r="N2008" s="266"/>
      <c r="O2008" s="266"/>
      <c r="P2008" s="266"/>
      <c r="Q2008" s="267" t="str" cm="1">
        <f t="array" aca="1" ref="Q2008" ca="1">_xlfn.IFS(J2008="no","no",$B$10="si","si")</f>
        <v>si</v>
      </c>
      <c r="R2008" s="266"/>
    </row>
    <row r="2009" spans="1:18" x14ac:dyDescent="0.3">
      <c r="A2009" s="61" t="s">
        <v>7865</v>
      </c>
      <c r="B2009" s="224" t="s">
        <v>44</v>
      </c>
      <c r="C2009" s="225" t="s">
        <v>7866</v>
      </c>
      <c r="D2009" s="38" t="s">
        <v>57</v>
      </c>
      <c r="E2009" s="235" t="s">
        <v>7867</v>
      </c>
      <c r="F2009" s="38" t="s">
        <v>74</v>
      </c>
      <c r="G2009" s="39" t="s">
        <v>7868</v>
      </c>
      <c r="H2009" s="81">
        <v>44573</v>
      </c>
      <c r="I2009" s="84">
        <f>Table15[[#This Row],[Fecha 
de 
expedición]]+1461</f>
        <v>46034</v>
      </c>
      <c r="J2009" s="244" t="str">
        <f ca="1">IF(I2009&gt;=TODAY(),"si","no")</f>
        <v>si</v>
      </c>
      <c r="K2009" s="8" t="str">
        <f ca="1">IF(ABS(_xlfn.DAYS(TODAY(),I2009))&lt;$B$9,"Debe renovar licencia luego de curso de 8 horas","")</f>
        <v/>
      </c>
      <c r="L2009" s="8"/>
      <c r="M2009" s="8" t="str">
        <f ca="1">IF(AND(J2009="no",$B$10="si"),"si","no")</f>
        <v>no</v>
      </c>
      <c r="N2009" s="266"/>
      <c r="O2009" s="266"/>
      <c r="P2009" s="266"/>
      <c r="Q2009" s="267" t="str" cm="1">
        <f t="array" aca="1" ref="Q2009" ca="1">_xlfn.IFS(J2009="no","no",$B$10="si","si")</f>
        <v>si</v>
      </c>
      <c r="R2009" s="266"/>
    </row>
    <row r="2010" spans="1:18" x14ac:dyDescent="0.3">
      <c r="A2010" s="61" t="s">
        <v>7869</v>
      </c>
      <c r="B2010" s="224" t="s">
        <v>44</v>
      </c>
      <c r="C2010" s="225" t="s">
        <v>7870</v>
      </c>
      <c r="D2010" s="38" t="s">
        <v>57</v>
      </c>
      <c r="E2010" s="235" t="s">
        <v>7871</v>
      </c>
      <c r="F2010" s="38" t="s">
        <v>1011</v>
      </c>
      <c r="G2010" s="39" t="s">
        <v>7872</v>
      </c>
      <c r="H2010" s="81">
        <v>44573</v>
      </c>
      <c r="I2010" s="84">
        <f>Table15[[#This Row],[Fecha 
de 
expedición]]+1461</f>
        <v>46034</v>
      </c>
      <c r="J2010" s="244" t="str">
        <f ca="1">IF(I2010&gt;=TODAY(),"si","no")</f>
        <v>si</v>
      </c>
      <c r="K2010" s="8" t="str">
        <f ca="1">IF(ABS(_xlfn.DAYS(TODAY(),I2010))&lt;$B$9,"Debe renovar licencia luego de curso de 8 horas","")</f>
        <v/>
      </c>
      <c r="L2010" s="8"/>
      <c r="M2010" s="8" t="str">
        <f ca="1">IF(AND(J2010="no",$B$10="si"),"si","no")</f>
        <v>no</v>
      </c>
      <c r="N2010" s="266"/>
      <c r="O2010" s="266"/>
      <c r="P2010" s="266"/>
      <c r="Q2010" s="267" t="str" cm="1">
        <f t="array" aca="1" ref="Q2010" ca="1">_xlfn.IFS(J2010="no","no",$B$10="si","si")</f>
        <v>si</v>
      </c>
      <c r="R2010" s="266"/>
    </row>
    <row r="2011" spans="1:18" x14ac:dyDescent="0.3">
      <c r="A2011" s="61" t="s">
        <v>7873</v>
      </c>
      <c r="B2011" s="224" t="s">
        <v>44</v>
      </c>
      <c r="C2011" s="225" t="s">
        <v>7874</v>
      </c>
      <c r="D2011" s="38" t="s">
        <v>57</v>
      </c>
      <c r="E2011" s="235" t="s">
        <v>7875</v>
      </c>
      <c r="F2011" s="38" t="s">
        <v>709</v>
      </c>
      <c r="G2011" s="39" t="s">
        <v>7876</v>
      </c>
      <c r="H2011" s="81">
        <v>44573</v>
      </c>
      <c r="I2011" s="84">
        <f>Table15[[#This Row],[Fecha 
de 
expedición]]+1461</f>
        <v>46034</v>
      </c>
      <c r="J2011" s="244" t="str">
        <f ca="1">IF(I2011&gt;=TODAY(),"si","no")</f>
        <v>si</v>
      </c>
      <c r="K2011" s="8" t="str">
        <f ca="1">IF(ABS(_xlfn.DAYS(TODAY(),I2011))&lt;$B$9,"Debe renovar licencia luego de curso de 8 horas","")</f>
        <v/>
      </c>
      <c r="L2011" s="8"/>
      <c r="M2011" s="8" t="str">
        <f ca="1">IF(AND(J2011="no",$B$10="si"),"si","no")</f>
        <v>no</v>
      </c>
      <c r="N2011" s="266"/>
      <c r="O2011" s="266"/>
      <c r="P2011" s="266"/>
      <c r="Q2011" s="267" t="str" cm="1">
        <f t="array" aca="1" ref="Q2011" ca="1">_xlfn.IFS(J2011="no","no",$B$10="si","si")</f>
        <v>si</v>
      </c>
      <c r="R2011" s="266"/>
    </row>
    <row r="2012" spans="1:18" x14ac:dyDescent="0.3">
      <c r="A2012" s="61" t="s">
        <v>7877</v>
      </c>
      <c r="B2012" s="224" t="s">
        <v>44</v>
      </c>
      <c r="C2012" s="225" t="s">
        <v>7878</v>
      </c>
      <c r="D2012" s="38" t="s">
        <v>57</v>
      </c>
      <c r="E2012" s="235" t="s">
        <v>7879</v>
      </c>
      <c r="F2012" s="38" t="s">
        <v>74</v>
      </c>
      <c r="G2012" s="39" t="s">
        <v>7880</v>
      </c>
      <c r="H2012" s="81">
        <v>44573</v>
      </c>
      <c r="I2012" s="84">
        <f>Table15[[#This Row],[Fecha 
de 
expedición]]+1461</f>
        <v>46034</v>
      </c>
      <c r="J2012" s="244" t="str">
        <f ca="1">IF(I2012&gt;=TODAY(),"si","no")</f>
        <v>si</v>
      </c>
      <c r="K2012" s="8" t="str">
        <f ca="1">IF(ABS(_xlfn.DAYS(TODAY(),I2012))&lt;$B$9,"Debe renovar licencia luego de curso de 8 horas","")</f>
        <v/>
      </c>
      <c r="L2012" s="8"/>
      <c r="M2012" s="8" t="str">
        <f ca="1">IF(AND(J2012="no",$B$10="si"),"si","no")</f>
        <v>no</v>
      </c>
      <c r="N2012" s="266"/>
      <c r="O2012" s="266"/>
      <c r="P2012" s="266"/>
      <c r="Q2012" s="267" t="str" cm="1">
        <f t="array" aca="1" ref="Q2012" ca="1">_xlfn.IFS(J2012="no","no",$B$10="si","si")</f>
        <v>si</v>
      </c>
      <c r="R2012" s="266"/>
    </row>
    <row r="2013" spans="1:18" x14ac:dyDescent="0.3">
      <c r="A2013" s="61" t="s">
        <v>7881</v>
      </c>
      <c r="B2013" s="224" t="s">
        <v>44</v>
      </c>
      <c r="C2013" s="225" t="s">
        <v>7882</v>
      </c>
      <c r="D2013" s="38" t="s">
        <v>57</v>
      </c>
      <c r="E2013" s="235" t="s">
        <v>7883</v>
      </c>
      <c r="F2013" s="38" t="s">
        <v>709</v>
      </c>
      <c r="G2013" s="39" t="s">
        <v>7884</v>
      </c>
      <c r="H2013" s="81">
        <v>44573</v>
      </c>
      <c r="I2013" s="84">
        <f>Table15[[#This Row],[Fecha 
de 
expedición]]+1461</f>
        <v>46034</v>
      </c>
      <c r="J2013" s="244" t="str">
        <f ca="1">IF(I2013&gt;=TODAY(),"si","no")</f>
        <v>si</v>
      </c>
      <c r="K2013" s="8" t="str">
        <f ca="1">IF(ABS(_xlfn.DAYS(TODAY(),I2013))&lt;$B$9,"Debe renovar licencia luego de curso de 8 horas","")</f>
        <v/>
      </c>
      <c r="L2013" s="8"/>
      <c r="M2013" s="8" t="str">
        <f ca="1">IF(AND(J2013="no",$B$10="si"),"si","no")</f>
        <v>no</v>
      </c>
      <c r="N2013" s="266"/>
      <c r="O2013" s="266"/>
      <c r="P2013" s="266"/>
      <c r="Q2013" s="267" t="str" cm="1">
        <f t="array" aca="1" ref="Q2013" ca="1">_xlfn.IFS(J2013="no","no",$B$10="si","si")</f>
        <v>si</v>
      </c>
      <c r="R2013" s="266"/>
    </row>
    <row r="2014" spans="1:18" x14ac:dyDescent="0.3">
      <c r="A2014" s="61" t="s">
        <v>7885</v>
      </c>
      <c r="B2014" s="224" t="s">
        <v>44</v>
      </c>
      <c r="C2014" s="225" t="s">
        <v>7886</v>
      </c>
      <c r="D2014" s="38" t="s">
        <v>57</v>
      </c>
      <c r="E2014" s="235" t="s">
        <v>7887</v>
      </c>
      <c r="F2014" s="38" t="s">
        <v>443</v>
      </c>
      <c r="G2014" s="39" t="s">
        <v>7888</v>
      </c>
      <c r="H2014" s="81">
        <v>44573</v>
      </c>
      <c r="I2014" s="84">
        <f>Table15[[#This Row],[Fecha 
de 
expedición]]+1461</f>
        <v>46034</v>
      </c>
      <c r="J2014" s="244" t="str">
        <f ca="1">IF(I2014&gt;=TODAY(),"si","no")</f>
        <v>si</v>
      </c>
      <c r="K2014" s="8" t="str">
        <f ca="1">IF(ABS(_xlfn.DAYS(TODAY(),I2014))&lt;$B$9,"Debe renovar licencia luego de curso de 8 horas","")</f>
        <v/>
      </c>
      <c r="L2014" s="8"/>
      <c r="M2014" s="8" t="str">
        <f ca="1">IF(AND(J2014="no",$B$10="si"),"si","no")</f>
        <v>no</v>
      </c>
      <c r="N2014" s="266"/>
      <c r="O2014" s="266"/>
      <c r="P2014" s="266"/>
      <c r="Q2014" s="267" t="str" cm="1">
        <f t="array" aca="1" ref="Q2014" ca="1">_xlfn.IFS(J2014="no","no",$B$10="si","si")</f>
        <v>si</v>
      </c>
      <c r="R2014" s="266"/>
    </row>
    <row r="2015" spans="1:18" x14ac:dyDescent="0.3">
      <c r="A2015" s="61" t="s">
        <v>7889</v>
      </c>
      <c r="B2015" s="224" t="s">
        <v>44</v>
      </c>
      <c r="C2015" s="225" t="s">
        <v>7890</v>
      </c>
      <c r="D2015" s="38" t="s">
        <v>46</v>
      </c>
      <c r="E2015" s="235" t="s">
        <v>7891</v>
      </c>
      <c r="F2015" s="38" t="s">
        <v>89</v>
      </c>
      <c r="G2015" s="39" t="s">
        <v>7892</v>
      </c>
      <c r="H2015" s="81">
        <v>44573</v>
      </c>
      <c r="I2015" s="84">
        <f>Table15[[#This Row],[Fecha 
de 
expedición]]+1461</f>
        <v>46034</v>
      </c>
      <c r="J2015" s="244" t="str">
        <f ca="1">IF(I2015&gt;=TODAY(),"si","no")</f>
        <v>si</v>
      </c>
      <c r="K2015" s="8" t="str">
        <f ca="1">IF(ABS(_xlfn.DAYS(TODAY(),I2015))&lt;$B$9,"Debe renovar licencia luego de curso de 8 horas","")</f>
        <v/>
      </c>
      <c r="L2015" s="8"/>
      <c r="M2015" s="8" t="str">
        <f ca="1">IF(AND(J2015="no",$B$10="si"),"si","no")</f>
        <v>no</v>
      </c>
      <c r="N2015" s="266"/>
      <c r="O2015" s="266"/>
      <c r="P2015" s="266"/>
      <c r="Q2015" s="267" t="str" cm="1">
        <f t="array" aca="1" ref="Q2015" ca="1">_xlfn.IFS(J2015="no","no",$B$10="si","si")</f>
        <v>si</v>
      </c>
      <c r="R2015" s="266"/>
    </row>
    <row r="2016" spans="1:18" x14ac:dyDescent="0.3">
      <c r="A2016" s="61" t="s">
        <v>7893</v>
      </c>
      <c r="B2016" s="224" t="s">
        <v>44</v>
      </c>
      <c r="C2016" s="225" t="s">
        <v>7894</v>
      </c>
      <c r="D2016" s="38" t="s">
        <v>57</v>
      </c>
      <c r="E2016" s="235" t="s">
        <v>7895</v>
      </c>
      <c r="F2016" s="38" t="s">
        <v>929</v>
      </c>
      <c r="G2016" s="39" t="s">
        <v>7896</v>
      </c>
      <c r="H2016" s="81">
        <v>44589</v>
      </c>
      <c r="I2016" s="84">
        <f>Table15[[#This Row],[Fecha 
de 
expedición]]+1461</f>
        <v>46050</v>
      </c>
      <c r="J2016" s="244" t="str">
        <f ca="1">IF(I2016&gt;=TODAY(),"si","no")</f>
        <v>si</v>
      </c>
      <c r="K2016" s="8" t="str">
        <f ca="1">IF(ABS(_xlfn.DAYS(TODAY(),I2016))&lt;$B$9,"Debe renovar licencia luego de curso de 8 horas","")</f>
        <v/>
      </c>
      <c r="L2016" s="8"/>
      <c r="M2016" s="8" t="str">
        <f ca="1">IF(AND(J2016="no",$B$10="si"),"si","no")</f>
        <v>no</v>
      </c>
      <c r="N2016" s="266"/>
      <c r="O2016" s="266"/>
      <c r="P2016" s="266"/>
      <c r="Q2016" s="267" t="str" cm="1">
        <f t="array" aca="1" ref="Q2016" ca="1">_xlfn.IFS(J2016="no","no",$B$10="si","si")</f>
        <v>si</v>
      </c>
      <c r="R2016" s="266"/>
    </row>
    <row r="2017" spans="1:18" x14ac:dyDescent="0.3">
      <c r="A2017" s="61" t="s">
        <v>7897</v>
      </c>
      <c r="B2017" s="224" t="s">
        <v>44</v>
      </c>
      <c r="C2017" s="225" t="s">
        <v>7898</v>
      </c>
      <c r="D2017" s="38" t="s">
        <v>57</v>
      </c>
      <c r="E2017" s="235" t="s">
        <v>7899</v>
      </c>
      <c r="F2017" s="38" t="s">
        <v>74</v>
      </c>
      <c r="G2017" s="39" t="s">
        <v>7900</v>
      </c>
      <c r="H2017" s="81">
        <v>44589</v>
      </c>
      <c r="I2017" s="84">
        <f>Table15[[#This Row],[Fecha 
de 
expedición]]+1461</f>
        <v>46050</v>
      </c>
      <c r="J2017" s="244" t="str">
        <f ca="1">IF(I2017&gt;=TODAY(),"si","no")</f>
        <v>si</v>
      </c>
      <c r="K2017" s="8" t="str">
        <f ca="1">IF(ABS(_xlfn.DAYS(TODAY(),I2017))&lt;$B$9,"Debe renovar licencia luego de curso de 8 horas","")</f>
        <v/>
      </c>
      <c r="L2017" s="8"/>
      <c r="M2017" s="8" t="str">
        <f ca="1">IF(AND(J2017="no",$B$10="si"),"si","no")</f>
        <v>no</v>
      </c>
      <c r="N2017" s="266"/>
      <c r="O2017" s="266"/>
      <c r="P2017" s="266"/>
      <c r="Q2017" s="267" t="str" cm="1">
        <f t="array" aca="1" ref="Q2017" ca="1">_xlfn.IFS(J2017="no","no",$B$10="si","si")</f>
        <v>si</v>
      </c>
      <c r="R2017" s="266"/>
    </row>
    <row r="2018" spans="1:18" x14ac:dyDescent="0.3">
      <c r="A2018" s="61" t="s">
        <v>7901</v>
      </c>
      <c r="B2018" s="224" t="s">
        <v>44</v>
      </c>
      <c r="C2018" s="225" t="s">
        <v>7902</v>
      </c>
      <c r="D2018" s="38" t="s">
        <v>57</v>
      </c>
      <c r="E2018" s="235" t="s">
        <v>7903</v>
      </c>
      <c r="F2018" s="38" t="s">
        <v>89</v>
      </c>
      <c r="G2018" s="39" t="s">
        <v>7904</v>
      </c>
      <c r="H2018" s="81">
        <v>44596</v>
      </c>
      <c r="I2018" s="84">
        <f>Table15[[#This Row],[Fecha 
de 
expedición]]+1461</f>
        <v>46057</v>
      </c>
      <c r="J2018" s="244" t="str">
        <f ca="1">IF(I2018&gt;=TODAY(),"si","no")</f>
        <v>si</v>
      </c>
      <c r="K2018" s="8" t="str">
        <f ca="1">IF(ABS(_xlfn.DAYS(TODAY(),I2018))&lt;$B$9,"Debe renovar licencia luego de curso de 8 horas","")</f>
        <v/>
      </c>
      <c r="L2018" s="8"/>
      <c r="M2018" s="8" t="str">
        <f ca="1">IF(AND(J2018="no",$B$10="si"),"si","no")</f>
        <v>no</v>
      </c>
      <c r="N2018" s="266"/>
      <c r="O2018" s="266"/>
      <c r="P2018" s="266"/>
      <c r="Q2018" s="267" t="str" cm="1">
        <f t="array" aca="1" ref="Q2018" ca="1">_xlfn.IFS(J2018="no","no",$B$10="si","si")</f>
        <v>si</v>
      </c>
      <c r="R2018" s="266"/>
    </row>
    <row r="2019" spans="1:18" x14ac:dyDescent="0.3">
      <c r="A2019" s="61" t="s">
        <v>7905</v>
      </c>
      <c r="B2019" s="224" t="s">
        <v>44</v>
      </c>
      <c r="C2019" s="225" t="s">
        <v>7906</v>
      </c>
      <c r="D2019" s="38" t="s">
        <v>57</v>
      </c>
      <c r="E2019" s="235" t="s">
        <v>7907</v>
      </c>
      <c r="F2019" s="38" t="s">
        <v>678</v>
      </c>
      <c r="G2019" s="39" t="s">
        <v>7908</v>
      </c>
      <c r="H2019" s="81">
        <v>44596</v>
      </c>
      <c r="I2019" s="84">
        <f>Table15[[#This Row],[Fecha 
de 
expedición]]+1461</f>
        <v>46057</v>
      </c>
      <c r="J2019" s="244" t="str">
        <f ca="1">IF(I2019&gt;=TODAY(),"si","no")</f>
        <v>si</v>
      </c>
      <c r="K2019" s="8" t="str">
        <f ca="1">IF(ABS(_xlfn.DAYS(TODAY(),I2019))&lt;$B$9,"Debe renovar licencia luego de curso de 8 horas","")</f>
        <v/>
      </c>
      <c r="L2019" s="8"/>
      <c r="M2019" s="8" t="str">
        <f ca="1">IF(AND(J2019="no",$B$10="si"),"si","no")</f>
        <v>no</v>
      </c>
      <c r="N2019" s="266"/>
      <c r="O2019" s="266"/>
      <c r="P2019" s="266"/>
      <c r="Q2019" s="267" t="str" cm="1">
        <f t="array" aca="1" ref="Q2019" ca="1">_xlfn.IFS(J2019="no","no",$B$10="si","si")</f>
        <v>si</v>
      </c>
      <c r="R2019" s="266"/>
    </row>
    <row r="2020" spans="1:18" x14ac:dyDescent="0.3">
      <c r="A2020" s="61" t="s">
        <v>7909</v>
      </c>
      <c r="B2020" s="224" t="s">
        <v>44</v>
      </c>
      <c r="C2020" s="225" t="s">
        <v>7910</v>
      </c>
      <c r="D2020" s="38" t="s">
        <v>57</v>
      </c>
      <c r="E2020" s="235" t="s">
        <v>7911</v>
      </c>
      <c r="F2020" s="38" t="s">
        <v>2833</v>
      </c>
      <c r="G2020" s="39" t="s">
        <v>7912</v>
      </c>
      <c r="H2020" s="81">
        <v>44596</v>
      </c>
      <c r="I2020" s="84">
        <f>Table15[[#This Row],[Fecha 
de 
expedición]]+1461</f>
        <v>46057</v>
      </c>
      <c r="J2020" s="244" t="str">
        <f ca="1">IF(I2020&gt;=TODAY(),"si","no")</f>
        <v>si</v>
      </c>
      <c r="K2020" s="8" t="str">
        <f ca="1">IF(ABS(_xlfn.DAYS(TODAY(),I2020))&lt;$B$9,"Debe renovar licencia luego de curso de 8 horas","")</f>
        <v/>
      </c>
      <c r="L2020" s="8"/>
      <c r="M2020" s="8" t="str">
        <f ca="1">IF(AND(J2020="no",$B$10="si"),"si","no")</f>
        <v>no</v>
      </c>
      <c r="N2020" s="266"/>
      <c r="O2020" s="266"/>
      <c r="P2020" s="266"/>
      <c r="Q2020" s="267" t="str" cm="1">
        <f t="array" aca="1" ref="Q2020" ca="1">_xlfn.IFS(J2020="no","no",$B$10="si","si")</f>
        <v>si</v>
      </c>
      <c r="R2020" s="266"/>
    </row>
    <row r="2021" spans="1:18" x14ac:dyDescent="0.3">
      <c r="A2021" s="61" t="s">
        <v>7913</v>
      </c>
      <c r="B2021" s="224" t="s">
        <v>44</v>
      </c>
      <c r="C2021" s="225" t="s">
        <v>7914</v>
      </c>
      <c r="D2021" s="38" t="s">
        <v>57</v>
      </c>
      <c r="E2021" s="235" t="s">
        <v>7915</v>
      </c>
      <c r="F2021" s="38" t="s">
        <v>74</v>
      </c>
      <c r="G2021" s="39" t="s">
        <v>7916</v>
      </c>
      <c r="H2021" s="81">
        <v>44596</v>
      </c>
      <c r="I2021" s="84">
        <f>Table15[[#This Row],[Fecha 
de 
expedición]]+1461</f>
        <v>46057</v>
      </c>
      <c r="J2021" s="244" t="str">
        <f ca="1">IF(I2021&gt;=TODAY(),"si","no")</f>
        <v>si</v>
      </c>
      <c r="K2021" s="8" t="str">
        <f ca="1">IF(ABS(_xlfn.DAYS(TODAY(),I2021))&lt;$B$9,"Debe renovar licencia luego de curso de 8 horas","")</f>
        <v/>
      </c>
      <c r="L2021" s="8"/>
      <c r="M2021" s="8" t="str">
        <f ca="1">IF(AND(J2021="no",$B$10="si"),"si","no")</f>
        <v>no</v>
      </c>
      <c r="N2021" s="266"/>
      <c r="O2021" s="266"/>
      <c r="P2021" s="266"/>
      <c r="Q2021" s="267" t="str" cm="1">
        <f t="array" aca="1" ref="Q2021" ca="1">_xlfn.IFS(J2021="no","no",$B$10="si","si")</f>
        <v>si</v>
      </c>
      <c r="R2021" s="266"/>
    </row>
    <row r="2022" spans="1:18" x14ac:dyDescent="0.3">
      <c r="A2022" s="61" t="s">
        <v>7917</v>
      </c>
      <c r="B2022" s="224" t="s">
        <v>44</v>
      </c>
      <c r="C2022" s="225" t="s">
        <v>7918</v>
      </c>
      <c r="D2022" s="38" t="s">
        <v>57</v>
      </c>
      <c r="E2022" s="235" t="s">
        <v>7919</v>
      </c>
      <c r="F2022" s="38" t="s">
        <v>1940</v>
      </c>
      <c r="G2022" s="39" t="s">
        <v>7920</v>
      </c>
      <c r="H2022" s="81">
        <v>44596</v>
      </c>
      <c r="I2022" s="84">
        <f>Table15[[#This Row],[Fecha 
de 
expedición]]+1461</f>
        <v>46057</v>
      </c>
      <c r="J2022" s="244" t="str">
        <f ca="1">IF(I2022&gt;=TODAY(),"si","no")</f>
        <v>si</v>
      </c>
      <c r="K2022" s="8" t="str">
        <f ca="1">IF(ABS(_xlfn.DAYS(TODAY(),I2022))&lt;$B$9,"Debe renovar licencia luego de curso de 8 horas","")</f>
        <v/>
      </c>
      <c r="L2022" s="8"/>
      <c r="M2022" s="8" t="str">
        <f ca="1">IF(AND(J2022="no",$B$10="si"),"si","no")</f>
        <v>no</v>
      </c>
      <c r="N2022" s="266"/>
      <c r="O2022" s="266"/>
      <c r="P2022" s="266"/>
      <c r="Q2022" s="267" t="str" cm="1">
        <f t="array" aca="1" ref="Q2022" ca="1">_xlfn.IFS(J2022="no","no",$B$10="si","si")</f>
        <v>si</v>
      </c>
      <c r="R2022" s="266"/>
    </row>
    <row r="2023" spans="1:18" x14ac:dyDescent="0.3">
      <c r="A2023" s="61" t="s">
        <v>7921</v>
      </c>
      <c r="B2023" s="224" t="s">
        <v>44</v>
      </c>
      <c r="C2023" s="225" t="s">
        <v>7922</v>
      </c>
      <c r="D2023" s="38" t="s">
        <v>57</v>
      </c>
      <c r="E2023" s="235" t="s">
        <v>7923</v>
      </c>
      <c r="F2023" s="38" t="s">
        <v>53</v>
      </c>
      <c r="G2023" s="39" t="s">
        <v>7924</v>
      </c>
      <c r="H2023" s="81">
        <v>44596</v>
      </c>
      <c r="I2023" s="84">
        <f>Table15[[#This Row],[Fecha 
de 
expedición]]+1461</f>
        <v>46057</v>
      </c>
      <c r="J2023" s="244" t="str">
        <f ca="1">IF(I2023&gt;=TODAY(),"si","no")</f>
        <v>si</v>
      </c>
      <c r="K2023" s="8" t="str">
        <f ca="1">IF(ABS(_xlfn.DAYS(TODAY(),I2023))&lt;$B$9,"Debe renovar licencia luego de curso de 8 horas","")</f>
        <v/>
      </c>
      <c r="L2023" s="8"/>
      <c r="M2023" s="8" t="str">
        <f ca="1">IF(AND(J2023="no",$B$10="si"),"si","no")</f>
        <v>no</v>
      </c>
      <c r="N2023" s="266"/>
      <c r="O2023" s="266"/>
      <c r="P2023" s="266"/>
      <c r="Q2023" s="267" t="str" cm="1">
        <f t="array" aca="1" ref="Q2023" ca="1">_xlfn.IFS(J2023="no","no",$B$10="si","si")</f>
        <v>si</v>
      </c>
      <c r="R2023" s="266"/>
    </row>
    <row r="2024" spans="1:18" x14ac:dyDescent="0.3">
      <c r="A2024" s="61" t="s">
        <v>7925</v>
      </c>
      <c r="B2024" s="224" t="s">
        <v>44</v>
      </c>
      <c r="C2024" s="225" t="s">
        <v>7926</v>
      </c>
      <c r="D2024" s="38" t="s">
        <v>57</v>
      </c>
      <c r="E2024" s="235" t="s">
        <v>7927</v>
      </c>
      <c r="F2024" s="38" t="s">
        <v>194</v>
      </c>
      <c r="G2024" s="39" t="s">
        <v>7928</v>
      </c>
      <c r="H2024" s="81">
        <v>44596</v>
      </c>
      <c r="I2024" s="84">
        <f>Table15[[#This Row],[Fecha 
de 
expedición]]+1461</f>
        <v>46057</v>
      </c>
      <c r="J2024" s="244" t="str">
        <f ca="1">IF(I2024&gt;=TODAY(),"si","no")</f>
        <v>si</v>
      </c>
      <c r="K2024" s="8" t="str">
        <f ca="1">IF(ABS(_xlfn.DAYS(TODAY(),I2024))&lt;$B$9,"Debe renovar licencia luego de curso de 8 horas","")</f>
        <v/>
      </c>
      <c r="L2024" s="8"/>
      <c r="M2024" s="8" t="str">
        <f ca="1">IF(AND(J2024="no",$B$10="si"),"si","no")</f>
        <v>no</v>
      </c>
      <c r="N2024" s="266"/>
      <c r="O2024" s="266"/>
      <c r="P2024" s="266"/>
      <c r="Q2024" s="267" t="str" cm="1">
        <f t="array" aca="1" ref="Q2024" ca="1">_xlfn.IFS(J2024="no","no",$B$10="si","si")</f>
        <v>si</v>
      </c>
      <c r="R2024" s="266"/>
    </row>
    <row r="2025" spans="1:18" x14ac:dyDescent="0.3">
      <c r="A2025" s="61" t="s">
        <v>7929</v>
      </c>
      <c r="B2025" s="224" t="s">
        <v>44</v>
      </c>
      <c r="C2025" s="225" t="s">
        <v>7930</v>
      </c>
      <c r="D2025" s="38" t="s">
        <v>57</v>
      </c>
      <c r="E2025" s="235" t="s">
        <v>7931</v>
      </c>
      <c r="F2025" s="38" t="s">
        <v>53</v>
      </c>
      <c r="G2025" s="39" t="s">
        <v>7932</v>
      </c>
      <c r="H2025" s="81">
        <v>44596</v>
      </c>
      <c r="I2025" s="84">
        <f>Table15[[#This Row],[Fecha 
de 
expedición]]+1461</f>
        <v>46057</v>
      </c>
      <c r="J2025" s="244" t="str">
        <f ca="1">IF(I2025&gt;=TODAY(),"si","no")</f>
        <v>si</v>
      </c>
      <c r="K2025" s="8" t="str">
        <f ca="1">IF(ABS(_xlfn.DAYS(TODAY(),I2025))&lt;$B$9,"Debe renovar licencia luego de curso de 8 horas","")</f>
        <v/>
      </c>
      <c r="L2025" s="8"/>
      <c r="M2025" s="8" t="str">
        <f ca="1">IF(AND(J2025="no",$B$10="si"),"si","no")</f>
        <v>no</v>
      </c>
      <c r="N2025" s="266"/>
      <c r="O2025" s="266"/>
      <c r="P2025" s="266"/>
      <c r="Q2025" s="267" t="str" cm="1">
        <f t="array" aca="1" ref="Q2025" ca="1">_xlfn.IFS(J2025="no","no",$B$10="si","si")</f>
        <v>si</v>
      </c>
      <c r="R2025" s="266"/>
    </row>
    <row r="2026" spans="1:18" x14ac:dyDescent="0.3">
      <c r="A2026" s="61" t="s">
        <v>7933</v>
      </c>
      <c r="B2026" s="224" t="s">
        <v>44</v>
      </c>
      <c r="C2026" s="225" t="s">
        <v>7934</v>
      </c>
      <c r="D2026" s="38" t="s">
        <v>57</v>
      </c>
      <c r="E2026" s="235" t="s">
        <v>7935</v>
      </c>
      <c r="F2026" s="38" t="s">
        <v>887</v>
      </c>
      <c r="G2026" s="39" t="s">
        <v>7936</v>
      </c>
      <c r="H2026" s="81">
        <v>44603</v>
      </c>
      <c r="I2026" s="84">
        <f>Table15[[#This Row],[Fecha 
de 
expedición]]+1461</f>
        <v>46064</v>
      </c>
      <c r="J2026" s="244" t="str">
        <f ca="1">IF(I2026&gt;=TODAY(),"si","no")</f>
        <v>si</v>
      </c>
      <c r="K2026" s="8" t="str">
        <f ca="1">IF(ABS(_xlfn.DAYS(TODAY(),I2026))&lt;$B$9,"Debe renovar licencia luego de curso de 8 horas","")</f>
        <v/>
      </c>
      <c r="L2026" s="8"/>
      <c r="M2026" s="8" t="str">
        <f ca="1">IF(AND(J2026="no",$B$10="si"),"si","no")</f>
        <v>no</v>
      </c>
      <c r="N2026" s="266"/>
      <c r="O2026" s="266"/>
      <c r="P2026" s="266"/>
      <c r="Q2026" s="267" t="str" cm="1">
        <f t="array" aca="1" ref="Q2026" ca="1">_xlfn.IFS(J2026="no","no",$B$10="si","si")</f>
        <v>si</v>
      </c>
      <c r="R2026" s="266"/>
    </row>
    <row r="2027" spans="1:18" x14ac:dyDescent="0.3">
      <c r="A2027" s="61" t="s">
        <v>7937</v>
      </c>
      <c r="B2027" s="224" t="s">
        <v>44</v>
      </c>
      <c r="C2027" s="225" t="s">
        <v>7938</v>
      </c>
      <c r="D2027" s="38" t="s">
        <v>46</v>
      </c>
      <c r="E2027" s="235" t="s">
        <v>7939</v>
      </c>
      <c r="F2027" s="38" t="s">
        <v>74</v>
      </c>
      <c r="G2027" s="39" t="s">
        <v>7940</v>
      </c>
      <c r="H2027" s="81">
        <v>44603</v>
      </c>
      <c r="I2027" s="84">
        <f>Table15[[#This Row],[Fecha 
de 
expedición]]+1461</f>
        <v>46064</v>
      </c>
      <c r="J2027" s="244" t="str">
        <f ca="1">IF(I2027&gt;=TODAY(),"si","no")</f>
        <v>si</v>
      </c>
      <c r="K2027" s="8" t="str">
        <f ca="1">IF(ABS(_xlfn.DAYS(TODAY(),I2027))&lt;$B$9,"Debe renovar licencia luego de curso de 8 horas","")</f>
        <v/>
      </c>
      <c r="L2027" s="8"/>
      <c r="M2027" s="8" t="str">
        <f ca="1">IF(AND(J2027="no",$B$10="si"),"si","no")</f>
        <v>no</v>
      </c>
      <c r="N2027" s="266"/>
      <c r="O2027" s="266"/>
      <c r="P2027" s="266"/>
      <c r="Q2027" s="267" t="str" cm="1">
        <f t="array" aca="1" ref="Q2027" ca="1">_xlfn.IFS(J2027="no","no",$B$10="si","si")</f>
        <v>si</v>
      </c>
      <c r="R2027" s="266"/>
    </row>
    <row r="2028" spans="1:18" x14ac:dyDescent="0.3">
      <c r="A2028" s="61" t="s">
        <v>7941</v>
      </c>
      <c r="B2028" s="224" t="s">
        <v>44</v>
      </c>
      <c r="C2028" s="225" t="s">
        <v>7942</v>
      </c>
      <c r="D2028" s="38" t="s">
        <v>46</v>
      </c>
      <c r="E2028" s="235" t="s">
        <v>7943</v>
      </c>
      <c r="F2028" s="38" t="s">
        <v>48</v>
      </c>
      <c r="G2028" s="39" t="s">
        <v>7944</v>
      </c>
      <c r="H2028" s="81">
        <v>44603</v>
      </c>
      <c r="I2028" s="84">
        <f>Table15[[#This Row],[Fecha 
de 
expedición]]+1461</f>
        <v>46064</v>
      </c>
      <c r="J2028" s="244" t="str">
        <f ca="1">IF(I2028&gt;=TODAY(),"si","no")</f>
        <v>si</v>
      </c>
      <c r="K2028" s="8" t="str">
        <f ca="1">IF(ABS(_xlfn.DAYS(TODAY(),I2028))&lt;$B$9,"Debe renovar licencia luego de curso de 8 horas","")</f>
        <v/>
      </c>
      <c r="L2028" s="8"/>
      <c r="M2028" s="8" t="str">
        <f ca="1">IF(AND(J2028="no",$B$10="si"),"si","no")</f>
        <v>no</v>
      </c>
      <c r="N2028" s="266"/>
      <c r="O2028" s="266"/>
      <c r="P2028" s="266"/>
      <c r="Q2028" s="267" t="str" cm="1">
        <f t="array" aca="1" ref="Q2028" ca="1">_xlfn.IFS(J2028="no","no",$B$10="si","si")</f>
        <v>si</v>
      </c>
      <c r="R2028" s="266"/>
    </row>
    <row r="2029" spans="1:18" x14ac:dyDescent="0.3">
      <c r="A2029" s="61" t="s">
        <v>7945</v>
      </c>
      <c r="B2029" s="224" t="s">
        <v>44</v>
      </c>
      <c r="C2029" s="225" t="s">
        <v>7946</v>
      </c>
      <c r="D2029" s="38" t="s">
        <v>46</v>
      </c>
      <c r="E2029" s="235" t="s">
        <v>7947</v>
      </c>
      <c r="F2029" s="38" t="s">
        <v>74</v>
      </c>
      <c r="G2029" s="39" t="s">
        <v>7948</v>
      </c>
      <c r="H2029" s="81">
        <v>44609</v>
      </c>
      <c r="I2029" s="84">
        <f>Table15[[#This Row],[Fecha 
de 
expedición]]+1461</f>
        <v>46070</v>
      </c>
      <c r="J2029" s="244" t="str">
        <f ca="1">IF(I2029&gt;=TODAY(),"si","no")</f>
        <v>si</v>
      </c>
      <c r="K2029" s="8" t="str">
        <f ca="1">IF(ABS(_xlfn.DAYS(TODAY(),I2029))&lt;$B$9,"Debe renovar licencia luego de curso de 8 horas","")</f>
        <v/>
      </c>
      <c r="L2029" s="8"/>
      <c r="M2029" s="8" t="str">
        <f ca="1">IF(AND(J2029="no",$B$10="si"),"si","no")</f>
        <v>no</v>
      </c>
      <c r="N2029" s="266"/>
      <c r="O2029" s="266"/>
      <c r="P2029" s="266"/>
      <c r="Q2029" s="267" t="str" cm="1">
        <f t="array" aca="1" ref="Q2029" ca="1">_xlfn.IFS(J2029="no","no",$B$10="si","si")</f>
        <v>si</v>
      </c>
      <c r="R2029" s="266"/>
    </row>
    <row r="2030" spans="1:18" x14ac:dyDescent="0.3">
      <c r="A2030" s="61" t="s">
        <v>7949</v>
      </c>
      <c r="B2030" s="224" t="s">
        <v>44</v>
      </c>
      <c r="C2030" s="225" t="s">
        <v>7950</v>
      </c>
      <c r="D2030" s="38" t="s">
        <v>46</v>
      </c>
      <c r="E2030" s="235" t="s">
        <v>7951</v>
      </c>
      <c r="F2030" s="38" t="s">
        <v>466</v>
      </c>
      <c r="G2030" s="39" t="s">
        <v>7952</v>
      </c>
      <c r="H2030" s="81">
        <v>44609</v>
      </c>
      <c r="I2030" s="84">
        <f>Table15[[#This Row],[Fecha 
de 
expedición]]+1461</f>
        <v>46070</v>
      </c>
      <c r="J2030" s="244" t="str">
        <f ca="1">IF(I2030&gt;=TODAY(),"si","no")</f>
        <v>si</v>
      </c>
      <c r="K2030" s="8" t="str">
        <f ca="1">IF(ABS(_xlfn.DAYS(TODAY(),I2030))&lt;$B$9,"Debe renovar licencia luego de curso de 8 horas","")</f>
        <v/>
      </c>
      <c r="L2030" s="8"/>
      <c r="M2030" s="8" t="str">
        <f ca="1">IF(AND(J2030="no",$B$10="si"),"si","no")</f>
        <v>no</v>
      </c>
      <c r="N2030" s="266"/>
      <c r="O2030" s="266"/>
      <c r="P2030" s="266"/>
      <c r="Q2030" s="267" t="str" cm="1">
        <f t="array" aca="1" ref="Q2030" ca="1">_xlfn.IFS(J2030="no","no",$B$10="si","si")</f>
        <v>si</v>
      </c>
      <c r="R2030" s="266"/>
    </row>
    <row r="2031" spans="1:18" x14ac:dyDescent="0.3">
      <c r="A2031" s="61" t="s">
        <v>7953</v>
      </c>
      <c r="B2031" s="224" t="s">
        <v>44</v>
      </c>
      <c r="C2031" s="225" t="s">
        <v>7954</v>
      </c>
      <c r="D2031" s="38" t="s">
        <v>46</v>
      </c>
      <c r="E2031" s="235" t="s">
        <v>7955</v>
      </c>
      <c r="F2031" s="38" t="s">
        <v>664</v>
      </c>
      <c r="G2031" s="39" t="s">
        <v>7956</v>
      </c>
      <c r="H2031" s="81">
        <v>44609</v>
      </c>
      <c r="I2031" s="84">
        <f>Table15[[#This Row],[Fecha 
de 
expedición]]+1461</f>
        <v>46070</v>
      </c>
      <c r="J2031" s="244" t="str">
        <f ca="1">IF(I2031&gt;=TODAY(),"si","no")</f>
        <v>si</v>
      </c>
      <c r="K2031" s="8" t="str">
        <f ca="1">IF(ABS(_xlfn.DAYS(TODAY(),I2031))&lt;$B$9,"Debe renovar licencia luego de curso de 8 horas","")</f>
        <v/>
      </c>
      <c r="L2031" s="8"/>
      <c r="M2031" s="8" t="str">
        <f ca="1">IF(AND(J2031="no",$B$10="si"),"si","no")</f>
        <v>no</v>
      </c>
      <c r="N2031" s="266"/>
      <c r="O2031" s="266"/>
      <c r="P2031" s="266"/>
      <c r="Q2031" s="267" t="str" cm="1">
        <f t="array" aca="1" ref="Q2031" ca="1">_xlfn.IFS(J2031="no","no",$B$10="si","si")</f>
        <v>si</v>
      </c>
      <c r="R2031" s="266"/>
    </row>
    <row r="2032" spans="1:18" x14ac:dyDescent="0.3">
      <c r="A2032" s="61" t="s">
        <v>7957</v>
      </c>
      <c r="B2032" s="224" t="s">
        <v>44</v>
      </c>
      <c r="C2032" s="225" t="s">
        <v>7958</v>
      </c>
      <c r="D2032" s="38" t="s">
        <v>57</v>
      </c>
      <c r="E2032" s="235" t="s">
        <v>7959</v>
      </c>
      <c r="F2032" s="38" t="s">
        <v>299</v>
      </c>
      <c r="G2032" s="39" t="s">
        <v>7960</v>
      </c>
      <c r="H2032" s="81">
        <v>44616</v>
      </c>
      <c r="I2032" s="84">
        <f>Table15[[#This Row],[Fecha 
de 
expedición]]+1461</f>
        <v>46077</v>
      </c>
      <c r="J2032" s="244" t="str">
        <f ca="1">IF(I2032&gt;=TODAY(),"si","no")</f>
        <v>si</v>
      </c>
      <c r="K2032" s="8" t="str">
        <f ca="1">IF(ABS(_xlfn.DAYS(TODAY(),I2032))&lt;$B$9,"Debe renovar licencia luego de curso de 8 horas","")</f>
        <v/>
      </c>
      <c r="L2032" s="8"/>
      <c r="M2032" s="8" t="str">
        <f ca="1">IF(AND(J2032="no",$B$10="si"),"si","no")</f>
        <v>no</v>
      </c>
      <c r="N2032" s="266"/>
      <c r="O2032" s="266"/>
      <c r="P2032" s="266"/>
      <c r="Q2032" s="267" t="str" cm="1">
        <f t="array" aca="1" ref="Q2032" ca="1">_xlfn.IFS(J2032="no","no",$B$10="si","si")</f>
        <v>si</v>
      </c>
      <c r="R2032" s="266"/>
    </row>
    <row r="2033" spans="1:18" x14ac:dyDescent="0.3">
      <c r="A2033" s="61" t="s">
        <v>7961</v>
      </c>
      <c r="B2033" s="224" t="s">
        <v>44</v>
      </c>
      <c r="C2033" s="225" t="s">
        <v>7962</v>
      </c>
      <c r="D2033" s="38" t="s">
        <v>57</v>
      </c>
      <c r="E2033" s="235" t="s">
        <v>7963</v>
      </c>
      <c r="F2033" s="38" t="s">
        <v>53</v>
      </c>
      <c r="G2033" s="39" t="s">
        <v>7964</v>
      </c>
      <c r="H2033" s="81">
        <v>44616</v>
      </c>
      <c r="I2033" s="84">
        <f>Table15[[#This Row],[Fecha 
de 
expedición]]+1461</f>
        <v>46077</v>
      </c>
      <c r="J2033" s="244" t="str">
        <f ca="1">IF(I2033&gt;=TODAY(),"si","no")</f>
        <v>si</v>
      </c>
      <c r="K2033" s="8" t="str">
        <f ca="1">IF(ABS(_xlfn.DAYS(TODAY(),I2033))&lt;$B$9,"Debe renovar licencia luego de curso de 8 horas","")</f>
        <v/>
      </c>
      <c r="L2033" s="8"/>
      <c r="M2033" s="8" t="str">
        <f ca="1">IF(AND(J2033="no",$B$10="si"),"si","no")</f>
        <v>no</v>
      </c>
      <c r="N2033" s="266"/>
      <c r="O2033" s="266"/>
      <c r="P2033" s="266"/>
      <c r="Q2033" s="267" t="str" cm="1">
        <f t="array" aca="1" ref="Q2033" ca="1">_xlfn.IFS(J2033="no","no",$B$10="si","si")</f>
        <v>si</v>
      </c>
      <c r="R2033" s="266"/>
    </row>
    <row r="2034" spans="1:18" x14ac:dyDescent="0.3">
      <c r="A2034" s="61" t="s">
        <v>7965</v>
      </c>
      <c r="B2034" s="224" t="s">
        <v>44</v>
      </c>
      <c r="C2034" s="225" t="s">
        <v>7966</v>
      </c>
      <c r="D2034" s="38" t="s">
        <v>57</v>
      </c>
      <c r="E2034" s="235" t="s">
        <v>7967</v>
      </c>
      <c r="F2034" s="38" t="s">
        <v>119</v>
      </c>
      <c r="G2034" s="39" t="s">
        <v>7968</v>
      </c>
      <c r="H2034" s="81">
        <v>44616</v>
      </c>
      <c r="I2034" s="84">
        <f>Table15[[#This Row],[Fecha 
de 
expedición]]+1461</f>
        <v>46077</v>
      </c>
      <c r="J2034" s="244" t="str">
        <f ca="1">IF(I2034&gt;=TODAY(),"si","no")</f>
        <v>si</v>
      </c>
      <c r="K2034" s="8" t="str">
        <f ca="1">IF(ABS(_xlfn.DAYS(TODAY(),I2034))&lt;$B$9,"Debe renovar licencia luego de curso de 8 horas","")</f>
        <v/>
      </c>
      <c r="L2034" s="8"/>
      <c r="M2034" s="8" t="str">
        <f ca="1">IF(AND(J2034="no",$B$10="si"),"si","no")</f>
        <v>no</v>
      </c>
      <c r="N2034" s="266"/>
      <c r="O2034" s="266"/>
      <c r="P2034" s="266"/>
      <c r="Q2034" s="267" t="str" cm="1">
        <f t="array" aca="1" ref="Q2034" ca="1">_xlfn.IFS(J2034="no","no",$B$10="si","si")</f>
        <v>si</v>
      </c>
      <c r="R2034" s="266"/>
    </row>
    <row r="2035" spans="1:18" x14ac:dyDescent="0.3">
      <c r="A2035" s="61" t="s">
        <v>7969</v>
      </c>
      <c r="B2035" s="224" t="s">
        <v>44</v>
      </c>
      <c r="C2035" s="225" t="s">
        <v>7970</v>
      </c>
      <c r="D2035" s="38" t="s">
        <v>57</v>
      </c>
      <c r="E2035" s="235" t="s">
        <v>7971</v>
      </c>
      <c r="F2035" s="38" t="s">
        <v>655</v>
      </c>
      <c r="G2035" s="39" t="s">
        <v>7972</v>
      </c>
      <c r="H2035" s="81">
        <v>44616</v>
      </c>
      <c r="I2035" s="84">
        <f>Table15[[#This Row],[Fecha 
de 
expedición]]+1461</f>
        <v>46077</v>
      </c>
      <c r="J2035" s="244" t="str">
        <f ca="1">IF(I2035&gt;=TODAY(),"si","no")</f>
        <v>si</v>
      </c>
      <c r="K2035" s="8" t="str">
        <f ca="1">IF(ABS(_xlfn.DAYS(TODAY(),I2035))&lt;$B$9,"Debe renovar licencia luego de curso de 8 horas","")</f>
        <v/>
      </c>
      <c r="L2035" s="8"/>
      <c r="M2035" s="8" t="str">
        <f ca="1">IF(AND(J2035="no",$B$10="si"),"si","no")</f>
        <v>no</v>
      </c>
      <c r="N2035" s="266"/>
      <c r="O2035" s="266"/>
      <c r="P2035" s="266"/>
      <c r="Q2035" s="267" t="str" cm="1">
        <f t="array" aca="1" ref="Q2035" ca="1">_xlfn.IFS(J2035="no","no",$B$10="si","si")</f>
        <v>si</v>
      </c>
      <c r="R2035" s="266"/>
    </row>
    <row r="2036" spans="1:18" x14ac:dyDescent="0.3">
      <c r="A2036" s="61" t="s">
        <v>7973</v>
      </c>
      <c r="B2036" s="224" t="s">
        <v>44</v>
      </c>
      <c r="C2036" s="225" t="s">
        <v>7974</v>
      </c>
      <c r="D2036" s="38" t="s">
        <v>57</v>
      </c>
      <c r="E2036" s="235" t="s">
        <v>7975</v>
      </c>
      <c r="F2036" s="38" t="s">
        <v>74</v>
      </c>
      <c r="G2036" s="39" t="s">
        <v>7976</v>
      </c>
      <c r="H2036" s="81">
        <v>44621</v>
      </c>
      <c r="I2036" s="84">
        <f>Table15[[#This Row],[Fecha 
de 
expedición]]+1461</f>
        <v>46082</v>
      </c>
      <c r="J2036" s="244" t="str">
        <f ca="1">IF(I2036&gt;=TODAY(),"si","no")</f>
        <v>si</v>
      </c>
      <c r="K2036" s="8" t="str">
        <f ca="1">IF(ABS(_xlfn.DAYS(TODAY(),I2036))&lt;$B$9,"Debe renovar licencia luego de curso de 8 horas","")</f>
        <v/>
      </c>
      <c r="L2036" s="8"/>
      <c r="M2036" s="8" t="str">
        <f ca="1">IF(AND(J2036="no",$B$10="si"),"si","no")</f>
        <v>no</v>
      </c>
      <c r="N2036" s="266"/>
      <c r="O2036" s="266"/>
      <c r="P2036" s="266"/>
      <c r="Q2036" s="267" t="str" cm="1">
        <f t="array" aca="1" ref="Q2036" ca="1">_xlfn.IFS(J2036="no","no",$B$10="si","si")</f>
        <v>si</v>
      </c>
      <c r="R2036" s="266"/>
    </row>
    <row r="2037" spans="1:18" x14ac:dyDescent="0.3">
      <c r="A2037" s="61" t="s">
        <v>7977</v>
      </c>
      <c r="B2037" s="224" t="s">
        <v>44</v>
      </c>
      <c r="C2037" s="225" t="s">
        <v>7978</v>
      </c>
      <c r="D2037" s="38" t="s">
        <v>57</v>
      </c>
      <c r="E2037" s="235" t="s">
        <v>7979</v>
      </c>
      <c r="F2037" s="38" t="s">
        <v>89</v>
      </c>
      <c r="G2037" s="39" t="s">
        <v>7980</v>
      </c>
      <c r="H2037" s="81">
        <v>44629</v>
      </c>
      <c r="I2037" s="84">
        <f>Table15[[#This Row],[Fecha 
de 
expedición]]+1461</f>
        <v>46090</v>
      </c>
      <c r="J2037" s="244" t="str">
        <f ca="1">IF(I2037&gt;=TODAY(),"si","no")</f>
        <v>si</v>
      </c>
      <c r="K2037" s="8" t="str">
        <f ca="1">IF(ABS(_xlfn.DAYS(TODAY(),I2037))&lt;$B$9,"Debe renovar licencia luego de curso de 8 horas","")</f>
        <v/>
      </c>
      <c r="L2037" s="8"/>
      <c r="M2037" s="8" t="str">
        <f ca="1">IF(AND(J2037="no",$B$10="si"),"si","no")</f>
        <v>no</v>
      </c>
      <c r="N2037" s="266"/>
      <c r="O2037" s="266"/>
      <c r="P2037" s="266"/>
      <c r="Q2037" s="267" t="str" cm="1">
        <f t="array" aca="1" ref="Q2037" ca="1">_xlfn.IFS(J2037="no","no",$B$10="si","si")</f>
        <v>si</v>
      </c>
      <c r="R2037" s="266"/>
    </row>
    <row r="2038" spans="1:18" x14ac:dyDescent="0.3">
      <c r="A2038" s="61" t="s">
        <v>7981</v>
      </c>
      <c r="B2038" s="224" t="s">
        <v>44</v>
      </c>
      <c r="C2038" s="225" t="s">
        <v>7982</v>
      </c>
      <c r="D2038" s="38" t="s">
        <v>57</v>
      </c>
      <c r="E2038" s="235" t="s">
        <v>7983</v>
      </c>
      <c r="F2038" s="38" t="s">
        <v>155</v>
      </c>
      <c r="G2038" s="39" t="s">
        <v>7984</v>
      </c>
      <c r="H2038" s="81">
        <v>44629</v>
      </c>
      <c r="I2038" s="84">
        <f>Table15[[#This Row],[Fecha 
de 
expedición]]+1461</f>
        <v>46090</v>
      </c>
      <c r="J2038" s="244" t="str">
        <f ca="1">IF(I2038&gt;=TODAY(),"si","no")</f>
        <v>si</v>
      </c>
      <c r="K2038" s="8" t="str">
        <f ca="1">IF(ABS(_xlfn.DAYS(TODAY(),I2038))&lt;$B$9,"Debe renovar licencia luego de curso de 8 horas","")</f>
        <v/>
      </c>
      <c r="L2038" s="8"/>
      <c r="M2038" s="8" t="str">
        <f ca="1">IF(AND(J2038="no",$B$10="si"),"si","no")</f>
        <v>no</v>
      </c>
      <c r="N2038" s="266"/>
      <c r="O2038" s="266"/>
      <c r="P2038" s="266"/>
      <c r="Q2038" s="267" t="str" cm="1">
        <f t="array" aca="1" ref="Q2038" ca="1">_xlfn.IFS(J2038="no","no",$B$10="si","si")</f>
        <v>si</v>
      </c>
      <c r="R2038" s="266"/>
    </row>
    <row r="2039" spans="1:18" x14ac:dyDescent="0.3">
      <c r="A2039" s="61" t="s">
        <v>7985</v>
      </c>
      <c r="B2039" s="224" t="s">
        <v>44</v>
      </c>
      <c r="C2039" s="225" t="s">
        <v>7986</v>
      </c>
      <c r="D2039" s="38" t="s">
        <v>57</v>
      </c>
      <c r="E2039" s="235" t="s">
        <v>7987</v>
      </c>
      <c r="F2039" s="38" t="s">
        <v>204</v>
      </c>
      <c r="G2039" s="39" t="s">
        <v>7988</v>
      </c>
      <c r="H2039" s="81">
        <v>44629</v>
      </c>
      <c r="I2039" s="84">
        <f>Table15[[#This Row],[Fecha 
de 
expedición]]+1461</f>
        <v>46090</v>
      </c>
      <c r="J2039" s="244" t="str">
        <f ca="1">IF(I2039&gt;=TODAY(),"si","no")</f>
        <v>si</v>
      </c>
      <c r="K2039" s="8" t="str">
        <f ca="1">IF(ABS(_xlfn.DAYS(TODAY(),I2039))&lt;$B$9,"Debe renovar licencia luego de curso de 8 horas","")</f>
        <v/>
      </c>
      <c r="L2039" s="8"/>
      <c r="M2039" s="8" t="str">
        <f ca="1">IF(AND(J2039="no",$B$10="si"),"si","no")</f>
        <v>no</v>
      </c>
      <c r="N2039" s="266"/>
      <c r="O2039" s="266"/>
      <c r="P2039" s="266"/>
      <c r="Q2039" s="267" t="str" cm="1">
        <f t="array" aca="1" ref="Q2039" ca="1">_xlfn.IFS(J2039="no","no",$B$10="si","si")</f>
        <v>si</v>
      </c>
      <c r="R2039" s="266"/>
    </row>
    <row r="2040" spans="1:18" x14ac:dyDescent="0.3">
      <c r="A2040" s="61" t="s">
        <v>7989</v>
      </c>
      <c r="B2040" s="224" t="s">
        <v>44</v>
      </c>
      <c r="C2040" s="225" t="s">
        <v>7990</v>
      </c>
      <c r="D2040" s="38" t="s">
        <v>57</v>
      </c>
      <c r="E2040" s="235" t="s">
        <v>7991</v>
      </c>
      <c r="F2040" s="38" t="s">
        <v>53</v>
      </c>
      <c r="G2040" s="39" t="s">
        <v>7992</v>
      </c>
      <c r="H2040" s="81">
        <v>44629</v>
      </c>
      <c r="I2040" s="84">
        <f>Table15[[#This Row],[Fecha 
de 
expedición]]+1461</f>
        <v>46090</v>
      </c>
      <c r="J2040" s="244" t="str">
        <f ca="1">IF(I2040&gt;=TODAY(),"si","no")</f>
        <v>si</v>
      </c>
      <c r="K2040" s="8" t="str">
        <f ca="1">IF(ABS(_xlfn.DAYS(TODAY(),I2040))&lt;$B$9,"Debe renovar licencia luego de curso de 8 horas","")</f>
        <v/>
      </c>
      <c r="L2040" s="8"/>
      <c r="M2040" s="8" t="str">
        <f ca="1">IF(AND(J2040="no",$B$10="si"),"si","no")</f>
        <v>no</v>
      </c>
      <c r="N2040" s="266"/>
      <c r="O2040" s="266"/>
      <c r="P2040" s="266"/>
      <c r="Q2040" s="267" t="str" cm="1">
        <f t="array" aca="1" ref="Q2040" ca="1">_xlfn.IFS(J2040="no","no",$B$10="si","si")</f>
        <v>si</v>
      </c>
      <c r="R2040" s="266"/>
    </row>
    <row r="2041" spans="1:18" x14ac:dyDescent="0.3">
      <c r="A2041" s="61" t="s">
        <v>7993</v>
      </c>
      <c r="B2041" s="224" t="s">
        <v>44</v>
      </c>
      <c r="C2041" s="225" t="s">
        <v>7994</v>
      </c>
      <c r="D2041" s="38" t="s">
        <v>57</v>
      </c>
      <c r="E2041" s="235" t="s">
        <v>7995</v>
      </c>
      <c r="F2041" s="38" t="s">
        <v>74</v>
      </c>
      <c r="G2041" s="39" t="s">
        <v>7996</v>
      </c>
      <c r="H2041" s="81">
        <v>44629</v>
      </c>
      <c r="I2041" s="84">
        <f>Table15[[#This Row],[Fecha 
de 
expedición]]+1461</f>
        <v>46090</v>
      </c>
      <c r="J2041" s="244" t="str">
        <f ca="1">IF(I2041&gt;=TODAY(),"si","no")</f>
        <v>si</v>
      </c>
      <c r="K2041" s="8" t="str">
        <f ca="1">IF(ABS(_xlfn.DAYS(TODAY(),I2041))&lt;$B$9,"Debe renovar licencia luego de curso de 8 horas","")</f>
        <v/>
      </c>
      <c r="L2041" s="8"/>
      <c r="M2041" s="8" t="str">
        <f ca="1">IF(AND(J2041="no",$B$10="si"),"si","no")</f>
        <v>no</v>
      </c>
      <c r="N2041" s="266"/>
      <c r="O2041" s="266"/>
      <c r="P2041" s="266"/>
      <c r="Q2041" s="267" t="str" cm="1">
        <f t="array" aca="1" ref="Q2041" ca="1">_xlfn.IFS(J2041="no","no",$B$10="si","si")</f>
        <v>si</v>
      </c>
      <c r="R2041" s="266"/>
    </row>
    <row r="2042" spans="1:18" x14ac:dyDescent="0.3">
      <c r="A2042" s="61" t="s">
        <v>7997</v>
      </c>
      <c r="B2042" s="224" t="s">
        <v>44</v>
      </c>
      <c r="C2042" s="225" t="s">
        <v>7998</v>
      </c>
      <c r="D2042" s="38" t="s">
        <v>57</v>
      </c>
      <c r="E2042" s="235" t="s">
        <v>7999</v>
      </c>
      <c r="F2042" s="38" t="s">
        <v>695</v>
      </c>
      <c r="G2042" s="39" t="s">
        <v>8000</v>
      </c>
      <c r="H2042" s="81">
        <v>44629</v>
      </c>
      <c r="I2042" s="84">
        <f>Table15[[#This Row],[Fecha 
de 
expedición]]+1461</f>
        <v>46090</v>
      </c>
      <c r="J2042" s="244" t="str">
        <f ca="1">IF(I2042&gt;=TODAY(),"si","no")</f>
        <v>si</v>
      </c>
      <c r="K2042" s="8" t="str">
        <f ca="1">IF(ABS(_xlfn.DAYS(TODAY(),I2042))&lt;$B$9,"Debe renovar licencia luego de curso de 8 horas","")</f>
        <v/>
      </c>
      <c r="L2042" s="8"/>
      <c r="M2042" s="8" t="str">
        <f ca="1">IF(AND(J2042="no",$B$10="si"),"si","no")</f>
        <v>no</v>
      </c>
      <c r="N2042" s="266"/>
      <c r="O2042" s="266"/>
      <c r="P2042" s="266"/>
      <c r="Q2042" s="267" t="str" cm="1">
        <f t="array" aca="1" ref="Q2042" ca="1">_xlfn.IFS(J2042="no","no",$B$10="si","si")</f>
        <v>si</v>
      </c>
      <c r="R2042" s="266"/>
    </row>
    <row r="2043" spans="1:18" x14ac:dyDescent="0.3">
      <c r="A2043" s="61" t="s">
        <v>8001</v>
      </c>
      <c r="B2043" s="224" t="s">
        <v>44</v>
      </c>
      <c r="C2043" s="225" t="s">
        <v>8002</v>
      </c>
      <c r="D2043" s="38" t="s">
        <v>57</v>
      </c>
      <c r="E2043" s="235" t="s">
        <v>8003</v>
      </c>
      <c r="F2043" s="38" t="s">
        <v>89</v>
      </c>
      <c r="G2043" s="39" t="s">
        <v>8004</v>
      </c>
      <c r="H2043" s="81">
        <v>44629</v>
      </c>
      <c r="I2043" s="84">
        <f>Table15[[#This Row],[Fecha 
de 
expedición]]+1461</f>
        <v>46090</v>
      </c>
      <c r="J2043" s="244" t="str">
        <f ca="1">IF(I2043&gt;=TODAY(),"si","no")</f>
        <v>si</v>
      </c>
      <c r="K2043" s="8" t="str">
        <f ca="1">IF(ABS(_xlfn.DAYS(TODAY(),I2043))&lt;$B$9,"Debe renovar licencia luego de curso de 8 horas","")</f>
        <v/>
      </c>
      <c r="L2043" s="8"/>
      <c r="M2043" s="8" t="str">
        <f ca="1">IF(AND(J2043="no",$B$10="si"),"si","no")</f>
        <v>no</v>
      </c>
      <c r="N2043" s="266"/>
      <c r="O2043" s="266"/>
      <c r="P2043" s="266"/>
      <c r="Q2043" s="267" t="str" cm="1">
        <f t="array" aca="1" ref="Q2043" ca="1">_xlfn.IFS(J2043="no","no",$B$10="si","si")</f>
        <v>si</v>
      </c>
      <c r="R2043" s="266"/>
    </row>
    <row r="2044" spans="1:18" x14ac:dyDescent="0.3">
      <c r="A2044" s="61" t="s">
        <v>8005</v>
      </c>
      <c r="B2044" s="224" t="s">
        <v>44</v>
      </c>
      <c r="C2044" s="225" t="s">
        <v>8006</v>
      </c>
      <c r="D2044" s="38" t="s">
        <v>57</v>
      </c>
      <c r="E2044" s="235" t="s">
        <v>8007</v>
      </c>
      <c r="F2044" s="38" t="s">
        <v>53</v>
      </c>
      <c r="G2044" s="39" t="s">
        <v>8008</v>
      </c>
      <c r="H2044" s="81">
        <v>44629</v>
      </c>
      <c r="I2044" s="84">
        <f>Table15[[#This Row],[Fecha 
de 
expedición]]+1461</f>
        <v>46090</v>
      </c>
      <c r="J2044" s="244" t="str">
        <f ca="1">IF(I2044&gt;=TODAY(),"si","no")</f>
        <v>si</v>
      </c>
      <c r="K2044" s="8" t="str">
        <f ca="1">IF(ABS(_xlfn.DAYS(TODAY(),I2044))&lt;$B$9,"Debe renovar licencia luego de curso de 8 horas","")</f>
        <v/>
      </c>
      <c r="L2044" s="8"/>
      <c r="M2044" s="8" t="str">
        <f ca="1">IF(AND(J2044="no",$B$10="si"),"si","no")</f>
        <v>no</v>
      </c>
      <c r="N2044" s="266"/>
      <c r="O2044" s="266"/>
      <c r="P2044" s="266"/>
      <c r="Q2044" s="267" t="str" cm="1">
        <f t="array" aca="1" ref="Q2044" ca="1">_xlfn.IFS(J2044="no","no",$B$10="si","si")</f>
        <v>si</v>
      </c>
      <c r="R2044" s="266"/>
    </row>
    <row r="2045" spans="1:18" x14ac:dyDescent="0.3">
      <c r="A2045" s="61" t="s">
        <v>8009</v>
      </c>
      <c r="B2045" s="224" t="s">
        <v>44</v>
      </c>
      <c r="C2045" s="225" t="s">
        <v>8010</v>
      </c>
      <c r="D2045" s="38" t="s">
        <v>57</v>
      </c>
      <c r="E2045" s="235" t="s">
        <v>8011</v>
      </c>
      <c r="F2045" s="38" t="s">
        <v>194</v>
      </c>
      <c r="G2045" s="39" t="s">
        <v>8012</v>
      </c>
      <c r="H2045" s="81">
        <v>44629</v>
      </c>
      <c r="I2045" s="84">
        <f>Table15[[#This Row],[Fecha 
de 
expedición]]+1461</f>
        <v>46090</v>
      </c>
      <c r="J2045" s="244" t="str">
        <f ca="1">IF(I2045&gt;=TODAY(),"si","no")</f>
        <v>si</v>
      </c>
      <c r="K2045" s="8" t="str">
        <f ca="1">IF(ABS(_xlfn.DAYS(TODAY(),I2045))&lt;$B$9,"Debe renovar licencia luego de curso de 8 horas","")</f>
        <v/>
      </c>
      <c r="L2045" s="8"/>
      <c r="M2045" s="8" t="str">
        <f ca="1">IF(AND(J2045="no",$B$10="si"),"si","no")</f>
        <v>no</v>
      </c>
      <c r="N2045" s="266"/>
      <c r="O2045" s="266"/>
      <c r="P2045" s="266"/>
      <c r="Q2045" s="267" t="str" cm="1">
        <f t="array" aca="1" ref="Q2045" ca="1">_xlfn.IFS(J2045="no","no",$B$10="si","si")</f>
        <v>si</v>
      </c>
      <c r="R2045" s="266"/>
    </row>
    <row r="2046" spans="1:18" x14ac:dyDescent="0.3">
      <c r="A2046" s="61" t="s">
        <v>8013</v>
      </c>
      <c r="B2046" s="224" t="s">
        <v>44</v>
      </c>
      <c r="C2046" s="225" t="s">
        <v>8014</v>
      </c>
      <c r="D2046" s="38" t="s">
        <v>57</v>
      </c>
      <c r="E2046" s="235" t="s">
        <v>8015</v>
      </c>
      <c r="F2046" s="38" t="s">
        <v>4080</v>
      </c>
      <c r="G2046" s="39"/>
      <c r="H2046" s="81">
        <v>44629</v>
      </c>
      <c r="I2046" s="84">
        <f>Table15[[#This Row],[Fecha 
de 
expedición]]+1461</f>
        <v>46090</v>
      </c>
      <c r="J2046" s="244" t="str">
        <f ca="1">IF(I2046&gt;=TODAY(),"si","no")</f>
        <v>si</v>
      </c>
      <c r="K2046" s="8" t="str">
        <f ca="1">IF(ABS(_xlfn.DAYS(TODAY(),I2046))&lt;$B$9,"Debe renovar licencia luego de curso de 8 horas","")</f>
        <v/>
      </c>
      <c r="L2046" s="8"/>
      <c r="M2046" s="8" t="str">
        <f ca="1">IF(AND(J2046="no",$B$10="si"),"si","no")</f>
        <v>no</v>
      </c>
      <c r="N2046" s="266"/>
      <c r="O2046" s="266"/>
      <c r="P2046" s="266"/>
      <c r="Q2046" s="267" t="str" cm="1">
        <f t="array" aca="1" ref="Q2046" ca="1">_xlfn.IFS(J2046="no","no",$B$10="si","si")</f>
        <v>si</v>
      </c>
      <c r="R2046" s="266"/>
    </row>
    <row r="2047" spans="1:18" x14ac:dyDescent="0.3">
      <c r="A2047" s="61" t="s">
        <v>8016</v>
      </c>
      <c r="B2047" s="224" t="s">
        <v>44</v>
      </c>
      <c r="C2047" s="225" t="s">
        <v>8017</v>
      </c>
      <c r="D2047" s="38" t="s">
        <v>57</v>
      </c>
      <c r="E2047" s="235" t="s">
        <v>8018</v>
      </c>
      <c r="F2047" s="38" t="s">
        <v>74</v>
      </c>
      <c r="G2047" s="39" t="s">
        <v>8019</v>
      </c>
      <c r="H2047" s="81">
        <v>44629</v>
      </c>
      <c r="I2047" s="84">
        <f>Table15[[#This Row],[Fecha 
de 
expedición]]+1461</f>
        <v>46090</v>
      </c>
      <c r="J2047" s="244" t="str">
        <f ca="1">IF(I2047&gt;=TODAY(),"si","no")</f>
        <v>si</v>
      </c>
      <c r="K2047" s="8" t="str">
        <f ca="1">IF(ABS(_xlfn.DAYS(TODAY(),I2047))&lt;$B$9,"Debe renovar licencia luego de curso de 8 horas","")</f>
        <v/>
      </c>
      <c r="L2047" s="8"/>
      <c r="M2047" s="8" t="str">
        <f ca="1">IF(AND(J2047="no",$B$10="si"),"si","no")</f>
        <v>no</v>
      </c>
      <c r="N2047" s="266"/>
      <c r="O2047" s="266"/>
      <c r="P2047" s="266"/>
      <c r="Q2047" s="267" t="str" cm="1">
        <f t="array" aca="1" ref="Q2047" ca="1">_xlfn.IFS(J2047="no","no",$B$10="si","si")</f>
        <v>si</v>
      </c>
      <c r="R2047" s="266"/>
    </row>
    <row r="2048" spans="1:18" x14ac:dyDescent="0.3">
      <c r="A2048" s="61" t="s">
        <v>8020</v>
      </c>
      <c r="B2048" s="224" t="s">
        <v>44</v>
      </c>
      <c r="C2048" s="225" t="s">
        <v>8021</v>
      </c>
      <c r="D2048" s="38" t="s">
        <v>57</v>
      </c>
      <c r="E2048" s="235" t="s">
        <v>8022</v>
      </c>
      <c r="F2048" s="38" t="s">
        <v>204</v>
      </c>
      <c r="G2048" s="39" t="s">
        <v>8023</v>
      </c>
      <c r="H2048" s="81">
        <v>44629</v>
      </c>
      <c r="I2048" s="84">
        <f>Table15[[#This Row],[Fecha 
de 
expedición]]+1461</f>
        <v>46090</v>
      </c>
      <c r="J2048" s="244" t="str">
        <f ca="1">IF(I2048&gt;=TODAY(),"si","no")</f>
        <v>si</v>
      </c>
      <c r="K2048" s="8" t="str">
        <f ca="1">IF(ABS(_xlfn.DAYS(TODAY(),I2048))&lt;$B$9,"Debe renovar licencia luego de curso de 8 horas","")</f>
        <v/>
      </c>
      <c r="L2048" s="8"/>
      <c r="M2048" s="8" t="str">
        <f ca="1">IF(AND(J2048="no",$B$10="si"),"si","no")</f>
        <v>no</v>
      </c>
      <c r="N2048" s="266"/>
      <c r="O2048" s="266"/>
      <c r="P2048" s="266"/>
      <c r="Q2048" s="267" t="str" cm="1">
        <f t="array" aca="1" ref="Q2048" ca="1">_xlfn.IFS(J2048="no","no",$B$10="si","si")</f>
        <v>si</v>
      </c>
      <c r="R2048" s="266"/>
    </row>
    <row r="2049" spans="1:18" x14ac:dyDescent="0.3">
      <c r="A2049" s="61" t="s">
        <v>8024</v>
      </c>
      <c r="B2049" s="224" t="s">
        <v>44</v>
      </c>
      <c r="C2049" s="225" t="s">
        <v>8025</v>
      </c>
      <c r="D2049" s="38" t="s">
        <v>57</v>
      </c>
      <c r="E2049" s="235" t="s">
        <v>8026</v>
      </c>
      <c r="F2049" s="38" t="s">
        <v>69</v>
      </c>
      <c r="G2049" s="39" t="s">
        <v>8027</v>
      </c>
      <c r="H2049" s="81">
        <v>44629</v>
      </c>
      <c r="I2049" s="84">
        <f>Table15[[#This Row],[Fecha 
de 
expedición]]+1461</f>
        <v>46090</v>
      </c>
      <c r="J2049" s="244" t="str">
        <f ca="1">IF(I2049&gt;=TODAY(),"si","no")</f>
        <v>si</v>
      </c>
      <c r="K2049" s="8" t="str">
        <f ca="1">IF(ABS(_xlfn.DAYS(TODAY(),I2049))&lt;$B$9,"Debe renovar licencia luego de curso de 8 horas","")</f>
        <v/>
      </c>
      <c r="L2049" s="8"/>
      <c r="M2049" s="8" t="str">
        <f ca="1">IF(AND(J2049="no",$B$10="si"),"si","no")</f>
        <v>no</v>
      </c>
      <c r="N2049" s="266"/>
      <c r="O2049" s="266"/>
      <c r="P2049" s="266"/>
      <c r="Q2049" s="267" t="str" cm="1">
        <f t="array" aca="1" ref="Q2049" ca="1">_xlfn.IFS(J2049="no","no",$B$10="si","si")</f>
        <v>si</v>
      </c>
      <c r="R2049" s="266"/>
    </row>
    <row r="2050" spans="1:18" x14ac:dyDescent="0.3">
      <c r="A2050" s="61" t="s">
        <v>8028</v>
      </c>
      <c r="B2050" s="224" t="s">
        <v>44</v>
      </c>
      <c r="C2050" s="225" t="s">
        <v>8029</v>
      </c>
      <c r="D2050" s="38" t="s">
        <v>57</v>
      </c>
      <c r="E2050" s="235" t="s">
        <v>8030</v>
      </c>
      <c r="F2050" s="38" t="s">
        <v>560</v>
      </c>
      <c r="G2050" s="39" t="s">
        <v>8031</v>
      </c>
      <c r="H2050" s="81">
        <v>44629</v>
      </c>
      <c r="I2050" s="84">
        <f>Table15[[#This Row],[Fecha 
de 
expedición]]+1461</f>
        <v>46090</v>
      </c>
      <c r="J2050" s="244" t="str">
        <f ca="1">IF(I2050&gt;=TODAY(),"si","no")</f>
        <v>si</v>
      </c>
      <c r="K2050" s="8" t="str">
        <f ca="1">IF(ABS(_xlfn.DAYS(TODAY(),I2050))&lt;$B$9,"Debe renovar licencia luego de curso de 8 horas","")</f>
        <v/>
      </c>
      <c r="L2050" s="8"/>
      <c r="M2050" s="8" t="str">
        <f ca="1">IF(AND(J2050="no",$B$10="si"),"si","no")</f>
        <v>no</v>
      </c>
      <c r="N2050" s="266"/>
      <c r="O2050" s="266"/>
      <c r="P2050" s="266"/>
      <c r="Q2050" s="267" t="str" cm="1">
        <f t="array" aca="1" ref="Q2050" ca="1">_xlfn.IFS(J2050="no","no",$B$10="si","si")</f>
        <v>si</v>
      </c>
      <c r="R2050" s="266"/>
    </row>
    <row r="2051" spans="1:18" x14ac:dyDescent="0.3">
      <c r="A2051" s="61" t="s">
        <v>8032</v>
      </c>
      <c r="B2051" s="224" t="s">
        <v>44</v>
      </c>
      <c r="C2051" s="225" t="s">
        <v>8033</v>
      </c>
      <c r="D2051" s="38" t="s">
        <v>57</v>
      </c>
      <c r="E2051" s="235" t="s">
        <v>8034</v>
      </c>
      <c r="F2051" s="38" t="s">
        <v>89</v>
      </c>
      <c r="G2051" s="39" t="s">
        <v>8035</v>
      </c>
      <c r="H2051" s="81">
        <v>44629</v>
      </c>
      <c r="I2051" s="84">
        <f>Table15[[#This Row],[Fecha 
de 
expedición]]+1461</f>
        <v>46090</v>
      </c>
      <c r="J2051" s="244" t="str">
        <f ca="1">IF(I2051&gt;=TODAY(),"si","no")</f>
        <v>si</v>
      </c>
      <c r="K2051" s="8" t="str">
        <f ca="1">IF(ABS(_xlfn.DAYS(TODAY(),I2051))&lt;$B$9,"Debe renovar licencia luego de curso de 8 horas","")</f>
        <v/>
      </c>
      <c r="L2051" s="8"/>
      <c r="M2051" s="8" t="str">
        <f ca="1">IF(AND(J2051="no",$B$10="si"),"si","no")</f>
        <v>no</v>
      </c>
      <c r="N2051" s="266"/>
      <c r="O2051" s="266"/>
      <c r="P2051" s="266"/>
      <c r="Q2051" s="267" t="str" cm="1">
        <f t="array" aca="1" ref="Q2051" ca="1">_xlfn.IFS(J2051="no","no",$B$10="si","si")</f>
        <v>si</v>
      </c>
      <c r="R2051" s="266"/>
    </row>
    <row r="2052" spans="1:18" x14ac:dyDescent="0.3">
      <c r="A2052" s="61" t="s">
        <v>8036</v>
      </c>
      <c r="B2052" s="224" t="s">
        <v>44</v>
      </c>
      <c r="C2052" s="225" t="s">
        <v>8037</v>
      </c>
      <c r="D2052" s="38" t="s">
        <v>46</v>
      </c>
      <c r="E2052" s="235" t="s">
        <v>8038</v>
      </c>
      <c r="F2052" s="38" t="s">
        <v>8039</v>
      </c>
      <c r="G2052" s="39" t="s">
        <v>8040</v>
      </c>
      <c r="H2052" s="81">
        <v>44629</v>
      </c>
      <c r="I2052" s="84">
        <f>Table15[[#This Row],[Fecha 
de 
expedición]]+1461</f>
        <v>46090</v>
      </c>
      <c r="J2052" s="244" t="str">
        <f ca="1">IF(I2052&gt;=TODAY(),"si","no")</f>
        <v>si</v>
      </c>
      <c r="K2052" s="8" t="str">
        <f ca="1">IF(ABS(_xlfn.DAYS(TODAY(),I2052))&lt;$B$9,"Debe renovar licencia luego de curso de 8 horas","")</f>
        <v/>
      </c>
      <c r="L2052" s="8"/>
      <c r="M2052" s="8" t="str">
        <f ca="1">IF(AND(J2052="no",$B$10="si"),"si","no")</f>
        <v>no</v>
      </c>
      <c r="N2052" s="266"/>
      <c r="O2052" s="266"/>
      <c r="P2052" s="266"/>
      <c r="Q2052" s="267" t="str" cm="1">
        <f t="array" aca="1" ref="Q2052" ca="1">_xlfn.IFS(J2052="no","no",$B$10="si","si")</f>
        <v>si</v>
      </c>
      <c r="R2052" s="266"/>
    </row>
    <row r="2053" spans="1:18" x14ac:dyDescent="0.3">
      <c r="A2053" s="61" t="s">
        <v>8041</v>
      </c>
      <c r="B2053" s="224" t="s">
        <v>44</v>
      </c>
      <c r="C2053" s="225" t="s">
        <v>8042</v>
      </c>
      <c r="D2053" s="38" t="s">
        <v>57</v>
      </c>
      <c r="E2053" s="235" t="s">
        <v>8043</v>
      </c>
      <c r="F2053" s="38" t="s">
        <v>69</v>
      </c>
      <c r="G2053" s="39" t="s">
        <v>8044</v>
      </c>
      <c r="H2053" s="81">
        <v>44629</v>
      </c>
      <c r="I2053" s="84">
        <f>Table15[[#This Row],[Fecha 
de 
expedición]]+1461</f>
        <v>46090</v>
      </c>
      <c r="J2053" s="244" t="str">
        <f ca="1">IF(I2053&gt;=TODAY(),"si","no")</f>
        <v>si</v>
      </c>
      <c r="K2053" s="8" t="str">
        <f ca="1">IF(ABS(_xlfn.DAYS(TODAY(),I2053))&lt;$B$9,"Debe renovar licencia luego de curso de 8 horas","")</f>
        <v/>
      </c>
      <c r="L2053" s="8"/>
      <c r="M2053" s="8" t="str">
        <f ca="1">IF(AND(J2053="no",$B$10="si"),"si","no")</f>
        <v>no</v>
      </c>
      <c r="N2053" s="266"/>
      <c r="O2053" s="266"/>
      <c r="P2053" s="266"/>
      <c r="Q2053" s="267" t="str" cm="1">
        <f t="array" aca="1" ref="Q2053" ca="1">_xlfn.IFS(J2053="no","no",$B$10="si","si")</f>
        <v>si</v>
      </c>
      <c r="R2053" s="266"/>
    </row>
    <row r="2054" spans="1:18" x14ac:dyDescent="0.3">
      <c r="A2054" s="61" t="s">
        <v>8045</v>
      </c>
      <c r="B2054" s="224" t="s">
        <v>44</v>
      </c>
      <c r="C2054" s="225" t="s">
        <v>8046</v>
      </c>
      <c r="D2054" s="38" t="s">
        <v>57</v>
      </c>
      <c r="E2054" s="235" t="s">
        <v>8047</v>
      </c>
      <c r="F2054" s="38" t="s">
        <v>555</v>
      </c>
      <c r="G2054" s="39" t="s">
        <v>8048</v>
      </c>
      <c r="H2054" s="81">
        <v>44629</v>
      </c>
      <c r="I2054" s="84">
        <f>Table15[[#This Row],[Fecha 
de 
expedición]]+1461</f>
        <v>46090</v>
      </c>
      <c r="J2054" s="244" t="str">
        <f ca="1">IF(I2054&gt;=TODAY(),"si","no")</f>
        <v>si</v>
      </c>
      <c r="K2054" s="8" t="str">
        <f ca="1">IF(ABS(_xlfn.DAYS(TODAY(),I2054))&lt;$B$9,"Debe renovar licencia luego de curso de 8 horas","")</f>
        <v/>
      </c>
      <c r="L2054" s="8"/>
      <c r="M2054" s="8" t="str">
        <f ca="1">IF(AND(J2054="no",$B$10="si"),"si","no")</f>
        <v>no</v>
      </c>
      <c r="N2054" s="266"/>
      <c r="O2054" s="266"/>
      <c r="P2054" s="266"/>
      <c r="Q2054" s="267" t="str" cm="1">
        <f t="array" aca="1" ref="Q2054" ca="1">_xlfn.IFS(J2054="no","no",$B$10="si","si")</f>
        <v>si</v>
      </c>
      <c r="R2054" s="266"/>
    </row>
    <row r="2055" spans="1:18" x14ac:dyDescent="0.3">
      <c r="A2055" s="61" t="s">
        <v>8049</v>
      </c>
      <c r="B2055" s="224" t="s">
        <v>44</v>
      </c>
      <c r="C2055" s="225" t="s">
        <v>8050</v>
      </c>
      <c r="D2055" s="38" t="s">
        <v>57</v>
      </c>
      <c r="E2055" s="235" t="s">
        <v>8051</v>
      </c>
      <c r="F2055" s="38" t="s">
        <v>74</v>
      </c>
      <c r="G2055" s="39" t="s">
        <v>8052</v>
      </c>
      <c r="H2055" s="81">
        <v>44629</v>
      </c>
      <c r="I2055" s="84">
        <f>Table15[[#This Row],[Fecha 
de 
expedición]]+1461</f>
        <v>46090</v>
      </c>
      <c r="J2055" s="244" t="str">
        <f ca="1">IF(I2055&gt;=TODAY(),"si","no")</f>
        <v>si</v>
      </c>
      <c r="K2055" s="8" t="str">
        <f ca="1">IF(ABS(_xlfn.DAYS(TODAY(),I2055))&lt;$B$9,"Debe renovar licencia luego de curso de 8 horas","")</f>
        <v/>
      </c>
      <c r="L2055" s="8"/>
      <c r="M2055" s="8" t="str">
        <f ca="1">IF(AND(J2055="no",$B$10="si"),"si","no")</f>
        <v>no</v>
      </c>
      <c r="N2055" s="266"/>
      <c r="O2055" s="266"/>
      <c r="P2055" s="266"/>
      <c r="Q2055" s="267" t="str" cm="1">
        <f t="array" aca="1" ref="Q2055" ca="1">_xlfn.IFS(J2055="no","no",$B$10="si","si")</f>
        <v>si</v>
      </c>
      <c r="R2055" s="266"/>
    </row>
    <row r="2056" spans="1:18" x14ac:dyDescent="0.3">
      <c r="A2056" s="61" t="s">
        <v>8053</v>
      </c>
      <c r="B2056" s="224" t="s">
        <v>44</v>
      </c>
      <c r="C2056" s="225" t="s">
        <v>8054</v>
      </c>
      <c r="D2056" s="38" t="s">
        <v>57</v>
      </c>
      <c r="E2056" s="235" t="s">
        <v>8055</v>
      </c>
      <c r="F2056" s="38" t="s">
        <v>267</v>
      </c>
      <c r="G2056" s="39" t="s">
        <v>8056</v>
      </c>
      <c r="H2056" s="81">
        <v>44636</v>
      </c>
      <c r="I2056" s="84">
        <f>Table15[[#This Row],[Fecha 
de 
expedición]]+1461</f>
        <v>46097</v>
      </c>
      <c r="J2056" s="244" t="str">
        <f ca="1">IF(I2056&gt;=TODAY(),"si","no")</f>
        <v>si</v>
      </c>
      <c r="K2056" s="8" t="str">
        <f ca="1">IF(ABS(_xlfn.DAYS(TODAY(),I2056))&lt;$B$9,"Debe renovar licencia luego de curso de 8 horas","")</f>
        <v/>
      </c>
      <c r="L2056" s="8"/>
      <c r="M2056" s="8" t="str">
        <f ca="1">IF(AND(J2056="no",$B$10="si"),"si","no")</f>
        <v>no</v>
      </c>
      <c r="N2056" s="266"/>
      <c r="O2056" s="266"/>
      <c r="P2056" s="266"/>
      <c r="Q2056" s="267" t="str" cm="1">
        <f t="array" aca="1" ref="Q2056" ca="1">_xlfn.IFS(J2056="no","no",$B$10="si","si")</f>
        <v>si</v>
      </c>
      <c r="R2056" s="266"/>
    </row>
    <row r="2057" spans="1:18" x14ac:dyDescent="0.3">
      <c r="A2057" s="61" t="s">
        <v>8057</v>
      </c>
      <c r="B2057" s="224" t="s">
        <v>44</v>
      </c>
      <c r="C2057" s="225" t="s">
        <v>8058</v>
      </c>
      <c r="D2057" s="38" t="s">
        <v>57</v>
      </c>
      <c r="E2057" s="235" t="s">
        <v>8059</v>
      </c>
      <c r="F2057" s="38" t="s">
        <v>74</v>
      </c>
      <c r="G2057" s="39" t="s">
        <v>8060</v>
      </c>
      <c r="H2057" s="81">
        <v>44636</v>
      </c>
      <c r="I2057" s="84">
        <f>Table15[[#This Row],[Fecha 
de 
expedición]]+1461</f>
        <v>46097</v>
      </c>
      <c r="J2057" s="244" t="str">
        <f ca="1">IF(I2057&gt;=TODAY(),"si","no")</f>
        <v>si</v>
      </c>
      <c r="K2057" s="8" t="str">
        <f ca="1">IF(ABS(_xlfn.DAYS(TODAY(),I2057))&lt;$B$9,"Debe renovar licencia luego de curso de 8 horas","")</f>
        <v/>
      </c>
      <c r="L2057" s="8"/>
      <c r="M2057" s="8" t="str">
        <f ca="1">IF(AND(J2057="no",$B$10="si"),"si","no")</f>
        <v>no</v>
      </c>
      <c r="N2057" s="266"/>
      <c r="O2057" s="266"/>
      <c r="P2057" s="266"/>
      <c r="Q2057" s="267" t="str" cm="1">
        <f t="array" aca="1" ref="Q2057" ca="1">_xlfn.IFS(J2057="no","no",$B$10="si","si")</f>
        <v>si</v>
      </c>
      <c r="R2057" s="266"/>
    </row>
    <row r="2058" spans="1:18" x14ac:dyDescent="0.3">
      <c r="A2058" s="61" t="s">
        <v>8061</v>
      </c>
      <c r="B2058" s="224" t="s">
        <v>44</v>
      </c>
      <c r="C2058" s="225" t="s">
        <v>8062</v>
      </c>
      <c r="D2058" s="38" t="s">
        <v>57</v>
      </c>
      <c r="E2058" s="235" t="s">
        <v>8063</v>
      </c>
      <c r="F2058" s="38" t="s">
        <v>299</v>
      </c>
      <c r="G2058" s="39" t="s">
        <v>8064</v>
      </c>
      <c r="H2058" s="81">
        <v>44636</v>
      </c>
      <c r="I2058" s="84">
        <f>Table15[[#This Row],[Fecha 
de 
expedición]]+1461</f>
        <v>46097</v>
      </c>
      <c r="J2058" s="244" t="str">
        <f ca="1">IF(I2058&gt;=TODAY(),"si","no")</f>
        <v>si</v>
      </c>
      <c r="K2058" s="8" t="str">
        <f ca="1">IF(ABS(_xlfn.DAYS(TODAY(),I2058))&lt;$B$9,"Debe renovar licencia luego de curso de 8 horas","")</f>
        <v/>
      </c>
      <c r="L2058" s="8"/>
      <c r="M2058" s="8" t="str">
        <f ca="1">IF(AND(J2058="no",$B$10="si"),"si","no")</f>
        <v>no</v>
      </c>
      <c r="N2058" s="266"/>
      <c r="O2058" s="266"/>
      <c r="P2058" s="266"/>
      <c r="Q2058" s="267" t="str" cm="1">
        <f t="array" aca="1" ref="Q2058" ca="1">_xlfn.IFS(J2058="no","no",$B$10="si","si")</f>
        <v>si</v>
      </c>
      <c r="R2058" s="266"/>
    </row>
    <row r="2059" spans="1:18" s="207" customFormat="1" ht="15" thickBot="1" x14ac:dyDescent="0.35">
      <c r="A2059" s="61" t="s">
        <v>8065</v>
      </c>
      <c r="B2059" s="224" t="s">
        <v>44</v>
      </c>
      <c r="C2059" s="225" t="s">
        <v>8066</v>
      </c>
      <c r="D2059" s="38" t="s">
        <v>57</v>
      </c>
      <c r="E2059" s="235" t="s">
        <v>8067</v>
      </c>
      <c r="F2059" s="38" t="s">
        <v>683</v>
      </c>
      <c r="G2059" s="39" t="s">
        <v>8068</v>
      </c>
      <c r="H2059" s="81">
        <v>44636</v>
      </c>
      <c r="I2059" s="84">
        <f>Table15[[#This Row],[Fecha 
de 
expedición]]+1461</f>
        <v>46097</v>
      </c>
      <c r="J2059" s="244" t="str">
        <f ca="1">IF(I2059&gt;=TODAY(),"si","no")</f>
        <v>si</v>
      </c>
      <c r="K2059" s="8" t="str">
        <f ca="1">IF(ABS(_xlfn.DAYS(TODAY(),I2059))&lt;$B$9,"Debe renovar licencia luego de curso de 8 horas","")</f>
        <v/>
      </c>
      <c r="L2059" s="8"/>
      <c r="M2059" s="8" t="str">
        <f ca="1">IF(AND(J2059="no",$B$10="si"),"si","no")</f>
        <v>no</v>
      </c>
      <c r="N2059" s="266"/>
      <c r="O2059" s="266"/>
      <c r="P2059" s="266"/>
      <c r="Q2059" s="268" t="str" cm="1">
        <f t="array" aca="1" ref="Q2059" ca="1">_xlfn.IFS(J2059="no","no",$B$10="si","si")</f>
        <v>si</v>
      </c>
      <c r="R2059" s="266"/>
    </row>
    <row r="2060" spans="1:18" x14ac:dyDescent="0.3">
      <c r="A2060" s="61" t="s">
        <v>8069</v>
      </c>
      <c r="B2060" s="224" t="s">
        <v>44</v>
      </c>
      <c r="C2060" s="225" t="s">
        <v>8070</v>
      </c>
      <c r="D2060" s="38" t="s">
        <v>57</v>
      </c>
      <c r="E2060" s="235" t="s">
        <v>8071</v>
      </c>
      <c r="F2060" s="38" t="s">
        <v>155</v>
      </c>
      <c r="G2060" s="39" t="s">
        <v>8072</v>
      </c>
      <c r="H2060" s="81">
        <v>44636</v>
      </c>
      <c r="I2060" s="84">
        <f>Table15[[#This Row],[Fecha 
de 
expedición]]+1461</f>
        <v>46097</v>
      </c>
      <c r="J2060" s="244" t="str">
        <f ca="1">IF(I2060&gt;=TODAY(),"si","no")</f>
        <v>si</v>
      </c>
      <c r="K2060" s="8" t="str">
        <f ca="1">IF(ABS(_xlfn.DAYS(TODAY(),I2060))&lt;$B$9,"Debe renovar licencia luego de curso de 8 horas","")</f>
        <v/>
      </c>
      <c r="L2060" s="8"/>
      <c r="M2060" s="8" t="str">
        <f ca="1">IF(AND(J2060="no",$B$10="si"),"si","no")</f>
        <v>no</v>
      </c>
      <c r="N2060" s="266"/>
      <c r="O2060" s="266"/>
      <c r="P2060" s="266"/>
      <c r="Q2060" s="290" t="str" cm="1">
        <f t="array" aca="1" ref="Q2060" ca="1">_xlfn.IFS(J2060="no","no",$B$10="si","si")</f>
        <v>si</v>
      </c>
      <c r="R2060" s="266"/>
    </row>
    <row r="2061" spans="1:18" x14ac:dyDescent="0.3">
      <c r="A2061" s="61" t="s">
        <v>8073</v>
      </c>
      <c r="B2061" s="224" t="s">
        <v>44</v>
      </c>
      <c r="C2061" s="225" t="s">
        <v>8074</v>
      </c>
      <c r="D2061" s="38" t="s">
        <v>57</v>
      </c>
      <c r="E2061" s="235" t="s">
        <v>8075</v>
      </c>
      <c r="F2061" s="38" t="s">
        <v>347</v>
      </c>
      <c r="G2061" s="39" t="s">
        <v>8076</v>
      </c>
      <c r="H2061" s="81">
        <v>44636</v>
      </c>
      <c r="I2061" s="84">
        <f>Table15[[#This Row],[Fecha 
de 
expedición]]+1461</f>
        <v>46097</v>
      </c>
      <c r="J2061" s="244" t="str">
        <f ca="1">IF(I2061&gt;=TODAY(),"si","no")</f>
        <v>si</v>
      </c>
      <c r="K2061" s="8" t="str">
        <f ca="1">IF(ABS(_xlfn.DAYS(TODAY(),I2061))&lt;$B$9,"Debe renovar licencia luego de curso de 8 horas","")</f>
        <v/>
      </c>
      <c r="L2061" s="8"/>
      <c r="M2061" s="8" t="str">
        <f ca="1">IF(AND(J2061="no",$B$10="si"),"si","no")</f>
        <v>no</v>
      </c>
      <c r="N2061" s="266"/>
      <c r="O2061" s="266"/>
      <c r="P2061" s="266"/>
      <c r="Q2061" s="290" t="str" cm="1">
        <f t="array" aca="1" ref="Q2061" ca="1">_xlfn.IFS(J2061="no","no",$B$10="si","si")</f>
        <v>si</v>
      </c>
      <c r="R2061" s="266"/>
    </row>
    <row r="2062" spans="1:18" x14ac:dyDescent="0.3">
      <c r="A2062" s="61" t="s">
        <v>8077</v>
      </c>
      <c r="B2062" s="224" t="s">
        <v>44</v>
      </c>
      <c r="C2062" s="225" t="s">
        <v>8078</v>
      </c>
      <c r="D2062" s="38" t="s">
        <v>57</v>
      </c>
      <c r="E2062" s="235" t="s">
        <v>8079</v>
      </c>
      <c r="F2062" s="38" t="s">
        <v>194</v>
      </c>
      <c r="G2062" s="39" t="s">
        <v>8080</v>
      </c>
      <c r="H2062" s="81">
        <v>44636</v>
      </c>
      <c r="I2062" s="84">
        <f>Table15[[#This Row],[Fecha 
de 
expedición]]+1461</f>
        <v>46097</v>
      </c>
      <c r="J2062" s="244" t="str">
        <f ca="1">IF(I2062&gt;=TODAY(),"si","no")</f>
        <v>si</v>
      </c>
      <c r="K2062" s="8" t="str">
        <f ca="1">IF(ABS(_xlfn.DAYS(TODAY(),I2062))&lt;$B$9,"Debe renovar licencia luego de curso de 8 horas","")</f>
        <v/>
      </c>
      <c r="L2062" s="8"/>
      <c r="M2062" s="8" t="str">
        <f ca="1">IF(AND(J2062="no",$B$10="si"),"si","no")</f>
        <v>no</v>
      </c>
      <c r="N2062" s="266"/>
      <c r="O2062" s="266"/>
      <c r="P2062" s="266"/>
      <c r="Q2062" s="290" t="str" cm="1">
        <f t="array" aca="1" ref="Q2062" ca="1">_xlfn.IFS(J2062="no","no",$B$10="si","si")</f>
        <v>si</v>
      </c>
      <c r="R2062" s="266"/>
    </row>
    <row r="2063" spans="1:18" x14ac:dyDescent="0.3">
      <c r="A2063" s="61" t="s">
        <v>8081</v>
      </c>
      <c r="B2063" s="224" t="s">
        <v>44</v>
      </c>
      <c r="C2063" s="225" t="s">
        <v>8082</v>
      </c>
      <c r="D2063" s="38" t="s">
        <v>57</v>
      </c>
      <c r="E2063" s="235" t="s">
        <v>8083</v>
      </c>
      <c r="F2063" s="38" t="s">
        <v>416</v>
      </c>
      <c r="G2063" s="39" t="s">
        <v>8084</v>
      </c>
      <c r="H2063" s="81">
        <v>44636</v>
      </c>
      <c r="I2063" s="84">
        <f>Table15[[#This Row],[Fecha 
de 
expedición]]+1461</f>
        <v>46097</v>
      </c>
      <c r="J2063" s="244" t="str">
        <f ca="1">IF(I2063&gt;=TODAY(),"si","no")</f>
        <v>si</v>
      </c>
      <c r="K2063" s="8" t="str">
        <f ca="1">IF(ABS(_xlfn.DAYS(TODAY(),I2063))&lt;$B$9,"Debe renovar licencia luego de curso de 8 horas","")</f>
        <v/>
      </c>
      <c r="L2063" s="8"/>
      <c r="M2063" s="8" t="str">
        <f ca="1">IF(AND(J2063="no",$B$10="si"),"si","no")</f>
        <v>no</v>
      </c>
      <c r="N2063" s="266"/>
      <c r="O2063" s="266"/>
      <c r="P2063" s="266"/>
      <c r="Q2063" s="290" t="str" cm="1">
        <f t="array" aca="1" ref="Q2063" ca="1">_xlfn.IFS(J2063="no","no",$B$10="si","si")</f>
        <v>si</v>
      </c>
      <c r="R2063" s="266"/>
    </row>
    <row r="2064" spans="1:18" x14ac:dyDescent="0.3">
      <c r="A2064" s="61" t="s">
        <v>8085</v>
      </c>
      <c r="B2064" s="224" t="s">
        <v>44</v>
      </c>
      <c r="C2064" s="225" t="s">
        <v>8086</v>
      </c>
      <c r="D2064" s="38" t="s">
        <v>57</v>
      </c>
      <c r="E2064" s="235" t="s">
        <v>8087</v>
      </c>
      <c r="F2064" s="38" t="s">
        <v>74</v>
      </c>
      <c r="G2064" s="39" t="s">
        <v>8088</v>
      </c>
      <c r="H2064" s="81">
        <v>44669</v>
      </c>
      <c r="I2064" s="84">
        <f>Table15[[#This Row],[Fecha 
de 
expedición]]+1461</f>
        <v>46130</v>
      </c>
      <c r="J2064" s="244" t="str">
        <f ca="1">IF(I2064&gt;=TODAY(),"si","no")</f>
        <v>si</v>
      </c>
      <c r="K2064" s="8" t="str">
        <f ca="1">IF(ABS(_xlfn.DAYS(TODAY(),I2064))&lt;$B$9,"Debe renovar licencia luego de curso de 8 horas","")</f>
        <v/>
      </c>
      <c r="L2064" s="8"/>
      <c r="M2064" s="8" t="str">
        <f ca="1">IF(AND(J2064="no",$B$10="si"),"si","no")</f>
        <v>no</v>
      </c>
      <c r="N2064" s="266"/>
      <c r="O2064" s="266"/>
      <c r="P2064" s="266"/>
      <c r="Q2064" s="290" t="str" cm="1">
        <f t="array" aca="1" ref="Q2064" ca="1">_xlfn.IFS(J2064="no","no",$B$10="si","si")</f>
        <v>si</v>
      </c>
      <c r="R2064" s="266"/>
    </row>
    <row r="2065" spans="1:18" x14ac:dyDescent="0.3">
      <c r="A2065" s="61" t="s">
        <v>8089</v>
      </c>
      <c r="B2065" s="224" t="s">
        <v>44</v>
      </c>
      <c r="C2065" s="225" t="s">
        <v>8090</v>
      </c>
      <c r="D2065" s="38" t="s">
        <v>57</v>
      </c>
      <c r="E2065" s="235" t="s">
        <v>8091</v>
      </c>
      <c r="F2065" s="38" t="s">
        <v>453</v>
      </c>
      <c r="G2065" s="39" t="s">
        <v>8092</v>
      </c>
      <c r="H2065" s="81">
        <v>44636</v>
      </c>
      <c r="I2065" s="84">
        <f>Table15[[#This Row],[Fecha 
de 
expedición]]+1461</f>
        <v>46097</v>
      </c>
      <c r="J2065" s="244" t="str">
        <f ca="1">IF(I2065&gt;=TODAY(),"si","no")</f>
        <v>si</v>
      </c>
      <c r="K2065" s="8" t="str">
        <f ca="1">IF(ABS(_xlfn.DAYS(TODAY(),I2065))&lt;$B$9,"Debe renovar licencia luego de curso de 8 horas","")</f>
        <v/>
      </c>
      <c r="L2065" s="8"/>
      <c r="M2065" s="8" t="str">
        <f ca="1">IF(AND(J2065="no",$B$10="si"),"si","no")</f>
        <v>no</v>
      </c>
      <c r="N2065" s="266"/>
      <c r="O2065" s="266"/>
      <c r="P2065" s="266"/>
      <c r="Q2065" s="290" t="str" cm="1">
        <f t="array" aca="1" ref="Q2065" ca="1">_xlfn.IFS(J2065="no","no",$B$10="si","si")</f>
        <v>si</v>
      </c>
      <c r="R2065" s="266"/>
    </row>
    <row r="2066" spans="1:18" x14ac:dyDescent="0.3">
      <c r="A2066" s="61" t="s">
        <v>8093</v>
      </c>
      <c r="B2066" s="224" t="s">
        <v>44</v>
      </c>
      <c r="C2066" s="225" t="s">
        <v>8094</v>
      </c>
      <c r="D2066" s="38" t="s">
        <v>57</v>
      </c>
      <c r="E2066" s="235" t="s">
        <v>8095</v>
      </c>
      <c r="F2066" s="38" t="s">
        <v>53</v>
      </c>
      <c r="G2066" s="39" t="s">
        <v>8096</v>
      </c>
      <c r="H2066" s="81">
        <v>44648</v>
      </c>
      <c r="I2066" s="84">
        <f>Table15[[#This Row],[Fecha 
de 
expedición]]+1461</f>
        <v>46109</v>
      </c>
      <c r="J2066" s="244" t="str">
        <f ca="1">IF(I2066&gt;=TODAY(),"si","no")</f>
        <v>si</v>
      </c>
      <c r="K2066" s="8" t="str">
        <f ca="1">IF(ABS(_xlfn.DAYS(TODAY(),I2066))&lt;$B$9,"Debe renovar licencia luego de curso de 8 horas","")</f>
        <v/>
      </c>
      <c r="L2066" s="8"/>
      <c r="M2066" s="8" t="str">
        <f ca="1">IF(AND(J2066="no",$B$10="si"),"si","no")</f>
        <v>no</v>
      </c>
      <c r="N2066" s="266"/>
      <c r="O2066" s="266"/>
      <c r="P2066" s="266"/>
      <c r="Q2066" s="290" t="str" cm="1">
        <f t="array" aca="1" ref="Q2066" ca="1">_xlfn.IFS(J2066="no","no",$B$10="si","si")</f>
        <v>si</v>
      </c>
      <c r="R2066" s="266"/>
    </row>
    <row r="2067" spans="1:18" x14ac:dyDescent="0.3">
      <c r="A2067" s="61" t="s">
        <v>8097</v>
      </c>
      <c r="B2067" s="224" t="s">
        <v>44</v>
      </c>
      <c r="C2067" s="225" t="s">
        <v>8098</v>
      </c>
      <c r="D2067" s="38" t="s">
        <v>57</v>
      </c>
      <c r="E2067" s="235" t="s">
        <v>8099</v>
      </c>
      <c r="F2067" s="38" t="s">
        <v>194</v>
      </c>
      <c r="G2067" s="39" t="s">
        <v>8100</v>
      </c>
      <c r="H2067" s="81">
        <v>44648</v>
      </c>
      <c r="I2067" s="84">
        <f>Table15[[#This Row],[Fecha 
de 
expedición]]+1461</f>
        <v>46109</v>
      </c>
      <c r="J2067" s="244" t="str">
        <f ca="1">IF(I2067&gt;=TODAY(),"si","no")</f>
        <v>si</v>
      </c>
      <c r="K2067" s="8" t="str">
        <f ca="1">IF(ABS(_xlfn.DAYS(TODAY(),I2067))&lt;$B$9,"Debe renovar licencia luego de curso de 8 horas","")</f>
        <v/>
      </c>
      <c r="L2067" s="8"/>
      <c r="M2067" s="8" t="str">
        <f ca="1">IF(AND(J2067="no",$B$10="si"),"si","no")</f>
        <v>no</v>
      </c>
      <c r="N2067" s="266"/>
      <c r="O2067" s="266"/>
      <c r="P2067" s="266"/>
      <c r="Q2067" s="290" t="str" cm="1">
        <f t="array" aca="1" ref="Q2067" ca="1">_xlfn.IFS(J2067="no","no",$B$10="si","si")</f>
        <v>si</v>
      </c>
      <c r="R2067" s="266"/>
    </row>
    <row r="2068" spans="1:18" x14ac:dyDescent="0.3">
      <c r="A2068" s="61" t="s">
        <v>8101</v>
      </c>
      <c r="B2068" s="224" t="s">
        <v>44</v>
      </c>
      <c r="C2068" s="225" t="s">
        <v>8102</v>
      </c>
      <c r="D2068" s="38" t="s">
        <v>57</v>
      </c>
      <c r="E2068" s="235" t="s">
        <v>8103</v>
      </c>
      <c r="F2068" s="38" t="s">
        <v>560</v>
      </c>
      <c r="G2068" s="39" t="s">
        <v>8104</v>
      </c>
      <c r="H2068" s="81">
        <v>44648</v>
      </c>
      <c r="I2068" s="84">
        <f>Table15[[#This Row],[Fecha 
de 
expedición]]+1461</f>
        <v>46109</v>
      </c>
      <c r="J2068" s="244" t="str">
        <f ca="1">IF(I2068&gt;=TODAY(),"si","no")</f>
        <v>si</v>
      </c>
      <c r="K2068" s="8" t="str">
        <f ca="1">IF(ABS(_xlfn.DAYS(TODAY(),I2068))&lt;$B$9,"Debe renovar licencia luego de curso de 8 horas","")</f>
        <v/>
      </c>
      <c r="L2068" s="8"/>
      <c r="M2068" s="8" t="str">
        <f ca="1">IF(AND(J2068="no",$B$10="si"),"si","no")</f>
        <v>no</v>
      </c>
      <c r="N2068" s="266"/>
      <c r="O2068" s="266"/>
      <c r="P2068" s="266"/>
      <c r="Q2068" s="290" t="str" cm="1">
        <f t="array" aca="1" ref="Q2068" ca="1">_xlfn.IFS(J2068="no","no",$B$10="si","si")</f>
        <v>si</v>
      </c>
      <c r="R2068" s="266"/>
    </row>
    <row r="2069" spans="1:18" x14ac:dyDescent="0.3">
      <c r="A2069" s="61" t="s">
        <v>8105</v>
      </c>
      <c r="B2069" s="224" t="s">
        <v>44</v>
      </c>
      <c r="C2069" s="225" t="s">
        <v>8106</v>
      </c>
      <c r="D2069" s="38" t="s">
        <v>57</v>
      </c>
      <c r="E2069" s="235" t="s">
        <v>8107</v>
      </c>
      <c r="F2069" s="38" t="s">
        <v>74</v>
      </c>
      <c r="G2069" s="39" t="s">
        <v>8108</v>
      </c>
      <c r="H2069" s="81">
        <v>44648</v>
      </c>
      <c r="I2069" s="84">
        <f>Table15[[#This Row],[Fecha 
de 
expedición]]+1461</f>
        <v>46109</v>
      </c>
      <c r="J2069" s="244" t="str">
        <f ca="1">IF(I2069&gt;=TODAY(),"si","no")</f>
        <v>si</v>
      </c>
      <c r="K2069" s="8" t="str">
        <f ca="1">IF(ABS(_xlfn.DAYS(TODAY(),I2069))&lt;$B$9,"Debe renovar licencia luego de curso de 8 horas","")</f>
        <v/>
      </c>
      <c r="L2069" s="8"/>
      <c r="M2069" s="8" t="str">
        <f ca="1">IF(AND(J2069="no",$B$10="si"),"si","no")</f>
        <v>no</v>
      </c>
      <c r="N2069" s="266"/>
      <c r="O2069" s="266"/>
      <c r="P2069" s="266"/>
      <c r="Q2069" s="290" t="str" cm="1">
        <f t="array" aca="1" ref="Q2069" ca="1">_xlfn.IFS(J2069="no","no",$B$10="si","si")</f>
        <v>si</v>
      </c>
      <c r="R2069" s="266"/>
    </row>
    <row r="2070" spans="1:18" x14ac:dyDescent="0.3">
      <c r="A2070" s="61" t="s">
        <v>8109</v>
      </c>
      <c r="B2070" s="224" t="s">
        <v>44</v>
      </c>
      <c r="C2070" s="225" t="s">
        <v>8110</v>
      </c>
      <c r="D2070" s="38" t="s">
        <v>57</v>
      </c>
      <c r="E2070" s="235" t="s">
        <v>8111</v>
      </c>
      <c r="F2070" s="38" t="s">
        <v>114</v>
      </c>
      <c r="G2070" s="39" t="s">
        <v>8112</v>
      </c>
      <c r="H2070" s="81">
        <v>44649</v>
      </c>
      <c r="I2070" s="84">
        <f>Table15[[#This Row],[Fecha 
de 
expedición]]+1461</f>
        <v>46110</v>
      </c>
      <c r="J2070" s="244" t="str">
        <f ca="1">IF(I2070&gt;=TODAY(),"si","no")</f>
        <v>si</v>
      </c>
      <c r="K2070" s="8" t="str">
        <f ca="1">IF(ABS(_xlfn.DAYS(TODAY(),I2070))&lt;$B$9,"Debe renovar licencia luego de curso de 8 horas","")</f>
        <v/>
      </c>
      <c r="L2070" s="8"/>
      <c r="M2070" s="8" t="str">
        <f ca="1">IF(AND(J2070="no",$B$10="si"),"si","no")</f>
        <v>no</v>
      </c>
      <c r="N2070" s="266"/>
      <c r="O2070" s="266"/>
      <c r="P2070" s="266"/>
      <c r="Q2070" s="290" t="str" cm="1">
        <f t="array" aca="1" ref="Q2070" ca="1">_xlfn.IFS(J2070="no","no",$B$10="si","si")</f>
        <v>si</v>
      </c>
      <c r="R2070" s="266"/>
    </row>
    <row r="2071" spans="1:18" x14ac:dyDescent="0.3">
      <c r="A2071" s="61" t="s">
        <v>8113</v>
      </c>
      <c r="B2071" s="224" t="s">
        <v>44</v>
      </c>
      <c r="C2071" s="225" t="s">
        <v>8114</v>
      </c>
      <c r="D2071" s="38" t="s">
        <v>46</v>
      </c>
      <c r="E2071" s="235" t="s">
        <v>8115</v>
      </c>
      <c r="F2071" s="38" t="s">
        <v>448</v>
      </c>
      <c r="G2071" s="39" t="s">
        <v>8116</v>
      </c>
      <c r="H2071" s="81">
        <v>44649</v>
      </c>
      <c r="I2071" s="84">
        <f>Table15[[#This Row],[Fecha 
de 
expedición]]+1461</f>
        <v>46110</v>
      </c>
      <c r="J2071" s="244" t="str">
        <f ca="1">IF(I2071&gt;=TODAY(),"si","no")</f>
        <v>si</v>
      </c>
      <c r="K2071" s="8" t="str">
        <f ca="1">IF(ABS(_xlfn.DAYS(TODAY(),I2071))&lt;$B$9,"Debe renovar licencia luego de curso de 8 horas","")</f>
        <v/>
      </c>
      <c r="L2071" s="8"/>
      <c r="M2071" s="8" t="str">
        <f ca="1">IF(AND(J2071="no",$B$10="si"),"si","no")</f>
        <v>no</v>
      </c>
      <c r="N2071" s="266"/>
      <c r="O2071" s="266"/>
      <c r="P2071" s="266"/>
      <c r="Q2071" s="290" t="str" cm="1">
        <f t="array" aca="1" ref="Q2071" ca="1">_xlfn.IFS(J2071="no","no",$B$10="si","si")</f>
        <v>si</v>
      </c>
      <c r="R2071" s="266"/>
    </row>
    <row r="2072" spans="1:18" x14ac:dyDescent="0.3">
      <c r="A2072" s="61" t="s">
        <v>8117</v>
      </c>
      <c r="B2072" s="224" t="s">
        <v>44</v>
      </c>
      <c r="C2072" s="225" t="s">
        <v>8118</v>
      </c>
      <c r="D2072" s="38" t="s">
        <v>57</v>
      </c>
      <c r="E2072" s="235" t="s">
        <v>8119</v>
      </c>
      <c r="F2072" s="38" t="s">
        <v>709</v>
      </c>
      <c r="G2072" s="39" t="s">
        <v>8120</v>
      </c>
      <c r="H2072" s="81">
        <v>44649</v>
      </c>
      <c r="I2072" s="84">
        <f>Table15[[#This Row],[Fecha 
de 
expedición]]+1461</f>
        <v>46110</v>
      </c>
      <c r="J2072" s="244" t="str">
        <f ca="1">IF(I2072&gt;=TODAY(),"si","no")</f>
        <v>si</v>
      </c>
      <c r="K2072" s="8" t="str">
        <f ca="1">IF(ABS(_xlfn.DAYS(TODAY(),I2072))&lt;$B$9,"Debe renovar licencia luego de curso de 8 horas","")</f>
        <v/>
      </c>
      <c r="L2072" s="8"/>
      <c r="M2072" s="8" t="str">
        <f ca="1">IF(AND(J2072="no",$B$10="si"),"si","no")</f>
        <v>no</v>
      </c>
      <c r="N2072" s="266"/>
      <c r="O2072" s="266"/>
      <c r="P2072" s="266"/>
      <c r="Q2072" s="290" t="str" cm="1">
        <f t="array" aca="1" ref="Q2072" ca="1">_xlfn.IFS(J2072="no","no",$B$10="si","si")</f>
        <v>si</v>
      </c>
      <c r="R2072" s="266"/>
    </row>
    <row r="2073" spans="1:18" x14ac:dyDescent="0.3">
      <c r="A2073" s="61" t="s">
        <v>8121</v>
      </c>
      <c r="B2073" s="224" t="s">
        <v>44</v>
      </c>
      <c r="C2073" s="225" t="s">
        <v>8122</v>
      </c>
      <c r="D2073" s="38" t="s">
        <v>57</v>
      </c>
      <c r="E2073" s="235" t="s">
        <v>8123</v>
      </c>
      <c r="F2073" s="38" t="s">
        <v>53</v>
      </c>
      <c r="G2073" s="39" t="s">
        <v>8124</v>
      </c>
      <c r="H2073" s="81">
        <v>44649</v>
      </c>
      <c r="I2073" s="84">
        <f>Table15[[#This Row],[Fecha 
de 
expedición]]+1461</f>
        <v>46110</v>
      </c>
      <c r="J2073" s="244" t="str">
        <f ca="1">IF(I2073&gt;=TODAY(),"si","no")</f>
        <v>si</v>
      </c>
      <c r="K2073" s="8" t="str">
        <f ca="1">IF(ABS(_xlfn.DAYS(TODAY(),I2073))&lt;$B$9,"Debe renovar licencia luego de curso de 8 horas","")</f>
        <v/>
      </c>
      <c r="L2073" s="8"/>
      <c r="M2073" s="8" t="str">
        <f ca="1">IF(AND(J2073="no",$B$10="si"),"si","no")</f>
        <v>no</v>
      </c>
      <c r="N2073" s="266"/>
      <c r="O2073" s="266"/>
      <c r="P2073" s="266"/>
      <c r="Q2073" s="290" t="str" cm="1">
        <f t="array" aca="1" ref="Q2073" ca="1">_xlfn.IFS(J2073="no","no",$B$10="si","si")</f>
        <v>si</v>
      </c>
      <c r="R2073" s="266"/>
    </row>
    <row r="2074" spans="1:18" x14ac:dyDescent="0.3">
      <c r="A2074" s="61" t="s">
        <v>8125</v>
      </c>
      <c r="B2074" s="224" t="s">
        <v>44</v>
      </c>
      <c r="C2074" s="225" t="s">
        <v>8126</v>
      </c>
      <c r="D2074" s="38" t="s">
        <v>57</v>
      </c>
      <c r="E2074" s="235" t="s">
        <v>8127</v>
      </c>
      <c r="F2074" s="38" t="s">
        <v>453</v>
      </c>
      <c r="G2074" s="39" t="s">
        <v>8128</v>
      </c>
      <c r="H2074" s="81">
        <v>44649</v>
      </c>
      <c r="I2074" s="84">
        <f>Table15[[#This Row],[Fecha 
de 
expedición]]+1461</f>
        <v>46110</v>
      </c>
      <c r="J2074" s="244" t="str">
        <f ca="1">IF(I2074&gt;=TODAY(),"si","no")</f>
        <v>si</v>
      </c>
      <c r="K2074" s="8" t="str">
        <f ca="1">IF(ABS(_xlfn.DAYS(TODAY(),I2074))&lt;$B$9,"Debe renovar licencia luego de curso de 8 horas","")</f>
        <v/>
      </c>
      <c r="L2074" s="8"/>
      <c r="M2074" s="8" t="str">
        <f ca="1">IF(AND(J2074="no",$B$10="si"),"si","no")</f>
        <v>no</v>
      </c>
      <c r="N2074" s="266"/>
      <c r="O2074" s="266"/>
      <c r="P2074" s="266"/>
      <c r="Q2074" s="290" t="str" cm="1">
        <f t="array" aca="1" ref="Q2074" ca="1">_xlfn.IFS(J2074="no","no",$B$10="si","si")</f>
        <v>si</v>
      </c>
      <c r="R2074" s="266"/>
    </row>
    <row r="2075" spans="1:18" x14ac:dyDescent="0.3">
      <c r="A2075" s="61" t="s">
        <v>8129</v>
      </c>
      <c r="B2075" s="224" t="s">
        <v>44</v>
      </c>
      <c r="C2075" s="225" t="s">
        <v>8130</v>
      </c>
      <c r="D2075" s="38" t="s">
        <v>57</v>
      </c>
      <c r="E2075" s="235" t="s">
        <v>8131</v>
      </c>
      <c r="F2075" s="38" t="s">
        <v>74</v>
      </c>
      <c r="G2075" s="39" t="s">
        <v>8132</v>
      </c>
      <c r="H2075" s="81">
        <v>44649</v>
      </c>
      <c r="I2075" s="84">
        <f>Table15[[#This Row],[Fecha 
de 
expedición]]+1461</f>
        <v>46110</v>
      </c>
      <c r="J2075" s="244" t="str">
        <f ca="1">IF(I2075&gt;=TODAY(),"si","no")</f>
        <v>si</v>
      </c>
      <c r="K2075" s="8" t="str">
        <f ca="1">IF(ABS(_xlfn.DAYS(TODAY(),I2075))&lt;$B$9,"Debe renovar licencia luego de curso de 8 horas","")</f>
        <v/>
      </c>
      <c r="L2075" s="8"/>
      <c r="M2075" s="8" t="str">
        <f ca="1">IF(AND(J2075="no",$B$10="si"),"si","no")</f>
        <v>no</v>
      </c>
      <c r="N2075" s="266"/>
      <c r="O2075" s="266"/>
      <c r="P2075" s="266"/>
      <c r="Q2075" s="290" t="str" cm="1">
        <f t="array" aca="1" ref="Q2075" ca="1">_xlfn.IFS(J2075="no","no",$B$10="si","si")</f>
        <v>si</v>
      </c>
      <c r="R2075" s="266"/>
    </row>
    <row r="2076" spans="1:18" x14ac:dyDescent="0.3">
      <c r="A2076" s="61" t="s">
        <v>8133</v>
      </c>
      <c r="B2076" s="224" t="s">
        <v>44</v>
      </c>
      <c r="C2076" s="225" t="s">
        <v>8134</v>
      </c>
      <c r="D2076" s="38" t="s">
        <v>57</v>
      </c>
      <c r="E2076" s="235" t="s">
        <v>8135</v>
      </c>
      <c r="F2076" s="38" t="s">
        <v>267</v>
      </c>
      <c r="G2076" s="39" t="s">
        <v>8136</v>
      </c>
      <c r="H2076" s="81">
        <v>44649</v>
      </c>
      <c r="I2076" s="84">
        <f>Table15[[#This Row],[Fecha 
de 
expedición]]+1461</f>
        <v>46110</v>
      </c>
      <c r="J2076" s="244" t="str">
        <f ca="1">IF(I2076&gt;=TODAY(),"si","no")</f>
        <v>si</v>
      </c>
      <c r="K2076" s="8" t="str">
        <f ca="1">IF(ABS(_xlfn.DAYS(TODAY(),I2076))&lt;$B$9,"Debe renovar licencia luego de curso de 8 horas","")</f>
        <v/>
      </c>
      <c r="L2076" s="8"/>
      <c r="M2076" s="8" t="str">
        <f ca="1">IF(AND(J2076="no",$B$10="si"),"si","no")</f>
        <v>no</v>
      </c>
      <c r="N2076" s="266"/>
      <c r="O2076" s="266"/>
      <c r="P2076" s="266"/>
      <c r="Q2076" s="290" t="str" cm="1">
        <f t="array" aca="1" ref="Q2076" ca="1">_xlfn.IFS(J2076="no","no",$B$10="si","si")</f>
        <v>si</v>
      </c>
      <c r="R2076" s="266"/>
    </row>
    <row r="2077" spans="1:18" x14ac:dyDescent="0.3">
      <c r="A2077" s="61" t="s">
        <v>8137</v>
      </c>
      <c r="B2077" s="224" t="s">
        <v>44</v>
      </c>
      <c r="C2077" s="225" t="s">
        <v>8138</v>
      </c>
      <c r="D2077" s="38" t="s">
        <v>57</v>
      </c>
      <c r="E2077" s="235" t="s">
        <v>8139</v>
      </c>
      <c r="F2077" s="38" t="s">
        <v>155</v>
      </c>
      <c r="G2077" s="39" t="s">
        <v>8140</v>
      </c>
      <c r="H2077" s="81">
        <v>44649</v>
      </c>
      <c r="I2077" s="84">
        <f>Table15[[#This Row],[Fecha 
de 
expedición]]+1461</f>
        <v>46110</v>
      </c>
      <c r="J2077" s="244" t="str">
        <f ca="1">IF(I2077&gt;=TODAY(),"si","no")</f>
        <v>si</v>
      </c>
      <c r="K2077" s="8" t="str">
        <f ca="1">IF(ABS(_xlfn.DAYS(TODAY(),I2077))&lt;$B$9,"Debe renovar licencia luego de curso de 8 horas","")</f>
        <v/>
      </c>
      <c r="L2077" s="8"/>
      <c r="M2077" s="8" t="str">
        <f ca="1">IF(AND(J2077="no",$B$10="si"),"si","no")</f>
        <v>no</v>
      </c>
      <c r="N2077" s="266"/>
      <c r="O2077" s="266"/>
      <c r="P2077" s="266"/>
      <c r="Q2077" s="290" t="str" cm="1">
        <f t="array" aca="1" ref="Q2077" ca="1">_xlfn.IFS(J2077="no","no",$B$10="si","si")</f>
        <v>si</v>
      </c>
      <c r="R2077" s="266"/>
    </row>
    <row r="2078" spans="1:18" x14ac:dyDescent="0.3">
      <c r="A2078" s="61" t="s">
        <v>8141</v>
      </c>
      <c r="B2078" s="224" t="s">
        <v>44</v>
      </c>
      <c r="C2078" s="225" t="s">
        <v>8142</v>
      </c>
      <c r="D2078" s="38" t="s">
        <v>57</v>
      </c>
      <c r="E2078" s="235" t="s">
        <v>8143</v>
      </c>
      <c r="F2078" s="38" t="s">
        <v>89</v>
      </c>
      <c r="G2078" s="39" t="s">
        <v>8144</v>
      </c>
      <c r="H2078" s="81">
        <v>44649</v>
      </c>
      <c r="I2078" s="84">
        <f>Table15[[#This Row],[Fecha 
de 
expedición]]+1461</f>
        <v>46110</v>
      </c>
      <c r="J2078" s="244" t="str">
        <f ca="1">IF(I2078&gt;=TODAY(),"si","no")</f>
        <v>si</v>
      </c>
      <c r="K2078" s="8" t="str">
        <f ca="1">IF(ABS(_xlfn.DAYS(TODAY(),I2078))&lt;$B$9,"Debe renovar licencia luego de curso de 8 horas","")</f>
        <v/>
      </c>
      <c r="L2078" s="8"/>
      <c r="M2078" s="8" t="str">
        <f ca="1">IF(AND(J2078="no",$B$10="si"),"si","no")</f>
        <v>no</v>
      </c>
      <c r="N2078" s="266"/>
      <c r="O2078" s="266"/>
      <c r="P2078" s="266"/>
      <c r="Q2078" s="290" t="str" cm="1">
        <f t="array" aca="1" ref="Q2078" ca="1">_xlfn.IFS(J2078="no","no",$B$10="si","si")</f>
        <v>si</v>
      </c>
      <c r="R2078" s="266"/>
    </row>
    <row r="2079" spans="1:18" x14ac:dyDescent="0.3">
      <c r="A2079" s="61" t="s">
        <v>8145</v>
      </c>
      <c r="B2079" s="224" t="s">
        <v>44</v>
      </c>
      <c r="C2079" s="225" t="s">
        <v>8146</v>
      </c>
      <c r="D2079" s="38" t="s">
        <v>57</v>
      </c>
      <c r="E2079" s="235" t="s">
        <v>8147</v>
      </c>
      <c r="F2079" s="38" t="s">
        <v>835</v>
      </c>
      <c r="G2079" s="39" t="s">
        <v>8148</v>
      </c>
      <c r="H2079" s="81">
        <v>44649</v>
      </c>
      <c r="I2079" s="84">
        <f>Table15[[#This Row],[Fecha 
de 
expedición]]+1461</f>
        <v>46110</v>
      </c>
      <c r="J2079" s="244" t="str">
        <f ca="1">IF(I2079&gt;=TODAY(),"si","no")</f>
        <v>si</v>
      </c>
      <c r="K2079" s="8" t="str">
        <f ca="1">IF(ABS(_xlfn.DAYS(TODAY(),I2079))&lt;$B$9,"Debe renovar licencia luego de curso de 8 horas","")</f>
        <v/>
      </c>
      <c r="L2079" s="8"/>
      <c r="M2079" s="8" t="str">
        <f ca="1">IF(AND(J2079="no",$B$10="si"),"si","no")</f>
        <v>no</v>
      </c>
      <c r="N2079" s="266"/>
      <c r="O2079" s="266"/>
      <c r="P2079" s="266"/>
      <c r="Q2079" s="290" t="str" cm="1">
        <f t="array" aca="1" ref="Q2079" ca="1">_xlfn.IFS(J2079="no","no",$B$10="si","si")</f>
        <v>si</v>
      </c>
      <c r="R2079" s="266"/>
    </row>
    <row r="2080" spans="1:18" x14ac:dyDescent="0.3">
      <c r="A2080" s="61" t="s">
        <v>8149</v>
      </c>
      <c r="B2080" s="224" t="s">
        <v>44</v>
      </c>
      <c r="C2080" s="225" t="s">
        <v>8150</v>
      </c>
      <c r="D2080" s="38" t="s">
        <v>57</v>
      </c>
      <c r="E2080" s="235" t="s">
        <v>8151</v>
      </c>
      <c r="F2080" s="38" t="s">
        <v>678</v>
      </c>
      <c r="G2080" s="39" t="s">
        <v>8152</v>
      </c>
      <c r="H2080" s="81">
        <v>44669</v>
      </c>
      <c r="I2080" s="84">
        <f>Table15[[#This Row],[Fecha 
de 
expedición]]+1461</f>
        <v>46130</v>
      </c>
      <c r="J2080" s="244" t="str">
        <f ca="1">IF(I2080&gt;=TODAY(),"si","no")</f>
        <v>si</v>
      </c>
      <c r="K2080" s="8" t="str">
        <f ca="1">IF(ABS(_xlfn.DAYS(TODAY(),I2080))&lt;$B$9,"Debe renovar licencia luego de curso de 8 horas","")</f>
        <v/>
      </c>
      <c r="L2080" s="8"/>
      <c r="M2080" s="8" t="str">
        <f ca="1">IF(AND(J2080="no",$B$10="si"),"si","no")</f>
        <v>no</v>
      </c>
      <c r="N2080" s="266"/>
      <c r="O2080" s="266"/>
      <c r="P2080" s="266"/>
      <c r="Q2080" s="290" t="str" cm="1">
        <f t="array" aca="1" ref="Q2080" ca="1">_xlfn.IFS(J2080="no","no",$B$10="si","si")</f>
        <v>si</v>
      </c>
      <c r="R2080" s="266"/>
    </row>
    <row r="2081" spans="1:18" x14ac:dyDescent="0.3">
      <c r="A2081" s="61" t="s">
        <v>8153</v>
      </c>
      <c r="B2081" s="224" t="s">
        <v>44</v>
      </c>
      <c r="C2081" s="225" t="s">
        <v>8154</v>
      </c>
      <c r="D2081" s="38" t="s">
        <v>57</v>
      </c>
      <c r="E2081" s="235" t="s">
        <v>8155</v>
      </c>
      <c r="F2081" s="38" t="s">
        <v>560</v>
      </c>
      <c r="G2081" s="39" t="s">
        <v>8156</v>
      </c>
      <c r="H2081" s="81">
        <v>44669</v>
      </c>
      <c r="I2081" s="84">
        <f>Table15[[#This Row],[Fecha 
de 
expedición]]+1461</f>
        <v>46130</v>
      </c>
      <c r="J2081" s="244" t="str">
        <f ca="1">IF(I2081&gt;=TODAY(),"si","no")</f>
        <v>si</v>
      </c>
      <c r="K2081" s="8" t="str">
        <f ca="1">IF(ABS(_xlfn.DAYS(TODAY(),I2081))&lt;$B$9,"Debe renovar licencia luego de curso de 8 horas","")</f>
        <v/>
      </c>
      <c r="L2081" s="8"/>
      <c r="M2081" s="8" t="str">
        <f ca="1">IF(AND(J2081="no",$B$10="si"),"si","no")</f>
        <v>no</v>
      </c>
      <c r="N2081" s="266"/>
      <c r="O2081" s="266"/>
      <c r="P2081" s="266"/>
      <c r="Q2081" s="290" t="str" cm="1">
        <f t="array" aca="1" ref="Q2081" ca="1">_xlfn.IFS(J2081="no","no",$B$10="si","si")</f>
        <v>si</v>
      </c>
      <c r="R2081" s="266"/>
    </row>
    <row r="2082" spans="1:18" x14ac:dyDescent="0.3">
      <c r="A2082" s="61" t="s">
        <v>8157</v>
      </c>
      <c r="B2082" s="224" t="s">
        <v>44</v>
      </c>
      <c r="C2082" s="225" t="s">
        <v>8158</v>
      </c>
      <c r="D2082" s="38" t="s">
        <v>57</v>
      </c>
      <c r="E2082" s="235" t="s">
        <v>8159</v>
      </c>
      <c r="F2082" s="38" t="s">
        <v>155</v>
      </c>
      <c r="G2082" s="39" t="s">
        <v>8160</v>
      </c>
      <c r="H2082" s="81">
        <v>44669</v>
      </c>
      <c r="I2082" s="84">
        <f>Table15[[#This Row],[Fecha 
de 
expedición]]+1461</f>
        <v>46130</v>
      </c>
      <c r="J2082" s="244" t="str">
        <f ca="1">IF(I2082&gt;=TODAY(),"si","no")</f>
        <v>si</v>
      </c>
      <c r="K2082" s="8" t="str">
        <f ca="1">IF(ABS(_xlfn.DAYS(TODAY(),I2082))&lt;$B$9,"Debe renovar licencia luego de curso de 8 horas","")</f>
        <v/>
      </c>
      <c r="L2082" s="8"/>
      <c r="M2082" s="8" t="str">
        <f ca="1">IF(AND(J2082="no",$B$10="si"),"si","no")</f>
        <v>no</v>
      </c>
      <c r="N2082" s="266"/>
      <c r="O2082" s="266"/>
      <c r="P2082" s="266"/>
      <c r="Q2082" s="290" t="str" cm="1">
        <f t="array" aca="1" ref="Q2082" ca="1">_xlfn.IFS(J2082="no","no",$B$10="si","si")</f>
        <v>si</v>
      </c>
      <c r="R2082" s="266"/>
    </row>
    <row r="2083" spans="1:18" x14ac:dyDescent="0.3">
      <c r="A2083" s="61" t="s">
        <v>8161</v>
      </c>
      <c r="B2083" s="224" t="s">
        <v>44</v>
      </c>
      <c r="C2083" s="225" t="s">
        <v>8162</v>
      </c>
      <c r="D2083" s="38" t="s">
        <v>57</v>
      </c>
      <c r="E2083" s="235" t="s">
        <v>8163</v>
      </c>
      <c r="F2083" s="38" t="s">
        <v>325</v>
      </c>
      <c r="G2083" s="39" t="s">
        <v>8164</v>
      </c>
      <c r="H2083" s="81">
        <v>44687</v>
      </c>
      <c r="I2083" s="84">
        <f>Table15[[#This Row],[Fecha 
de 
expedición]]+1461</f>
        <v>46148</v>
      </c>
      <c r="J2083" s="244" t="str">
        <f ca="1">IF(I2083&gt;=TODAY(),"si","no")</f>
        <v>si</v>
      </c>
      <c r="K2083" s="8" t="str">
        <f ca="1">IF(ABS(_xlfn.DAYS(TODAY(),I2083))&lt;$B$9,"Debe renovar licencia luego de curso de 8 horas","")</f>
        <v/>
      </c>
      <c r="L2083" s="8"/>
      <c r="M2083" s="8" t="str">
        <f ca="1">IF(AND(J2083="no",$B$10="si"),"si","no")</f>
        <v>no</v>
      </c>
      <c r="N2083" s="266"/>
      <c r="O2083" s="266"/>
      <c r="P2083" s="266"/>
      <c r="Q2083" s="290" t="str" cm="1">
        <f t="array" aca="1" ref="Q2083" ca="1">_xlfn.IFS(J2083="no","no",$B$10="si","si")</f>
        <v>si</v>
      </c>
      <c r="R2083" s="266"/>
    </row>
    <row r="2084" spans="1:18" x14ac:dyDescent="0.3">
      <c r="A2084" s="61" t="s">
        <v>8165</v>
      </c>
      <c r="B2084" s="224" t="s">
        <v>44</v>
      </c>
      <c r="C2084" s="225" t="s">
        <v>8166</v>
      </c>
      <c r="D2084" s="38" t="s">
        <v>57</v>
      </c>
      <c r="E2084" s="235" t="s">
        <v>8167</v>
      </c>
      <c r="F2084" s="38" t="s">
        <v>48</v>
      </c>
      <c r="G2084" s="39" t="s">
        <v>8168</v>
      </c>
      <c r="H2084" s="81">
        <v>44687</v>
      </c>
      <c r="I2084" s="84">
        <f>Table15[[#This Row],[Fecha 
de 
expedición]]+1461</f>
        <v>46148</v>
      </c>
      <c r="J2084" s="244" t="str">
        <f ca="1">IF(I2084&gt;=TODAY(),"si","no")</f>
        <v>si</v>
      </c>
      <c r="K2084" s="8" t="str">
        <f ca="1">IF(ABS(_xlfn.DAYS(TODAY(),I2084))&lt;$B$9,"Debe renovar licencia luego de curso de 8 horas","")</f>
        <v/>
      </c>
      <c r="L2084" s="8"/>
      <c r="M2084" s="8" t="str">
        <f ca="1">IF(AND(J2084="no",$B$10="si"),"si","no")</f>
        <v>no</v>
      </c>
      <c r="N2084" s="266"/>
      <c r="O2084" s="266"/>
      <c r="P2084" s="266"/>
      <c r="Q2084" s="290" t="str" cm="1">
        <f t="array" aca="1" ref="Q2084" ca="1">_xlfn.IFS(J2084="no","no",$B$10="si","si")</f>
        <v>si</v>
      </c>
      <c r="R2084" s="266"/>
    </row>
    <row r="2085" spans="1:18" x14ac:dyDescent="0.3">
      <c r="A2085" s="61" t="s">
        <v>8169</v>
      </c>
      <c r="B2085" s="224" t="s">
        <v>44</v>
      </c>
      <c r="C2085" s="225" t="s">
        <v>8170</v>
      </c>
      <c r="D2085" s="38" t="s">
        <v>57</v>
      </c>
      <c r="E2085" s="235" t="s">
        <v>8171</v>
      </c>
      <c r="F2085" s="38" t="s">
        <v>3966</v>
      </c>
      <c r="G2085" s="39" t="s">
        <v>8172</v>
      </c>
      <c r="H2085" s="81">
        <v>44687</v>
      </c>
      <c r="I2085" s="84">
        <f>Table15[[#This Row],[Fecha 
de 
expedición]]+1461</f>
        <v>46148</v>
      </c>
      <c r="J2085" s="244" t="str">
        <f ca="1">IF(I2085&gt;=TODAY(),"si","no")</f>
        <v>si</v>
      </c>
      <c r="K2085" s="8" t="str">
        <f ca="1">IF(ABS(_xlfn.DAYS(TODAY(),I2085))&lt;$B$9,"Debe renovar licencia luego de curso de 8 horas","")</f>
        <v/>
      </c>
      <c r="L2085" s="8"/>
      <c r="M2085" s="8" t="str">
        <f ca="1">IF(AND(J2085="no",$B$10="si"),"si","no")</f>
        <v>no</v>
      </c>
      <c r="N2085" s="266"/>
      <c r="O2085" s="266"/>
      <c r="P2085" s="266"/>
      <c r="Q2085" s="290" t="str" cm="1">
        <f t="array" aca="1" ref="Q2085" ca="1">_xlfn.IFS(J2085="no","no",$B$10="si","si")</f>
        <v>si</v>
      </c>
      <c r="R2085" s="266"/>
    </row>
    <row r="2086" spans="1:18" x14ac:dyDescent="0.3">
      <c r="A2086" s="61" t="s">
        <v>8173</v>
      </c>
      <c r="B2086" s="224" t="s">
        <v>44</v>
      </c>
      <c r="C2086" s="225" t="s">
        <v>8174</v>
      </c>
      <c r="D2086" s="38" t="s">
        <v>57</v>
      </c>
      <c r="E2086" s="235" t="s">
        <v>8175</v>
      </c>
      <c r="F2086" s="38" t="s">
        <v>448</v>
      </c>
      <c r="G2086" s="39" t="s">
        <v>8176</v>
      </c>
      <c r="H2086" s="81">
        <v>44687</v>
      </c>
      <c r="I2086" s="84">
        <f>Table15[[#This Row],[Fecha 
de 
expedición]]+1461</f>
        <v>46148</v>
      </c>
      <c r="J2086" s="244" t="str">
        <f ca="1">IF(I2086&gt;=TODAY(),"si","no")</f>
        <v>si</v>
      </c>
      <c r="K2086" s="8" t="str">
        <f ca="1">IF(ABS(_xlfn.DAYS(TODAY(),I2086))&lt;$B$9,"Debe renovar licencia luego de curso de 8 horas","")</f>
        <v/>
      </c>
      <c r="L2086" s="8"/>
      <c r="M2086" s="8" t="str">
        <f ca="1">IF(AND(J2086="no",$B$10="si"),"si","no")</f>
        <v>no</v>
      </c>
      <c r="N2086" s="266"/>
      <c r="O2086" s="266"/>
      <c r="P2086" s="266"/>
      <c r="Q2086" s="290" t="str" cm="1">
        <f t="array" aca="1" ref="Q2086" ca="1">_xlfn.IFS(J2086="no","no",$B$10="si","si")</f>
        <v>si</v>
      </c>
      <c r="R2086" s="266"/>
    </row>
    <row r="2087" spans="1:18" x14ac:dyDescent="0.3">
      <c r="A2087" s="61" t="s">
        <v>8177</v>
      </c>
      <c r="B2087" s="224" t="s">
        <v>44</v>
      </c>
      <c r="C2087" s="225" t="s">
        <v>8178</v>
      </c>
      <c r="D2087" s="38" t="s">
        <v>57</v>
      </c>
      <c r="E2087" s="235" t="s">
        <v>8179</v>
      </c>
      <c r="F2087" s="38" t="s">
        <v>655</v>
      </c>
      <c r="G2087" s="39" t="s">
        <v>8180</v>
      </c>
      <c r="H2087" s="81">
        <v>44687</v>
      </c>
      <c r="I2087" s="84">
        <f>Table15[[#This Row],[Fecha 
de 
expedición]]+1461</f>
        <v>46148</v>
      </c>
      <c r="J2087" s="244" t="str">
        <f ca="1">IF(I2087&gt;=TODAY(),"si","no")</f>
        <v>si</v>
      </c>
      <c r="K2087" s="8" t="str">
        <f ca="1">IF(ABS(_xlfn.DAYS(TODAY(),I2087))&lt;$B$9,"Debe renovar licencia luego de curso de 8 horas","")</f>
        <v/>
      </c>
      <c r="L2087" s="8"/>
      <c r="M2087" s="8" t="str">
        <f ca="1">IF(AND(J2087="no",$B$10="si"),"si","no")</f>
        <v>no</v>
      </c>
      <c r="N2087" s="266"/>
      <c r="O2087" s="266"/>
      <c r="P2087" s="266"/>
      <c r="Q2087" s="290" t="str" cm="1">
        <f t="array" aca="1" ref="Q2087" ca="1">_xlfn.IFS(J2087="no","no",$B$10="si","si")</f>
        <v>si</v>
      </c>
      <c r="R2087" s="266"/>
    </row>
    <row r="2088" spans="1:18" x14ac:dyDescent="0.3">
      <c r="A2088" s="61" t="s">
        <v>8181</v>
      </c>
      <c r="B2088" s="224" t="s">
        <v>44</v>
      </c>
      <c r="C2088" s="225" t="s">
        <v>8182</v>
      </c>
      <c r="D2088" s="38" t="s">
        <v>57</v>
      </c>
      <c r="E2088" s="235" t="s">
        <v>8183</v>
      </c>
      <c r="F2088" s="38" t="s">
        <v>448</v>
      </c>
      <c r="G2088" s="39" t="s">
        <v>8184</v>
      </c>
      <c r="H2088" s="81">
        <v>44687</v>
      </c>
      <c r="I2088" s="84">
        <f>Table15[[#This Row],[Fecha 
de 
expedición]]+1461</f>
        <v>46148</v>
      </c>
      <c r="J2088" s="244" t="str">
        <f ca="1">IF(I2088&gt;=TODAY(),"si","no")</f>
        <v>si</v>
      </c>
      <c r="K2088" s="8" t="str">
        <f ca="1">IF(ABS(_xlfn.DAYS(TODAY(),I2088))&lt;$B$9,"Debe renovar licencia luego de curso de 8 horas","")</f>
        <v/>
      </c>
      <c r="L2088" s="8"/>
      <c r="M2088" s="8" t="str">
        <f ca="1">IF(AND(J2088="no",$B$10="si"),"si","no")</f>
        <v>no</v>
      </c>
      <c r="N2088" s="266"/>
      <c r="O2088" s="266"/>
      <c r="P2088" s="266"/>
      <c r="Q2088" s="290" t="str" cm="1">
        <f t="array" aca="1" ref="Q2088" ca="1">_xlfn.IFS(J2088="no","no",$B$10="si","si")</f>
        <v>si</v>
      </c>
      <c r="R2088" s="266"/>
    </row>
    <row r="2089" spans="1:18" x14ac:dyDescent="0.3">
      <c r="A2089" s="61" t="s">
        <v>8185</v>
      </c>
      <c r="B2089" s="224" t="s">
        <v>44</v>
      </c>
      <c r="C2089" s="225" t="s">
        <v>8186</v>
      </c>
      <c r="D2089" s="38" t="s">
        <v>57</v>
      </c>
      <c r="E2089" s="235" t="s">
        <v>8187</v>
      </c>
      <c r="F2089" s="38" t="s">
        <v>619</v>
      </c>
      <c r="G2089" s="39" t="s">
        <v>8188</v>
      </c>
      <c r="H2089" s="81">
        <v>44687</v>
      </c>
      <c r="I2089" s="84">
        <f>Table15[[#This Row],[Fecha 
de 
expedición]]+1461</f>
        <v>46148</v>
      </c>
      <c r="J2089" s="244" t="str">
        <f ca="1">IF(I2089&gt;=TODAY(),"si","no")</f>
        <v>si</v>
      </c>
      <c r="K2089" s="8" t="str">
        <f ca="1">IF(ABS(_xlfn.DAYS(TODAY(),I2089))&lt;$B$9,"Debe renovar licencia luego de curso de 8 horas","")</f>
        <v/>
      </c>
      <c r="L2089" s="8"/>
      <c r="M2089" s="8" t="str">
        <f ca="1">IF(AND(J2089="no",$B$10="si"),"si","no")</f>
        <v>no</v>
      </c>
      <c r="N2089" s="266"/>
      <c r="O2089" s="266"/>
      <c r="P2089" s="266"/>
      <c r="Q2089" s="290" t="str" cm="1">
        <f t="array" aca="1" ref="Q2089" ca="1">_xlfn.IFS(J2089="no","no",$B$10="si","si")</f>
        <v>si</v>
      </c>
      <c r="R2089" s="266"/>
    </row>
    <row r="2090" spans="1:18" x14ac:dyDescent="0.3">
      <c r="A2090" s="61" t="s">
        <v>8189</v>
      </c>
      <c r="B2090" s="224" t="s">
        <v>44</v>
      </c>
      <c r="C2090" s="225" t="s">
        <v>8190</v>
      </c>
      <c r="D2090" s="38" t="s">
        <v>57</v>
      </c>
      <c r="E2090" s="235" t="s">
        <v>8191</v>
      </c>
      <c r="F2090" s="38" t="s">
        <v>325</v>
      </c>
      <c r="G2090" s="39" t="s">
        <v>8192</v>
      </c>
      <c r="H2090" s="81">
        <v>44687</v>
      </c>
      <c r="I2090" s="84">
        <f>Table15[[#This Row],[Fecha 
de 
expedición]]+1461</f>
        <v>46148</v>
      </c>
      <c r="J2090" s="244" t="str">
        <f ca="1">IF(I2090&gt;=TODAY(),"si","no")</f>
        <v>si</v>
      </c>
      <c r="K2090" s="8" t="str">
        <f ca="1">IF(ABS(_xlfn.DAYS(TODAY(),I2090))&lt;$B$9,"Debe renovar licencia luego de curso de 8 horas","")</f>
        <v/>
      </c>
      <c r="L2090" s="8"/>
      <c r="M2090" s="8" t="str">
        <f ca="1">IF(AND(J2090="no",$B$10="si"),"si","no")</f>
        <v>no</v>
      </c>
      <c r="N2090" s="266"/>
      <c r="O2090" s="266"/>
      <c r="P2090" s="266"/>
      <c r="Q2090" s="290" t="str" cm="1">
        <f t="array" aca="1" ref="Q2090" ca="1">_xlfn.IFS(J2090="no","no",$B$10="si","si")</f>
        <v>si</v>
      </c>
      <c r="R2090" s="266"/>
    </row>
    <row r="2091" spans="1:18" x14ac:dyDescent="0.3">
      <c r="A2091" s="61" t="s">
        <v>8193</v>
      </c>
      <c r="B2091" s="224" t="s">
        <v>44</v>
      </c>
      <c r="C2091" s="225" t="s">
        <v>8194</v>
      </c>
      <c r="D2091" s="38" t="s">
        <v>57</v>
      </c>
      <c r="E2091" s="235" t="s">
        <v>8195</v>
      </c>
      <c r="F2091" s="38" t="s">
        <v>325</v>
      </c>
      <c r="G2091" s="39" t="s">
        <v>8196</v>
      </c>
      <c r="H2091" s="81">
        <v>44687</v>
      </c>
      <c r="I2091" s="84">
        <f>Table15[[#This Row],[Fecha 
de 
expedición]]+1461</f>
        <v>46148</v>
      </c>
      <c r="J2091" s="244" t="str">
        <f ca="1">IF(I2091&gt;=TODAY(),"si","no")</f>
        <v>si</v>
      </c>
      <c r="K2091" s="8" t="str">
        <f ca="1">IF(ABS(_xlfn.DAYS(TODAY(),I2091))&lt;$B$9,"Debe renovar licencia luego de curso de 8 horas","")</f>
        <v/>
      </c>
      <c r="L2091" s="8"/>
      <c r="M2091" s="8" t="str">
        <f ca="1">IF(AND(J2091="no",$B$10="si"),"si","no")</f>
        <v>no</v>
      </c>
      <c r="N2091" s="266"/>
      <c r="O2091" s="266"/>
      <c r="P2091" s="266"/>
      <c r="Q2091" s="290" t="str" cm="1">
        <f t="array" aca="1" ref="Q2091" ca="1">_xlfn.IFS(J2091="no","no",$B$10="si","si")</f>
        <v>si</v>
      </c>
      <c r="R2091" s="266"/>
    </row>
    <row r="2092" spans="1:18" x14ac:dyDescent="0.3">
      <c r="A2092" s="61" t="s">
        <v>8197</v>
      </c>
      <c r="B2092" s="224" t="s">
        <v>44</v>
      </c>
      <c r="C2092" s="225" t="s">
        <v>8198</v>
      </c>
      <c r="D2092" s="38" t="s">
        <v>57</v>
      </c>
      <c r="E2092" s="235" t="s">
        <v>8199</v>
      </c>
      <c r="F2092" s="38" t="s">
        <v>695</v>
      </c>
      <c r="G2092" s="39" t="s">
        <v>8200</v>
      </c>
      <c r="H2092" s="81">
        <v>44687</v>
      </c>
      <c r="I2092" s="84">
        <f>Table15[[#This Row],[Fecha 
de 
expedición]]+1461</f>
        <v>46148</v>
      </c>
      <c r="J2092" s="244" t="str">
        <f ca="1">IF(I2092&gt;=TODAY(),"si","no")</f>
        <v>si</v>
      </c>
      <c r="K2092" s="8" t="str">
        <f ca="1">IF(ABS(_xlfn.DAYS(TODAY(),I2092))&lt;$B$9,"Debe renovar licencia luego de curso de 8 horas","")</f>
        <v/>
      </c>
      <c r="L2092" s="8"/>
      <c r="M2092" s="8" t="str">
        <f ca="1">IF(AND(J2092="no",$B$10="si"),"si","no")</f>
        <v>no</v>
      </c>
      <c r="N2092" s="266"/>
      <c r="O2092" s="266"/>
      <c r="P2092" s="266"/>
      <c r="Q2092" s="290" t="str" cm="1">
        <f t="array" aca="1" ref="Q2092" ca="1">_xlfn.IFS(J2092="no","no",$B$10="si","si")</f>
        <v>si</v>
      </c>
      <c r="R2092" s="266"/>
    </row>
    <row r="2093" spans="1:18" x14ac:dyDescent="0.3">
      <c r="A2093" s="61" t="s">
        <v>8201</v>
      </c>
      <c r="B2093" s="224" t="s">
        <v>44</v>
      </c>
      <c r="C2093" s="225" t="s">
        <v>8202</v>
      </c>
      <c r="D2093" s="38" t="s">
        <v>57</v>
      </c>
      <c r="E2093" s="235" t="s">
        <v>8203</v>
      </c>
      <c r="F2093" s="38" t="s">
        <v>430</v>
      </c>
      <c r="G2093" s="39" t="s">
        <v>8204</v>
      </c>
      <c r="H2093" s="81">
        <v>44687</v>
      </c>
      <c r="I2093" s="84">
        <f>Table15[[#This Row],[Fecha 
de 
expedición]]+1461</f>
        <v>46148</v>
      </c>
      <c r="J2093" s="244" t="str">
        <f ca="1">IF(I2093&gt;=TODAY(),"si","no")</f>
        <v>si</v>
      </c>
      <c r="K2093" s="8" t="str">
        <f ca="1">IF(ABS(_xlfn.DAYS(TODAY(),I2093))&lt;$B$9,"Debe renovar licencia luego de curso de 8 horas","")</f>
        <v/>
      </c>
      <c r="L2093" s="8"/>
      <c r="M2093" s="8" t="str">
        <f ca="1">IF(AND(J2093="no",$B$10="si"),"si","no")</f>
        <v>no</v>
      </c>
      <c r="N2093" s="266"/>
      <c r="O2093" s="266"/>
      <c r="P2093" s="266"/>
      <c r="Q2093" s="290" t="str" cm="1">
        <f t="array" aca="1" ref="Q2093" ca="1">_xlfn.IFS(J2093="no","no",$B$10="si","si")</f>
        <v>si</v>
      </c>
      <c r="R2093" s="266"/>
    </row>
    <row r="2094" spans="1:18" x14ac:dyDescent="0.3">
      <c r="A2094" s="61" t="s">
        <v>8205</v>
      </c>
      <c r="B2094" s="224" t="s">
        <v>44</v>
      </c>
      <c r="C2094" s="225" t="s">
        <v>8206</v>
      </c>
      <c r="D2094" s="38" t="s">
        <v>46</v>
      </c>
      <c r="E2094" s="235" t="s">
        <v>8207</v>
      </c>
      <c r="F2094" s="38" t="s">
        <v>1257</v>
      </c>
      <c r="G2094" s="39" t="s">
        <v>8208</v>
      </c>
      <c r="H2094" s="81">
        <v>44697</v>
      </c>
      <c r="I2094" s="84">
        <f>Table15[[#This Row],[Fecha 
de 
expedición]]+1461</f>
        <v>46158</v>
      </c>
      <c r="J2094" s="244" t="str">
        <f ca="1">IF(I2094&gt;=TODAY(),"si","no")</f>
        <v>si</v>
      </c>
      <c r="K2094" s="8" t="str">
        <f ca="1">IF(ABS(_xlfn.DAYS(TODAY(),I2094))&lt;$B$9,"Debe renovar licencia luego de curso de 8 horas","")</f>
        <v/>
      </c>
      <c r="L2094" s="8"/>
      <c r="M2094" s="8" t="str">
        <f ca="1">IF(AND(J2094="no",$B$10="si"),"si","no")</f>
        <v>no</v>
      </c>
      <c r="N2094" s="266"/>
      <c r="O2094" s="266"/>
      <c r="P2094" s="266"/>
      <c r="Q2094" s="290" t="str" cm="1">
        <f t="array" aca="1" ref="Q2094" ca="1">_xlfn.IFS(J2094="no","no",$B$10="si","si")</f>
        <v>si</v>
      </c>
      <c r="R2094" s="266"/>
    </row>
    <row r="2095" spans="1:18" x14ac:dyDescent="0.3">
      <c r="A2095" s="61" t="s">
        <v>8209</v>
      </c>
      <c r="B2095" s="224" t="s">
        <v>44</v>
      </c>
      <c r="C2095" s="225" t="s">
        <v>8210</v>
      </c>
      <c r="D2095" s="38" t="s">
        <v>57</v>
      </c>
      <c r="E2095" s="235" t="s">
        <v>8211</v>
      </c>
      <c r="F2095" s="38" t="s">
        <v>155</v>
      </c>
      <c r="G2095" s="39" t="s">
        <v>8212</v>
      </c>
      <c r="H2095" s="81">
        <v>44697</v>
      </c>
      <c r="I2095" s="84">
        <f>Table15[[#This Row],[Fecha 
de 
expedición]]+1461</f>
        <v>46158</v>
      </c>
      <c r="J2095" s="244" t="str">
        <f ca="1">IF(I2095&gt;=TODAY(),"si","no")</f>
        <v>si</v>
      </c>
      <c r="K2095" s="8" t="str">
        <f ca="1">IF(ABS(_xlfn.DAYS(TODAY(),I2095))&lt;$B$9,"Debe renovar licencia luego de curso de 8 horas","")</f>
        <v/>
      </c>
      <c r="L2095" s="8"/>
      <c r="M2095" s="8" t="str">
        <f ca="1">IF(AND(J2095="no",$B$10="si"),"si","no")</f>
        <v>no</v>
      </c>
      <c r="N2095" s="266"/>
      <c r="O2095" s="266"/>
      <c r="P2095" s="266"/>
      <c r="Q2095" s="290" t="str" cm="1">
        <f t="array" aca="1" ref="Q2095" ca="1">_xlfn.IFS(J2095="no","no",$B$10="si","si")</f>
        <v>si</v>
      </c>
      <c r="R2095" s="266"/>
    </row>
    <row r="2096" spans="1:18" x14ac:dyDescent="0.3">
      <c r="A2096" s="61" t="s">
        <v>8213</v>
      </c>
      <c r="B2096" s="224" t="s">
        <v>44</v>
      </c>
      <c r="C2096" s="225" t="s">
        <v>8214</v>
      </c>
      <c r="D2096" s="38" t="s">
        <v>57</v>
      </c>
      <c r="E2096" s="235" t="s">
        <v>8215</v>
      </c>
      <c r="F2096" s="38" t="s">
        <v>48</v>
      </c>
      <c r="G2096" s="39" t="s">
        <v>8216</v>
      </c>
      <c r="H2096" s="81">
        <v>44697</v>
      </c>
      <c r="I2096" s="84">
        <f>Table15[[#This Row],[Fecha 
de 
expedición]]+1461</f>
        <v>46158</v>
      </c>
      <c r="J2096" s="244" t="str">
        <f ca="1">IF(I2096&gt;=TODAY(),"si","no")</f>
        <v>si</v>
      </c>
      <c r="K2096" s="8" t="str">
        <f ca="1">IF(ABS(_xlfn.DAYS(TODAY(),I2096))&lt;$B$9,"Debe renovar licencia luego de curso de 8 horas","")</f>
        <v/>
      </c>
      <c r="L2096" s="8"/>
      <c r="M2096" s="8" t="str">
        <f ca="1">IF(AND(J2096="no",$B$10="si"),"si","no")</f>
        <v>no</v>
      </c>
      <c r="N2096" s="266"/>
      <c r="O2096" s="266"/>
      <c r="P2096" s="266"/>
      <c r="Q2096" s="290" t="str" cm="1">
        <f t="array" aca="1" ref="Q2096" ca="1">_xlfn.IFS(J2096="no","no",$B$10="si","si")</f>
        <v>si</v>
      </c>
      <c r="R2096" s="266"/>
    </row>
    <row r="2097" spans="1:18" x14ac:dyDescent="0.3">
      <c r="A2097" s="61" t="s">
        <v>8217</v>
      </c>
      <c r="B2097" s="224" t="s">
        <v>44</v>
      </c>
      <c r="C2097" s="225" t="s">
        <v>8218</v>
      </c>
      <c r="D2097" s="38" t="s">
        <v>57</v>
      </c>
      <c r="E2097" s="235" t="s">
        <v>8219</v>
      </c>
      <c r="F2097" s="38" t="s">
        <v>704</v>
      </c>
      <c r="G2097" s="39" t="s">
        <v>8220</v>
      </c>
      <c r="H2097" s="81">
        <v>44704</v>
      </c>
      <c r="I2097" s="84">
        <f>Table15[[#This Row],[Fecha 
de 
expedición]]+1461</f>
        <v>46165</v>
      </c>
      <c r="J2097" s="244" t="str">
        <f ca="1">IF(I2097&gt;=TODAY(),"si","no")</f>
        <v>si</v>
      </c>
      <c r="K2097" s="8" t="str">
        <f ca="1">IF(ABS(_xlfn.DAYS(TODAY(),I2097))&lt;$B$9,"Debe renovar licencia luego de curso de 8 horas","")</f>
        <v/>
      </c>
      <c r="L2097" s="8"/>
      <c r="M2097" s="8" t="str">
        <f ca="1">IF(AND(J2097="no",$B$10="si"),"si","no")</f>
        <v>no</v>
      </c>
      <c r="N2097" s="266"/>
      <c r="O2097" s="266"/>
      <c r="P2097" s="266"/>
      <c r="Q2097" s="290" t="str" cm="1">
        <f t="array" aca="1" ref="Q2097" ca="1">_xlfn.IFS(J2097="no","no",$B$10="si","si")</f>
        <v>si</v>
      </c>
      <c r="R2097" s="266"/>
    </row>
    <row r="2098" spans="1:18" x14ac:dyDescent="0.3">
      <c r="A2098" s="61" t="s">
        <v>8221</v>
      </c>
      <c r="B2098" s="224" t="s">
        <v>44</v>
      </c>
      <c r="C2098" s="225" t="s">
        <v>8222</v>
      </c>
      <c r="D2098" s="38" t="s">
        <v>57</v>
      </c>
      <c r="E2098" s="235" t="s">
        <v>8223</v>
      </c>
      <c r="F2098" s="38" t="s">
        <v>448</v>
      </c>
      <c r="G2098" s="39" t="s">
        <v>8224</v>
      </c>
      <c r="H2098" s="81">
        <v>44704</v>
      </c>
      <c r="I2098" s="84">
        <f>Table15[[#This Row],[Fecha 
de 
expedición]]+1461</f>
        <v>46165</v>
      </c>
      <c r="J2098" s="244" t="str">
        <f ca="1">IF(I2098&gt;=TODAY(),"si","no")</f>
        <v>si</v>
      </c>
      <c r="K2098" s="8" t="str">
        <f ca="1">IF(ABS(_xlfn.DAYS(TODAY(),I2098))&lt;$B$9,"Debe renovar licencia luego de curso de 8 horas","")</f>
        <v/>
      </c>
      <c r="L2098" s="8"/>
      <c r="M2098" s="8" t="str">
        <f ca="1">IF(AND(J2098="no",$B$10="si"),"si","no")</f>
        <v>no</v>
      </c>
      <c r="N2098" s="266"/>
      <c r="O2098" s="266"/>
      <c r="P2098" s="266"/>
      <c r="Q2098" s="290" t="str" cm="1">
        <f t="array" aca="1" ref="Q2098" ca="1">_xlfn.IFS(J2098="no","no",$B$10="si","si")</f>
        <v>si</v>
      </c>
      <c r="R2098" s="266"/>
    </row>
    <row r="2099" spans="1:18" x14ac:dyDescent="0.3">
      <c r="A2099" s="61" t="s">
        <v>8225</v>
      </c>
      <c r="B2099" s="224" t="s">
        <v>44</v>
      </c>
      <c r="C2099" s="225" t="s">
        <v>8226</v>
      </c>
      <c r="D2099" s="38" t="s">
        <v>46</v>
      </c>
      <c r="E2099" s="235" t="s">
        <v>8227</v>
      </c>
      <c r="F2099" s="38" t="s">
        <v>453</v>
      </c>
      <c r="G2099" s="39" t="s">
        <v>8228</v>
      </c>
      <c r="H2099" s="81">
        <v>44706</v>
      </c>
      <c r="I2099" s="84">
        <f>Table15[[#This Row],[Fecha 
de 
expedición]]+1461</f>
        <v>46167</v>
      </c>
      <c r="J2099" s="244" t="str">
        <f ca="1">IF(I2099&gt;=TODAY(),"si","no")</f>
        <v>si</v>
      </c>
      <c r="K2099" s="8" t="str">
        <f ca="1">IF(ABS(_xlfn.DAYS(TODAY(),I2099))&lt;$B$9,"Debe renovar licencia luego de curso de 8 horas","")</f>
        <v/>
      </c>
      <c r="L2099" s="8"/>
      <c r="M2099" s="8" t="str">
        <f ca="1">IF(AND(J2099="no",$B$10="si"),"si","no")</f>
        <v>no</v>
      </c>
      <c r="N2099" s="266"/>
      <c r="O2099" s="266"/>
      <c r="P2099" s="266"/>
      <c r="Q2099" s="290" t="str" cm="1">
        <f t="array" aca="1" ref="Q2099" ca="1">_xlfn.IFS(J2099="no","no",$B$10="si","si")</f>
        <v>si</v>
      </c>
      <c r="R2099" s="266"/>
    </row>
    <row r="2100" spans="1:18" x14ac:dyDescent="0.3">
      <c r="A2100" s="61" t="s">
        <v>8229</v>
      </c>
      <c r="B2100" s="224" t="s">
        <v>44</v>
      </c>
      <c r="C2100" s="225" t="s">
        <v>8230</v>
      </c>
      <c r="D2100" s="38" t="s">
        <v>57</v>
      </c>
      <c r="E2100" s="235" t="s">
        <v>8231</v>
      </c>
      <c r="F2100" s="38" t="s">
        <v>508</v>
      </c>
      <c r="G2100" s="39" t="s">
        <v>8232</v>
      </c>
      <c r="H2100" s="81">
        <v>44706</v>
      </c>
      <c r="I2100" s="84">
        <f>Table15[[#This Row],[Fecha 
de 
expedición]]+1461</f>
        <v>46167</v>
      </c>
      <c r="J2100" s="244" t="str">
        <f ca="1">IF(I2100&gt;=TODAY(),"si","no")</f>
        <v>si</v>
      </c>
      <c r="K2100" s="8" t="str">
        <f ca="1">IF(ABS(_xlfn.DAYS(TODAY(),I2100))&lt;$B$9,"Debe renovar licencia luego de curso de 8 horas","")</f>
        <v/>
      </c>
      <c r="L2100" s="8"/>
      <c r="M2100" s="8" t="str">
        <f ca="1">IF(AND(J2100="no",$B$10="si"),"si","no")</f>
        <v>no</v>
      </c>
      <c r="N2100" s="266"/>
      <c r="O2100" s="266"/>
      <c r="P2100" s="266"/>
      <c r="Q2100" s="290" t="str" cm="1">
        <f t="array" aca="1" ref="Q2100" ca="1">_xlfn.IFS(J2100="no","no",$B$10="si","si")</f>
        <v>si</v>
      </c>
      <c r="R2100" s="266"/>
    </row>
    <row r="2101" spans="1:18" x14ac:dyDescent="0.3">
      <c r="A2101" s="61" t="s">
        <v>8233</v>
      </c>
      <c r="B2101" s="224" t="s">
        <v>44</v>
      </c>
      <c r="C2101" s="225" t="s">
        <v>8234</v>
      </c>
      <c r="D2101" s="38" t="s">
        <v>57</v>
      </c>
      <c r="E2101" s="235" t="s">
        <v>8235</v>
      </c>
      <c r="F2101" s="38" t="s">
        <v>94</v>
      </c>
      <c r="G2101" s="39" t="s">
        <v>8236</v>
      </c>
      <c r="H2101" s="81">
        <v>44706</v>
      </c>
      <c r="I2101" s="84">
        <f>Table15[[#This Row],[Fecha 
de 
expedición]]+1461</f>
        <v>46167</v>
      </c>
      <c r="J2101" s="244" t="str">
        <f ca="1">IF(I2101&gt;=TODAY(),"si","no")</f>
        <v>si</v>
      </c>
      <c r="K2101" s="8" t="str">
        <f ca="1">IF(ABS(_xlfn.DAYS(TODAY(),I2101))&lt;$B$9,"Debe renovar licencia luego de curso de 8 horas","")</f>
        <v/>
      </c>
      <c r="L2101" s="8"/>
      <c r="M2101" s="8" t="str">
        <f ca="1">IF(AND(J2101="no",$B$10="si"),"si","no")</f>
        <v>no</v>
      </c>
      <c r="N2101" s="266"/>
      <c r="O2101" s="266"/>
      <c r="P2101" s="266"/>
      <c r="Q2101" s="290" t="str" cm="1">
        <f t="array" aca="1" ref="Q2101" ca="1">_xlfn.IFS(J2101="no","no",$B$10="si","si")</f>
        <v>si</v>
      </c>
      <c r="R2101" s="266"/>
    </row>
    <row r="2102" spans="1:18" x14ac:dyDescent="0.3">
      <c r="A2102" s="61" t="s">
        <v>8237</v>
      </c>
      <c r="B2102" s="224" t="s">
        <v>44</v>
      </c>
      <c r="C2102" s="225" t="s">
        <v>8238</v>
      </c>
      <c r="D2102" s="38" t="s">
        <v>57</v>
      </c>
      <c r="E2102" s="235" t="s">
        <v>8239</v>
      </c>
      <c r="F2102" s="38" t="s">
        <v>443</v>
      </c>
      <c r="G2102" s="39" t="s">
        <v>8240</v>
      </c>
      <c r="H2102" s="81">
        <v>44706</v>
      </c>
      <c r="I2102" s="84">
        <f>Table15[[#This Row],[Fecha 
de 
expedición]]+1461</f>
        <v>46167</v>
      </c>
      <c r="J2102" s="244" t="str">
        <f ca="1">IF(I2102&gt;=TODAY(),"si","no")</f>
        <v>si</v>
      </c>
      <c r="K2102" s="8" t="str">
        <f ca="1">IF(ABS(_xlfn.DAYS(TODAY(),I2102))&lt;$B$9,"Debe renovar licencia luego de curso de 8 horas","")</f>
        <v/>
      </c>
      <c r="L2102" s="8"/>
      <c r="M2102" s="8" t="str">
        <f ca="1">IF(AND(J2102="no",$B$10="si"),"si","no")</f>
        <v>no</v>
      </c>
      <c r="N2102" s="266"/>
      <c r="O2102" s="266"/>
      <c r="P2102" s="266"/>
      <c r="Q2102" s="290" t="str" cm="1">
        <f t="array" aca="1" ref="Q2102" ca="1">_xlfn.IFS(J2102="no","no",$B$10="si","si")</f>
        <v>si</v>
      </c>
      <c r="R2102" s="266"/>
    </row>
    <row r="2103" spans="1:18" x14ac:dyDescent="0.3">
      <c r="A2103" s="61" t="s">
        <v>8241</v>
      </c>
      <c r="B2103" s="224" t="s">
        <v>44</v>
      </c>
      <c r="C2103" s="225" t="s">
        <v>8242</v>
      </c>
      <c r="D2103" s="38" t="s">
        <v>46</v>
      </c>
      <c r="E2103" s="235" t="s">
        <v>8243</v>
      </c>
      <c r="F2103" s="38" t="s">
        <v>124</v>
      </c>
      <c r="G2103" s="39" t="s">
        <v>8244</v>
      </c>
      <c r="H2103" s="81">
        <v>44706</v>
      </c>
      <c r="I2103" s="84">
        <f>Table15[[#This Row],[Fecha 
de 
expedición]]+1461</f>
        <v>46167</v>
      </c>
      <c r="J2103" s="244" t="str">
        <f ca="1">IF(I2103&gt;=TODAY(),"si","no")</f>
        <v>si</v>
      </c>
      <c r="K2103" s="8" t="str">
        <f ca="1">IF(ABS(_xlfn.DAYS(TODAY(),I2103))&lt;$B$9,"Debe renovar licencia luego de curso de 8 horas","")</f>
        <v/>
      </c>
      <c r="L2103" s="8"/>
      <c r="M2103" s="8" t="str">
        <f ca="1">IF(AND(J2103="no",$B$10="si"),"si","no")</f>
        <v>no</v>
      </c>
      <c r="N2103" s="266"/>
      <c r="O2103" s="266"/>
      <c r="P2103" s="266"/>
      <c r="Q2103" s="290" t="str" cm="1">
        <f t="array" aca="1" ref="Q2103" ca="1">_xlfn.IFS(J2103="no","no",$B$10="si","si")</f>
        <v>si</v>
      </c>
      <c r="R2103" s="266"/>
    </row>
    <row r="2104" spans="1:18" x14ac:dyDescent="0.3">
      <c r="A2104" s="61" t="s">
        <v>8245</v>
      </c>
      <c r="B2104" s="224" t="s">
        <v>44</v>
      </c>
      <c r="C2104" s="225" t="s">
        <v>8246</v>
      </c>
      <c r="D2104" s="38" t="s">
        <v>46</v>
      </c>
      <c r="E2104" s="235" t="s">
        <v>8247</v>
      </c>
      <c r="F2104" s="38" t="s">
        <v>155</v>
      </c>
      <c r="G2104" s="39" t="s">
        <v>8248</v>
      </c>
      <c r="H2104" s="81">
        <v>44706</v>
      </c>
      <c r="I2104" s="84">
        <f>Table15[[#This Row],[Fecha 
de 
expedición]]+1461</f>
        <v>46167</v>
      </c>
      <c r="J2104" s="244" t="str">
        <f ca="1">IF(I2104&gt;=TODAY(),"si","no")</f>
        <v>si</v>
      </c>
      <c r="K2104" s="8" t="str">
        <f ca="1">IF(ABS(_xlfn.DAYS(TODAY(),I2104))&lt;$B$9,"Debe renovar licencia luego de curso de 8 horas","")</f>
        <v/>
      </c>
      <c r="L2104" s="8"/>
      <c r="M2104" s="8" t="str">
        <f ca="1">IF(AND(J2104="no",$B$10="si"),"si","no")</f>
        <v>no</v>
      </c>
      <c r="N2104" s="266"/>
      <c r="O2104" s="266"/>
      <c r="P2104" s="266"/>
      <c r="Q2104" s="290" t="str" cm="1">
        <f t="array" aca="1" ref="Q2104" ca="1">_xlfn.IFS(J2104="no","no",$B$10="si","si")</f>
        <v>si</v>
      </c>
      <c r="R2104" s="266"/>
    </row>
    <row r="2105" spans="1:18" x14ac:dyDescent="0.3">
      <c r="A2105" s="61" t="s">
        <v>8249</v>
      </c>
      <c r="B2105" s="224" t="s">
        <v>44</v>
      </c>
      <c r="C2105" s="225" t="s">
        <v>8250</v>
      </c>
      <c r="D2105" s="38" t="s">
        <v>57</v>
      </c>
      <c r="E2105" s="235" t="s">
        <v>8251</v>
      </c>
      <c r="F2105" s="38" t="s">
        <v>2175</v>
      </c>
      <c r="G2105" s="39" t="s">
        <v>8252</v>
      </c>
      <c r="H2105" s="81">
        <v>44707</v>
      </c>
      <c r="I2105" s="84">
        <f>Table15[[#This Row],[Fecha 
de 
expedición]]+1461</f>
        <v>46168</v>
      </c>
      <c r="J2105" s="244" t="str">
        <f ca="1">IF(I2105&gt;=TODAY(),"si","no")</f>
        <v>si</v>
      </c>
      <c r="K2105" s="8" t="str">
        <f ca="1">IF(ABS(_xlfn.DAYS(TODAY(),I2105))&lt;$B$9,"Debe renovar licencia luego de curso de 8 horas","")</f>
        <v/>
      </c>
      <c r="L2105" s="8"/>
      <c r="M2105" s="8" t="str">
        <f ca="1">IF(AND(J2105="no",$B$10="si"),"si","no")</f>
        <v>no</v>
      </c>
      <c r="N2105" s="266"/>
      <c r="O2105" s="266"/>
      <c r="P2105" s="266"/>
      <c r="Q2105" s="290" t="str" cm="1">
        <f t="array" aca="1" ref="Q2105" ca="1">_xlfn.IFS(J2105="no","no",$B$10="si","si")</f>
        <v>si</v>
      </c>
      <c r="R2105" s="266"/>
    </row>
    <row r="2106" spans="1:18" x14ac:dyDescent="0.3">
      <c r="A2106" s="61" t="s">
        <v>8253</v>
      </c>
      <c r="B2106" s="224" t="s">
        <v>44</v>
      </c>
      <c r="C2106" s="225" t="s">
        <v>8254</v>
      </c>
      <c r="D2106" s="38" t="s">
        <v>57</v>
      </c>
      <c r="E2106" s="235" t="s">
        <v>8255</v>
      </c>
      <c r="F2106" s="38" t="s">
        <v>704</v>
      </c>
      <c r="G2106" s="39" t="s">
        <v>8256</v>
      </c>
      <c r="H2106" s="81">
        <v>44712</v>
      </c>
      <c r="I2106" s="84">
        <f>Table15[[#This Row],[Fecha 
de 
expedición]]+1461</f>
        <v>46173</v>
      </c>
      <c r="J2106" s="244" t="str">
        <f ca="1">IF(I2106&gt;=TODAY(),"si","no")</f>
        <v>si</v>
      </c>
      <c r="K2106" s="8" t="str">
        <f ca="1">IF(ABS(_xlfn.DAYS(TODAY(),I2106))&lt;$B$9,"Debe renovar licencia luego de curso de 8 horas","")</f>
        <v/>
      </c>
      <c r="L2106" s="8"/>
      <c r="M2106" s="8" t="str">
        <f ca="1">IF(AND(J2106="no",$B$10="si"),"si","no")</f>
        <v>no</v>
      </c>
      <c r="N2106" s="266"/>
      <c r="O2106" s="266"/>
      <c r="P2106" s="266"/>
      <c r="Q2106" s="290" t="str" cm="1">
        <f t="array" aca="1" ref="Q2106" ca="1">_xlfn.IFS(J2106="no","no",$B$10="si","si")</f>
        <v>si</v>
      </c>
      <c r="R2106" s="266"/>
    </row>
    <row r="2107" spans="1:18" x14ac:dyDescent="0.3">
      <c r="A2107" s="61" t="s">
        <v>8257</v>
      </c>
      <c r="B2107" s="224" t="s">
        <v>44</v>
      </c>
      <c r="C2107" s="225" t="s">
        <v>8258</v>
      </c>
      <c r="D2107" s="38" t="s">
        <v>57</v>
      </c>
      <c r="E2107" s="235" t="s">
        <v>8259</v>
      </c>
      <c r="F2107" s="38" t="s">
        <v>695</v>
      </c>
      <c r="G2107" s="39" t="s">
        <v>8260</v>
      </c>
      <c r="H2107" s="81">
        <v>44714</v>
      </c>
      <c r="I2107" s="84">
        <f>Table15[[#This Row],[Fecha 
de 
expedición]]+1461</f>
        <v>46175</v>
      </c>
      <c r="J2107" s="244" t="str">
        <f ca="1">IF(I2107&gt;=TODAY(),"si","no")</f>
        <v>si</v>
      </c>
      <c r="K2107" s="8" t="str">
        <f ca="1">IF(ABS(_xlfn.DAYS(TODAY(),I2107))&lt;$B$9,"Debe renovar licencia luego de curso de 8 horas","")</f>
        <v/>
      </c>
      <c r="L2107" s="8"/>
      <c r="M2107" s="8" t="str">
        <f ca="1">IF(AND(J2107="no",$B$10="si"),"si","no")</f>
        <v>no</v>
      </c>
      <c r="N2107" s="266"/>
      <c r="O2107" s="266"/>
      <c r="P2107" s="266"/>
      <c r="Q2107" s="290" t="str" cm="1">
        <f t="array" aca="1" ref="Q2107" ca="1">_xlfn.IFS(J2107="no","no",$B$10="si","si")</f>
        <v>si</v>
      </c>
      <c r="R2107" s="266"/>
    </row>
    <row r="2108" spans="1:18" x14ac:dyDescent="0.3">
      <c r="A2108" s="61" t="s">
        <v>8261</v>
      </c>
      <c r="B2108" s="224" t="s">
        <v>44</v>
      </c>
      <c r="C2108" s="225" t="s">
        <v>8262</v>
      </c>
      <c r="D2108" s="38" t="s">
        <v>57</v>
      </c>
      <c r="E2108" s="235" t="s">
        <v>8263</v>
      </c>
      <c r="F2108" s="38" t="s">
        <v>99</v>
      </c>
      <c r="G2108" s="39" t="s">
        <v>8264</v>
      </c>
      <c r="H2108" s="81">
        <v>44719</v>
      </c>
      <c r="I2108" s="84">
        <f>Table15[[#This Row],[Fecha 
de 
expedición]]+1461</f>
        <v>46180</v>
      </c>
      <c r="J2108" s="244" t="str">
        <f ca="1">IF(I2108&gt;=TODAY(),"si","no")</f>
        <v>si</v>
      </c>
      <c r="K2108" s="8" t="str">
        <f ca="1">IF(ABS(_xlfn.DAYS(TODAY(),I2108))&lt;$B$9,"Debe renovar licencia luego de curso de 8 horas","")</f>
        <v/>
      </c>
      <c r="L2108" s="8"/>
      <c r="M2108" s="8" t="str">
        <f ca="1">IF(AND(J2108="no",$B$10="si"),"si","no")</f>
        <v>no</v>
      </c>
      <c r="N2108" s="266"/>
      <c r="O2108" s="266"/>
      <c r="P2108" s="266"/>
      <c r="Q2108" s="290" t="str" cm="1">
        <f t="array" aca="1" ref="Q2108" ca="1">_xlfn.IFS(J2108="no","no",$B$10="si","si")</f>
        <v>si</v>
      </c>
      <c r="R2108" s="266"/>
    </row>
    <row r="2109" spans="1:18" x14ac:dyDescent="0.3">
      <c r="A2109" s="61" t="s">
        <v>8265</v>
      </c>
      <c r="B2109" s="224" t="s">
        <v>44</v>
      </c>
      <c r="C2109" s="225" t="s">
        <v>8266</v>
      </c>
      <c r="D2109" s="38" t="s">
        <v>57</v>
      </c>
      <c r="E2109" s="235" t="s">
        <v>8267</v>
      </c>
      <c r="F2109" s="38" t="s">
        <v>69</v>
      </c>
      <c r="G2109" s="39" t="s">
        <v>8268</v>
      </c>
      <c r="H2109" s="81">
        <v>44719</v>
      </c>
      <c r="I2109" s="84">
        <f>Table15[[#This Row],[Fecha 
de 
expedición]]+1461</f>
        <v>46180</v>
      </c>
      <c r="J2109" s="244" t="str">
        <f ca="1">IF(I2109&gt;=TODAY(),"si","no")</f>
        <v>si</v>
      </c>
      <c r="K2109" s="8" t="str">
        <f ca="1">IF(ABS(_xlfn.DAYS(TODAY(),I2109))&lt;$B$9,"Debe renovar licencia luego de curso de 8 horas","")</f>
        <v/>
      </c>
      <c r="L2109" s="8"/>
      <c r="M2109" s="8" t="str">
        <f ca="1">IF(AND(J2109="no",$B$10="si"),"si","no")</f>
        <v>no</v>
      </c>
      <c r="N2109" s="266"/>
      <c r="O2109" s="266"/>
      <c r="P2109" s="266"/>
      <c r="Q2109" s="290" t="str" cm="1">
        <f t="array" aca="1" ref="Q2109" ca="1">_xlfn.IFS(J2109="no","no",$B$10="si","si")</f>
        <v>si</v>
      </c>
      <c r="R2109" s="266"/>
    </row>
    <row r="2110" spans="1:18" x14ac:dyDescent="0.3">
      <c r="A2110" s="61" t="s">
        <v>8269</v>
      </c>
      <c r="B2110" s="224" t="s">
        <v>44</v>
      </c>
      <c r="C2110" s="225" t="s">
        <v>8270</v>
      </c>
      <c r="D2110" s="38" t="s">
        <v>57</v>
      </c>
      <c r="E2110" s="235" t="s">
        <v>8271</v>
      </c>
      <c r="F2110" s="38" t="s">
        <v>119</v>
      </c>
      <c r="G2110" s="39" t="s">
        <v>8272</v>
      </c>
      <c r="H2110" s="81">
        <v>44719</v>
      </c>
      <c r="I2110" s="84">
        <f>Table15[[#This Row],[Fecha 
de 
expedición]]+1461</f>
        <v>46180</v>
      </c>
      <c r="J2110" s="244" t="str">
        <f ca="1">IF(I2110&gt;=TODAY(),"si","no")</f>
        <v>si</v>
      </c>
      <c r="K2110" s="8" t="str">
        <f ca="1">IF(ABS(_xlfn.DAYS(TODAY(),I2110))&lt;$B$9,"Debe renovar licencia luego de curso de 8 horas","")</f>
        <v/>
      </c>
      <c r="L2110" s="8"/>
      <c r="M2110" s="8" t="str">
        <f ca="1">IF(AND(J2110="no",$B$10="si"),"si","no")</f>
        <v>no</v>
      </c>
      <c r="N2110" s="266"/>
      <c r="O2110" s="266"/>
      <c r="P2110" s="266"/>
      <c r="Q2110" s="290" t="str" cm="1">
        <f t="array" aca="1" ref="Q2110" ca="1">_xlfn.IFS(J2110="no","no",$B$10="si","si")</f>
        <v>si</v>
      </c>
      <c r="R2110" s="266"/>
    </row>
    <row r="2111" spans="1:18" x14ac:dyDescent="0.3">
      <c r="A2111" s="61" t="s">
        <v>8273</v>
      </c>
      <c r="B2111" s="224" t="s">
        <v>44</v>
      </c>
      <c r="C2111" s="225" t="s">
        <v>8274</v>
      </c>
      <c r="D2111" s="38" t="s">
        <v>57</v>
      </c>
      <c r="E2111" s="235" t="s">
        <v>8275</v>
      </c>
      <c r="F2111" s="38" t="s">
        <v>606</v>
      </c>
      <c r="G2111" s="39" t="s">
        <v>8276</v>
      </c>
      <c r="H2111" s="81">
        <v>44719</v>
      </c>
      <c r="I2111" s="84">
        <f>Table15[[#This Row],[Fecha 
de 
expedición]]+1461</f>
        <v>46180</v>
      </c>
      <c r="J2111" s="244" t="str">
        <f ca="1">IF(I2111&gt;=TODAY(),"si","no")</f>
        <v>si</v>
      </c>
      <c r="K2111" s="8" t="str">
        <f ca="1">IF(ABS(_xlfn.DAYS(TODAY(),I2111))&lt;$B$9,"Debe renovar licencia luego de curso de 8 horas","")</f>
        <v/>
      </c>
      <c r="L2111" s="8"/>
      <c r="M2111" s="8" t="str">
        <f ca="1">IF(AND(J2111="no",$B$10="si"),"si","no")</f>
        <v>no</v>
      </c>
      <c r="N2111" s="266"/>
      <c r="O2111" s="266"/>
      <c r="P2111" s="266"/>
      <c r="Q2111" s="290" t="str" cm="1">
        <f t="array" aca="1" ref="Q2111" ca="1">_xlfn.IFS(J2111="no","no",$B$10="si","si")</f>
        <v>si</v>
      </c>
      <c r="R2111" s="266"/>
    </row>
    <row r="2112" spans="1:18" x14ac:dyDescent="0.3">
      <c r="A2112" s="61" t="s">
        <v>8277</v>
      </c>
      <c r="B2112" s="224" t="s">
        <v>44</v>
      </c>
      <c r="C2112" s="225" t="s">
        <v>8278</v>
      </c>
      <c r="D2112" s="38" t="s">
        <v>57</v>
      </c>
      <c r="E2112" s="235" t="s">
        <v>8279</v>
      </c>
      <c r="F2112" s="38" t="s">
        <v>606</v>
      </c>
      <c r="G2112" s="39" t="s">
        <v>8280</v>
      </c>
      <c r="H2112" s="81">
        <v>44719</v>
      </c>
      <c r="I2112" s="84">
        <f>Table15[[#This Row],[Fecha 
de 
expedición]]+1461</f>
        <v>46180</v>
      </c>
      <c r="J2112" s="244" t="str">
        <f ca="1">IF(I2112&gt;=TODAY(),"si","no")</f>
        <v>si</v>
      </c>
      <c r="K2112" s="8" t="str">
        <f ca="1">IF(ABS(_xlfn.DAYS(TODAY(),I2112))&lt;$B$9,"Debe renovar licencia luego de curso de 8 horas","")</f>
        <v/>
      </c>
      <c r="L2112" s="8"/>
      <c r="M2112" s="8" t="str">
        <f ca="1">IF(AND(J2112="no",$B$10="si"),"si","no")</f>
        <v>no</v>
      </c>
      <c r="N2112" s="266"/>
      <c r="O2112" s="266"/>
      <c r="P2112" s="266"/>
      <c r="Q2112" s="290" t="str" cm="1">
        <f t="array" aca="1" ref="Q2112" ca="1">_xlfn.IFS(J2112="no","no",$B$10="si","si")</f>
        <v>si</v>
      </c>
      <c r="R2112" s="266"/>
    </row>
    <row r="2113" spans="1:18" x14ac:dyDescent="0.3">
      <c r="A2113" s="61" t="s">
        <v>8281</v>
      </c>
      <c r="B2113" s="224" t="s">
        <v>44</v>
      </c>
      <c r="C2113" s="225" t="s">
        <v>8282</v>
      </c>
      <c r="D2113" s="38" t="s">
        <v>57</v>
      </c>
      <c r="E2113" s="235" t="s">
        <v>8283</v>
      </c>
      <c r="F2113" s="38" t="s">
        <v>119</v>
      </c>
      <c r="G2113" s="39" t="s">
        <v>8284</v>
      </c>
      <c r="H2113" s="81">
        <v>44720</v>
      </c>
      <c r="I2113" s="84">
        <f>Table15[[#This Row],[Fecha 
de 
expedición]]+1461</f>
        <v>46181</v>
      </c>
      <c r="J2113" s="244" t="str">
        <f ca="1">IF(I2113&gt;=TODAY(),"si","no")</f>
        <v>si</v>
      </c>
      <c r="K2113" s="8" t="str">
        <f ca="1">IF(ABS(_xlfn.DAYS(TODAY(),I2113))&lt;$B$9,"Debe renovar licencia luego de curso de 8 horas","")</f>
        <v/>
      </c>
      <c r="L2113" s="8"/>
      <c r="M2113" s="8" t="str">
        <f ca="1">IF(AND(J2113="no",$B$10="si"),"si","no")</f>
        <v>no</v>
      </c>
      <c r="N2113" s="266"/>
      <c r="O2113" s="266"/>
      <c r="P2113" s="266"/>
      <c r="Q2113" s="290" t="str" cm="1">
        <f t="array" aca="1" ref="Q2113" ca="1">_xlfn.IFS(J2113="no","no",$B$10="si","si")</f>
        <v>si</v>
      </c>
      <c r="R2113" s="266"/>
    </row>
    <row r="2114" spans="1:18" x14ac:dyDescent="0.3">
      <c r="A2114" s="61" t="s">
        <v>8285</v>
      </c>
      <c r="B2114" s="224" t="s">
        <v>44</v>
      </c>
      <c r="C2114" s="225" t="s">
        <v>8286</v>
      </c>
      <c r="D2114" s="38" t="s">
        <v>57</v>
      </c>
      <c r="E2114" s="235" t="s">
        <v>8287</v>
      </c>
      <c r="F2114" s="38" t="s">
        <v>1349</v>
      </c>
      <c r="G2114" s="39" t="s">
        <v>8288</v>
      </c>
      <c r="H2114" s="81">
        <v>44725</v>
      </c>
      <c r="I2114" s="84">
        <f>Table15[[#This Row],[Fecha 
de 
expedición]]+1461</f>
        <v>46186</v>
      </c>
      <c r="J2114" s="244" t="str">
        <f ca="1">IF(I2114&gt;=TODAY(),"si","no")</f>
        <v>si</v>
      </c>
      <c r="K2114" s="8" t="str">
        <f ca="1">IF(ABS(_xlfn.DAYS(TODAY(),I2114))&lt;$B$9,"Debe renovar licencia luego de curso de 8 horas","")</f>
        <v/>
      </c>
      <c r="L2114" s="8"/>
      <c r="M2114" s="8" t="str">
        <f ca="1">IF(AND(J2114="no",$B$10="si"),"si","no")</f>
        <v>no</v>
      </c>
      <c r="N2114" s="266"/>
      <c r="O2114" s="266"/>
      <c r="P2114" s="266"/>
      <c r="Q2114" s="290" t="str" cm="1">
        <f t="array" aca="1" ref="Q2114" ca="1">_xlfn.IFS(J2114="no","no",$B$10="si","si")</f>
        <v>si</v>
      </c>
      <c r="R2114" s="266"/>
    </row>
    <row r="2115" spans="1:18" x14ac:dyDescent="0.3">
      <c r="A2115" s="61" t="s">
        <v>8289</v>
      </c>
      <c r="B2115" s="224" t="s">
        <v>44</v>
      </c>
      <c r="C2115" s="225" t="s">
        <v>8290</v>
      </c>
      <c r="D2115" s="38" t="s">
        <v>57</v>
      </c>
      <c r="E2115" s="235" t="s">
        <v>8291</v>
      </c>
      <c r="F2115" s="38" t="s">
        <v>89</v>
      </c>
      <c r="G2115" s="39" t="s">
        <v>8292</v>
      </c>
      <c r="H2115" s="81">
        <v>44725</v>
      </c>
      <c r="I2115" s="84">
        <f>Table15[[#This Row],[Fecha 
de 
expedición]]+1461</f>
        <v>46186</v>
      </c>
      <c r="J2115" s="244" t="str">
        <f ca="1">IF(I2115&gt;=TODAY(),"si","no")</f>
        <v>si</v>
      </c>
      <c r="K2115" s="8" t="str">
        <f ca="1">IF(ABS(_xlfn.DAYS(TODAY(),I2115))&lt;$B$9,"Debe renovar licencia luego de curso de 8 horas","")</f>
        <v/>
      </c>
      <c r="L2115" s="8"/>
      <c r="M2115" s="8" t="str">
        <f ca="1">IF(AND(J2115="no",$B$10="si"),"si","no")</f>
        <v>no</v>
      </c>
      <c r="N2115" s="266"/>
      <c r="O2115" s="266"/>
      <c r="P2115" s="266"/>
      <c r="Q2115" s="290" t="str" cm="1">
        <f t="array" aca="1" ref="Q2115" ca="1">_xlfn.IFS(J2115="no","no",$B$10="si","si")</f>
        <v>si</v>
      </c>
      <c r="R2115" s="266"/>
    </row>
    <row r="2116" spans="1:18" x14ac:dyDescent="0.3">
      <c r="A2116" s="61" t="s">
        <v>8293</v>
      </c>
      <c r="B2116" s="224" t="s">
        <v>44</v>
      </c>
      <c r="C2116" s="225" t="s">
        <v>8294</v>
      </c>
      <c r="D2116" s="38" t="s">
        <v>57</v>
      </c>
      <c r="E2116" s="235" t="s">
        <v>8295</v>
      </c>
      <c r="F2116" s="38" t="s">
        <v>606</v>
      </c>
      <c r="G2116" s="39" t="s">
        <v>8296</v>
      </c>
      <c r="H2116" s="81">
        <v>44728</v>
      </c>
      <c r="I2116" s="84">
        <f>Table15[[#This Row],[Fecha 
de 
expedición]]+1461</f>
        <v>46189</v>
      </c>
      <c r="J2116" s="244" t="str">
        <f ca="1">IF(I2116&gt;=TODAY(),"si","no")</f>
        <v>si</v>
      </c>
      <c r="K2116" s="8" t="str">
        <f ca="1">IF(ABS(_xlfn.DAYS(TODAY(),I2116))&lt;$B$9,"Debe renovar licencia luego de curso de 8 horas","")</f>
        <v/>
      </c>
      <c r="L2116" s="8"/>
      <c r="M2116" s="8" t="str">
        <f ca="1">IF(AND(J2116="no",$B$10="si"),"si","no")</f>
        <v>no</v>
      </c>
      <c r="N2116" s="266"/>
      <c r="O2116" s="266"/>
      <c r="P2116" s="266"/>
      <c r="Q2116" s="266"/>
      <c r="R2116" s="266"/>
    </row>
    <row r="2117" spans="1:18" x14ac:dyDescent="0.3">
      <c r="A2117" s="283" t="s">
        <v>8297</v>
      </c>
      <c r="B2117" s="224" t="s">
        <v>44</v>
      </c>
      <c r="C2117" s="225" t="s">
        <v>8298</v>
      </c>
      <c r="D2117" s="38" t="s">
        <v>57</v>
      </c>
      <c r="E2117" s="235" t="s">
        <v>8299</v>
      </c>
      <c r="F2117" s="38" t="s">
        <v>709</v>
      </c>
      <c r="G2117" s="39" t="s">
        <v>8300</v>
      </c>
      <c r="H2117" s="81">
        <v>44728</v>
      </c>
      <c r="I2117" s="84">
        <f>Table15[[#This Row],[Fecha 
de 
expedición]]+1461</f>
        <v>46189</v>
      </c>
      <c r="J2117" s="244" t="str">
        <f ca="1">IF(I2117&gt;=TODAY(),"si","no")</f>
        <v>si</v>
      </c>
      <c r="K2117" s="8" t="str">
        <f ca="1">IF(ABS(_xlfn.DAYS(TODAY(),I2117))&lt;$B$9,"Debe renovar licencia luego de curso de 8 horas","")</f>
        <v/>
      </c>
      <c r="L2117" s="8"/>
      <c r="M2117" s="8" t="str">
        <f ca="1">IF(AND(J2117="no",$B$10="si"),"si","no")</f>
        <v>no</v>
      </c>
      <c r="N2117" s="266"/>
      <c r="O2117" s="266"/>
      <c r="P2117" s="266"/>
      <c r="Q2117" s="266"/>
      <c r="R2117" s="266"/>
    </row>
    <row r="2118" spans="1:18" x14ac:dyDescent="0.3">
      <c r="A2118" s="61" t="s">
        <v>8301</v>
      </c>
      <c r="B2118" s="224" t="s">
        <v>44</v>
      </c>
      <c r="C2118" s="225" t="s">
        <v>8302</v>
      </c>
      <c r="D2118" s="38" t="s">
        <v>57</v>
      </c>
      <c r="E2118" s="235" t="s">
        <v>8303</v>
      </c>
      <c r="F2118" s="38" t="s">
        <v>119</v>
      </c>
      <c r="G2118" s="39" t="s">
        <v>8304</v>
      </c>
      <c r="H2118" s="81">
        <v>44728</v>
      </c>
      <c r="I2118" s="84">
        <f>Table15[[#This Row],[Fecha 
de 
expedición]]+1461</f>
        <v>46189</v>
      </c>
      <c r="J2118" s="244" t="str">
        <f ca="1">IF(I2118&gt;=TODAY(),"si","no")</f>
        <v>si</v>
      </c>
      <c r="K2118" s="8" t="str">
        <f ca="1">IF(ABS(_xlfn.DAYS(TODAY(),I2118))&lt;$B$9,"Debe renovar licencia luego de curso de 8 horas","")</f>
        <v/>
      </c>
      <c r="L2118" s="8"/>
      <c r="M2118" s="8" t="str">
        <f ca="1">IF(AND(J2118="no",$B$10="si"),"si","no")</f>
        <v>no</v>
      </c>
      <c r="N2118" s="266"/>
      <c r="O2118" s="266"/>
      <c r="P2118" s="266"/>
      <c r="Q2118" s="266"/>
      <c r="R2118" s="266"/>
    </row>
    <row r="2119" spans="1:18" x14ac:dyDescent="0.3">
      <c r="A2119" s="61" t="s">
        <v>8305</v>
      </c>
      <c r="B2119" s="224" t="s">
        <v>44</v>
      </c>
      <c r="C2119" s="225" t="s">
        <v>8306</v>
      </c>
      <c r="D2119" s="38" t="s">
        <v>57</v>
      </c>
      <c r="E2119" s="235" t="s">
        <v>8307</v>
      </c>
      <c r="F2119" s="38" t="s">
        <v>619</v>
      </c>
      <c r="G2119" s="39" t="s">
        <v>8308</v>
      </c>
      <c r="H2119" s="81">
        <v>44743</v>
      </c>
      <c r="I2119" s="84">
        <f>Table15[[#This Row],[Fecha 
de 
expedición]]+1461</f>
        <v>46204</v>
      </c>
      <c r="J2119" s="244" t="str">
        <f ca="1">IF(I2119&gt;=TODAY(),"si","no")</f>
        <v>si</v>
      </c>
      <c r="K2119" s="8" t="str">
        <f ca="1">IF(ABS(_xlfn.DAYS(TODAY(),I2119))&lt;$B$9,"Debe renovar licencia luego de curso de 8 horas","")</f>
        <v/>
      </c>
      <c r="L2119" s="8"/>
      <c r="M2119" s="8" t="str">
        <f ca="1">IF(AND(J2119="no",$B$10="si"),"si","no")</f>
        <v>no</v>
      </c>
      <c r="N2119" s="266"/>
      <c r="O2119" s="266"/>
      <c r="P2119" s="266"/>
      <c r="Q2119" s="266"/>
      <c r="R2119" s="266"/>
    </row>
    <row r="2120" spans="1:18" x14ac:dyDescent="0.3">
      <c r="A2120" s="283" t="s">
        <v>8309</v>
      </c>
      <c r="B2120" s="224" t="s">
        <v>44</v>
      </c>
      <c r="C2120" s="225" t="s">
        <v>8310</v>
      </c>
      <c r="D2120" s="38" t="s">
        <v>57</v>
      </c>
      <c r="E2120" s="235" t="s">
        <v>8311</v>
      </c>
      <c r="F2120" s="38" t="s">
        <v>325</v>
      </c>
      <c r="G2120" s="39" t="s">
        <v>8312</v>
      </c>
      <c r="H2120" s="81">
        <v>44743</v>
      </c>
      <c r="I2120" s="84">
        <f>Table15[[#This Row],[Fecha 
de 
expedición]]+1461</f>
        <v>46204</v>
      </c>
      <c r="J2120" s="244" t="str">
        <f ca="1">IF(I2120&gt;=TODAY(),"si","no")</f>
        <v>si</v>
      </c>
      <c r="K2120" s="8" t="str">
        <f ca="1">IF(ABS(_xlfn.DAYS(TODAY(),I2120))&lt;$B$9,"Debe renovar licencia luego de curso de 8 horas","")</f>
        <v/>
      </c>
      <c r="L2120" s="8"/>
      <c r="M2120" s="8" t="str">
        <f ca="1">IF(AND(J2120="no",$B$10="si"),"si","no")</f>
        <v>no</v>
      </c>
      <c r="N2120" s="266"/>
      <c r="O2120" s="266"/>
      <c r="P2120" s="266"/>
      <c r="Q2120" s="266"/>
      <c r="R2120" s="266"/>
    </row>
    <row r="2121" spans="1:18" x14ac:dyDescent="0.3">
      <c r="A2121" s="61" t="s">
        <v>8313</v>
      </c>
      <c r="B2121" s="224" t="s">
        <v>44</v>
      </c>
      <c r="C2121" s="225" t="s">
        <v>8314</v>
      </c>
      <c r="D2121" s="38" t="s">
        <v>57</v>
      </c>
      <c r="E2121" s="235" t="s">
        <v>8315</v>
      </c>
      <c r="F2121" s="38" t="s">
        <v>194</v>
      </c>
      <c r="G2121" s="39" t="s">
        <v>8316</v>
      </c>
      <c r="H2121" s="81">
        <v>44743</v>
      </c>
      <c r="I2121" s="84">
        <f>Table15[[#This Row],[Fecha 
de 
expedición]]+1461</f>
        <v>46204</v>
      </c>
      <c r="J2121" s="244" t="str">
        <f ca="1">IF(I2121&gt;=TODAY(),"si","no")</f>
        <v>si</v>
      </c>
      <c r="K2121" s="8" t="str">
        <f ca="1">IF(ABS(_xlfn.DAYS(TODAY(),I2121))&lt;$B$9,"Debe renovar licencia luego de curso de 8 horas","")</f>
        <v/>
      </c>
      <c r="L2121" s="8"/>
      <c r="M2121" s="8" t="str">
        <f ca="1">IF(AND(J2121="no",$B$10="si"),"si","no")</f>
        <v>no</v>
      </c>
      <c r="N2121" s="266"/>
      <c r="O2121" s="266"/>
      <c r="P2121" s="266"/>
      <c r="Q2121" s="266"/>
      <c r="R2121" s="266"/>
    </row>
    <row r="2122" spans="1:18" x14ac:dyDescent="0.3">
      <c r="A2122" s="61" t="s">
        <v>8317</v>
      </c>
      <c r="B2122" s="224" t="s">
        <v>44</v>
      </c>
      <c r="C2122" s="225" t="s">
        <v>8318</v>
      </c>
      <c r="D2122" s="38" t="s">
        <v>57</v>
      </c>
      <c r="E2122" s="235" t="s">
        <v>8319</v>
      </c>
      <c r="F2122" s="38" t="s">
        <v>325</v>
      </c>
      <c r="G2122" s="39" t="s">
        <v>8320</v>
      </c>
      <c r="H2122" s="81">
        <v>44743</v>
      </c>
      <c r="I2122" s="84">
        <f>Table15[[#This Row],[Fecha 
de 
expedición]]+1461</f>
        <v>46204</v>
      </c>
      <c r="J2122" s="244" t="str">
        <f ca="1">IF(I2122&gt;=TODAY(),"si","no")</f>
        <v>si</v>
      </c>
      <c r="K2122" s="8" t="str">
        <f ca="1">IF(ABS(_xlfn.DAYS(TODAY(),I2122))&lt;$B$9,"Debe renovar licencia luego de curso de 8 horas","")</f>
        <v/>
      </c>
      <c r="L2122" s="8"/>
      <c r="M2122" s="8" t="str">
        <f ca="1">IF(AND(J2122="no",$B$10="si"),"si","no")</f>
        <v>no</v>
      </c>
      <c r="N2122" s="266"/>
      <c r="O2122" s="266"/>
      <c r="P2122" s="266"/>
      <c r="Q2122" s="266"/>
      <c r="R2122" s="266"/>
    </row>
    <row r="2123" spans="1:18" x14ac:dyDescent="0.3">
      <c r="A2123" s="61" t="s">
        <v>8321</v>
      </c>
      <c r="B2123" s="224" t="s">
        <v>44</v>
      </c>
      <c r="C2123" s="225" t="s">
        <v>8322</v>
      </c>
      <c r="D2123" s="38" t="s">
        <v>57</v>
      </c>
      <c r="E2123" s="235" t="s">
        <v>8323</v>
      </c>
      <c r="F2123" s="38" t="s">
        <v>119</v>
      </c>
      <c r="G2123" s="39" t="s">
        <v>8324</v>
      </c>
      <c r="H2123" s="81">
        <v>44743</v>
      </c>
      <c r="I2123" s="84">
        <f>Table15[[#This Row],[Fecha 
de 
expedición]]+1461</f>
        <v>46204</v>
      </c>
      <c r="J2123" s="244" t="str">
        <f ca="1">IF(I2123&gt;=TODAY(),"si","no")</f>
        <v>si</v>
      </c>
      <c r="K2123" s="8" t="str">
        <f ca="1">IF(ABS(_xlfn.DAYS(TODAY(),I2123))&lt;$B$9,"Debe renovar licencia luego de curso de 8 horas","")</f>
        <v/>
      </c>
      <c r="L2123" s="8"/>
      <c r="M2123" s="8" t="str">
        <f ca="1">IF(AND(J2123="no",$B$10="si"),"si","no")</f>
        <v>no</v>
      </c>
      <c r="N2123" s="266"/>
      <c r="O2123" s="266"/>
      <c r="P2123" s="266"/>
      <c r="Q2123" s="266"/>
      <c r="R2123" s="266"/>
    </row>
    <row r="2124" spans="1:18" x14ac:dyDescent="0.3">
      <c r="A2124" s="61" t="s">
        <v>8325</v>
      </c>
      <c r="B2124" s="224" t="s">
        <v>44</v>
      </c>
      <c r="C2124" s="225" t="s">
        <v>8326</v>
      </c>
      <c r="D2124" s="38" t="s">
        <v>57</v>
      </c>
      <c r="E2124" s="235" t="s">
        <v>8327</v>
      </c>
      <c r="F2124" s="38" t="s">
        <v>508</v>
      </c>
      <c r="G2124" s="39" t="s">
        <v>8328</v>
      </c>
      <c r="H2124" s="81">
        <v>44748</v>
      </c>
      <c r="I2124" s="84">
        <f>Table15[[#This Row],[Fecha 
de 
expedición]]+1461</f>
        <v>46209</v>
      </c>
      <c r="J2124" s="244" t="str">
        <f ca="1">IF(I2124&gt;=TODAY(),"si","no")</f>
        <v>si</v>
      </c>
      <c r="K2124" s="8" t="str">
        <f ca="1">IF(ABS(_xlfn.DAYS(TODAY(),I2124))&lt;$B$9,"Debe renovar licencia luego de curso de 8 horas","")</f>
        <v/>
      </c>
      <c r="L2124" s="8"/>
      <c r="M2124" s="8" t="str">
        <f ca="1">IF(AND(J2124="no",$B$10="si"),"si","no")</f>
        <v>no</v>
      </c>
      <c r="N2124" s="266"/>
      <c r="O2124" s="266"/>
      <c r="P2124" s="266"/>
      <c r="Q2124" s="266"/>
      <c r="R2124" s="266"/>
    </row>
    <row r="2125" spans="1:18" x14ac:dyDescent="0.3">
      <c r="A2125" s="283" t="s">
        <v>8329</v>
      </c>
      <c r="B2125" s="224" t="s">
        <v>44</v>
      </c>
      <c r="C2125" s="225" t="s">
        <v>8330</v>
      </c>
      <c r="D2125" s="38" t="s">
        <v>57</v>
      </c>
      <c r="E2125" s="235" t="s">
        <v>8331</v>
      </c>
      <c r="F2125" s="38" t="s">
        <v>119</v>
      </c>
      <c r="G2125" s="39" t="s">
        <v>8332</v>
      </c>
      <c r="H2125" s="81">
        <v>44757</v>
      </c>
      <c r="I2125" s="84">
        <f>Table15[[#This Row],[Fecha 
de 
expedición]]+1461</f>
        <v>46218</v>
      </c>
      <c r="J2125" s="244" t="str">
        <f ca="1">IF(I2125&gt;=TODAY(),"si","no")</f>
        <v>si</v>
      </c>
      <c r="K2125" s="8" t="str">
        <f ca="1">IF(ABS(_xlfn.DAYS(TODAY(),I2125))&lt;$B$9,"Debe renovar licencia luego de curso de 8 horas","")</f>
        <v/>
      </c>
      <c r="L2125" s="8"/>
      <c r="M2125" s="8" t="str">
        <f ca="1">IF(AND(J2125="no",$B$10="si"),"si","no")</f>
        <v>no</v>
      </c>
      <c r="N2125" s="266"/>
      <c r="O2125" s="266"/>
      <c r="P2125" s="266"/>
      <c r="Q2125" s="266"/>
      <c r="R2125" s="266"/>
    </row>
    <row r="2126" spans="1:18" x14ac:dyDescent="0.3">
      <c r="A2126" s="61" t="s">
        <v>8333</v>
      </c>
      <c r="B2126" s="224" t="s">
        <v>44</v>
      </c>
      <c r="C2126" s="225" t="s">
        <v>8334</v>
      </c>
      <c r="D2126" s="38" t="s">
        <v>57</v>
      </c>
      <c r="E2126" s="235" t="s">
        <v>8335</v>
      </c>
      <c r="F2126" s="38" t="s">
        <v>74</v>
      </c>
      <c r="G2126" s="39" t="s">
        <v>8336</v>
      </c>
      <c r="H2126" s="81">
        <v>44757</v>
      </c>
      <c r="I2126" s="84">
        <f>Table15[[#This Row],[Fecha 
de 
expedición]]+1461</f>
        <v>46218</v>
      </c>
      <c r="J2126" s="244" t="str">
        <f ca="1">IF(I2126&gt;=TODAY(),"si","no")</f>
        <v>si</v>
      </c>
      <c r="K2126" s="8" t="str">
        <f ca="1">IF(ABS(_xlfn.DAYS(TODAY(),I2126))&lt;$B$9,"Debe renovar licencia luego de curso de 8 horas","")</f>
        <v/>
      </c>
      <c r="L2126" s="8"/>
      <c r="M2126" s="8" t="str">
        <f ca="1">IF(AND(J2126="no",$B$10="si"),"si","no")</f>
        <v>no</v>
      </c>
      <c r="N2126" s="266"/>
      <c r="O2126" s="266"/>
      <c r="P2126" s="266"/>
      <c r="Q2126" s="266"/>
      <c r="R2126" s="266"/>
    </row>
    <row r="2127" spans="1:18" x14ac:dyDescent="0.3">
      <c r="A2127" s="283" t="s">
        <v>8337</v>
      </c>
      <c r="B2127" s="224" t="s">
        <v>44</v>
      </c>
      <c r="C2127" s="225" t="s">
        <v>8338</v>
      </c>
      <c r="D2127" s="38" t="s">
        <v>57</v>
      </c>
      <c r="E2127" s="235" t="s">
        <v>8339</v>
      </c>
      <c r="F2127" s="38" t="s">
        <v>490</v>
      </c>
      <c r="G2127" s="39" t="s">
        <v>8340</v>
      </c>
      <c r="H2127" s="81">
        <v>44757</v>
      </c>
      <c r="I2127" s="84">
        <f>Table15[[#This Row],[Fecha 
de 
expedición]]+1461</f>
        <v>46218</v>
      </c>
      <c r="J2127" s="244" t="str">
        <f ca="1">IF(I2127&gt;=TODAY(),"si","no")</f>
        <v>si</v>
      </c>
      <c r="K2127" s="8" t="str">
        <f ca="1">IF(ABS(_xlfn.DAYS(TODAY(),I2127))&lt;$B$9,"Debe renovar licencia luego de curso de 8 horas","")</f>
        <v/>
      </c>
      <c r="L2127" s="8"/>
      <c r="M2127" s="8" t="str">
        <f ca="1">IF(AND(J2127="no",$B$10="si"),"si","no")</f>
        <v>no</v>
      </c>
      <c r="N2127" s="266"/>
      <c r="O2127" s="266"/>
      <c r="P2127" s="266"/>
      <c r="Q2127" s="266"/>
      <c r="R2127" s="266"/>
    </row>
    <row r="2128" spans="1:18" x14ac:dyDescent="0.3">
      <c r="A2128" s="61" t="s">
        <v>8341</v>
      </c>
      <c r="B2128" s="224" t="s">
        <v>44</v>
      </c>
      <c r="C2128" s="225" t="s">
        <v>8342</v>
      </c>
      <c r="D2128" s="38" t="s">
        <v>57</v>
      </c>
      <c r="E2128" s="235" t="s">
        <v>8343</v>
      </c>
      <c r="F2128" s="38" t="s">
        <v>709</v>
      </c>
      <c r="G2128" s="39" t="s">
        <v>8344</v>
      </c>
      <c r="H2128" s="81">
        <v>44757</v>
      </c>
      <c r="I2128" s="84">
        <f>Table15[[#This Row],[Fecha 
de 
expedición]]+1461</f>
        <v>46218</v>
      </c>
      <c r="J2128" s="244" t="str">
        <f ca="1">IF(I2128&gt;=TODAY(),"si","no")</f>
        <v>si</v>
      </c>
      <c r="K2128" s="8" t="str">
        <f ca="1">IF(ABS(_xlfn.DAYS(TODAY(),I2128))&lt;$B$9,"Debe renovar licencia luego de curso de 8 horas","")</f>
        <v/>
      </c>
      <c r="L2128" s="8"/>
      <c r="M2128" s="8" t="str">
        <f ca="1">IF(AND(J2128="no",$B$10="si"),"si","no")</f>
        <v>no</v>
      </c>
      <c r="N2128" s="266"/>
      <c r="O2128" s="266"/>
      <c r="P2128" s="266"/>
      <c r="Q2128" s="266"/>
      <c r="R2128" s="266"/>
    </row>
    <row r="2129" spans="1:18" x14ac:dyDescent="0.3">
      <c r="A2129" s="61" t="s">
        <v>8345</v>
      </c>
      <c r="B2129" s="224" t="s">
        <v>44</v>
      </c>
      <c r="C2129" s="225" t="s">
        <v>8346</v>
      </c>
      <c r="D2129" s="38" t="s">
        <v>57</v>
      </c>
      <c r="E2129" s="235" t="s">
        <v>8347</v>
      </c>
      <c r="F2129" s="38" t="s">
        <v>114</v>
      </c>
      <c r="G2129" s="39" t="s">
        <v>8348</v>
      </c>
      <c r="H2129" s="81">
        <v>44757</v>
      </c>
      <c r="I2129" s="84">
        <f>Table15[[#This Row],[Fecha 
de 
expedición]]+1461</f>
        <v>46218</v>
      </c>
      <c r="J2129" s="244" t="str">
        <f ca="1">IF(I2129&gt;=TODAY(),"si","no")</f>
        <v>si</v>
      </c>
      <c r="K2129" s="8" t="str">
        <f ca="1">IF(ABS(_xlfn.DAYS(TODAY(),I2129))&lt;$B$9,"Debe renovar licencia luego de curso de 8 horas","")</f>
        <v/>
      </c>
      <c r="L2129" s="8"/>
      <c r="M2129" s="8" t="str">
        <f ca="1">IF(AND(J2129="no",$B$10="si"),"si","no")</f>
        <v>no</v>
      </c>
      <c r="N2129" s="266"/>
      <c r="O2129" s="266"/>
      <c r="P2129" s="266"/>
      <c r="Q2129" s="266"/>
      <c r="R2129" s="266"/>
    </row>
    <row r="2130" spans="1:18" x14ac:dyDescent="0.3">
      <c r="A2130" s="61" t="s">
        <v>8349</v>
      </c>
      <c r="B2130" s="224" t="s">
        <v>44</v>
      </c>
      <c r="C2130" s="225" t="s">
        <v>8350</v>
      </c>
      <c r="D2130" s="38" t="s">
        <v>57</v>
      </c>
      <c r="E2130" s="235" t="s">
        <v>8351</v>
      </c>
      <c r="F2130" s="38" t="s">
        <v>74</v>
      </c>
      <c r="G2130" s="39" t="s">
        <v>8352</v>
      </c>
      <c r="H2130" s="81">
        <v>44757</v>
      </c>
      <c r="I2130" s="84">
        <f>Table15[[#This Row],[Fecha 
de 
expedición]]+1461</f>
        <v>46218</v>
      </c>
      <c r="J2130" s="244" t="str">
        <f ca="1">IF(I2130&gt;=TODAY(),"si","no")</f>
        <v>si</v>
      </c>
      <c r="K2130" s="8" t="str">
        <f ca="1">IF(ABS(_xlfn.DAYS(TODAY(),I2130))&lt;$B$9,"Debe renovar licencia luego de curso de 8 horas","")</f>
        <v/>
      </c>
      <c r="L2130" s="8"/>
      <c r="M2130" s="8" t="str">
        <f ca="1">IF(AND(J2130="no",$B$10="si"),"si","no")</f>
        <v>no</v>
      </c>
      <c r="N2130" s="266"/>
      <c r="O2130" s="266"/>
      <c r="P2130" s="266"/>
      <c r="Q2130" s="266"/>
      <c r="R2130" s="266"/>
    </row>
    <row r="2131" spans="1:18" x14ac:dyDescent="0.3">
      <c r="A2131" s="61" t="s">
        <v>1688</v>
      </c>
      <c r="B2131" s="224" t="s">
        <v>44</v>
      </c>
      <c r="C2131" s="225" t="s">
        <v>8353</v>
      </c>
      <c r="D2131" s="38" t="s">
        <v>57</v>
      </c>
      <c r="E2131" s="235" t="s">
        <v>8354</v>
      </c>
      <c r="F2131" s="38" t="s">
        <v>924</v>
      </c>
      <c r="G2131" s="39" t="s">
        <v>8355</v>
      </c>
      <c r="H2131" s="81">
        <v>44757</v>
      </c>
      <c r="I2131" s="84">
        <f>Table15[[#This Row],[Fecha 
de 
expedición]]+1461</f>
        <v>46218</v>
      </c>
      <c r="J2131" s="244" t="str">
        <f ca="1">IF(I2131&gt;=TODAY(),"si","no")</f>
        <v>si</v>
      </c>
      <c r="K2131" s="8" t="str">
        <f ca="1">IF(ABS(_xlfn.DAYS(TODAY(),I2131))&lt;$B$9,"Debe renovar licencia luego de curso de 8 horas","")</f>
        <v/>
      </c>
      <c r="L2131" s="8"/>
      <c r="M2131" s="8" t="str">
        <f ca="1">IF(AND(J2131="no",$B$10="si"),"si","no")</f>
        <v>no</v>
      </c>
      <c r="N2131" s="266"/>
      <c r="O2131" s="266"/>
      <c r="P2131" s="266"/>
      <c r="Q2131" s="266"/>
      <c r="R2131" s="266"/>
    </row>
    <row r="2132" spans="1:18" x14ac:dyDescent="0.3">
      <c r="A2132" s="61" t="s">
        <v>8356</v>
      </c>
      <c r="B2132" s="224" t="s">
        <v>44</v>
      </c>
      <c r="C2132" s="225" t="s">
        <v>8357</v>
      </c>
      <c r="D2132" s="38" t="s">
        <v>46</v>
      </c>
      <c r="E2132" s="284" t="s">
        <v>8358</v>
      </c>
      <c r="F2132" s="38" t="s">
        <v>1586</v>
      </c>
      <c r="G2132" s="39" t="s">
        <v>8359</v>
      </c>
      <c r="H2132" s="81">
        <v>44757</v>
      </c>
      <c r="I2132" s="84">
        <f>Table15[[#This Row],[Fecha 
de 
expedición]]+1461</f>
        <v>46218</v>
      </c>
      <c r="J2132" s="244" t="str">
        <f ca="1">IF(I2132&gt;=TODAY(),"si","no")</f>
        <v>si</v>
      </c>
      <c r="K2132" s="8" t="str">
        <f ca="1">IF(ABS(_xlfn.DAYS(TODAY(),I2132))&lt;$B$9,"Debe renovar licencia luego de curso de 8 horas","")</f>
        <v/>
      </c>
      <c r="L2132" s="8"/>
      <c r="M2132" s="8" t="str">
        <f ca="1">IF(AND(J2132="no",$B$10="si"),"si","no")</f>
        <v>no</v>
      </c>
      <c r="N2132" s="266"/>
      <c r="O2132" s="266"/>
      <c r="P2132" s="266"/>
      <c r="Q2132" s="266"/>
      <c r="R2132" s="266"/>
    </row>
    <row r="2133" spans="1:18" x14ac:dyDescent="0.3">
      <c r="A2133" s="63" t="s">
        <v>8360</v>
      </c>
      <c r="B2133" s="224" t="s">
        <v>44</v>
      </c>
      <c r="C2133" s="225" t="s">
        <v>8361</v>
      </c>
      <c r="D2133" s="38" t="s">
        <v>57</v>
      </c>
      <c r="E2133" s="37" t="s">
        <v>8362</v>
      </c>
      <c r="F2133" s="38" t="s">
        <v>104</v>
      </c>
      <c r="G2133" s="39" t="s">
        <v>8363</v>
      </c>
      <c r="H2133" s="40">
        <v>44757</v>
      </c>
      <c r="I2133" s="41">
        <f>Table15[[#This Row],[Fecha 
de 
expedición]]+1461</f>
        <v>46218</v>
      </c>
      <c r="J2133" s="244" t="str">
        <f ca="1">IF(I2133&gt;=TODAY(),"si","no")</f>
        <v>si</v>
      </c>
      <c r="K2133" s="8" t="str">
        <f ca="1">IF(ABS(_xlfn.DAYS(TODAY(),I2133))&lt;$B$9,"Debe renovar licencia luego de curso de 8 horas","")</f>
        <v/>
      </c>
      <c r="L2133" s="8"/>
      <c r="M2133" s="8" t="str">
        <f ca="1">IF(AND(J2133="no",$B$10="si"),"si","no")</f>
        <v>no</v>
      </c>
      <c r="N2133" s="266"/>
      <c r="O2133" s="266"/>
      <c r="P2133" s="266"/>
      <c r="Q2133" s="266"/>
      <c r="R2133" s="266"/>
    </row>
    <row r="2134" spans="1:18" x14ac:dyDescent="0.3">
      <c r="A2134" s="61" t="s">
        <v>8364</v>
      </c>
      <c r="B2134" s="224" t="s">
        <v>44</v>
      </c>
      <c r="C2134" s="225" t="s">
        <v>8365</v>
      </c>
      <c r="D2134" s="38" t="s">
        <v>46</v>
      </c>
      <c r="E2134" s="235" t="s">
        <v>8366</v>
      </c>
      <c r="F2134" s="38" t="s">
        <v>262</v>
      </c>
      <c r="G2134" s="39" t="s">
        <v>8367</v>
      </c>
      <c r="H2134" s="81">
        <v>44757</v>
      </c>
      <c r="I2134" s="84">
        <f>Table15[[#This Row],[Fecha 
de 
expedición]]+1461</f>
        <v>46218</v>
      </c>
      <c r="J2134" s="244" t="str">
        <f ca="1">IF(I2134&gt;=TODAY(),"si","no")</f>
        <v>si</v>
      </c>
      <c r="K2134" s="8" t="str">
        <f ca="1">IF(ABS(_xlfn.DAYS(TODAY(),I2134))&lt;$B$9,"Debe renovar licencia luego de curso de 8 horas","")</f>
        <v/>
      </c>
      <c r="L2134" s="8"/>
      <c r="M2134" s="8" t="str">
        <f ca="1">IF(AND(J2134="no",$B$10="si"),"si","no")</f>
        <v>no</v>
      </c>
      <c r="N2134" s="266"/>
      <c r="O2134" s="266"/>
      <c r="P2134" s="266"/>
      <c r="Q2134" s="266"/>
      <c r="R2134" s="266"/>
    </row>
    <row r="2135" spans="1:18" x14ac:dyDescent="0.3">
      <c r="A2135" s="61" t="s">
        <v>8368</v>
      </c>
      <c r="B2135" s="224" t="s">
        <v>44</v>
      </c>
      <c r="C2135" s="225" t="s">
        <v>8369</v>
      </c>
      <c r="D2135" s="38" t="s">
        <v>57</v>
      </c>
      <c r="E2135" s="235" t="s">
        <v>8370</v>
      </c>
      <c r="F2135" s="38" t="s">
        <v>619</v>
      </c>
      <c r="G2135" s="39" t="s">
        <v>8371</v>
      </c>
      <c r="H2135" s="81">
        <v>44757</v>
      </c>
      <c r="I2135" s="84">
        <f>Table15[[#This Row],[Fecha 
de 
expedición]]+1461</f>
        <v>46218</v>
      </c>
      <c r="J2135" s="244" t="str">
        <f ca="1">IF(I2135&gt;=TODAY(),"si","no")</f>
        <v>si</v>
      </c>
      <c r="K2135" s="8" t="str">
        <f ca="1">IF(ABS(_xlfn.DAYS(TODAY(),I2135))&lt;$B$9,"Debe renovar licencia luego de curso de 8 horas","")</f>
        <v/>
      </c>
      <c r="L2135" s="8"/>
      <c r="M2135" s="8" t="str">
        <f ca="1">IF(AND(J2135="no",$B$10="si"),"si","no")</f>
        <v>no</v>
      </c>
      <c r="N2135" s="266"/>
      <c r="O2135" s="266"/>
      <c r="P2135" s="266"/>
      <c r="Q2135" s="266"/>
      <c r="R2135" s="266"/>
    </row>
    <row r="2136" spans="1:18" x14ac:dyDescent="0.3">
      <c r="A2136" s="61" t="s">
        <v>8372</v>
      </c>
      <c r="B2136" s="224" t="s">
        <v>44</v>
      </c>
      <c r="C2136" s="225" t="s">
        <v>8373</v>
      </c>
      <c r="D2136" s="38" t="s">
        <v>57</v>
      </c>
      <c r="E2136" s="235" t="s">
        <v>8374</v>
      </c>
      <c r="F2136" s="38" t="s">
        <v>655</v>
      </c>
      <c r="G2136" s="39" t="s">
        <v>8375</v>
      </c>
      <c r="H2136" s="81">
        <v>44757</v>
      </c>
      <c r="I2136" s="84">
        <f>Table15[[#This Row],[Fecha 
de 
expedición]]+1461</f>
        <v>46218</v>
      </c>
      <c r="J2136" s="244" t="str">
        <f ca="1">IF(I2136&gt;=TODAY(),"si","no")</f>
        <v>si</v>
      </c>
      <c r="K2136" s="8" t="str">
        <f ca="1">IF(ABS(_xlfn.DAYS(TODAY(),I2136))&lt;$B$9,"Debe renovar licencia luego de curso de 8 horas","")</f>
        <v/>
      </c>
      <c r="L2136" s="8"/>
      <c r="M2136" s="8" t="str">
        <f ca="1">IF(AND(J2136="no",$B$10="si"),"si","no")</f>
        <v>no</v>
      </c>
      <c r="N2136" s="266"/>
      <c r="O2136" s="266"/>
      <c r="P2136" s="266"/>
      <c r="Q2136" s="266"/>
      <c r="R2136" s="266"/>
    </row>
    <row r="2137" spans="1:18" x14ac:dyDescent="0.3">
      <c r="A2137" s="61" t="s">
        <v>8376</v>
      </c>
      <c r="B2137" s="224" t="s">
        <v>44</v>
      </c>
      <c r="C2137" s="225" t="s">
        <v>8377</v>
      </c>
      <c r="D2137" s="38" t="s">
        <v>57</v>
      </c>
      <c r="E2137" s="235" t="s">
        <v>8378</v>
      </c>
      <c r="F2137" s="38" t="s">
        <v>119</v>
      </c>
      <c r="G2137" s="39" t="s">
        <v>8379</v>
      </c>
      <c r="H2137" s="81">
        <v>44757</v>
      </c>
      <c r="I2137" s="84">
        <f>Table15[[#This Row],[Fecha 
de 
expedición]]+1461</f>
        <v>46218</v>
      </c>
      <c r="J2137" s="244" t="str">
        <f ca="1">IF(I2137&gt;=TODAY(),"si","no")</f>
        <v>si</v>
      </c>
      <c r="K2137" s="8" t="str">
        <f ca="1">IF(ABS(_xlfn.DAYS(TODAY(),I2137))&lt;$B$9,"Debe renovar licencia luego de curso de 8 horas","")</f>
        <v/>
      </c>
      <c r="L2137" s="8"/>
      <c r="M2137" s="8" t="str">
        <f ca="1">IF(AND(J2137="no",$B$10="si"),"si","no")</f>
        <v>no</v>
      </c>
      <c r="N2137" s="266"/>
      <c r="O2137" s="266"/>
      <c r="P2137" s="266"/>
      <c r="Q2137" s="266"/>
      <c r="R2137" s="266"/>
    </row>
    <row r="2138" spans="1:18" x14ac:dyDescent="0.3">
      <c r="A2138" s="61" t="s">
        <v>8380</v>
      </c>
      <c r="B2138" s="224" t="s">
        <v>44</v>
      </c>
      <c r="C2138" s="225" t="s">
        <v>8381</v>
      </c>
      <c r="D2138" s="38" t="s">
        <v>57</v>
      </c>
      <c r="E2138" s="235" t="s">
        <v>8382</v>
      </c>
      <c r="F2138" s="38" t="s">
        <v>53</v>
      </c>
      <c r="G2138" s="39" t="s">
        <v>8383</v>
      </c>
      <c r="H2138" s="81">
        <v>44757</v>
      </c>
      <c r="I2138" s="84">
        <f>Table15[[#This Row],[Fecha 
de 
expedición]]+1461</f>
        <v>46218</v>
      </c>
      <c r="J2138" s="244" t="str">
        <f ca="1">IF(I2138&gt;=TODAY(),"si","no")</f>
        <v>si</v>
      </c>
      <c r="K2138" s="8" t="str">
        <f ca="1">IF(ABS(_xlfn.DAYS(TODAY(),I2138))&lt;$B$9,"Debe renovar licencia luego de curso de 8 horas","")</f>
        <v/>
      </c>
      <c r="L2138" s="8"/>
      <c r="M2138" s="8" t="str">
        <f ca="1">IF(AND(J2138="no",$B$10="si"),"si","no")</f>
        <v>no</v>
      </c>
      <c r="N2138" s="266"/>
      <c r="O2138" s="266"/>
      <c r="P2138" s="266"/>
      <c r="Q2138" s="266"/>
      <c r="R2138" s="266"/>
    </row>
    <row r="2139" spans="1:18" x14ac:dyDescent="0.3">
      <c r="A2139" s="61" t="s">
        <v>8384</v>
      </c>
      <c r="B2139" s="224" t="s">
        <v>44</v>
      </c>
      <c r="C2139" s="225" t="s">
        <v>8385</v>
      </c>
      <c r="D2139" s="38" t="s">
        <v>46</v>
      </c>
      <c r="E2139" s="235" t="s">
        <v>8386</v>
      </c>
      <c r="F2139" s="38" t="s">
        <v>402</v>
      </c>
      <c r="G2139" s="39" t="s">
        <v>8387</v>
      </c>
      <c r="H2139" s="81">
        <v>44757</v>
      </c>
      <c r="I2139" s="84">
        <f>Table15[[#This Row],[Fecha 
de 
expedición]]+1461</f>
        <v>46218</v>
      </c>
      <c r="J2139" s="244" t="str">
        <f ca="1">IF(I2139&gt;=TODAY(),"si","no")</f>
        <v>si</v>
      </c>
      <c r="K2139" s="8" t="str">
        <f ca="1">IF(ABS(_xlfn.DAYS(TODAY(),I2139))&lt;$B$9,"Debe renovar licencia luego de curso de 8 horas","")</f>
        <v/>
      </c>
      <c r="L2139" s="8"/>
      <c r="M2139" s="8" t="str">
        <f ca="1">IF(AND(J2139="no",$B$10="si"),"si","no")</f>
        <v>no</v>
      </c>
      <c r="N2139" s="266"/>
      <c r="O2139" s="266"/>
      <c r="P2139" s="266"/>
      <c r="Q2139" s="266"/>
      <c r="R2139" s="266"/>
    </row>
    <row r="2140" spans="1:18" x14ac:dyDescent="0.3">
      <c r="A2140" s="61" t="s">
        <v>8388</v>
      </c>
      <c r="B2140" s="224" t="s">
        <v>44</v>
      </c>
      <c r="C2140" s="225" t="s">
        <v>8389</v>
      </c>
      <c r="D2140" s="38" t="s">
        <v>57</v>
      </c>
      <c r="E2140" s="235" t="s">
        <v>8390</v>
      </c>
      <c r="F2140" s="38" t="s">
        <v>8391</v>
      </c>
      <c r="G2140" s="39" t="s">
        <v>8392</v>
      </c>
      <c r="H2140" s="81">
        <v>44757</v>
      </c>
      <c r="I2140" s="84">
        <f>Table15[[#This Row],[Fecha 
de 
expedición]]+1461</f>
        <v>46218</v>
      </c>
      <c r="J2140" s="244" t="str">
        <f ca="1">IF(I2140&gt;=TODAY(),"si","no")</f>
        <v>si</v>
      </c>
      <c r="K2140" s="8" t="str">
        <f ca="1">IF(ABS(_xlfn.DAYS(TODAY(),I2140))&lt;$B$9,"Debe renovar licencia luego de curso de 8 horas","")</f>
        <v/>
      </c>
      <c r="L2140" s="8"/>
      <c r="M2140" s="8" t="str">
        <f ca="1">IF(AND(J2140="no",$B$10="si"),"si","no")</f>
        <v>no</v>
      </c>
      <c r="N2140" s="266"/>
      <c r="O2140" s="266"/>
      <c r="P2140" s="266"/>
      <c r="Q2140" s="266"/>
      <c r="R2140" s="266"/>
    </row>
    <row r="2141" spans="1:18" x14ac:dyDescent="0.3">
      <c r="A2141" s="61" t="s">
        <v>8393</v>
      </c>
      <c r="B2141" s="224" t="s">
        <v>44</v>
      </c>
      <c r="C2141" s="225" t="s">
        <v>8394</v>
      </c>
      <c r="D2141" s="38" t="s">
        <v>57</v>
      </c>
      <c r="E2141" s="235" t="s">
        <v>8395</v>
      </c>
      <c r="F2141" s="38" t="s">
        <v>1048</v>
      </c>
      <c r="G2141" s="39" t="s">
        <v>8396</v>
      </c>
      <c r="H2141" s="81">
        <v>44757</v>
      </c>
      <c r="I2141" s="84">
        <f>Table15[[#This Row],[Fecha 
de 
expedición]]+1461</f>
        <v>46218</v>
      </c>
      <c r="J2141" s="244" t="str">
        <f ca="1">IF(I2141&gt;=TODAY(),"si","no")</f>
        <v>si</v>
      </c>
      <c r="K2141" s="8" t="str">
        <f ca="1">IF(ABS(_xlfn.DAYS(TODAY(),I2141))&lt;$B$9,"Debe renovar licencia luego de curso de 8 horas","")</f>
        <v/>
      </c>
      <c r="L2141" s="8"/>
      <c r="M2141" s="8" t="str">
        <f ca="1">IF(AND(J2141="no",$B$10="si"),"si","no")</f>
        <v>no</v>
      </c>
      <c r="N2141" s="266"/>
      <c r="O2141" s="266"/>
      <c r="P2141" s="266"/>
      <c r="Q2141" s="266"/>
      <c r="R2141" s="266"/>
    </row>
    <row r="2142" spans="1:18" x14ac:dyDescent="0.3">
      <c r="A2142" s="61" t="s">
        <v>8397</v>
      </c>
      <c r="B2142" s="224" t="s">
        <v>44</v>
      </c>
      <c r="C2142" s="225" t="s">
        <v>8398</v>
      </c>
      <c r="D2142" s="38" t="s">
        <v>57</v>
      </c>
      <c r="E2142" s="235" t="s">
        <v>8399</v>
      </c>
      <c r="F2142" s="38" t="s">
        <v>114</v>
      </c>
      <c r="G2142" s="39" t="s">
        <v>8400</v>
      </c>
      <c r="H2142" s="81">
        <v>44757</v>
      </c>
      <c r="I2142" s="84">
        <f>Table15[[#This Row],[Fecha 
de 
expedición]]+1461</f>
        <v>46218</v>
      </c>
      <c r="J2142" s="244" t="str">
        <f ca="1">IF(I2142&gt;=TODAY(),"si","no")</f>
        <v>si</v>
      </c>
      <c r="K2142" s="8" t="str">
        <f ca="1">IF(ABS(_xlfn.DAYS(TODAY(),I2142))&lt;$B$9,"Debe renovar licencia luego de curso de 8 horas","")</f>
        <v/>
      </c>
      <c r="L2142" s="8"/>
      <c r="M2142" s="8" t="str">
        <f ca="1">IF(AND(J2142="no",$B$10="si"),"si","no")</f>
        <v>no</v>
      </c>
      <c r="N2142" s="266"/>
      <c r="O2142" s="266"/>
      <c r="P2142" s="266"/>
      <c r="Q2142" s="266"/>
      <c r="R2142" s="266"/>
    </row>
    <row r="2143" spans="1:18" x14ac:dyDescent="0.3">
      <c r="A2143" s="61" t="s">
        <v>8401</v>
      </c>
      <c r="B2143" s="224" t="s">
        <v>44</v>
      </c>
      <c r="C2143" s="225" t="s">
        <v>8402</v>
      </c>
      <c r="D2143" s="38" t="s">
        <v>57</v>
      </c>
      <c r="E2143" s="235" t="s">
        <v>8403</v>
      </c>
      <c r="F2143" s="38" t="s">
        <v>155</v>
      </c>
      <c r="G2143" s="39" t="s">
        <v>8404</v>
      </c>
      <c r="H2143" s="81">
        <v>44764</v>
      </c>
      <c r="I2143" s="84">
        <f>Table15[[#This Row],[Fecha 
de 
expedición]]+1461</f>
        <v>46225</v>
      </c>
      <c r="J2143" s="244" t="str">
        <f ca="1">IF(I2143&gt;=TODAY(),"si","no")</f>
        <v>si</v>
      </c>
      <c r="K2143" s="8" t="str">
        <f ca="1">IF(ABS(_xlfn.DAYS(TODAY(),I2143))&lt;$B$9,"Debe renovar licencia luego de curso de 8 horas","")</f>
        <v/>
      </c>
      <c r="L2143" s="8"/>
      <c r="M2143" s="8" t="str">
        <f ca="1">IF(AND(J2143="no",$B$10="si"),"si","no")</f>
        <v>no</v>
      </c>
      <c r="N2143" s="266"/>
      <c r="O2143" s="266"/>
      <c r="P2143" s="266"/>
      <c r="Q2143" s="266"/>
      <c r="R2143" s="266"/>
    </row>
    <row r="2144" spans="1:18" x14ac:dyDescent="0.3">
      <c r="A2144" s="61" t="s">
        <v>8405</v>
      </c>
      <c r="B2144" s="224" t="s">
        <v>44</v>
      </c>
      <c r="C2144" s="225" t="s">
        <v>8406</v>
      </c>
      <c r="D2144" s="38" t="s">
        <v>57</v>
      </c>
      <c r="E2144" s="235" t="s">
        <v>8407</v>
      </c>
      <c r="F2144" s="38" t="s">
        <v>3010</v>
      </c>
      <c r="G2144" s="39" t="s">
        <v>8408</v>
      </c>
      <c r="H2144" s="81">
        <v>44764</v>
      </c>
      <c r="I2144" s="84">
        <f>Table15[[#This Row],[Fecha 
de 
expedición]]+1461</f>
        <v>46225</v>
      </c>
      <c r="J2144" s="244" t="str">
        <f ca="1">IF(I2144&gt;=TODAY(),"si","no")</f>
        <v>si</v>
      </c>
      <c r="K2144" s="8" t="str">
        <f ca="1">IF(ABS(_xlfn.DAYS(TODAY(),I2144))&lt;$B$9,"Debe renovar licencia luego de curso de 8 horas","")</f>
        <v/>
      </c>
      <c r="L2144" s="8"/>
      <c r="M2144" s="8" t="str">
        <f ca="1">IF(AND(J2144="no",$B$10="si"),"si","no")</f>
        <v>no</v>
      </c>
      <c r="N2144" s="266"/>
      <c r="O2144" s="266"/>
      <c r="P2144" s="266"/>
      <c r="Q2144" s="266"/>
      <c r="R2144" s="266"/>
    </row>
    <row r="2145" spans="1:18" x14ac:dyDescent="0.3">
      <c r="A2145" s="61" t="s">
        <v>8409</v>
      </c>
      <c r="B2145" s="224" t="s">
        <v>44</v>
      </c>
      <c r="C2145" s="225" t="s">
        <v>8410</v>
      </c>
      <c r="D2145" s="38" t="s">
        <v>57</v>
      </c>
      <c r="E2145" s="235" t="s">
        <v>8411</v>
      </c>
      <c r="F2145" s="38" t="s">
        <v>835</v>
      </c>
      <c r="G2145" s="39" t="s">
        <v>8412</v>
      </c>
      <c r="H2145" s="81">
        <v>44783</v>
      </c>
      <c r="I2145" s="84">
        <f>Table15[[#This Row],[Fecha 
de 
expedición]]+1461</f>
        <v>46244</v>
      </c>
      <c r="J2145" s="244" t="str">
        <f ca="1">IF(I2145&gt;=TODAY(),"si","no")</f>
        <v>si</v>
      </c>
      <c r="K2145" s="8" t="str">
        <f ca="1">IF(ABS(_xlfn.DAYS(TODAY(),I2145))&lt;$B$9,"Debe renovar licencia luego de curso de 8 horas","")</f>
        <v/>
      </c>
      <c r="L2145" s="8"/>
      <c r="M2145" s="8" t="str">
        <f ca="1">IF(AND(J2145="no",$B$10="si"),"si","no")</f>
        <v>no</v>
      </c>
      <c r="N2145" s="266"/>
      <c r="O2145" s="266"/>
      <c r="P2145" s="266"/>
      <c r="Q2145" s="266"/>
      <c r="R2145" s="266"/>
    </row>
    <row r="2146" spans="1:18" x14ac:dyDescent="0.3">
      <c r="A2146" s="61" t="s">
        <v>8413</v>
      </c>
      <c r="B2146" s="224" t="s">
        <v>44</v>
      </c>
      <c r="C2146" s="225" t="s">
        <v>8414</v>
      </c>
      <c r="D2146" s="38" t="s">
        <v>57</v>
      </c>
      <c r="E2146" s="235" t="s">
        <v>8415</v>
      </c>
      <c r="F2146" s="38" t="s">
        <v>124</v>
      </c>
      <c r="G2146" s="39" t="s">
        <v>8416</v>
      </c>
      <c r="H2146" s="81">
        <v>44783</v>
      </c>
      <c r="I2146" s="84">
        <f>Table15[[#This Row],[Fecha 
de 
expedición]]+1461</f>
        <v>46244</v>
      </c>
      <c r="J2146" s="244" t="str">
        <f ca="1">IF(I2146&gt;=TODAY(),"si","no")</f>
        <v>si</v>
      </c>
      <c r="K2146" s="8" t="str">
        <f ca="1">IF(ABS(_xlfn.DAYS(TODAY(),I2146))&lt;$B$9,"Debe renovar licencia luego de curso de 8 horas","")</f>
        <v/>
      </c>
      <c r="L2146" s="8"/>
      <c r="M2146" s="8" t="str">
        <f ca="1">IF(AND(J2146="no",$B$10="si"),"si","no")</f>
        <v>no</v>
      </c>
      <c r="N2146" s="266"/>
      <c r="O2146" s="266"/>
      <c r="P2146" s="266"/>
      <c r="Q2146" s="266"/>
      <c r="R2146" s="266"/>
    </row>
    <row r="2147" spans="1:18" x14ac:dyDescent="0.3">
      <c r="A2147" s="61" t="s">
        <v>8417</v>
      </c>
      <c r="B2147" s="224" t="s">
        <v>44</v>
      </c>
      <c r="C2147" s="225" t="s">
        <v>8418</v>
      </c>
      <c r="D2147" s="38" t="s">
        <v>57</v>
      </c>
      <c r="E2147" s="235" t="s">
        <v>8419</v>
      </c>
      <c r="F2147" s="38" t="s">
        <v>325</v>
      </c>
      <c r="G2147" s="39" t="s">
        <v>8420</v>
      </c>
      <c r="H2147" s="81">
        <v>44783</v>
      </c>
      <c r="I2147" s="84">
        <f>Table15[[#This Row],[Fecha 
de 
expedición]]+1461</f>
        <v>46244</v>
      </c>
      <c r="J2147" s="244" t="str">
        <f ca="1">IF(I2147&gt;=TODAY(),"si","no")</f>
        <v>si</v>
      </c>
      <c r="K2147" s="8" t="str">
        <f ca="1">IF(ABS(_xlfn.DAYS(TODAY(),I2147))&lt;$B$9,"Debe renovar licencia luego de curso de 8 horas","")</f>
        <v/>
      </c>
      <c r="L2147" s="8"/>
      <c r="M2147" s="8" t="str">
        <f ca="1">IF(AND(J2147="no",$B$10="si"),"si","no")</f>
        <v>no</v>
      </c>
      <c r="N2147" s="266"/>
      <c r="O2147" s="266"/>
      <c r="P2147" s="266"/>
      <c r="Q2147" s="266"/>
      <c r="R2147" s="266"/>
    </row>
    <row r="2148" spans="1:18" x14ac:dyDescent="0.3">
      <c r="A2148" s="61" t="s">
        <v>8421</v>
      </c>
      <c r="B2148" s="224" t="s">
        <v>44</v>
      </c>
      <c r="C2148" s="225" t="s">
        <v>8422</v>
      </c>
      <c r="D2148" s="38" t="s">
        <v>57</v>
      </c>
      <c r="E2148" s="235" t="s">
        <v>8423</v>
      </c>
      <c r="F2148" s="38" t="s">
        <v>453</v>
      </c>
      <c r="G2148" s="39" t="s">
        <v>8424</v>
      </c>
      <c r="H2148" s="81">
        <v>44783</v>
      </c>
      <c r="I2148" s="84">
        <f>Table15[[#This Row],[Fecha 
de 
expedición]]+1461</f>
        <v>46244</v>
      </c>
      <c r="J2148" s="244" t="str">
        <f ca="1">IF(I2148&gt;=TODAY(),"si","no")</f>
        <v>si</v>
      </c>
      <c r="K2148" s="8" t="str">
        <f ca="1">IF(ABS(_xlfn.DAYS(TODAY(),I2148))&lt;$B$9,"Debe renovar licencia luego de curso de 8 horas","")</f>
        <v/>
      </c>
      <c r="L2148" s="8"/>
      <c r="M2148" s="8" t="str">
        <f ca="1">IF(AND(J2148="no",$B$10="si"),"si","no")</f>
        <v>no</v>
      </c>
      <c r="N2148" s="266"/>
      <c r="O2148" s="266"/>
      <c r="P2148" s="266"/>
      <c r="Q2148" s="266"/>
      <c r="R2148" s="266"/>
    </row>
    <row r="2149" spans="1:18" x14ac:dyDescent="0.3">
      <c r="A2149" s="61" t="s">
        <v>8425</v>
      </c>
      <c r="B2149" s="224" t="s">
        <v>44</v>
      </c>
      <c r="C2149" s="225" t="s">
        <v>8426</v>
      </c>
      <c r="D2149" s="38" t="s">
        <v>46</v>
      </c>
      <c r="E2149" s="235" t="s">
        <v>8427</v>
      </c>
      <c r="F2149" s="38" t="s">
        <v>155</v>
      </c>
      <c r="G2149" s="39" t="s">
        <v>8428</v>
      </c>
      <c r="H2149" s="81">
        <v>44783</v>
      </c>
      <c r="I2149" s="84">
        <f>Table15[[#This Row],[Fecha 
de 
expedición]]+1461</f>
        <v>46244</v>
      </c>
      <c r="J2149" s="244" t="str">
        <f ca="1">IF(I2149&gt;=TODAY(),"si","no")</f>
        <v>si</v>
      </c>
      <c r="K2149" s="8" t="str">
        <f ca="1">IF(ABS(_xlfn.DAYS(TODAY(),I2149))&lt;$B$9,"Debe renovar licencia luego de curso de 8 horas","")</f>
        <v/>
      </c>
      <c r="L2149" s="8"/>
      <c r="M2149" s="8" t="str">
        <f ca="1">IF(AND(J2149="no",$B$10="si"),"si","no")</f>
        <v>no</v>
      </c>
      <c r="N2149" s="266"/>
      <c r="O2149" s="266"/>
      <c r="P2149" s="266"/>
      <c r="Q2149" s="266"/>
      <c r="R2149" s="266"/>
    </row>
    <row r="2150" spans="1:18" x14ac:dyDescent="0.3">
      <c r="A2150" s="61" t="s">
        <v>8429</v>
      </c>
      <c r="B2150" s="224" t="s">
        <v>44</v>
      </c>
      <c r="C2150" s="225" t="s">
        <v>8430</v>
      </c>
      <c r="D2150" s="38" t="s">
        <v>57</v>
      </c>
      <c r="E2150" s="235" t="s">
        <v>8431</v>
      </c>
      <c r="F2150" s="38" t="s">
        <v>119</v>
      </c>
      <c r="G2150" s="39" t="s">
        <v>8432</v>
      </c>
      <c r="H2150" s="81">
        <v>44798</v>
      </c>
      <c r="I2150" s="84">
        <f>Table15[[#This Row],[Fecha 
de 
expedición]]+1461</f>
        <v>46259</v>
      </c>
      <c r="J2150" s="244" t="str">
        <f ca="1">IF(I2150&gt;=TODAY(),"si","no")</f>
        <v>si</v>
      </c>
      <c r="K2150" s="8" t="str">
        <f ca="1">IF(ABS(_xlfn.DAYS(TODAY(),I2150))&lt;$B$9,"Debe renovar licencia luego de curso de 8 horas","")</f>
        <v/>
      </c>
      <c r="L2150" s="8"/>
      <c r="M2150" s="8" t="str">
        <f ca="1">IF(AND(J2150="no",$B$10="si"),"si","no")</f>
        <v>no</v>
      </c>
      <c r="N2150" s="266"/>
      <c r="O2150" s="266"/>
      <c r="P2150" s="266"/>
      <c r="Q2150" s="266"/>
      <c r="R2150" s="266"/>
    </row>
    <row r="2151" spans="1:18" x14ac:dyDescent="0.3">
      <c r="A2151" s="61" t="s">
        <v>8433</v>
      </c>
      <c r="B2151" s="224" t="s">
        <v>44</v>
      </c>
      <c r="C2151" s="225" t="s">
        <v>8434</v>
      </c>
      <c r="D2151" s="38" t="s">
        <v>57</v>
      </c>
      <c r="E2151" s="235" t="s">
        <v>8435</v>
      </c>
      <c r="F2151" s="38" t="s">
        <v>155</v>
      </c>
      <c r="G2151" s="39" t="s">
        <v>8436</v>
      </c>
      <c r="H2151" s="81">
        <v>44798</v>
      </c>
      <c r="I2151" s="84">
        <f>Table15[[#This Row],[Fecha 
de 
expedición]]+1461</f>
        <v>46259</v>
      </c>
      <c r="J2151" s="244" t="str">
        <f ca="1">IF(I2151&gt;=TODAY(),"si","no")</f>
        <v>si</v>
      </c>
      <c r="K2151" s="8" t="str">
        <f ca="1">IF(ABS(_xlfn.DAYS(TODAY(),I2151))&lt;$B$9,"Debe renovar licencia luego de curso de 8 horas","")</f>
        <v/>
      </c>
      <c r="L2151" s="8"/>
      <c r="M2151" s="8" t="str">
        <f ca="1">IF(AND(J2151="no",$B$10="si"),"si","no")</f>
        <v>no</v>
      </c>
      <c r="N2151" s="266"/>
      <c r="O2151" s="266"/>
      <c r="P2151" s="266"/>
      <c r="Q2151" s="266"/>
      <c r="R2151" s="266"/>
    </row>
    <row r="2152" spans="1:18" x14ac:dyDescent="0.3">
      <c r="A2152" s="61" t="s">
        <v>8437</v>
      </c>
      <c r="B2152" s="224" t="s">
        <v>44</v>
      </c>
      <c r="C2152" s="225" t="s">
        <v>8438</v>
      </c>
      <c r="D2152" s="38" t="s">
        <v>57</v>
      </c>
      <c r="E2152" s="235" t="s">
        <v>8439</v>
      </c>
      <c r="F2152" s="38" t="s">
        <v>655</v>
      </c>
      <c r="G2152" s="39" t="s">
        <v>8440</v>
      </c>
      <c r="H2152" s="81">
        <v>44798</v>
      </c>
      <c r="I2152" s="84">
        <f>Table15[[#This Row],[Fecha 
de 
expedición]]+1461</f>
        <v>46259</v>
      </c>
      <c r="J2152" s="244" t="str">
        <f ca="1">IF(I2152&gt;=TODAY(),"si","no")</f>
        <v>si</v>
      </c>
      <c r="K2152" s="8" t="str">
        <f ca="1">IF(ABS(_xlfn.DAYS(TODAY(),I2152))&lt;$B$9,"Debe renovar licencia luego de curso de 8 horas","")</f>
        <v/>
      </c>
      <c r="L2152" s="8"/>
      <c r="M2152" s="8" t="str">
        <f ca="1">IF(AND(J2152="no",$B$10="si"),"si","no")</f>
        <v>no</v>
      </c>
      <c r="N2152" s="266"/>
      <c r="O2152" s="266"/>
      <c r="P2152" s="266"/>
      <c r="Q2152" s="266"/>
      <c r="R2152" s="266"/>
    </row>
    <row r="2153" spans="1:18" x14ac:dyDescent="0.3">
      <c r="A2153" s="61" t="s">
        <v>8441</v>
      </c>
      <c r="B2153" s="224" t="s">
        <v>44</v>
      </c>
      <c r="C2153" s="225" t="s">
        <v>8442</v>
      </c>
      <c r="D2153" s="38" t="s">
        <v>46</v>
      </c>
      <c r="E2153" s="235" t="s">
        <v>8443</v>
      </c>
      <c r="F2153" s="38" t="s">
        <v>99</v>
      </c>
      <c r="G2153" s="39" t="s">
        <v>8444</v>
      </c>
      <c r="H2153" s="81">
        <v>44804</v>
      </c>
      <c r="I2153" s="84">
        <f>Table15[[#This Row],[Fecha 
de 
expedición]]+1461</f>
        <v>46265</v>
      </c>
      <c r="J2153" s="244" t="str">
        <f ca="1">IF(I2153&gt;=TODAY(),"si","no")</f>
        <v>si</v>
      </c>
      <c r="K2153" s="8" t="str">
        <f ca="1">IF(ABS(_xlfn.DAYS(TODAY(),I2153))&lt;$B$9,"Debe renovar licencia luego de curso de 8 horas","")</f>
        <v/>
      </c>
      <c r="L2153" s="8"/>
      <c r="M2153" s="8" t="str">
        <f ca="1">IF(AND(J2153="no",$B$10="si"),"si","no")</f>
        <v>no</v>
      </c>
      <c r="N2153" s="266"/>
      <c r="O2153" s="266"/>
      <c r="P2153" s="266"/>
      <c r="Q2153" s="266"/>
      <c r="R2153" s="266"/>
    </row>
    <row r="2154" spans="1:18" x14ac:dyDescent="0.3">
      <c r="A2154" s="61" t="s">
        <v>8445</v>
      </c>
      <c r="B2154" s="224" t="s">
        <v>44</v>
      </c>
      <c r="C2154" s="225" t="s">
        <v>8446</v>
      </c>
      <c r="D2154" s="38" t="s">
        <v>57</v>
      </c>
      <c r="E2154" s="235" t="s">
        <v>8447</v>
      </c>
      <c r="F2154" s="45" t="s">
        <v>155</v>
      </c>
      <c r="G2154" s="46" t="s">
        <v>8448</v>
      </c>
      <c r="H2154" s="211">
        <v>44804</v>
      </c>
      <c r="I2154" s="212">
        <f>Table15[[#This Row],[Fecha 
de 
expedición]]+1461</f>
        <v>46265</v>
      </c>
      <c r="J2154" s="228" t="str">
        <f ca="1">IF(I2154&gt;=TODAY(),"si","no")</f>
        <v>si</v>
      </c>
      <c r="K2154" s="8" t="str">
        <f ca="1">IF(ABS(_xlfn.DAYS(TODAY(),I2154))&lt;$B$9,"Debe renovar licencia luego de curso de 8 horas","")</f>
        <v/>
      </c>
      <c r="L2154" s="8"/>
      <c r="M2154" s="8" t="str">
        <f ca="1">IF(AND(J2154="no",$B$10="si"),"si","no")</f>
        <v>no</v>
      </c>
      <c r="N2154" s="266"/>
      <c r="O2154" s="266"/>
      <c r="P2154" s="266"/>
      <c r="Q2154" s="266"/>
      <c r="R2154" s="266"/>
    </row>
    <row r="2155" spans="1:18" x14ac:dyDescent="0.3">
      <c r="A2155" s="61" t="s">
        <v>8449</v>
      </c>
      <c r="B2155" s="224" t="s">
        <v>44</v>
      </c>
      <c r="C2155" s="225" t="s">
        <v>8450</v>
      </c>
      <c r="D2155" s="38" t="s">
        <v>57</v>
      </c>
      <c r="E2155" s="235" t="s">
        <v>8451</v>
      </c>
      <c r="F2155" s="38" t="s">
        <v>74</v>
      </c>
      <c r="G2155" s="39" t="s">
        <v>8452</v>
      </c>
      <c r="H2155" s="81">
        <v>44804</v>
      </c>
      <c r="I2155" s="84">
        <f>Table15[[#This Row],[Fecha 
de 
expedición]]+1461</f>
        <v>46265</v>
      </c>
      <c r="J2155" s="244" t="str">
        <f ca="1">IF(I2155&gt;=TODAY(),"si","no")</f>
        <v>si</v>
      </c>
      <c r="K2155" s="8" t="str">
        <f ca="1">IF(ABS(_xlfn.DAYS(TODAY(),I2155))&lt;$B$9,"Debe renovar licencia luego de curso de 8 horas","")</f>
        <v/>
      </c>
      <c r="L2155" s="8"/>
      <c r="M2155" s="8" t="str">
        <f ca="1">IF(AND(J2155="no",$B$10="si"),"si","no")</f>
        <v>no</v>
      </c>
      <c r="N2155" s="266"/>
      <c r="O2155" s="266"/>
      <c r="P2155" s="266"/>
      <c r="Q2155" s="266"/>
      <c r="R2155" s="266"/>
    </row>
    <row r="2156" spans="1:18" x14ac:dyDescent="0.3">
      <c r="A2156" s="61" t="s">
        <v>8453</v>
      </c>
      <c r="B2156" s="224" t="s">
        <v>44</v>
      </c>
      <c r="C2156" s="225" t="s">
        <v>8454</v>
      </c>
      <c r="D2156" s="38" t="s">
        <v>57</v>
      </c>
      <c r="E2156" s="235" t="s">
        <v>8455</v>
      </c>
      <c r="F2156" s="38" t="s">
        <v>924</v>
      </c>
      <c r="G2156" s="39" t="s">
        <v>8456</v>
      </c>
      <c r="H2156" s="81">
        <v>44804</v>
      </c>
      <c r="I2156" s="84">
        <f>Table15[[#This Row],[Fecha 
de 
expedición]]+1461</f>
        <v>46265</v>
      </c>
      <c r="J2156" s="244" t="str">
        <f ca="1">IF(I2156&gt;=TODAY(),"si","no")</f>
        <v>si</v>
      </c>
      <c r="K2156" s="8" t="str">
        <f ca="1">IF(ABS(_xlfn.DAYS(TODAY(),I2156))&lt;$B$9,"Debe renovar licencia luego de curso de 8 horas","")</f>
        <v/>
      </c>
      <c r="L2156" s="8"/>
      <c r="M2156" s="8" t="str">
        <f ca="1">IF(AND(J2156="no",$B$10="si"),"si","no")</f>
        <v>no</v>
      </c>
      <c r="N2156" s="266"/>
      <c r="O2156" s="266"/>
      <c r="P2156" s="266"/>
      <c r="Q2156" s="266"/>
      <c r="R2156" s="266"/>
    </row>
    <row r="2157" spans="1:18" x14ac:dyDescent="0.3">
      <c r="A2157" s="61" t="s">
        <v>8457</v>
      </c>
      <c r="B2157" s="224" t="s">
        <v>44</v>
      </c>
      <c r="C2157" s="225" t="s">
        <v>8458</v>
      </c>
      <c r="D2157" s="38" t="s">
        <v>57</v>
      </c>
      <c r="E2157" s="235" t="s">
        <v>8459</v>
      </c>
      <c r="F2157" s="38" t="s">
        <v>84</v>
      </c>
      <c r="G2157" s="39" t="s">
        <v>8460</v>
      </c>
      <c r="H2157" s="81">
        <v>44804</v>
      </c>
      <c r="I2157" s="84">
        <f>Table15[[#This Row],[Fecha 
de 
expedición]]+1461</f>
        <v>46265</v>
      </c>
      <c r="J2157" s="244" t="str">
        <f ca="1">IF(I2157&gt;=TODAY(),"si","no")</f>
        <v>si</v>
      </c>
      <c r="K2157" s="8" t="str">
        <f ca="1">IF(ABS(_xlfn.DAYS(TODAY(),I2157))&lt;$B$9,"Debe renovar licencia luego de curso de 8 horas","")</f>
        <v/>
      </c>
      <c r="L2157" s="8"/>
      <c r="M2157" s="8" t="str">
        <f ca="1">IF(AND(J2157="no",$B$10="si"),"si","no")</f>
        <v>no</v>
      </c>
      <c r="N2157" s="266"/>
      <c r="O2157" s="266"/>
      <c r="P2157" s="266"/>
      <c r="Q2157" s="266"/>
      <c r="R2157" s="266"/>
    </row>
    <row r="2158" spans="1:18" x14ac:dyDescent="0.3">
      <c r="A2158" s="61" t="s">
        <v>8461</v>
      </c>
      <c r="B2158" s="224" t="s">
        <v>44</v>
      </c>
      <c r="C2158" s="225" t="s">
        <v>8462</v>
      </c>
      <c r="D2158" s="38" t="s">
        <v>57</v>
      </c>
      <c r="E2158" s="235" t="s">
        <v>8463</v>
      </c>
      <c r="F2158" s="38" t="s">
        <v>664</v>
      </c>
      <c r="G2158" s="39" t="s">
        <v>8464</v>
      </c>
      <c r="H2158" s="81">
        <v>44804</v>
      </c>
      <c r="I2158" s="84">
        <f>Table15[[#This Row],[Fecha 
de 
expedición]]+1461</f>
        <v>46265</v>
      </c>
      <c r="J2158" s="244" t="str">
        <f ca="1">IF(I2158&gt;=TODAY(),"si","no")</f>
        <v>si</v>
      </c>
      <c r="K2158" s="8" t="str">
        <f ca="1">IF(ABS(_xlfn.DAYS(TODAY(),I2158))&lt;$B$9,"Debe renovar licencia luego de curso de 8 horas","")</f>
        <v/>
      </c>
      <c r="L2158" s="8"/>
      <c r="M2158" s="8" t="str">
        <f ca="1">IF(AND(J2158="no",$B$10="si"),"si","no")</f>
        <v>no</v>
      </c>
      <c r="N2158" s="266"/>
      <c r="O2158" s="266"/>
      <c r="P2158" s="266"/>
      <c r="Q2158" s="266"/>
      <c r="R2158" s="266"/>
    </row>
    <row r="2159" spans="1:18" x14ac:dyDescent="0.3">
      <c r="A2159" s="213" t="s">
        <v>8465</v>
      </c>
      <c r="B2159" s="226" t="s">
        <v>44</v>
      </c>
      <c r="C2159" s="227" t="s">
        <v>8466</v>
      </c>
      <c r="D2159" s="214" t="s">
        <v>57</v>
      </c>
      <c r="E2159" s="58" t="s">
        <v>8467</v>
      </c>
      <c r="F2159" s="45" t="s">
        <v>704</v>
      </c>
      <c r="G2159" s="46" t="s">
        <v>8468</v>
      </c>
      <c r="H2159" s="211">
        <v>44804</v>
      </c>
      <c r="I2159" s="212">
        <f>Table15[[#This Row],[Fecha 
de 
expedición]]+1461</f>
        <v>46265</v>
      </c>
      <c r="J2159" s="228" t="str">
        <f ca="1">IF(I2159&gt;=TODAY(),"si","no")</f>
        <v>si</v>
      </c>
      <c r="K2159" s="8" t="str">
        <f ca="1">IF(ABS(_xlfn.DAYS(TODAY(),I2159))&lt;$B$9,"Debe renovar licencia luego de curso de 8 horas","")</f>
        <v/>
      </c>
      <c r="L2159" s="8"/>
      <c r="M2159" s="8" t="str">
        <f ca="1">IF(AND(J2159="no",$B$10="si"),"si","no")</f>
        <v>no</v>
      </c>
      <c r="N2159" s="266"/>
      <c r="O2159" s="266"/>
      <c r="P2159" s="266"/>
      <c r="Q2159" s="266"/>
      <c r="R2159" s="266"/>
    </row>
    <row r="2160" spans="1:18" x14ac:dyDescent="0.3">
      <c r="A2160" s="61" t="s">
        <v>8469</v>
      </c>
      <c r="B2160" s="224" t="s">
        <v>44</v>
      </c>
      <c r="C2160" s="225" t="s">
        <v>8470</v>
      </c>
      <c r="D2160" s="186" t="s">
        <v>57</v>
      </c>
      <c r="E2160" s="58" t="s">
        <v>8471</v>
      </c>
      <c r="F2160" s="45" t="s">
        <v>709</v>
      </c>
      <c r="G2160" s="46" t="s">
        <v>8472</v>
      </c>
      <c r="H2160" s="211">
        <v>44804</v>
      </c>
      <c r="I2160" s="212">
        <f>Table15[[#This Row],[Fecha 
de 
expedición]]+1461</f>
        <v>46265</v>
      </c>
      <c r="J2160" s="228" t="str">
        <f ca="1">IF(I2160&gt;=TODAY(),"si","no")</f>
        <v>si</v>
      </c>
      <c r="K2160" s="215" t="str">
        <f ca="1">IF(ABS(_xlfn.DAYS(TODAY(),I2160))&lt;$B$9,"Debe renovar licencia luego de curso de 8 horas","")</f>
        <v/>
      </c>
      <c r="L2160" s="215"/>
      <c r="M2160" s="215" t="str">
        <f ca="1">IF(AND(J2160="no",$B$10="si"),"si","no")</f>
        <v>no</v>
      </c>
      <c r="N2160" s="266"/>
      <c r="O2160" s="266"/>
      <c r="P2160" s="266"/>
      <c r="Q2160" s="266"/>
      <c r="R2160" s="266"/>
    </row>
    <row r="2161" spans="1:18" x14ac:dyDescent="0.3">
      <c r="A2161" s="61" t="s">
        <v>8473</v>
      </c>
      <c r="B2161" s="224" t="s">
        <v>44</v>
      </c>
      <c r="C2161" s="225" t="s">
        <v>8474</v>
      </c>
      <c r="D2161" s="38" t="s">
        <v>57</v>
      </c>
      <c r="E2161" s="235" t="s">
        <v>8475</v>
      </c>
      <c r="F2161" s="45" t="s">
        <v>114</v>
      </c>
      <c r="G2161" s="46" t="s">
        <v>8476</v>
      </c>
      <c r="H2161" s="211">
        <v>44804</v>
      </c>
      <c r="I2161" s="212">
        <f>Table15[[#This Row],[Fecha 
de 
expedición]]+1461</f>
        <v>46265</v>
      </c>
      <c r="J2161" s="228" t="str">
        <f ca="1">IF(I2161&gt;=TODAY(),"si","no")</f>
        <v>si</v>
      </c>
      <c r="K2161" s="8" t="str">
        <f ca="1">IF(ABS(_xlfn.DAYS(TODAY(),I2161))&lt;$B$9,"Debe renovar licencia luego de curso de 8 horas","")</f>
        <v/>
      </c>
      <c r="L2161" s="8"/>
      <c r="M2161" s="8" t="str">
        <f ca="1">IF(AND(J2161="no",$B$10="si"),"si","no")</f>
        <v>no</v>
      </c>
      <c r="N2161" s="266"/>
      <c r="O2161" s="266"/>
      <c r="P2161" s="266"/>
      <c r="Q2161" s="266"/>
      <c r="R2161" s="266"/>
    </row>
    <row r="2162" spans="1:18" x14ac:dyDescent="0.3">
      <c r="A2162" s="61" t="s">
        <v>8477</v>
      </c>
      <c r="B2162" s="224" t="s">
        <v>44</v>
      </c>
      <c r="C2162" s="225" t="s">
        <v>8478</v>
      </c>
      <c r="D2162" s="38" t="s">
        <v>57</v>
      </c>
      <c r="E2162" s="235" t="s">
        <v>8479</v>
      </c>
      <c r="F2162" s="38" t="s">
        <v>53</v>
      </c>
      <c r="G2162" s="39" t="s">
        <v>8480</v>
      </c>
      <c r="H2162" s="81">
        <v>44804</v>
      </c>
      <c r="I2162" s="84">
        <f>Table15[[#This Row],[Fecha 
de 
expedición]]+1461</f>
        <v>46265</v>
      </c>
      <c r="J2162" s="244" t="str">
        <f ca="1">IF(I2162&gt;=TODAY(),"si","no")</f>
        <v>si</v>
      </c>
      <c r="K2162" s="8" t="str">
        <f ca="1">IF(ABS(_xlfn.DAYS(TODAY(),I2162))&lt;$B$9,"Debe renovar licencia luego de curso de 8 horas","")</f>
        <v/>
      </c>
      <c r="L2162" s="8"/>
      <c r="M2162" s="8" t="str">
        <f ca="1">IF(AND(J2162="no",$B$10="si"),"si","no")</f>
        <v>no</v>
      </c>
      <c r="N2162" s="266"/>
      <c r="O2162" s="266"/>
      <c r="P2162" s="266"/>
      <c r="Q2162" s="266"/>
      <c r="R2162" s="266"/>
    </row>
    <row r="2163" spans="1:18" x14ac:dyDescent="0.3">
      <c r="A2163" s="61" t="s">
        <v>8481</v>
      </c>
      <c r="B2163" s="224" t="s">
        <v>44</v>
      </c>
      <c r="C2163" s="225" t="s">
        <v>8482</v>
      </c>
      <c r="D2163" s="38" t="s">
        <v>57</v>
      </c>
      <c r="E2163" s="235" t="s">
        <v>8483</v>
      </c>
      <c r="F2163" s="38" t="s">
        <v>555</v>
      </c>
      <c r="G2163" s="39" t="s">
        <v>8484</v>
      </c>
      <c r="H2163" s="81">
        <v>44804</v>
      </c>
      <c r="I2163" s="84">
        <f>Table15[[#This Row],[Fecha 
de 
expedición]]+1461</f>
        <v>46265</v>
      </c>
      <c r="J2163" s="244" t="str">
        <f ca="1">IF(I2163&gt;=TODAY(),"si","no")</f>
        <v>si</v>
      </c>
      <c r="K2163" s="8" t="str">
        <f ca="1">IF(ABS(_xlfn.DAYS(TODAY(),I2163))&lt;$B$9,"Debe renovar licencia luego de curso de 8 horas","")</f>
        <v/>
      </c>
      <c r="L2163" s="8"/>
      <c r="M2163" s="8" t="str">
        <f ca="1">IF(AND(J2163="no",$B$10="si"),"si","no")</f>
        <v>no</v>
      </c>
      <c r="N2163" s="266"/>
      <c r="O2163" s="266"/>
      <c r="P2163" s="266"/>
      <c r="Q2163" s="266"/>
      <c r="R2163" s="266"/>
    </row>
    <row r="2164" spans="1:18" x14ac:dyDescent="0.3">
      <c r="A2164" s="61" t="s">
        <v>8485</v>
      </c>
      <c r="B2164" s="224" t="s">
        <v>44</v>
      </c>
      <c r="C2164" s="225" t="s">
        <v>8486</v>
      </c>
      <c r="D2164" s="38" t="s">
        <v>57</v>
      </c>
      <c r="E2164" s="235" t="s">
        <v>8487</v>
      </c>
      <c r="F2164" s="38" t="s">
        <v>74</v>
      </c>
      <c r="G2164" s="39" t="s">
        <v>8488</v>
      </c>
      <c r="H2164" s="81">
        <v>44804</v>
      </c>
      <c r="I2164" s="84">
        <f>Table15[[#This Row],[Fecha 
de 
expedición]]+1461</f>
        <v>46265</v>
      </c>
      <c r="J2164" s="244" t="str">
        <f ca="1">IF(I2164&gt;=TODAY(),"si","no")</f>
        <v>si</v>
      </c>
      <c r="K2164" s="8" t="str">
        <f ca="1">IF(ABS(_xlfn.DAYS(TODAY(),I2164))&lt;$B$9,"Debe renovar licencia luego de curso de 8 horas","")</f>
        <v/>
      </c>
      <c r="L2164" s="8"/>
      <c r="M2164" s="8" t="str">
        <f ca="1">IF(AND(J2164="no",$B$10="si"),"si","no")</f>
        <v>no</v>
      </c>
      <c r="N2164" s="266"/>
      <c r="O2164" s="266"/>
      <c r="P2164" s="266"/>
      <c r="Q2164" s="266"/>
      <c r="R2164" s="266"/>
    </row>
    <row r="2165" spans="1:18" x14ac:dyDescent="0.3">
      <c r="A2165" s="61" t="s">
        <v>8489</v>
      </c>
      <c r="B2165" s="224" t="s">
        <v>44</v>
      </c>
      <c r="C2165" s="225" t="s">
        <v>8490</v>
      </c>
      <c r="D2165" s="38" t="s">
        <v>57</v>
      </c>
      <c r="E2165" s="235" t="s">
        <v>8491</v>
      </c>
      <c r="F2165" s="38" t="s">
        <v>267</v>
      </c>
      <c r="G2165" s="39" t="s">
        <v>8492</v>
      </c>
      <c r="H2165" s="81">
        <v>44804</v>
      </c>
      <c r="I2165" s="84">
        <f>Table15[[#This Row],[Fecha 
de 
expedición]]+1461</f>
        <v>46265</v>
      </c>
      <c r="J2165" s="244" t="str">
        <f ca="1">IF(I2165&gt;=TODAY(),"si","no")</f>
        <v>si</v>
      </c>
      <c r="K2165" s="8" t="str">
        <f ca="1">IF(ABS(_xlfn.DAYS(TODAY(),I2165))&lt;$B$9,"Debe renovar licencia luego de curso de 8 horas","")</f>
        <v/>
      </c>
      <c r="L2165" s="8"/>
      <c r="M2165" s="8" t="str">
        <f ca="1">IF(AND(J2165="no",$B$10="si"),"si","no")</f>
        <v>no</v>
      </c>
      <c r="N2165" s="266"/>
      <c r="O2165" s="266"/>
      <c r="P2165" s="266"/>
      <c r="Q2165" s="266"/>
      <c r="R2165" s="266"/>
    </row>
    <row r="2166" spans="1:18" x14ac:dyDescent="0.3">
      <c r="A2166" s="61" t="s">
        <v>8493</v>
      </c>
      <c r="B2166" s="224" t="s">
        <v>44</v>
      </c>
      <c r="C2166" s="225" t="s">
        <v>8494</v>
      </c>
      <c r="D2166" s="38" t="s">
        <v>57</v>
      </c>
      <c r="E2166" s="235"/>
      <c r="F2166" s="38" t="s">
        <v>74</v>
      </c>
      <c r="G2166" s="39" t="s">
        <v>8495</v>
      </c>
      <c r="H2166" s="81">
        <v>44804</v>
      </c>
      <c r="I2166" s="84">
        <f>Table15[[#This Row],[Fecha 
de 
expedición]]+1461</f>
        <v>46265</v>
      </c>
      <c r="J2166" s="244" t="str">
        <f ca="1">IF(I2166&gt;=TODAY(),"si","no")</f>
        <v>si</v>
      </c>
      <c r="K2166" s="8" t="str">
        <f ca="1">IF(ABS(_xlfn.DAYS(TODAY(),I2166))&lt;$B$9,"Debe renovar licencia luego de curso de 8 horas","")</f>
        <v/>
      </c>
      <c r="L2166" s="8"/>
      <c r="M2166" s="8" t="str">
        <f ca="1">IF(AND(J2166="no",$B$10="si"),"si","no")</f>
        <v>no</v>
      </c>
      <c r="N2166" s="266"/>
      <c r="O2166" s="266"/>
      <c r="P2166" s="266"/>
      <c r="Q2166" s="266"/>
      <c r="R2166" s="266"/>
    </row>
    <row r="2167" spans="1:18" x14ac:dyDescent="0.3">
      <c r="A2167" s="61" t="s">
        <v>8496</v>
      </c>
      <c r="B2167" s="224" t="s">
        <v>44</v>
      </c>
      <c r="C2167" s="225" t="s">
        <v>8497</v>
      </c>
      <c r="D2167" s="38" t="s">
        <v>57</v>
      </c>
      <c r="E2167" s="235" t="s">
        <v>8498</v>
      </c>
      <c r="F2167" s="38" t="s">
        <v>109</v>
      </c>
      <c r="G2167" s="39" t="s">
        <v>8499</v>
      </c>
      <c r="H2167" s="81">
        <v>44804</v>
      </c>
      <c r="I2167" s="84">
        <f>Table15[[#This Row],[Fecha 
de 
expedición]]+1461</f>
        <v>46265</v>
      </c>
      <c r="J2167" s="244" t="str">
        <f ca="1">IF(I2167&gt;=TODAY(),"si","no")</f>
        <v>si</v>
      </c>
      <c r="K2167" s="8" t="str">
        <f ca="1">IF(ABS(_xlfn.DAYS(TODAY(),I2167))&lt;$B$9,"Debe renovar licencia luego de curso de 8 horas","")</f>
        <v/>
      </c>
      <c r="L2167" s="8"/>
      <c r="M2167" s="8" t="str">
        <f ca="1">IF(AND(J2167="no",$B$10="si"),"si","no")</f>
        <v>no</v>
      </c>
      <c r="N2167" s="266"/>
      <c r="O2167" s="266"/>
      <c r="P2167" s="266"/>
      <c r="Q2167" s="266"/>
      <c r="R2167" s="266"/>
    </row>
    <row r="2168" spans="1:18" x14ac:dyDescent="0.3">
      <c r="A2168" s="61" t="s">
        <v>8500</v>
      </c>
      <c r="B2168" s="224" t="s">
        <v>44</v>
      </c>
      <c r="C2168" s="225" t="s">
        <v>8501</v>
      </c>
      <c r="D2168" s="38" t="s">
        <v>57</v>
      </c>
      <c r="E2168" s="235" t="s">
        <v>8502</v>
      </c>
      <c r="F2168" s="38" t="s">
        <v>74</v>
      </c>
      <c r="G2168" s="39" t="s">
        <v>8503</v>
      </c>
      <c r="H2168" s="81">
        <v>44804</v>
      </c>
      <c r="I2168" s="84">
        <f>Table15[[#This Row],[Fecha 
de 
expedición]]+1461</f>
        <v>46265</v>
      </c>
      <c r="J2168" s="244" t="str">
        <f ca="1">IF(I2168&gt;=TODAY(),"si","no")</f>
        <v>si</v>
      </c>
      <c r="K2168" s="8" t="str">
        <f ca="1">IF(ABS(_xlfn.DAYS(TODAY(),I2168))&lt;$B$9,"Debe renovar licencia luego de curso de 8 horas","")</f>
        <v/>
      </c>
      <c r="L2168" s="8"/>
      <c r="M2168" s="8" t="str">
        <f ca="1">IF(AND(J2168="no",$B$10="si"),"si","no")</f>
        <v>no</v>
      </c>
      <c r="N2168" s="266"/>
      <c r="O2168" s="266"/>
      <c r="P2168" s="266"/>
      <c r="Q2168" s="266"/>
      <c r="R2168" s="266"/>
    </row>
    <row r="2169" spans="1:18" x14ac:dyDescent="0.3">
      <c r="A2169" s="61" t="s">
        <v>8504</v>
      </c>
      <c r="B2169" s="224" t="s">
        <v>44</v>
      </c>
      <c r="C2169" s="225" t="s">
        <v>8505</v>
      </c>
      <c r="D2169" s="38" t="s">
        <v>57</v>
      </c>
      <c r="E2169" s="235" t="s">
        <v>8506</v>
      </c>
      <c r="F2169" s="38" t="s">
        <v>892</v>
      </c>
      <c r="G2169" s="39" t="s">
        <v>8507</v>
      </c>
      <c r="H2169" s="81">
        <v>44804</v>
      </c>
      <c r="I2169" s="84">
        <f>Table15[[#This Row],[Fecha 
de 
expedición]]+1461</f>
        <v>46265</v>
      </c>
      <c r="J2169" s="244" t="str">
        <f ca="1">IF(I2169&gt;=TODAY(),"si","no")</f>
        <v>si</v>
      </c>
      <c r="K2169" s="8" t="str">
        <f ca="1">IF(ABS(_xlfn.DAYS(TODAY(),I2169))&lt;$B$9,"Debe renovar licencia luego de curso de 8 horas","")</f>
        <v/>
      </c>
      <c r="L2169" s="8"/>
      <c r="M2169" s="8" t="str">
        <f ca="1">IF(AND(J2169="no",$B$10="si"),"si","no")</f>
        <v>no</v>
      </c>
      <c r="N2169" s="266"/>
      <c r="O2169" s="266"/>
      <c r="P2169" s="266"/>
      <c r="Q2169" s="266"/>
      <c r="R2169" s="266"/>
    </row>
    <row r="2170" spans="1:18" x14ac:dyDescent="0.3">
      <c r="A2170" s="61" t="s">
        <v>8508</v>
      </c>
      <c r="B2170" s="224" t="s">
        <v>44</v>
      </c>
      <c r="C2170" s="225" t="s">
        <v>8509</v>
      </c>
      <c r="D2170" s="38" t="s">
        <v>57</v>
      </c>
      <c r="E2170" s="235" t="s">
        <v>8510</v>
      </c>
      <c r="F2170" s="45" t="s">
        <v>560</v>
      </c>
      <c r="G2170" s="46" t="s">
        <v>8511</v>
      </c>
      <c r="H2170" s="211">
        <v>44804</v>
      </c>
      <c r="I2170" s="212">
        <f>Table15[[#This Row],[Fecha 
de 
expedición]]+1461</f>
        <v>46265</v>
      </c>
      <c r="J2170" s="228" t="str">
        <f ca="1">IF(I2170&gt;=TODAY(),"si","no")</f>
        <v>si</v>
      </c>
      <c r="K2170" s="8" t="str">
        <f ca="1">IF(ABS(_xlfn.DAYS(TODAY(),I2170))&lt;$B$9,"Debe renovar licencia luego de curso de 8 horas","")</f>
        <v/>
      </c>
      <c r="L2170" s="8"/>
      <c r="M2170" s="8" t="str">
        <f ca="1">IF(AND(J2170="no",$B$10="si"),"si","no")</f>
        <v>no</v>
      </c>
      <c r="N2170" s="266"/>
      <c r="O2170" s="266"/>
      <c r="P2170" s="266"/>
      <c r="Q2170" s="266"/>
      <c r="R2170" s="266"/>
    </row>
    <row r="2171" spans="1:18" x14ac:dyDescent="0.3">
      <c r="A2171" s="61" t="s">
        <v>8512</v>
      </c>
      <c r="B2171" s="224" t="s">
        <v>44</v>
      </c>
      <c r="C2171" s="225" t="s">
        <v>8513</v>
      </c>
      <c r="D2171" s="38" t="s">
        <v>57</v>
      </c>
      <c r="E2171" s="235" t="s">
        <v>8514</v>
      </c>
      <c r="F2171" s="45" t="s">
        <v>124</v>
      </c>
      <c r="G2171" s="46" t="s">
        <v>8515</v>
      </c>
      <c r="H2171" s="211">
        <v>44804</v>
      </c>
      <c r="I2171" s="212">
        <f>Table15[[#This Row],[Fecha 
de 
expedición]]+1461</f>
        <v>46265</v>
      </c>
      <c r="J2171" s="228" t="str">
        <f ca="1">IF(I2171&gt;=TODAY(),"si","no")</f>
        <v>si</v>
      </c>
      <c r="K2171" s="8" t="str">
        <f ca="1">IF(ABS(_xlfn.DAYS(TODAY(),I2171))&lt;$B$9,"Debe renovar licencia luego de curso de 8 horas","")</f>
        <v/>
      </c>
      <c r="L2171" s="8"/>
      <c r="M2171" s="8" t="str">
        <f ca="1">IF(AND(J2171="no",$B$10="si"),"si","no")</f>
        <v>no</v>
      </c>
      <c r="N2171" s="266"/>
      <c r="O2171" s="266"/>
      <c r="P2171" s="266"/>
      <c r="Q2171" s="266"/>
      <c r="R2171" s="266"/>
    </row>
    <row r="2172" spans="1:18" x14ac:dyDescent="0.3">
      <c r="A2172" s="213" t="s">
        <v>8516</v>
      </c>
      <c r="B2172" s="226" t="s">
        <v>44</v>
      </c>
      <c r="C2172" s="227" t="s">
        <v>8517</v>
      </c>
      <c r="D2172" s="45" t="s">
        <v>57</v>
      </c>
      <c r="E2172" s="58" t="s">
        <v>8518</v>
      </c>
      <c r="F2172" s="45" t="s">
        <v>204</v>
      </c>
      <c r="G2172" s="46" t="s">
        <v>8519</v>
      </c>
      <c r="H2172" s="211">
        <v>44804</v>
      </c>
      <c r="I2172" s="212">
        <f>Table15[[#This Row],[Fecha 
de 
expedición]]+1461</f>
        <v>46265</v>
      </c>
      <c r="J2172" s="228" t="str">
        <f ca="1">IF(I2172&gt;=TODAY(),"si","no")</f>
        <v>si</v>
      </c>
      <c r="K2172" s="206" t="str">
        <f ca="1">IF(ABS(_xlfn.DAYS(TODAY(),I2172))&lt;$B$9,"Debe renovar licencia luego de curso de 8 horas","")</f>
        <v/>
      </c>
      <c r="L2172" s="206"/>
      <c r="M2172" s="206" t="str">
        <f ca="1">IF(AND(J2172="no",$B$10="si"),"si","no")</f>
        <v>no</v>
      </c>
      <c r="N2172" s="266"/>
      <c r="O2172" s="266"/>
      <c r="P2172" s="266"/>
      <c r="Q2172" s="266"/>
      <c r="R2172" s="266"/>
    </row>
    <row r="2173" spans="1:18" x14ac:dyDescent="0.3">
      <c r="A2173" s="61" t="s">
        <v>8520</v>
      </c>
      <c r="B2173" s="224" t="s">
        <v>44</v>
      </c>
      <c r="C2173" s="225" t="s">
        <v>8521</v>
      </c>
      <c r="D2173" s="38" t="s">
        <v>57</v>
      </c>
      <c r="E2173" s="235" t="s">
        <v>8522</v>
      </c>
      <c r="F2173" s="38" t="s">
        <v>1349</v>
      </c>
      <c r="G2173" s="39" t="s">
        <v>8523</v>
      </c>
      <c r="H2173" s="81">
        <v>44804</v>
      </c>
      <c r="I2173" s="84">
        <f>Table15[[#This Row],[Fecha 
de 
expedición]]+1461</f>
        <v>46265</v>
      </c>
      <c r="J2173" s="244" t="str">
        <f ca="1">IF(I2173&gt;=TODAY(),"si","no")</f>
        <v>si</v>
      </c>
      <c r="K2173" s="8" t="str">
        <f ca="1">IF(ABS(_xlfn.DAYS(TODAY(),I2173))&lt;$B$9,"Debe renovar licencia luego de curso de 8 horas","")</f>
        <v/>
      </c>
      <c r="L2173" s="8"/>
      <c r="M2173" s="8" t="str">
        <f ca="1">IF(AND(J2173="no",$B$10="si"),"si","no")</f>
        <v>no</v>
      </c>
      <c r="N2173" s="266"/>
      <c r="O2173" s="266"/>
      <c r="P2173" s="266"/>
      <c r="Q2173" s="266"/>
      <c r="R2173" s="266"/>
    </row>
    <row r="2174" spans="1:18" x14ac:dyDescent="0.3">
      <c r="A2174" s="61" t="s">
        <v>8524</v>
      </c>
      <c r="B2174" s="224" t="s">
        <v>44</v>
      </c>
      <c r="C2174" s="225" t="s">
        <v>8525</v>
      </c>
      <c r="D2174" s="38" t="s">
        <v>57</v>
      </c>
      <c r="E2174" s="235" t="s">
        <v>8526</v>
      </c>
      <c r="F2174" s="38" t="s">
        <v>194</v>
      </c>
      <c r="G2174" s="39" t="s">
        <v>8527</v>
      </c>
      <c r="H2174" s="81">
        <v>44804</v>
      </c>
      <c r="I2174" s="84">
        <f>Table15[[#This Row],[Fecha 
de 
expedición]]+1461</f>
        <v>46265</v>
      </c>
      <c r="J2174" s="244" t="str">
        <f ca="1">IF(I2174&gt;=TODAY(),"si","no")</f>
        <v>si</v>
      </c>
      <c r="K2174" s="8" t="str">
        <f ca="1">IF(ABS(_xlfn.DAYS(TODAY(),I2174))&lt;$B$9,"Debe renovar licencia luego de curso de 8 horas","")</f>
        <v/>
      </c>
      <c r="L2174" s="8"/>
      <c r="M2174" s="8" t="str">
        <f ca="1">IF(AND(J2174="no",$B$10="si"),"si","no")</f>
        <v>no</v>
      </c>
      <c r="N2174" s="266"/>
      <c r="O2174" s="266"/>
      <c r="P2174" s="266"/>
      <c r="Q2174" s="266"/>
      <c r="R2174" s="266"/>
    </row>
    <row r="2175" spans="1:18" x14ac:dyDescent="0.3">
      <c r="A2175" s="61" t="s">
        <v>8528</v>
      </c>
      <c r="B2175" s="224" t="s">
        <v>44</v>
      </c>
      <c r="C2175" s="225" t="s">
        <v>8529</v>
      </c>
      <c r="D2175" s="38" t="s">
        <v>57</v>
      </c>
      <c r="E2175" s="235" t="s">
        <v>8530</v>
      </c>
      <c r="F2175" s="45" t="s">
        <v>94</v>
      </c>
      <c r="G2175" s="46" t="s">
        <v>8531</v>
      </c>
      <c r="H2175" s="211">
        <v>44804</v>
      </c>
      <c r="I2175" s="212">
        <f>Table15[[#This Row],[Fecha 
de 
expedición]]+1461</f>
        <v>46265</v>
      </c>
      <c r="J2175" s="228" t="str">
        <f ca="1">IF(I2175&gt;=TODAY(),"si","no")</f>
        <v>si</v>
      </c>
      <c r="K2175" s="8" t="str">
        <f ca="1">IF(ABS(_xlfn.DAYS(TODAY(),I2175))&lt;$B$9,"Debe renovar licencia luego de curso de 8 horas","")</f>
        <v/>
      </c>
      <c r="L2175" s="8"/>
      <c r="M2175" s="8" t="str">
        <f ca="1">IF(AND(J2175="no",$B$10="si"),"si","no")</f>
        <v>no</v>
      </c>
      <c r="N2175" s="266"/>
      <c r="O2175" s="266"/>
      <c r="P2175" s="266"/>
      <c r="Q2175" s="266"/>
      <c r="R2175" s="266"/>
    </row>
    <row r="2176" spans="1:18" x14ac:dyDescent="0.3">
      <c r="A2176" s="213" t="s">
        <v>8532</v>
      </c>
      <c r="B2176" s="226" t="s">
        <v>44</v>
      </c>
      <c r="C2176" s="227" t="s">
        <v>8533</v>
      </c>
      <c r="D2176" s="214" t="s">
        <v>57</v>
      </c>
      <c r="E2176" s="58" t="s">
        <v>8534</v>
      </c>
      <c r="F2176" s="45" t="s">
        <v>508</v>
      </c>
      <c r="G2176" s="46" t="s">
        <v>8535</v>
      </c>
      <c r="H2176" s="211">
        <v>44831</v>
      </c>
      <c r="I2176" s="41">
        <f>Table15[[#This Row],[Fecha 
de 
expedición]]+1461</f>
        <v>46292</v>
      </c>
      <c r="J2176" s="228" t="str">
        <f ca="1">IF(I2176&gt;=TODAY(),"si","no")</f>
        <v>si</v>
      </c>
      <c r="K2176" s="8" t="str">
        <f ca="1">IF(ABS(_xlfn.DAYS(TODAY(),I2176))&lt;$B$9,"Debe renovar licencia luego de curso de 8 horas","")</f>
        <v/>
      </c>
      <c r="L2176" s="8"/>
      <c r="M2176" s="8" t="str">
        <f ca="1">IF(AND(J2176="no",$B$10="si"),"si","no")</f>
        <v>no</v>
      </c>
      <c r="N2176" s="266"/>
      <c r="O2176" s="266"/>
      <c r="P2176" s="266"/>
      <c r="Q2176" s="266"/>
      <c r="R2176" s="266"/>
    </row>
    <row r="2177" spans="1:18" x14ac:dyDescent="0.3">
      <c r="A2177" s="213" t="s">
        <v>8536</v>
      </c>
      <c r="B2177" s="226" t="s">
        <v>44</v>
      </c>
      <c r="C2177" s="227" t="s">
        <v>8537</v>
      </c>
      <c r="D2177" s="214" t="s">
        <v>57</v>
      </c>
      <c r="E2177" s="58" t="s">
        <v>8538</v>
      </c>
      <c r="F2177" s="45" t="s">
        <v>555</v>
      </c>
      <c r="G2177" s="46" t="s">
        <v>8539</v>
      </c>
      <c r="H2177" s="211">
        <v>44831</v>
      </c>
      <c r="I2177" s="41">
        <f>Table15[[#This Row],[Fecha 
de 
expedición]]+1461</f>
        <v>46292</v>
      </c>
      <c r="J2177" s="228" t="str">
        <f ca="1">IF(I2177&gt;=TODAY(),"si","no")</f>
        <v>si</v>
      </c>
      <c r="K2177" s="8" t="str">
        <f ca="1">IF(ABS(_xlfn.DAYS(TODAY(),I2177))&lt;$B$9,"Debe renovar licencia luego de curso de 8 horas","")</f>
        <v/>
      </c>
      <c r="L2177" s="8"/>
      <c r="M2177" s="8" t="str">
        <f ca="1">IF(AND(J2177="no",$B$10="si"),"si","no")</f>
        <v>no</v>
      </c>
      <c r="N2177" s="266"/>
      <c r="O2177" s="266"/>
      <c r="P2177" s="266"/>
      <c r="Q2177" s="266"/>
      <c r="R2177" s="266"/>
    </row>
    <row r="2178" spans="1:18" x14ac:dyDescent="0.3">
      <c r="A2178" s="213" t="s">
        <v>8540</v>
      </c>
      <c r="B2178" s="226" t="s">
        <v>44</v>
      </c>
      <c r="C2178" s="227" t="s">
        <v>8541</v>
      </c>
      <c r="D2178" s="214" t="s">
        <v>57</v>
      </c>
      <c r="E2178" s="58" t="s">
        <v>8542</v>
      </c>
      <c r="F2178" s="45" t="s">
        <v>119</v>
      </c>
      <c r="G2178" s="46" t="s">
        <v>8543</v>
      </c>
      <c r="H2178" s="211">
        <v>44831</v>
      </c>
      <c r="I2178" s="41">
        <f>Table15[[#This Row],[Fecha 
de 
expedición]]+1461</f>
        <v>46292</v>
      </c>
      <c r="J2178" s="228" t="str">
        <f ca="1">IF(I2178&gt;=TODAY(),"si","no")</f>
        <v>si</v>
      </c>
      <c r="K2178" s="8" t="str">
        <f ca="1">IF(ABS(_xlfn.DAYS(TODAY(),I2178))&lt;$B$9,"Debe renovar licencia luego de curso de 8 horas","")</f>
        <v/>
      </c>
      <c r="L2178" s="8"/>
      <c r="M2178" s="8" t="str">
        <f ca="1">IF(AND(J2178="no",$B$10="si"),"si","no")</f>
        <v>no</v>
      </c>
      <c r="N2178" s="266"/>
      <c r="O2178" s="266"/>
      <c r="P2178" s="266"/>
      <c r="Q2178" s="266"/>
      <c r="R2178" s="266"/>
    </row>
    <row r="2179" spans="1:18" x14ac:dyDescent="0.3">
      <c r="A2179" s="63" t="s">
        <v>8544</v>
      </c>
      <c r="B2179" s="224" t="s">
        <v>44</v>
      </c>
      <c r="C2179" s="225" t="s">
        <v>8545</v>
      </c>
      <c r="D2179" s="38" t="s">
        <v>57</v>
      </c>
      <c r="E2179" s="82" t="s">
        <v>8546</v>
      </c>
      <c r="F2179" s="38" t="s">
        <v>155</v>
      </c>
      <c r="G2179" s="39" t="s">
        <v>8547</v>
      </c>
      <c r="H2179" s="40">
        <v>44831</v>
      </c>
      <c r="I2179" s="41">
        <f>Table15[[#This Row],[Fecha 
de 
expedición]]+1461</f>
        <v>46292</v>
      </c>
      <c r="J2179" s="244" t="str">
        <f ca="1">IF(I2179&gt;=TODAY(),"si","no")</f>
        <v>si</v>
      </c>
      <c r="K2179" s="8" t="str">
        <f ca="1">IF(ABS(_xlfn.DAYS(TODAY(),I2179))&lt;$B$9,"Debe renovar licencia luego de curso de 8 horas","")</f>
        <v/>
      </c>
      <c r="L2179" s="8"/>
      <c r="M2179" s="8" t="str">
        <f ca="1">IF(AND(J2179="no",$B$10="si"),"si","no")</f>
        <v>no</v>
      </c>
      <c r="N2179" s="266"/>
      <c r="O2179" s="266"/>
      <c r="P2179" s="266"/>
      <c r="Q2179" s="266"/>
      <c r="R2179" s="266"/>
    </row>
    <row r="2180" spans="1:18" x14ac:dyDescent="0.3">
      <c r="A2180" s="213" t="s">
        <v>8548</v>
      </c>
      <c r="B2180" s="226" t="s">
        <v>44</v>
      </c>
      <c r="C2180" s="227" t="s">
        <v>8549</v>
      </c>
      <c r="D2180" s="214" t="s">
        <v>57</v>
      </c>
      <c r="E2180" s="58" t="s">
        <v>8550</v>
      </c>
      <c r="F2180" s="45" t="s">
        <v>453</v>
      </c>
      <c r="G2180" s="46" t="s">
        <v>8551</v>
      </c>
      <c r="H2180" s="211">
        <v>44831</v>
      </c>
      <c r="I2180" s="41">
        <f>Table15[[#This Row],[Fecha 
de 
expedición]]+1461</f>
        <v>46292</v>
      </c>
      <c r="J2180" s="228" t="str">
        <f ca="1">IF(I2180&gt;=TODAY(),"si","no")</f>
        <v>si</v>
      </c>
      <c r="K2180" s="8" t="str">
        <f ca="1">IF(ABS(_xlfn.DAYS(TODAY(),I2180))&lt;$B$9,"Debe renovar licencia luego de curso de 8 horas","")</f>
        <v/>
      </c>
      <c r="L2180" s="8"/>
      <c r="M2180" s="8" t="str">
        <f ca="1">IF(AND(J2180="no",$B$10="si"),"si","no")</f>
        <v>no</v>
      </c>
      <c r="N2180" s="266"/>
      <c r="O2180" s="266"/>
      <c r="P2180" s="266"/>
      <c r="Q2180" s="266"/>
      <c r="R2180" s="266"/>
    </row>
    <row r="2181" spans="1:18" x14ac:dyDescent="0.3">
      <c r="A2181" s="213" t="s">
        <v>8552</v>
      </c>
      <c r="B2181" s="226" t="s">
        <v>44</v>
      </c>
      <c r="C2181" s="227" t="s">
        <v>8553</v>
      </c>
      <c r="D2181" s="214" t="s">
        <v>57</v>
      </c>
      <c r="E2181" s="58" t="s">
        <v>8554</v>
      </c>
      <c r="F2181" s="45" t="s">
        <v>844</v>
      </c>
      <c r="G2181" s="46" t="s">
        <v>8555</v>
      </c>
      <c r="H2181" s="211">
        <v>44831</v>
      </c>
      <c r="I2181" s="41">
        <f>Table15[[#This Row],[Fecha 
de 
expedición]]+1461</f>
        <v>46292</v>
      </c>
      <c r="J2181" s="228" t="str">
        <f ca="1">IF(I2181&gt;=TODAY(),"si","no")</f>
        <v>si</v>
      </c>
      <c r="K2181" s="8" t="str">
        <f ca="1">IF(ABS(_xlfn.DAYS(TODAY(),I2181))&lt;$B$9,"Debe renovar licencia luego de curso de 8 horas","")</f>
        <v/>
      </c>
      <c r="L2181" s="8"/>
      <c r="M2181" s="8" t="str">
        <f ca="1">IF(AND(J2181="no",$B$10="si"),"si","no")</f>
        <v>no</v>
      </c>
      <c r="N2181" s="266"/>
      <c r="O2181" s="266"/>
      <c r="P2181" s="266"/>
      <c r="Q2181" s="266"/>
      <c r="R2181" s="266"/>
    </row>
    <row r="2182" spans="1:18" x14ac:dyDescent="0.3">
      <c r="A2182" s="63" t="s">
        <v>8556</v>
      </c>
      <c r="B2182" s="224" t="s">
        <v>44</v>
      </c>
      <c r="C2182" s="225" t="s">
        <v>8557</v>
      </c>
      <c r="D2182" s="38" t="s">
        <v>57</v>
      </c>
      <c r="E2182" s="82" t="s">
        <v>8558</v>
      </c>
      <c r="F2182" s="38" t="s">
        <v>1204</v>
      </c>
      <c r="G2182" s="39" t="s">
        <v>8559</v>
      </c>
      <c r="H2182" s="40">
        <v>44830</v>
      </c>
      <c r="I2182" s="41">
        <f>Table15[[#This Row],[Fecha 
de 
expedición]]+1461</f>
        <v>46291</v>
      </c>
      <c r="J2182" s="244" t="str">
        <f ca="1">IF(I2182&gt;=TODAY(),"si","no")</f>
        <v>si</v>
      </c>
      <c r="K2182" s="8" t="str">
        <f ca="1">IF(ABS(_xlfn.DAYS(TODAY(),I2182))&lt;$B$9,"Debe renovar licencia luego de curso de 8 horas","")</f>
        <v/>
      </c>
      <c r="L2182" s="8"/>
      <c r="M2182" s="8" t="str">
        <f ca="1">IF(AND(J2182="no",$B$10="si"),"si","no")</f>
        <v>no</v>
      </c>
      <c r="N2182" s="266"/>
      <c r="O2182" s="266"/>
      <c r="P2182" s="266"/>
      <c r="Q2182" s="266"/>
      <c r="R2182" s="266"/>
    </row>
    <row r="2183" spans="1:18" x14ac:dyDescent="0.3">
      <c r="A2183" s="213" t="s">
        <v>8560</v>
      </c>
      <c r="B2183" s="226" t="s">
        <v>44</v>
      </c>
      <c r="C2183" s="227" t="s">
        <v>8561</v>
      </c>
      <c r="D2183" s="214" t="s">
        <v>57</v>
      </c>
      <c r="E2183" s="58" t="s">
        <v>8562</v>
      </c>
      <c r="F2183" s="45" t="s">
        <v>99</v>
      </c>
      <c r="G2183" s="46" t="s">
        <v>8563</v>
      </c>
      <c r="H2183" s="211">
        <v>44831</v>
      </c>
      <c r="I2183" s="41">
        <f>Table15[[#This Row],[Fecha 
de 
expedición]]+1461</f>
        <v>46292</v>
      </c>
      <c r="J2183" s="228" t="str">
        <f ca="1">IF(I2183&gt;=TODAY(),"si","no")</f>
        <v>si</v>
      </c>
      <c r="K2183" s="8" t="str">
        <f ca="1">IF(ABS(_xlfn.DAYS(TODAY(),I2183))&lt;$B$9,"Debe renovar licencia luego de curso de 8 horas","")</f>
        <v/>
      </c>
      <c r="L2183" s="8"/>
      <c r="M2183" s="8" t="str">
        <f ca="1">IF(AND(J2183="no",$B$10="si"),"si","no")</f>
        <v>no</v>
      </c>
      <c r="N2183" s="266"/>
      <c r="O2183" s="266"/>
      <c r="P2183" s="266"/>
      <c r="Q2183" s="266"/>
      <c r="R2183" s="266"/>
    </row>
    <row r="2184" spans="1:18" x14ac:dyDescent="0.3">
      <c r="A2184" s="213" t="s">
        <v>8564</v>
      </c>
      <c r="B2184" s="226" t="s">
        <v>44</v>
      </c>
      <c r="C2184" s="227" t="s">
        <v>8565</v>
      </c>
      <c r="D2184" s="214" t="s">
        <v>57</v>
      </c>
      <c r="E2184" s="58" t="s">
        <v>8566</v>
      </c>
      <c r="F2184" s="45" t="s">
        <v>695</v>
      </c>
      <c r="G2184" s="46" t="s">
        <v>8567</v>
      </c>
      <c r="H2184" s="211">
        <v>44833</v>
      </c>
      <c r="I2184" s="41">
        <f>Table15[[#This Row],[Fecha 
de 
expedición]]+1461</f>
        <v>46294</v>
      </c>
      <c r="J2184" s="228" t="str">
        <f ca="1">IF(I2184&gt;=TODAY(),"si","no")</f>
        <v>si</v>
      </c>
      <c r="K2184" s="8" t="str">
        <f ca="1">IF(ABS(_xlfn.DAYS(TODAY(),I2184))&lt;$B$9,"Debe renovar licencia luego de curso de 8 horas","")</f>
        <v/>
      </c>
      <c r="L2184" s="8"/>
      <c r="M2184" s="8" t="str">
        <f ca="1">IF(AND(J2184="no",$B$10="si"),"si","no")</f>
        <v>no</v>
      </c>
      <c r="N2184" s="266"/>
      <c r="O2184" s="266"/>
      <c r="P2184" s="266"/>
      <c r="Q2184" s="266"/>
      <c r="R2184" s="266"/>
    </row>
    <row r="2185" spans="1:18" x14ac:dyDescent="0.3">
      <c r="A2185" s="213" t="s">
        <v>8568</v>
      </c>
      <c r="B2185" s="226" t="s">
        <v>44</v>
      </c>
      <c r="C2185" s="227" t="s">
        <v>8569</v>
      </c>
      <c r="D2185" s="214" t="s">
        <v>57</v>
      </c>
      <c r="E2185" s="58" t="s">
        <v>8570</v>
      </c>
      <c r="F2185" s="45" t="s">
        <v>683</v>
      </c>
      <c r="G2185" s="46" t="s">
        <v>8571</v>
      </c>
      <c r="H2185" s="211">
        <v>44839</v>
      </c>
      <c r="I2185" s="41">
        <f>Table15[[#This Row],[Fecha 
de 
expedición]]+1461</f>
        <v>46300</v>
      </c>
      <c r="J2185" s="228" t="str">
        <f ca="1">IF(I2185&gt;=TODAY(),"si","no")</f>
        <v>si</v>
      </c>
      <c r="K2185" s="8" t="str">
        <f ca="1">IF(ABS(_xlfn.DAYS(TODAY(),I2185))&lt;$B$9,"Debe renovar licencia luego de curso de 8 horas","")</f>
        <v/>
      </c>
      <c r="L2185" s="8"/>
      <c r="M2185" s="8" t="str">
        <f ca="1">IF(AND(J2185="no",$B$10="si"),"si","no")</f>
        <v>no</v>
      </c>
      <c r="N2185" s="266"/>
      <c r="O2185" s="266"/>
      <c r="P2185" s="266"/>
      <c r="Q2185" s="266"/>
      <c r="R2185" s="266"/>
    </row>
    <row r="2186" spans="1:18" x14ac:dyDescent="0.3">
      <c r="A2186" s="213" t="s">
        <v>8572</v>
      </c>
      <c r="B2186" s="226" t="s">
        <v>44</v>
      </c>
      <c r="C2186" s="227" t="s">
        <v>8573</v>
      </c>
      <c r="D2186" s="214" t="s">
        <v>57</v>
      </c>
      <c r="E2186" s="58" t="s">
        <v>8574</v>
      </c>
      <c r="F2186" s="45" t="s">
        <v>443</v>
      </c>
      <c r="G2186" s="46" t="s">
        <v>8575</v>
      </c>
      <c r="H2186" s="211">
        <v>44845</v>
      </c>
      <c r="I2186" s="41">
        <f>Table15[[#This Row],[Fecha 
de 
expedición]]+1461</f>
        <v>46306</v>
      </c>
      <c r="J2186" s="228" t="str">
        <f ca="1">IF(I2186&gt;=TODAY(),"si","no")</f>
        <v>si</v>
      </c>
      <c r="K2186" s="8" t="str">
        <f ca="1">IF(ABS(_xlfn.DAYS(TODAY(),I2186))&lt;$B$9,"Debe renovar licencia luego de curso de 8 horas","")</f>
        <v/>
      </c>
      <c r="L2186" s="8"/>
      <c r="M2186" s="8" t="str">
        <f ca="1">IF(AND(J2186="no",$B$10="si"),"si","no")</f>
        <v>no</v>
      </c>
      <c r="N2186" s="266"/>
      <c r="O2186" s="266"/>
      <c r="P2186" s="266"/>
      <c r="Q2186" s="266"/>
      <c r="R2186" s="266"/>
    </row>
    <row r="2187" spans="1:18" x14ac:dyDescent="0.3">
      <c r="A2187" s="213" t="s">
        <v>8576</v>
      </c>
      <c r="B2187" s="226" t="s">
        <v>44</v>
      </c>
      <c r="C2187" s="227" t="s">
        <v>8577</v>
      </c>
      <c r="D2187" s="214" t="s">
        <v>57</v>
      </c>
      <c r="E2187" s="58" t="s">
        <v>8578</v>
      </c>
      <c r="F2187" s="45" t="s">
        <v>114</v>
      </c>
      <c r="G2187" s="46" t="s">
        <v>8579</v>
      </c>
      <c r="H2187" s="211">
        <v>44845</v>
      </c>
      <c r="I2187" s="41">
        <f>Table15[[#This Row],[Fecha 
de 
expedición]]+1461</f>
        <v>46306</v>
      </c>
      <c r="J2187" s="228" t="str">
        <f ca="1">IF(I2187&gt;=TODAY(),"si","no")</f>
        <v>si</v>
      </c>
      <c r="K2187" s="8" t="str">
        <f ca="1">IF(ABS(_xlfn.DAYS(TODAY(),I2187))&lt;$B$9,"Debe renovar licencia luego de curso de 8 horas","")</f>
        <v/>
      </c>
      <c r="L2187" s="8"/>
      <c r="M2187" s="8" t="str">
        <f ca="1">IF(AND(J2187="no",$B$10="si"),"si","no")</f>
        <v>no</v>
      </c>
      <c r="N2187" s="266"/>
      <c r="O2187" s="266"/>
      <c r="P2187" s="266"/>
      <c r="Q2187" s="266"/>
      <c r="R2187" s="266"/>
    </row>
    <row r="2188" spans="1:18" x14ac:dyDescent="0.3">
      <c r="A2188" s="213" t="s">
        <v>8580</v>
      </c>
      <c r="B2188" s="226" t="s">
        <v>44</v>
      </c>
      <c r="C2188" s="227" t="s">
        <v>8581</v>
      </c>
      <c r="D2188" s="214" t="s">
        <v>57</v>
      </c>
      <c r="E2188" s="58" t="s">
        <v>8582</v>
      </c>
      <c r="F2188" s="45" t="s">
        <v>508</v>
      </c>
      <c r="G2188" s="46" t="s">
        <v>8583</v>
      </c>
      <c r="H2188" s="211">
        <v>44845</v>
      </c>
      <c r="I2188" s="41">
        <f>Table15[[#This Row],[Fecha 
de 
expedición]]+1461</f>
        <v>46306</v>
      </c>
      <c r="J2188" s="228" t="str">
        <f ca="1">IF(I2188&gt;=TODAY(),"si","no")</f>
        <v>si</v>
      </c>
      <c r="K2188" s="8" t="str">
        <f ca="1">IF(ABS(_xlfn.DAYS(TODAY(),I2188))&lt;$B$9,"Debe renovar licencia luego de curso de 8 horas","")</f>
        <v/>
      </c>
      <c r="L2188" s="8"/>
      <c r="M2188" s="8" t="str">
        <f ca="1">IF(AND(J2188="no",$B$10="si"),"si","no")</f>
        <v>no</v>
      </c>
      <c r="N2188" s="266"/>
      <c r="O2188" s="266"/>
      <c r="P2188" s="266"/>
      <c r="Q2188" s="266"/>
      <c r="R2188" s="266"/>
    </row>
    <row r="2189" spans="1:18" x14ac:dyDescent="0.3">
      <c r="A2189" s="213" t="s">
        <v>8584</v>
      </c>
      <c r="B2189" s="226" t="s">
        <v>44</v>
      </c>
      <c r="C2189" s="227" t="s">
        <v>8585</v>
      </c>
      <c r="D2189" s="214" t="s">
        <v>57</v>
      </c>
      <c r="E2189" s="58" t="s">
        <v>8586</v>
      </c>
      <c r="F2189" s="45" t="s">
        <v>124</v>
      </c>
      <c r="G2189" s="46" t="s">
        <v>8587</v>
      </c>
      <c r="H2189" s="211">
        <v>44845</v>
      </c>
      <c r="I2189" s="41">
        <f>Table15[[#This Row],[Fecha 
de 
expedición]]+1461</f>
        <v>46306</v>
      </c>
      <c r="J2189" s="228" t="str">
        <f ca="1">IF(I2189&gt;=TODAY(),"si","no")</f>
        <v>si</v>
      </c>
      <c r="K2189" s="8" t="str">
        <f ca="1">IF(ABS(_xlfn.DAYS(TODAY(),I2189))&lt;$B$9,"Debe renovar licencia luego de curso de 8 horas","")</f>
        <v/>
      </c>
      <c r="L2189" s="8"/>
      <c r="M2189" s="8" t="str">
        <f ca="1">IF(AND(J2189="no",$B$10="si"),"si","no")</f>
        <v>no</v>
      </c>
      <c r="N2189" s="266"/>
      <c r="O2189" s="266"/>
      <c r="P2189" s="266"/>
      <c r="Q2189" s="266"/>
      <c r="R2189" s="266"/>
    </row>
    <row r="2190" spans="1:18" x14ac:dyDescent="0.3">
      <c r="A2190" s="213" t="s">
        <v>8588</v>
      </c>
      <c r="B2190" s="226" t="s">
        <v>44</v>
      </c>
      <c r="C2190" s="227" t="s">
        <v>8589</v>
      </c>
      <c r="D2190" s="214" t="s">
        <v>57</v>
      </c>
      <c r="E2190" s="58" t="s">
        <v>8590</v>
      </c>
      <c r="F2190" s="45" t="s">
        <v>453</v>
      </c>
      <c r="G2190" s="46" t="s">
        <v>8591</v>
      </c>
      <c r="H2190" s="211">
        <v>44845</v>
      </c>
      <c r="I2190" s="41">
        <f>Table15[[#This Row],[Fecha 
de 
expedición]]+1461</f>
        <v>46306</v>
      </c>
      <c r="J2190" s="228" t="str">
        <f ca="1">IF(I2190&gt;=TODAY(),"si","no")</f>
        <v>si</v>
      </c>
      <c r="K2190" s="8" t="str">
        <f ca="1">IF(ABS(_xlfn.DAYS(TODAY(),I2190))&lt;$B$9,"Debe renovar licencia luego de curso de 8 horas","")</f>
        <v/>
      </c>
      <c r="L2190" s="8"/>
      <c r="M2190" s="8" t="str">
        <f ca="1">IF(AND(J2190="no",$B$10="si"),"si","no")</f>
        <v>no</v>
      </c>
      <c r="N2190" s="266"/>
      <c r="O2190" s="266"/>
      <c r="P2190" s="266"/>
      <c r="Q2190" s="266"/>
      <c r="R2190" s="266"/>
    </row>
    <row r="2191" spans="1:18" x14ac:dyDescent="0.3">
      <c r="A2191" s="213" t="s">
        <v>8592</v>
      </c>
      <c r="B2191" s="226" t="s">
        <v>44</v>
      </c>
      <c r="C2191" s="227" t="s">
        <v>8593</v>
      </c>
      <c r="D2191" s="214" t="s">
        <v>57</v>
      </c>
      <c r="E2191" s="58" t="s">
        <v>8594</v>
      </c>
      <c r="F2191" s="45" t="s">
        <v>1349</v>
      </c>
      <c r="G2191" s="46" t="s">
        <v>8595</v>
      </c>
      <c r="H2191" s="211">
        <v>44845</v>
      </c>
      <c r="I2191" s="41">
        <f>Table15[[#This Row],[Fecha 
de 
expedición]]+1461</f>
        <v>46306</v>
      </c>
      <c r="J2191" s="228" t="str">
        <f ca="1">IF(I2191&gt;=TODAY(),"si","no")</f>
        <v>si</v>
      </c>
      <c r="K2191" s="8" t="str">
        <f ca="1">IF(ABS(_xlfn.DAYS(TODAY(),I2191))&lt;$B$9,"Debe renovar licencia luego de curso de 8 horas","")</f>
        <v/>
      </c>
      <c r="L2191" s="8"/>
      <c r="M2191" s="8" t="str">
        <f ca="1">IF(AND(J2191="no",$B$10="si"),"si","no")</f>
        <v>no</v>
      </c>
      <c r="N2191" s="266"/>
      <c r="O2191" s="266"/>
      <c r="P2191" s="266"/>
      <c r="Q2191" s="266"/>
      <c r="R2191" s="266"/>
    </row>
    <row r="2192" spans="1:18" x14ac:dyDescent="0.3">
      <c r="A2192" s="213" t="s">
        <v>8596</v>
      </c>
      <c r="B2192" s="226" t="s">
        <v>44</v>
      </c>
      <c r="C2192" s="227" t="s">
        <v>8597</v>
      </c>
      <c r="D2192" s="214" t="s">
        <v>57</v>
      </c>
      <c r="E2192" s="58" t="s">
        <v>8598</v>
      </c>
      <c r="F2192" s="45" t="s">
        <v>835</v>
      </c>
      <c r="G2192" s="46" t="s">
        <v>8599</v>
      </c>
      <c r="H2192" s="211">
        <v>44845</v>
      </c>
      <c r="I2192" s="41">
        <f>Table15[[#This Row],[Fecha 
de 
expedición]]+1461</f>
        <v>46306</v>
      </c>
      <c r="J2192" s="228" t="str">
        <f ca="1">IF(I2192&gt;=TODAY(),"si","no")</f>
        <v>si</v>
      </c>
      <c r="K2192" s="8" t="str">
        <f ca="1">IF(ABS(_xlfn.DAYS(TODAY(),I2192))&lt;$B$9,"Debe renovar licencia luego de curso de 8 horas","")</f>
        <v/>
      </c>
      <c r="L2192" s="8"/>
      <c r="M2192" s="8" t="str">
        <f ca="1">IF(AND(J2192="no",$B$10="si"),"si","no")</f>
        <v>no</v>
      </c>
      <c r="N2192" s="266"/>
      <c r="O2192" s="266"/>
      <c r="P2192" s="266"/>
      <c r="Q2192" s="266"/>
      <c r="R2192" s="266"/>
    </row>
    <row r="2193" spans="1:18" x14ac:dyDescent="0.3">
      <c r="A2193" s="213" t="s">
        <v>8600</v>
      </c>
      <c r="B2193" s="226" t="s">
        <v>44</v>
      </c>
      <c r="C2193" s="227" t="s">
        <v>8601</v>
      </c>
      <c r="D2193" s="214" t="s">
        <v>57</v>
      </c>
      <c r="E2193" s="58" t="s">
        <v>8602</v>
      </c>
      <c r="F2193" s="45" t="s">
        <v>844</v>
      </c>
      <c r="G2193" s="46" t="s">
        <v>8603</v>
      </c>
      <c r="H2193" s="211">
        <v>44845</v>
      </c>
      <c r="I2193" s="41">
        <f>Table15[[#This Row],[Fecha 
de 
expedición]]+1461</f>
        <v>46306</v>
      </c>
      <c r="J2193" s="228" t="str">
        <f ca="1">IF(I2193&gt;=TODAY(),"si","no")</f>
        <v>si</v>
      </c>
      <c r="K2193" s="8" t="str">
        <f ca="1">IF(ABS(_xlfn.DAYS(TODAY(),I2193))&lt;$B$9,"Debe renovar licencia luego de curso de 8 horas","")</f>
        <v/>
      </c>
      <c r="L2193" s="8"/>
      <c r="M2193" s="8" t="str">
        <f ca="1">IF(AND(J2193="no",$B$10="si"),"si","no")</f>
        <v>no</v>
      </c>
      <c r="N2193" s="266"/>
      <c r="O2193" s="266"/>
      <c r="P2193" s="266"/>
      <c r="Q2193" s="266"/>
      <c r="R2193" s="266"/>
    </row>
    <row r="2194" spans="1:18" x14ac:dyDescent="0.3">
      <c r="A2194" s="213" t="s">
        <v>8604</v>
      </c>
      <c r="B2194" s="226" t="s">
        <v>44</v>
      </c>
      <c r="C2194" s="227" t="s">
        <v>8605</v>
      </c>
      <c r="D2194" s="214" t="s">
        <v>57</v>
      </c>
      <c r="E2194" s="58" t="s">
        <v>8606</v>
      </c>
      <c r="F2194" s="45" t="s">
        <v>299</v>
      </c>
      <c r="G2194" s="46" t="s">
        <v>8607</v>
      </c>
      <c r="H2194" s="211">
        <v>44845</v>
      </c>
      <c r="I2194" s="41">
        <f>Table15[[#This Row],[Fecha 
de 
expedición]]+1461</f>
        <v>46306</v>
      </c>
      <c r="J2194" s="228" t="str">
        <f ca="1">IF(I2194&gt;=TODAY(),"si","no")</f>
        <v>si</v>
      </c>
      <c r="K2194" s="8" t="str">
        <f ca="1">IF(ABS(_xlfn.DAYS(TODAY(),I2194))&lt;$B$9,"Debe renovar licencia luego de curso de 8 horas","")</f>
        <v/>
      </c>
      <c r="L2194" s="8"/>
      <c r="M2194" s="8" t="str">
        <f ca="1">IF(AND(J2194="no",$B$10="si"),"si","no")</f>
        <v>no</v>
      </c>
      <c r="N2194" s="266"/>
      <c r="O2194" s="266"/>
      <c r="P2194" s="266"/>
      <c r="Q2194" s="266"/>
      <c r="R2194" s="266"/>
    </row>
    <row r="2195" spans="1:18" x14ac:dyDescent="0.3">
      <c r="A2195" s="213" t="s">
        <v>8608</v>
      </c>
      <c r="B2195" s="226" t="s">
        <v>44</v>
      </c>
      <c r="C2195" s="227" t="s">
        <v>8609</v>
      </c>
      <c r="D2195" s="214" t="s">
        <v>57</v>
      </c>
      <c r="E2195" s="58" t="s">
        <v>8610</v>
      </c>
      <c r="F2195" s="45" t="s">
        <v>89</v>
      </c>
      <c r="G2195" s="46" t="s">
        <v>8611</v>
      </c>
      <c r="H2195" s="211">
        <v>44845</v>
      </c>
      <c r="I2195" s="41">
        <f>Table15[[#This Row],[Fecha 
de 
expedición]]+1461</f>
        <v>46306</v>
      </c>
      <c r="J2195" s="228" t="str">
        <f ca="1">IF(I2195&gt;=TODAY(),"si","no")</f>
        <v>si</v>
      </c>
      <c r="K2195" s="8" t="str">
        <f ca="1">IF(ABS(_xlfn.DAYS(TODAY(),I2195))&lt;$B$9,"Debe renovar licencia luego de curso de 8 horas","")</f>
        <v/>
      </c>
      <c r="L2195" s="8"/>
      <c r="M2195" s="8" t="str">
        <f ca="1">IF(AND(J2195="no",$B$10="si"),"si","no")</f>
        <v>no</v>
      </c>
      <c r="N2195" s="266"/>
      <c r="O2195" s="266"/>
      <c r="P2195" s="266"/>
      <c r="Q2195" s="266"/>
      <c r="R2195" s="266"/>
    </row>
    <row r="2196" spans="1:18" x14ac:dyDescent="0.3">
      <c r="A2196" s="213" t="s">
        <v>8612</v>
      </c>
      <c r="B2196" s="226" t="s">
        <v>44</v>
      </c>
      <c r="C2196" s="227" t="s">
        <v>8613</v>
      </c>
      <c r="D2196" s="214" t="s">
        <v>57</v>
      </c>
      <c r="E2196" s="58" t="s">
        <v>8614</v>
      </c>
      <c r="F2196" s="45" t="s">
        <v>892</v>
      </c>
      <c r="G2196" s="46" t="s">
        <v>8615</v>
      </c>
      <c r="H2196" s="211">
        <v>44845</v>
      </c>
      <c r="I2196" s="41">
        <f>Table15[[#This Row],[Fecha 
de 
expedición]]+1461</f>
        <v>46306</v>
      </c>
      <c r="J2196" s="228" t="str">
        <f ca="1">IF(I2196&gt;=TODAY(),"si","no")</f>
        <v>si</v>
      </c>
      <c r="K2196" s="8" t="str">
        <f ca="1">IF(ABS(_xlfn.DAYS(TODAY(),I2196))&lt;$B$9,"Debe renovar licencia luego de curso de 8 horas","")</f>
        <v/>
      </c>
      <c r="L2196" s="8"/>
      <c r="M2196" s="8" t="str">
        <f ca="1">IF(AND(J2196="no",$B$10="si"),"si","no")</f>
        <v>no</v>
      </c>
      <c r="N2196" s="266"/>
      <c r="O2196" s="266"/>
      <c r="P2196" s="266"/>
      <c r="Q2196" s="266"/>
      <c r="R2196" s="266"/>
    </row>
    <row r="2197" spans="1:18" x14ac:dyDescent="0.3">
      <c r="A2197" s="213" t="s">
        <v>8616</v>
      </c>
      <c r="B2197" s="226" t="s">
        <v>44</v>
      </c>
      <c r="C2197" s="227" t="s">
        <v>8617</v>
      </c>
      <c r="D2197" s="214" t="s">
        <v>57</v>
      </c>
      <c r="E2197" s="58" t="s">
        <v>8618</v>
      </c>
      <c r="F2197" s="45" t="s">
        <v>709</v>
      </c>
      <c r="G2197" s="46" t="s">
        <v>8619</v>
      </c>
      <c r="H2197" s="211">
        <v>44845</v>
      </c>
      <c r="I2197" s="41">
        <f>Table15[[#This Row],[Fecha 
de 
expedición]]+1461</f>
        <v>46306</v>
      </c>
      <c r="J2197" s="228" t="str">
        <f ca="1">IF(I2197&gt;=TODAY(),"si","no")</f>
        <v>si</v>
      </c>
      <c r="K2197" s="8" t="str">
        <f ca="1">IF(ABS(_xlfn.DAYS(TODAY(),I2197))&lt;$B$9,"Debe renovar licencia luego de curso de 8 horas","")</f>
        <v/>
      </c>
      <c r="L2197" s="8"/>
      <c r="M2197" s="8" t="str">
        <f ca="1">IF(AND(J2197="no",$B$10="si"),"si","no")</f>
        <v>no</v>
      </c>
      <c r="N2197" s="266"/>
      <c r="O2197" s="266"/>
      <c r="P2197" s="266"/>
      <c r="Q2197" s="266"/>
      <c r="R2197" s="266"/>
    </row>
    <row r="2198" spans="1:18" x14ac:dyDescent="0.3">
      <c r="A2198" s="213" t="s">
        <v>8620</v>
      </c>
      <c r="B2198" s="226" t="s">
        <v>44</v>
      </c>
      <c r="C2198" s="227" t="s">
        <v>8621</v>
      </c>
      <c r="D2198" s="214" t="s">
        <v>57</v>
      </c>
      <c r="E2198" s="58" t="s">
        <v>8622</v>
      </c>
      <c r="F2198" s="45" t="s">
        <v>1349</v>
      </c>
      <c r="G2198" s="46" t="s">
        <v>8623</v>
      </c>
      <c r="H2198" s="211">
        <v>44845</v>
      </c>
      <c r="I2198" s="41">
        <f>Table15[[#This Row],[Fecha 
de 
expedición]]+1461</f>
        <v>46306</v>
      </c>
      <c r="J2198" s="228" t="str">
        <f ca="1">IF(I2198&gt;=TODAY(),"si","no")</f>
        <v>si</v>
      </c>
      <c r="K2198" s="8" t="str">
        <f ca="1">IF(ABS(_xlfn.DAYS(TODAY(),I2198))&lt;$B$9,"Debe renovar licencia luego de curso de 8 horas","")</f>
        <v/>
      </c>
      <c r="L2198" s="8"/>
      <c r="M2198" s="8" t="str">
        <f ca="1">IF(AND(J2198="no",$B$10="si"),"si","no")</f>
        <v>no</v>
      </c>
      <c r="N2198" s="266"/>
      <c r="O2198" s="266"/>
      <c r="P2198" s="266"/>
      <c r="Q2198" s="266"/>
      <c r="R2198" s="266"/>
    </row>
    <row r="2199" spans="1:18" x14ac:dyDescent="0.3">
      <c r="A2199" s="213" t="s">
        <v>8624</v>
      </c>
      <c r="B2199" s="226" t="s">
        <v>44</v>
      </c>
      <c r="C2199" s="227" t="s">
        <v>8625</v>
      </c>
      <c r="D2199" s="214" t="s">
        <v>57</v>
      </c>
      <c r="E2199" s="58" t="s">
        <v>8626</v>
      </c>
      <c r="F2199" s="45" t="s">
        <v>892</v>
      </c>
      <c r="G2199" s="46" t="s">
        <v>8627</v>
      </c>
      <c r="H2199" s="211">
        <v>44845</v>
      </c>
      <c r="I2199" s="41">
        <f>Table15[[#This Row],[Fecha 
de 
expedición]]+1461</f>
        <v>46306</v>
      </c>
      <c r="J2199" s="228" t="str">
        <f ca="1">IF(I2199&gt;=TODAY(),"si","no")</f>
        <v>si</v>
      </c>
      <c r="K2199" s="8" t="str">
        <f ca="1">IF(ABS(_xlfn.DAYS(TODAY(),I2199))&lt;$B$9,"Debe renovar licencia luego de curso de 8 horas","")</f>
        <v/>
      </c>
      <c r="L2199" s="8"/>
      <c r="M2199" s="8" t="str">
        <f ca="1">IF(AND(J2199="no",$B$10="si"),"si","no")</f>
        <v>no</v>
      </c>
      <c r="N2199" s="266"/>
      <c r="O2199" s="266"/>
      <c r="P2199" s="266"/>
      <c r="Q2199" s="266"/>
      <c r="R2199" s="266"/>
    </row>
    <row r="2200" spans="1:18" x14ac:dyDescent="0.3">
      <c r="A2200" s="213" t="s">
        <v>8628</v>
      </c>
      <c r="B2200" s="226" t="s">
        <v>44</v>
      </c>
      <c r="C2200" s="227" t="s">
        <v>8629</v>
      </c>
      <c r="D2200" s="214" t="s">
        <v>57</v>
      </c>
      <c r="E2200" s="58" t="s">
        <v>8630</v>
      </c>
      <c r="F2200" s="45" t="s">
        <v>53</v>
      </c>
      <c r="G2200" s="46" t="s">
        <v>8631</v>
      </c>
      <c r="H2200" s="211">
        <v>44851</v>
      </c>
      <c r="I2200" s="41">
        <f>Table15[[#This Row],[Fecha 
de 
expedición]]+1461</f>
        <v>46312</v>
      </c>
      <c r="J2200" s="228" t="str">
        <f ca="1">IF(I2200&gt;=TODAY(),"si","no")</f>
        <v>si</v>
      </c>
      <c r="K2200" s="8" t="str">
        <f ca="1">IF(ABS(_xlfn.DAYS(TODAY(),I2200))&lt;$B$9,"Debe renovar licencia luego de curso de 8 horas","")</f>
        <v/>
      </c>
      <c r="L2200" s="8"/>
      <c r="M2200" s="8" t="str">
        <f ca="1">IF(AND(J2200="no",$B$10="si"),"si","no")</f>
        <v>no</v>
      </c>
      <c r="N2200" s="266"/>
      <c r="O2200" s="266"/>
      <c r="P2200" s="266"/>
      <c r="Q2200" s="266"/>
      <c r="R2200" s="266"/>
    </row>
    <row r="2201" spans="1:18" x14ac:dyDescent="0.3">
      <c r="A2201" s="213" t="s">
        <v>8632</v>
      </c>
      <c r="B2201" s="226" t="s">
        <v>44</v>
      </c>
      <c r="C2201" s="227" t="s">
        <v>8633</v>
      </c>
      <c r="D2201" s="214" t="s">
        <v>57</v>
      </c>
      <c r="E2201" s="58" t="s">
        <v>8634</v>
      </c>
      <c r="F2201" s="45" t="s">
        <v>619</v>
      </c>
      <c r="G2201" s="46" t="s">
        <v>8635</v>
      </c>
      <c r="H2201" s="211">
        <v>44851</v>
      </c>
      <c r="I2201" s="41">
        <f>Table15[[#This Row],[Fecha 
de 
expedición]]+1461</f>
        <v>46312</v>
      </c>
      <c r="J2201" s="228" t="str">
        <f ca="1">IF(I2201&gt;=TODAY(),"si","no")</f>
        <v>si</v>
      </c>
      <c r="K2201" s="8" t="str">
        <f ca="1">IF(ABS(_xlfn.DAYS(TODAY(),I2201))&lt;$B$9,"Debe renovar licencia luego de curso de 8 horas","")</f>
        <v/>
      </c>
      <c r="L2201" s="8"/>
      <c r="M2201" s="8" t="str">
        <f ca="1">IF(AND(J2201="no",$B$10="si"),"si","no")</f>
        <v>no</v>
      </c>
      <c r="N2201" s="266"/>
      <c r="O2201" s="266"/>
      <c r="P2201" s="266"/>
      <c r="Q2201" s="266"/>
      <c r="R2201" s="266"/>
    </row>
    <row r="2202" spans="1:18" x14ac:dyDescent="0.3">
      <c r="A2202" s="213" t="s">
        <v>8636</v>
      </c>
      <c r="B2202" s="226" t="s">
        <v>44</v>
      </c>
      <c r="C2202" s="227" t="s">
        <v>8637</v>
      </c>
      <c r="D2202" s="214" t="s">
        <v>57</v>
      </c>
      <c r="E2202" s="58" t="s">
        <v>8638</v>
      </c>
      <c r="F2202" s="45" t="s">
        <v>89</v>
      </c>
      <c r="G2202" s="46" t="s">
        <v>8639</v>
      </c>
      <c r="H2202" s="211">
        <v>44851</v>
      </c>
      <c r="I2202" s="41">
        <f>Table15[[#This Row],[Fecha 
de 
expedición]]+1461</f>
        <v>46312</v>
      </c>
      <c r="J2202" s="228" t="str">
        <f ca="1">IF(I2202&gt;=TODAY(),"si","no")</f>
        <v>si</v>
      </c>
      <c r="K2202" s="8" t="str">
        <f ca="1">IF(ABS(_xlfn.DAYS(TODAY(),I2202))&lt;$B$9,"Debe renovar licencia luego de curso de 8 horas","")</f>
        <v/>
      </c>
      <c r="L2202" s="8"/>
      <c r="M2202" s="8" t="str">
        <f ca="1">IF(AND(J2202="no",$B$10="si"),"si","no")</f>
        <v>no</v>
      </c>
      <c r="N2202" s="266"/>
      <c r="O2202" s="266"/>
      <c r="P2202" s="266"/>
      <c r="Q2202" s="266"/>
      <c r="R2202" s="266"/>
    </row>
    <row r="2203" spans="1:18" x14ac:dyDescent="0.3">
      <c r="A2203" s="213" t="s">
        <v>8640</v>
      </c>
      <c r="B2203" s="226" t="s">
        <v>44</v>
      </c>
      <c r="C2203" s="227" t="s">
        <v>8641</v>
      </c>
      <c r="D2203" s="214" t="s">
        <v>57</v>
      </c>
      <c r="E2203" s="58" t="s">
        <v>8642</v>
      </c>
      <c r="F2203" s="45" t="s">
        <v>1048</v>
      </c>
      <c r="G2203" s="46" t="s">
        <v>8643</v>
      </c>
      <c r="H2203" s="211">
        <v>44852</v>
      </c>
      <c r="I2203" s="41">
        <f>Table15[[#This Row],[Fecha 
de 
expedición]]+1461</f>
        <v>46313</v>
      </c>
      <c r="J2203" s="228" t="str">
        <f ca="1">IF(I2203&gt;=TODAY(),"si","no")</f>
        <v>si</v>
      </c>
      <c r="K2203" s="8" t="str">
        <f ca="1">IF(ABS(_xlfn.DAYS(TODAY(),I2203))&lt;$B$9,"Debe renovar licencia luego de curso de 8 horas","")</f>
        <v/>
      </c>
      <c r="L2203" s="8"/>
      <c r="M2203" s="8" t="str">
        <f ca="1">IF(AND(J2203="no",$B$10="si"),"si","no")</f>
        <v>no</v>
      </c>
      <c r="N2203" s="266"/>
      <c r="O2203" s="266"/>
      <c r="P2203" s="266"/>
      <c r="Q2203" s="266"/>
      <c r="R2203" s="266"/>
    </row>
    <row r="2204" spans="1:18" x14ac:dyDescent="0.3">
      <c r="A2204" s="213" t="s">
        <v>8644</v>
      </c>
      <c r="B2204" s="226" t="s">
        <v>44</v>
      </c>
      <c r="C2204" s="227" t="s">
        <v>8645</v>
      </c>
      <c r="D2204" s="214" t="s">
        <v>57</v>
      </c>
      <c r="E2204" s="58" t="s">
        <v>8646</v>
      </c>
      <c r="F2204" s="45" t="s">
        <v>1048</v>
      </c>
      <c r="G2204" s="46" t="s">
        <v>8647</v>
      </c>
      <c r="H2204" s="211">
        <v>44852</v>
      </c>
      <c r="I2204" s="41">
        <f>Table15[[#This Row],[Fecha 
de 
expedición]]+1461</f>
        <v>46313</v>
      </c>
      <c r="J2204" s="228" t="str">
        <f ca="1">IF(I2204&gt;=TODAY(),"si","no")</f>
        <v>si</v>
      </c>
      <c r="K2204" s="8" t="str">
        <f ca="1">IF(ABS(_xlfn.DAYS(TODAY(),I2204))&lt;$B$9,"Debe renovar licencia luego de curso de 8 horas","")</f>
        <v/>
      </c>
      <c r="L2204" s="8"/>
      <c r="M2204" s="8" t="str">
        <f ca="1">IF(AND(J2204="no",$B$10="si"),"si","no")</f>
        <v>no</v>
      </c>
      <c r="N2204" s="266"/>
      <c r="O2204" s="266"/>
      <c r="P2204" s="266"/>
      <c r="Q2204" s="266"/>
      <c r="R2204" s="266"/>
    </row>
    <row r="2205" spans="1:18" x14ac:dyDescent="0.3">
      <c r="A2205" s="213" t="s">
        <v>8648</v>
      </c>
      <c r="B2205" s="226" t="s">
        <v>44</v>
      </c>
      <c r="C2205" s="227" t="s">
        <v>8649</v>
      </c>
      <c r="D2205" s="214" t="s">
        <v>57</v>
      </c>
      <c r="E2205" s="58" t="s">
        <v>8650</v>
      </c>
      <c r="F2205" s="45" t="s">
        <v>119</v>
      </c>
      <c r="G2205" s="46" t="s">
        <v>8651</v>
      </c>
      <c r="H2205" s="211">
        <v>44852</v>
      </c>
      <c r="I2205" s="41">
        <f>Table15[[#This Row],[Fecha 
de 
expedición]]+1461</f>
        <v>46313</v>
      </c>
      <c r="J2205" s="228" t="str">
        <f ca="1">IF(I2205&gt;=TODAY(),"si","no")</f>
        <v>si</v>
      </c>
      <c r="K2205" s="8" t="str">
        <f ca="1">IF(ABS(_xlfn.DAYS(TODAY(),I2205))&lt;$B$9,"Debe renovar licencia luego de curso de 8 horas","")</f>
        <v/>
      </c>
      <c r="L2205" s="8"/>
      <c r="M2205" s="8" t="str">
        <f ca="1">IF(AND(J2205="no",$B$10="si"),"si","no")</f>
        <v>no</v>
      </c>
      <c r="N2205" s="266"/>
      <c r="O2205" s="266"/>
      <c r="P2205" s="266"/>
      <c r="Q2205" s="266"/>
      <c r="R2205" s="266"/>
    </row>
    <row r="2206" spans="1:18" x14ac:dyDescent="0.3">
      <c r="A2206" s="213" t="s">
        <v>8652</v>
      </c>
      <c r="B2206" s="226" t="s">
        <v>44</v>
      </c>
      <c r="C2206" s="227" t="s">
        <v>8653</v>
      </c>
      <c r="D2206" s="214" t="s">
        <v>57</v>
      </c>
      <c r="E2206" s="58" t="s">
        <v>8654</v>
      </c>
      <c r="F2206" s="45" t="s">
        <v>2175</v>
      </c>
      <c r="G2206" s="46" t="s">
        <v>8655</v>
      </c>
      <c r="H2206" s="211">
        <v>44853</v>
      </c>
      <c r="I2206" s="41">
        <f>Table15[[#This Row],[Fecha 
de 
expedición]]+1461</f>
        <v>46314</v>
      </c>
      <c r="J2206" s="228" t="str">
        <f ca="1">IF(I2206&gt;=TODAY(),"si","no")</f>
        <v>si</v>
      </c>
      <c r="K2206" s="8" t="str">
        <f ca="1">IF(ABS(_xlfn.DAYS(TODAY(),I2206))&lt;$B$9,"Debe renovar licencia luego de curso de 8 horas","")</f>
        <v/>
      </c>
      <c r="L2206" s="8"/>
      <c r="M2206" s="8" t="str">
        <f ca="1">IF(AND(J2206="no",$B$10="si"),"si","no")</f>
        <v>no</v>
      </c>
      <c r="N2206" s="266"/>
      <c r="O2206" s="266"/>
      <c r="P2206" s="266"/>
      <c r="Q2206" s="266"/>
      <c r="R2206" s="266"/>
    </row>
    <row r="2207" spans="1:18" x14ac:dyDescent="0.3">
      <c r="A2207" s="213" t="s">
        <v>8656</v>
      </c>
      <c r="B2207" s="226" t="s">
        <v>44</v>
      </c>
      <c r="C2207" s="227" t="s">
        <v>8657</v>
      </c>
      <c r="D2207" s="214" t="s">
        <v>46</v>
      </c>
      <c r="E2207" s="58" t="s">
        <v>8658</v>
      </c>
      <c r="F2207" s="45" t="s">
        <v>114</v>
      </c>
      <c r="G2207" s="46" t="s">
        <v>8659</v>
      </c>
      <c r="H2207" s="211">
        <v>44853</v>
      </c>
      <c r="I2207" s="41">
        <f>Table15[[#This Row],[Fecha 
de 
expedición]]+1461</f>
        <v>46314</v>
      </c>
      <c r="J2207" s="228" t="str">
        <f ca="1">IF(I2207&gt;=TODAY(),"si","no")</f>
        <v>si</v>
      </c>
      <c r="K2207" s="8" t="str">
        <f ca="1">IF(ABS(_xlfn.DAYS(TODAY(),I2207))&lt;$B$9,"Debe renovar licencia luego de curso de 8 horas","")</f>
        <v/>
      </c>
      <c r="L2207" s="8"/>
      <c r="M2207" s="8" t="str">
        <f ca="1">IF(AND(J2207="no",$B$10="si"),"si","no")</f>
        <v>no</v>
      </c>
      <c r="N2207" s="266"/>
      <c r="O2207" s="266"/>
      <c r="P2207" s="266"/>
      <c r="Q2207" s="266"/>
      <c r="R2207" s="266"/>
    </row>
    <row r="2208" spans="1:18" x14ac:dyDescent="0.3">
      <c r="A2208" s="213" t="s">
        <v>8660</v>
      </c>
      <c r="B2208" s="226" t="s">
        <v>44</v>
      </c>
      <c r="C2208" s="227" t="s">
        <v>8661</v>
      </c>
      <c r="D2208" s="214" t="s">
        <v>57</v>
      </c>
      <c r="E2208" s="58" t="s">
        <v>8662</v>
      </c>
      <c r="F2208" s="45" t="s">
        <v>124</v>
      </c>
      <c r="G2208" s="46" t="s">
        <v>8663</v>
      </c>
      <c r="H2208" s="211">
        <v>44853</v>
      </c>
      <c r="I2208" s="41">
        <f>Table15[[#This Row],[Fecha 
de 
expedición]]+1461</f>
        <v>46314</v>
      </c>
      <c r="J2208" s="228" t="str">
        <f ca="1">IF(I2208&gt;=TODAY(),"si","no")</f>
        <v>si</v>
      </c>
      <c r="K2208" s="8" t="str">
        <f ca="1">IF(ABS(_xlfn.DAYS(TODAY(),I2208))&lt;$B$9,"Debe renovar licencia luego de curso de 8 horas","")</f>
        <v/>
      </c>
      <c r="L2208" s="8"/>
      <c r="M2208" s="8" t="str">
        <f ca="1">IF(AND(J2208="no",$B$10="si"),"si","no")</f>
        <v>no</v>
      </c>
      <c r="N2208" s="266"/>
      <c r="O2208" s="266"/>
      <c r="P2208" s="266"/>
      <c r="Q2208" s="266"/>
      <c r="R2208" s="266"/>
    </row>
    <row r="2209" spans="1:18" x14ac:dyDescent="0.3">
      <c r="A2209" s="213" t="s">
        <v>8664</v>
      </c>
      <c r="B2209" s="226" t="s">
        <v>44</v>
      </c>
      <c r="C2209" s="227" t="s">
        <v>8665</v>
      </c>
      <c r="D2209" s="214" t="s">
        <v>46</v>
      </c>
      <c r="E2209" s="58" t="s">
        <v>8666</v>
      </c>
      <c r="F2209" s="45" t="s">
        <v>299</v>
      </c>
      <c r="G2209" s="46" t="s">
        <v>8667</v>
      </c>
      <c r="H2209" s="211">
        <v>44853</v>
      </c>
      <c r="I2209" s="41">
        <f>Table15[[#This Row],[Fecha 
de 
expedición]]+1461</f>
        <v>46314</v>
      </c>
      <c r="J2209" s="228" t="str">
        <f ca="1">IF(I2209&gt;=TODAY(),"si","no")</f>
        <v>si</v>
      </c>
      <c r="K2209" s="8" t="str">
        <f ca="1">IF(ABS(_xlfn.DAYS(TODAY(),I2209))&lt;$B$9,"Debe renovar licencia luego de curso de 8 horas","")</f>
        <v/>
      </c>
      <c r="L2209" s="8"/>
      <c r="M2209" s="8" t="str">
        <f ca="1">IF(AND(J2209="no",$B$10="si"),"si","no")</f>
        <v>no</v>
      </c>
      <c r="N2209" s="266"/>
      <c r="O2209" s="266"/>
      <c r="P2209" s="266"/>
      <c r="Q2209" s="266"/>
      <c r="R2209" s="266"/>
    </row>
    <row r="2210" spans="1:18" x14ac:dyDescent="0.3">
      <c r="A2210" s="213" t="s">
        <v>8668</v>
      </c>
      <c r="B2210" s="226" t="s">
        <v>44</v>
      </c>
      <c r="C2210" s="227" t="s">
        <v>8669</v>
      </c>
      <c r="D2210" s="214" t="s">
        <v>57</v>
      </c>
      <c r="E2210" s="58" t="s">
        <v>8670</v>
      </c>
      <c r="F2210" s="45" t="s">
        <v>8671</v>
      </c>
      <c r="G2210" s="46" t="s">
        <v>8672</v>
      </c>
      <c r="H2210" s="211">
        <v>44865</v>
      </c>
      <c r="I2210" s="41">
        <f>Table15[[#This Row],[Fecha 
de 
expedición]]+1461</f>
        <v>46326</v>
      </c>
      <c r="J2210" s="228" t="str">
        <f ca="1">IF(I2210&gt;=TODAY(),"si","no")</f>
        <v>si</v>
      </c>
      <c r="K2210" s="8" t="str">
        <f ca="1">IF(ABS(_xlfn.DAYS(TODAY(),I2210))&lt;$B$9,"Debe renovar licencia luego de curso de 8 horas","")</f>
        <v/>
      </c>
      <c r="L2210" s="8"/>
      <c r="M2210" s="8" t="str">
        <f ca="1">IF(AND(J2210="no",$B$10="si"),"si","no")</f>
        <v>no</v>
      </c>
      <c r="N2210" s="266"/>
      <c r="O2210" s="266"/>
      <c r="P2210" s="266"/>
      <c r="Q2210" s="266"/>
      <c r="R2210" s="266"/>
    </row>
    <row r="2211" spans="1:18" x14ac:dyDescent="0.3">
      <c r="A2211" s="213" t="s">
        <v>8673</v>
      </c>
      <c r="B2211" s="226" t="s">
        <v>44</v>
      </c>
      <c r="C2211" s="227" t="s">
        <v>8674</v>
      </c>
      <c r="D2211" s="214" t="s">
        <v>57</v>
      </c>
      <c r="E2211" s="58" t="s">
        <v>8675</v>
      </c>
      <c r="F2211" s="45" t="s">
        <v>508</v>
      </c>
      <c r="G2211" s="46" t="s">
        <v>8676</v>
      </c>
      <c r="H2211" s="211">
        <v>44866</v>
      </c>
      <c r="I2211" s="41">
        <f>Table15[[#This Row],[Fecha 
de 
expedición]]+1461</f>
        <v>46327</v>
      </c>
      <c r="J2211" s="228" t="str">
        <f ca="1">IF(I2211&gt;=TODAY(),"si","no")</f>
        <v>si</v>
      </c>
      <c r="K2211" s="8" t="str">
        <f ca="1">IF(ABS(_xlfn.DAYS(TODAY(),I2211))&lt;$B$9,"Debe renovar licencia luego de curso de 8 horas","")</f>
        <v/>
      </c>
      <c r="L2211" s="8"/>
      <c r="M2211" s="8" t="str">
        <f ca="1">IF(AND(J2211="no",$B$10="si"),"si","no")</f>
        <v>no</v>
      </c>
      <c r="N2211" s="266"/>
      <c r="O2211" s="266"/>
      <c r="P2211" s="266"/>
      <c r="Q2211" s="266"/>
      <c r="R2211" s="266"/>
    </row>
    <row r="2212" spans="1:18" x14ac:dyDescent="0.3">
      <c r="A2212" s="213" t="s">
        <v>8677</v>
      </c>
      <c r="B2212" s="226" t="s">
        <v>44</v>
      </c>
      <c r="C2212" s="227" t="s">
        <v>8678</v>
      </c>
      <c r="D2212" s="214" t="s">
        <v>57</v>
      </c>
      <c r="E2212" s="58" t="s">
        <v>8679</v>
      </c>
      <c r="F2212" s="45" t="s">
        <v>129</v>
      </c>
      <c r="G2212" s="46" t="s">
        <v>8680</v>
      </c>
      <c r="H2212" s="211">
        <v>44866</v>
      </c>
      <c r="I2212" s="41">
        <f>Table15[[#This Row],[Fecha 
de 
expedición]]+1461</f>
        <v>46327</v>
      </c>
      <c r="J2212" s="228" t="str">
        <f ca="1">IF(I2212&gt;=TODAY(),"si","no")</f>
        <v>si</v>
      </c>
      <c r="K2212" s="8" t="str">
        <f ca="1">IF(ABS(_xlfn.DAYS(TODAY(),I2212))&lt;$B$9,"Debe renovar licencia luego de curso de 8 horas","")</f>
        <v/>
      </c>
      <c r="L2212" s="8"/>
      <c r="M2212" s="8" t="str">
        <f ca="1">IF(AND(J2212="no",$B$10="si"),"si","no")</f>
        <v>no</v>
      </c>
      <c r="N2212" s="266"/>
      <c r="O2212" s="266"/>
      <c r="P2212" s="266"/>
      <c r="Q2212" s="266"/>
      <c r="R2212" s="266"/>
    </row>
    <row r="2213" spans="1:18" x14ac:dyDescent="0.3">
      <c r="A2213" s="213" t="s">
        <v>8681</v>
      </c>
      <c r="B2213" s="226" t="s">
        <v>44</v>
      </c>
      <c r="C2213" s="227" t="s">
        <v>8682</v>
      </c>
      <c r="D2213" s="214" t="s">
        <v>57</v>
      </c>
      <c r="E2213" s="58" t="s">
        <v>8683</v>
      </c>
      <c r="F2213" s="45" t="s">
        <v>430</v>
      </c>
      <c r="G2213" s="46" t="s">
        <v>8684</v>
      </c>
      <c r="H2213" s="211">
        <v>44866</v>
      </c>
      <c r="I2213" s="41">
        <f>Table15[[#This Row],[Fecha 
de 
expedición]]+1461</f>
        <v>46327</v>
      </c>
      <c r="J2213" s="228" t="str">
        <f ca="1">IF(I2213&gt;=TODAY(),"si","no")</f>
        <v>si</v>
      </c>
      <c r="K2213" s="8" t="str">
        <f ca="1">IF(ABS(_xlfn.DAYS(TODAY(),I2213))&lt;$B$9,"Debe renovar licencia luego de curso de 8 horas","")</f>
        <v/>
      </c>
      <c r="L2213" s="8"/>
      <c r="M2213" s="8" t="str">
        <f ca="1">IF(AND(J2213="no",$B$10="si"),"si","no")</f>
        <v>no</v>
      </c>
      <c r="N2213" s="266"/>
      <c r="O2213" s="266"/>
      <c r="P2213" s="266"/>
      <c r="Q2213" s="266"/>
      <c r="R2213" s="266"/>
    </row>
    <row r="2214" spans="1:18" x14ac:dyDescent="0.3">
      <c r="A2214" s="213" t="s">
        <v>8685</v>
      </c>
      <c r="B2214" s="226" t="s">
        <v>44</v>
      </c>
      <c r="C2214" s="227" t="s">
        <v>8686</v>
      </c>
      <c r="D2214" s="214" t="s">
        <v>57</v>
      </c>
      <c r="E2214" s="58" t="s">
        <v>8687</v>
      </c>
      <c r="F2214" s="45" t="s">
        <v>655</v>
      </c>
      <c r="G2214" s="46" t="s">
        <v>8688</v>
      </c>
      <c r="H2214" s="211">
        <v>44866</v>
      </c>
      <c r="I2214" s="41">
        <f>Table15[[#This Row],[Fecha 
de 
expedición]]+1461</f>
        <v>46327</v>
      </c>
      <c r="J2214" s="228" t="str">
        <f ca="1">IF(I2214&gt;=TODAY(),"si","no")</f>
        <v>si</v>
      </c>
      <c r="K2214" s="8" t="str">
        <f ca="1">IF(ABS(_xlfn.DAYS(TODAY(),I2214))&lt;$B$9,"Debe renovar licencia luego de curso de 8 horas","")</f>
        <v/>
      </c>
      <c r="L2214" s="8"/>
      <c r="M2214" s="8" t="str">
        <f ca="1">IF(AND(J2214="no",$B$10="si"),"si","no")</f>
        <v>no</v>
      </c>
      <c r="N2214" s="266"/>
      <c r="O2214" s="266"/>
      <c r="P2214" s="266"/>
      <c r="Q2214" s="266"/>
      <c r="R2214" s="266"/>
    </row>
    <row r="2215" spans="1:18" x14ac:dyDescent="0.3">
      <c r="A2215" s="234" t="s">
        <v>8689</v>
      </c>
      <c r="B2215" s="226" t="s">
        <v>44</v>
      </c>
      <c r="C2215" s="227" t="s">
        <v>8690</v>
      </c>
      <c r="D2215" s="214" t="s">
        <v>57</v>
      </c>
      <c r="E2215" s="58" t="s">
        <v>8691</v>
      </c>
      <c r="F2215" s="45" t="s">
        <v>430</v>
      </c>
      <c r="G2215" s="46" t="s">
        <v>8692</v>
      </c>
      <c r="H2215" s="211">
        <v>44866</v>
      </c>
      <c r="I2215" s="41">
        <f>Table15[[#This Row],[Fecha 
de 
expedición]]+1461</f>
        <v>46327</v>
      </c>
      <c r="J2215" s="228" t="str">
        <f ca="1">IF(I2215&gt;=TODAY(),"si","no")</f>
        <v>si</v>
      </c>
      <c r="K2215" s="8" t="str">
        <f ca="1">IF(ABS(_xlfn.DAYS(TODAY(),I2215))&lt;$B$9,"Debe renovar licencia luego de curso de 8 horas","")</f>
        <v/>
      </c>
      <c r="L2215" s="8"/>
      <c r="M2215" s="8" t="str">
        <f ca="1">IF(AND(J2215="no",$B$10="si"),"si","no")</f>
        <v>no</v>
      </c>
      <c r="N2215" s="266"/>
      <c r="O2215" s="266"/>
      <c r="P2215" s="266"/>
      <c r="Q2215" s="266"/>
      <c r="R2215" s="266"/>
    </row>
    <row r="2216" spans="1:18" x14ac:dyDescent="0.3">
      <c r="A2216" s="213" t="s">
        <v>8693</v>
      </c>
      <c r="B2216" s="226" t="s">
        <v>44</v>
      </c>
      <c r="C2216" s="227" t="s">
        <v>8694</v>
      </c>
      <c r="D2216" s="214" t="s">
        <v>57</v>
      </c>
      <c r="E2216" s="58" t="s">
        <v>8695</v>
      </c>
      <c r="F2216" s="45" t="s">
        <v>619</v>
      </c>
      <c r="G2216" s="46" t="s">
        <v>8696</v>
      </c>
      <c r="H2216" s="211">
        <v>44869</v>
      </c>
      <c r="I2216" s="41">
        <f>Table15[[#This Row],[Fecha 
de 
expedición]]+1461</f>
        <v>46330</v>
      </c>
      <c r="J2216" s="228" t="str">
        <f ca="1">IF(I2216&gt;=TODAY(),"si","no")</f>
        <v>si</v>
      </c>
      <c r="K2216" s="8" t="str">
        <f ca="1">IF(ABS(_xlfn.DAYS(TODAY(),I2216))&lt;$B$9,"Debe renovar licencia luego de curso de 8 horas","")</f>
        <v/>
      </c>
      <c r="L2216" s="8"/>
      <c r="M2216" s="8" t="str">
        <f ca="1">IF(AND(J2216="no",$B$10="si"),"si","no")</f>
        <v>no</v>
      </c>
      <c r="N2216" s="266"/>
      <c r="O2216" s="266"/>
      <c r="P2216" s="266"/>
      <c r="Q2216" s="266"/>
      <c r="R2216" s="266"/>
    </row>
    <row r="2217" spans="1:18" x14ac:dyDescent="0.3">
      <c r="A2217" s="213" t="s">
        <v>8697</v>
      </c>
      <c r="B2217" s="226" t="s">
        <v>44</v>
      </c>
      <c r="C2217" s="227" t="s">
        <v>8698</v>
      </c>
      <c r="D2217" s="214" t="s">
        <v>57</v>
      </c>
      <c r="E2217" s="58" t="s">
        <v>8699</v>
      </c>
      <c r="F2217" s="45" t="s">
        <v>695</v>
      </c>
      <c r="G2217" s="46" t="s">
        <v>8700</v>
      </c>
      <c r="H2217" s="211">
        <v>44869</v>
      </c>
      <c r="I2217" s="41">
        <f>Table15[[#This Row],[Fecha 
de 
expedición]]+1461</f>
        <v>46330</v>
      </c>
      <c r="J2217" s="228" t="str">
        <f ca="1">IF(I2217&gt;=TODAY(),"si","no")</f>
        <v>si</v>
      </c>
      <c r="K2217" s="8" t="str">
        <f ca="1">IF(ABS(_xlfn.DAYS(TODAY(),I2217))&lt;$B$9,"Debe renovar licencia luego de curso de 8 horas","")</f>
        <v/>
      </c>
      <c r="L2217" s="8"/>
      <c r="M2217" s="8" t="str">
        <f ca="1">IF(AND(J2217="no",$B$10="si"),"si","no")</f>
        <v>no</v>
      </c>
      <c r="N2217" s="266"/>
      <c r="O2217" s="266"/>
      <c r="P2217" s="266"/>
      <c r="Q2217" s="266"/>
      <c r="R2217" s="266"/>
    </row>
    <row r="2218" spans="1:18" x14ac:dyDescent="0.3">
      <c r="A2218" s="213" t="s">
        <v>8701</v>
      </c>
      <c r="B2218" s="226" t="s">
        <v>44</v>
      </c>
      <c r="C2218" s="227" t="s">
        <v>8702</v>
      </c>
      <c r="D2218" s="214" t="s">
        <v>57</v>
      </c>
      <c r="E2218" s="58" t="s">
        <v>8703</v>
      </c>
      <c r="F2218" s="45" t="s">
        <v>129</v>
      </c>
      <c r="G2218" s="46" t="s">
        <v>8704</v>
      </c>
      <c r="H2218" s="211">
        <v>44872</v>
      </c>
      <c r="I2218" s="41">
        <f>Table15[[#This Row],[Fecha 
de 
expedición]]+1461</f>
        <v>46333</v>
      </c>
      <c r="J2218" s="228" t="str">
        <f ca="1">IF(I2218&gt;=TODAY(),"si","no")</f>
        <v>si</v>
      </c>
      <c r="K2218" s="8" t="str">
        <f ca="1">IF(ABS(_xlfn.DAYS(TODAY(),I2218))&lt;$B$9,"Debe renovar licencia luego de curso de 8 horas","")</f>
        <v/>
      </c>
      <c r="L2218" s="8"/>
      <c r="M2218" s="8" t="str">
        <f ca="1">IF(AND(J2218="no",$B$10="si"),"si","no")</f>
        <v>no</v>
      </c>
      <c r="N2218" s="266"/>
      <c r="O2218" s="266"/>
      <c r="P2218" s="266"/>
      <c r="Q2218" s="266"/>
      <c r="R2218" s="266"/>
    </row>
    <row r="2219" spans="1:18" x14ac:dyDescent="0.3">
      <c r="A2219" s="234" t="s">
        <v>8705</v>
      </c>
      <c r="B2219" s="226" t="s">
        <v>44</v>
      </c>
      <c r="C2219" s="227" t="s">
        <v>8706</v>
      </c>
      <c r="D2219" s="214" t="s">
        <v>57</v>
      </c>
      <c r="E2219" s="58" t="s">
        <v>8707</v>
      </c>
      <c r="F2219" s="45" t="s">
        <v>655</v>
      </c>
      <c r="G2219" s="46" t="s">
        <v>8708</v>
      </c>
      <c r="H2219" s="211">
        <v>44872</v>
      </c>
      <c r="I2219" s="41">
        <f>Table15[[#This Row],[Fecha 
de 
expedición]]+1461</f>
        <v>46333</v>
      </c>
      <c r="J2219" s="228" t="str">
        <f ca="1">IF(I2219&gt;=TODAY(),"si","no")</f>
        <v>si</v>
      </c>
      <c r="K2219" s="8" t="str">
        <f ca="1">IF(ABS(_xlfn.DAYS(TODAY(),I2219))&lt;$B$9,"Debe renovar licencia luego de curso de 8 horas","")</f>
        <v/>
      </c>
      <c r="L2219" s="8"/>
      <c r="M2219" s="8" t="str">
        <f ca="1">IF(AND(J2219="no",$B$10="si"),"si","no")</f>
        <v>no</v>
      </c>
      <c r="N2219" s="266"/>
      <c r="O2219" s="266"/>
      <c r="P2219" s="266"/>
      <c r="Q2219" s="266"/>
      <c r="R2219" s="266"/>
    </row>
    <row r="2220" spans="1:18" x14ac:dyDescent="0.3">
      <c r="A2220" s="213" t="s">
        <v>8709</v>
      </c>
      <c r="B2220" s="226" t="s">
        <v>44</v>
      </c>
      <c r="C2220" s="227" t="s">
        <v>8710</v>
      </c>
      <c r="D2220" s="214" t="s">
        <v>57</v>
      </c>
      <c r="E2220" s="58" t="s">
        <v>8711</v>
      </c>
      <c r="F2220" s="45" t="s">
        <v>1011</v>
      </c>
      <c r="G2220" s="46" t="s">
        <v>8712</v>
      </c>
      <c r="H2220" s="211">
        <v>44872</v>
      </c>
      <c r="I2220" s="41">
        <f>Table15[[#This Row],[Fecha 
de 
expedición]]+1461</f>
        <v>46333</v>
      </c>
      <c r="J2220" s="228" t="str">
        <f ca="1">IF(I2220&gt;=TODAY(),"si","no")</f>
        <v>si</v>
      </c>
      <c r="K2220" s="8" t="str">
        <f ca="1">IF(ABS(_xlfn.DAYS(TODAY(),I2220))&lt;$B$9,"Debe renovar licencia luego de curso de 8 horas","")</f>
        <v/>
      </c>
      <c r="L2220" s="8"/>
      <c r="M2220" s="8" t="str">
        <f ca="1">IF(AND(J2220="no",$B$10="si"),"si","no")</f>
        <v>no</v>
      </c>
      <c r="N2220" s="266"/>
      <c r="O2220" s="266"/>
      <c r="P2220" s="266"/>
      <c r="Q2220" s="266"/>
      <c r="R2220" s="266"/>
    </row>
    <row r="2221" spans="1:18" x14ac:dyDescent="0.3">
      <c r="A2221" s="213" t="s">
        <v>8713</v>
      </c>
      <c r="B2221" s="226" t="s">
        <v>44</v>
      </c>
      <c r="C2221" s="227" t="s">
        <v>8714</v>
      </c>
      <c r="D2221" s="214" t="s">
        <v>57</v>
      </c>
      <c r="E2221" s="58" t="s">
        <v>8715</v>
      </c>
      <c r="F2221" s="45" t="s">
        <v>1035</v>
      </c>
      <c r="G2221" s="46" t="s">
        <v>8716</v>
      </c>
      <c r="H2221" s="211">
        <v>44872</v>
      </c>
      <c r="I2221" s="41">
        <f>Table15[[#This Row],[Fecha 
de 
expedición]]+1461</f>
        <v>46333</v>
      </c>
      <c r="J2221" s="228" t="str">
        <f ca="1">IF(I2221&gt;=TODAY(),"si","no")</f>
        <v>si</v>
      </c>
      <c r="K2221" s="8" t="str">
        <f ca="1">IF(ABS(_xlfn.DAYS(TODAY(),I2221))&lt;$B$9,"Debe renovar licencia luego de curso de 8 horas","")</f>
        <v/>
      </c>
      <c r="L2221" s="8"/>
      <c r="M2221" s="8" t="str">
        <f ca="1">IF(AND(J2221="no",$B$10="si"),"si","no")</f>
        <v>no</v>
      </c>
      <c r="N2221" s="266"/>
      <c r="O2221" s="266"/>
      <c r="P2221" s="266"/>
      <c r="Q2221" s="266"/>
      <c r="R2221" s="266"/>
    </row>
    <row r="2222" spans="1:18" x14ac:dyDescent="0.3">
      <c r="A2222" s="213" t="s">
        <v>8717</v>
      </c>
      <c r="B2222" s="226" t="s">
        <v>44</v>
      </c>
      <c r="C2222" s="227" t="s">
        <v>8718</v>
      </c>
      <c r="D2222" s="214" t="s">
        <v>57</v>
      </c>
      <c r="E2222" s="240" t="s">
        <v>8719</v>
      </c>
      <c r="F2222" s="45" t="s">
        <v>155</v>
      </c>
      <c r="G2222" s="46" t="s">
        <v>8720</v>
      </c>
      <c r="H2222" s="211">
        <v>44874</v>
      </c>
      <c r="I2222" s="41">
        <f>Table15[[#This Row],[Fecha 
de 
expedición]]+1461</f>
        <v>46335</v>
      </c>
      <c r="J2222" s="228" t="str">
        <f ca="1">IF(I2222&gt;=TODAY(),"si","no")</f>
        <v>si</v>
      </c>
      <c r="K2222" s="8" t="str">
        <f ca="1">IF(ABS(_xlfn.DAYS(TODAY(),I2222))&lt;$B$9,"Debe renovar licencia luego de curso de 8 horas","")</f>
        <v/>
      </c>
      <c r="L2222" s="8"/>
      <c r="M2222" s="8" t="str">
        <f ca="1">IF(AND(J2222="no",$B$10="si"),"si","no")</f>
        <v>no</v>
      </c>
      <c r="N2222" s="266"/>
      <c r="O2222" s="266"/>
      <c r="P2222" s="266"/>
      <c r="Q2222" s="266"/>
      <c r="R2222" s="266"/>
    </row>
    <row r="2223" spans="1:18" x14ac:dyDescent="0.3">
      <c r="A2223" s="213" t="s">
        <v>8721</v>
      </c>
      <c r="B2223" s="226" t="s">
        <v>44</v>
      </c>
      <c r="C2223" s="227" t="s">
        <v>8722</v>
      </c>
      <c r="D2223" s="214" t="s">
        <v>57</v>
      </c>
      <c r="E2223" s="58" t="s">
        <v>8723</v>
      </c>
      <c r="F2223" s="45" t="s">
        <v>119</v>
      </c>
      <c r="G2223" s="46" t="s">
        <v>8724</v>
      </c>
      <c r="H2223" s="211">
        <v>44874</v>
      </c>
      <c r="I2223" s="41">
        <f>Table15[[#This Row],[Fecha 
de 
expedición]]+1461</f>
        <v>46335</v>
      </c>
      <c r="J2223" s="228" t="str">
        <f ca="1">IF(I2223&gt;=TODAY(),"si","no")</f>
        <v>si</v>
      </c>
      <c r="K2223" s="8" t="str">
        <f ca="1">IF(ABS(_xlfn.DAYS(TODAY(),I2223))&lt;$B$9,"Debe renovar licencia luego de curso de 8 horas","")</f>
        <v/>
      </c>
      <c r="L2223" s="8"/>
      <c r="M2223" s="8" t="str">
        <f ca="1">IF(AND(J2223="no",$B$10="si"),"si","no")</f>
        <v>no</v>
      </c>
      <c r="N2223" s="266"/>
      <c r="O2223" s="266"/>
      <c r="P2223" s="266"/>
      <c r="Q2223" s="266"/>
      <c r="R2223" s="266"/>
    </row>
    <row r="2224" spans="1:18" x14ac:dyDescent="0.3">
      <c r="A2224" s="213" t="s">
        <v>8725</v>
      </c>
      <c r="B2224" s="226" t="s">
        <v>44</v>
      </c>
      <c r="C2224" s="227" t="s">
        <v>8726</v>
      </c>
      <c r="D2224" s="214" t="s">
        <v>46</v>
      </c>
      <c r="E2224" s="58" t="s">
        <v>8727</v>
      </c>
      <c r="F2224" s="45" t="s">
        <v>443</v>
      </c>
      <c r="G2224" s="46" t="s">
        <v>8728</v>
      </c>
      <c r="H2224" s="211">
        <v>44879</v>
      </c>
      <c r="I2224" s="41">
        <f>Table15[[#This Row],[Fecha 
de 
expedición]]+1461</f>
        <v>46340</v>
      </c>
      <c r="J2224" s="228" t="str">
        <f ca="1">IF(I2224&gt;=TODAY(),"si","no")</f>
        <v>si</v>
      </c>
      <c r="K2224" s="8" t="str">
        <f ca="1">IF(ABS(_xlfn.DAYS(TODAY(),I2224))&lt;$B$9,"Debe renovar licencia luego de curso de 8 horas","")</f>
        <v/>
      </c>
      <c r="L2224" s="8"/>
      <c r="M2224" s="8" t="str">
        <f ca="1">IF(AND(J2224="no",$B$10="si"),"si","no")</f>
        <v>no</v>
      </c>
      <c r="N2224" s="266"/>
      <c r="O2224" s="266"/>
      <c r="P2224" s="266"/>
      <c r="Q2224" s="266"/>
      <c r="R2224" s="266"/>
    </row>
    <row r="2225" spans="1:18" x14ac:dyDescent="0.3">
      <c r="A2225" s="213" t="s">
        <v>8729</v>
      </c>
      <c r="B2225" s="226" t="s">
        <v>44</v>
      </c>
      <c r="C2225" s="227" t="s">
        <v>8730</v>
      </c>
      <c r="D2225" s="214" t="s">
        <v>46</v>
      </c>
      <c r="E2225" s="58" t="s">
        <v>8731</v>
      </c>
      <c r="F2225" s="45" t="s">
        <v>325</v>
      </c>
      <c r="G2225" s="46" t="s">
        <v>8732</v>
      </c>
      <c r="H2225" s="211">
        <v>44882</v>
      </c>
      <c r="I2225" s="41">
        <f>Table15[[#This Row],[Fecha 
de 
expedición]]+1461</f>
        <v>46343</v>
      </c>
      <c r="J2225" s="228" t="str">
        <f ca="1">IF(I2225&gt;=TODAY(),"si","no")</f>
        <v>si</v>
      </c>
      <c r="K2225" s="8" t="str">
        <f ca="1">IF(ABS(_xlfn.DAYS(TODAY(),I2225))&lt;$B$9,"Debe renovar licencia luego de curso de 8 horas","")</f>
        <v/>
      </c>
      <c r="L2225" s="8"/>
      <c r="M2225" s="8" t="str">
        <f ca="1">IF(AND(J2225="no",$B$10="si"),"si","no")</f>
        <v>no</v>
      </c>
      <c r="N2225" s="266"/>
      <c r="O2225" s="266"/>
      <c r="P2225" s="266"/>
      <c r="Q2225" s="266"/>
      <c r="R2225" s="266"/>
    </row>
    <row r="2226" spans="1:18" x14ac:dyDescent="0.3">
      <c r="A2226" s="213" t="s">
        <v>8733</v>
      </c>
      <c r="B2226" s="226" t="s">
        <v>44</v>
      </c>
      <c r="C2226" s="227" t="s">
        <v>8734</v>
      </c>
      <c r="D2226" s="214" t="s">
        <v>57</v>
      </c>
      <c r="E2226" s="58" t="s">
        <v>8735</v>
      </c>
      <c r="F2226" s="45" t="s">
        <v>704</v>
      </c>
      <c r="G2226" s="46" t="s">
        <v>8736</v>
      </c>
      <c r="H2226" s="211">
        <v>44883</v>
      </c>
      <c r="I2226" s="41">
        <f>Table15[[#This Row],[Fecha 
de 
expedición]]+1461</f>
        <v>46344</v>
      </c>
      <c r="J2226" s="228" t="str">
        <f ca="1">IF(I2226&gt;=TODAY(),"si","no")</f>
        <v>si</v>
      </c>
      <c r="K2226" s="8" t="str">
        <f ca="1">IF(ABS(_xlfn.DAYS(TODAY(),I2226))&lt;$B$9,"Debe renovar licencia luego de curso de 8 horas","")</f>
        <v/>
      </c>
      <c r="L2226" s="8"/>
      <c r="M2226" s="8" t="str">
        <f ca="1">IF(AND(J2226="no",$B$10="si"),"si","no")</f>
        <v>no</v>
      </c>
      <c r="N2226" s="266"/>
      <c r="O2226" s="266"/>
      <c r="P2226" s="266"/>
      <c r="Q2226" s="266"/>
      <c r="R2226" s="266"/>
    </row>
    <row r="2227" spans="1:18" x14ac:dyDescent="0.3">
      <c r="A2227" s="213" t="s">
        <v>8737</v>
      </c>
      <c r="B2227" s="226" t="s">
        <v>44</v>
      </c>
      <c r="C2227" s="227" t="s">
        <v>8738</v>
      </c>
      <c r="D2227" s="214" t="s">
        <v>57</v>
      </c>
      <c r="E2227" s="58" t="s">
        <v>8739</v>
      </c>
      <c r="F2227" s="45" t="s">
        <v>704</v>
      </c>
      <c r="G2227" s="46" t="s">
        <v>8740</v>
      </c>
      <c r="H2227" s="211">
        <v>44887</v>
      </c>
      <c r="I2227" s="41">
        <f>Table15[[#This Row],[Fecha 
de 
expedición]]+1461</f>
        <v>46348</v>
      </c>
      <c r="J2227" s="228" t="str">
        <f ca="1">IF(I2227&gt;=TODAY(),"si","no")</f>
        <v>si</v>
      </c>
      <c r="K2227" s="8" t="str">
        <f ca="1">IF(ABS(_xlfn.DAYS(TODAY(),I2227))&lt;$B$9,"Debe renovar licencia luego de curso de 8 horas","")</f>
        <v/>
      </c>
      <c r="L2227" s="8"/>
      <c r="M2227" s="8" t="str">
        <f ca="1">IF(AND(J2227="no",$B$10="si"),"si","no")</f>
        <v>no</v>
      </c>
      <c r="N2227" s="266"/>
      <c r="O2227" s="266"/>
      <c r="P2227" s="266"/>
      <c r="Q2227" s="266"/>
      <c r="R2227" s="266"/>
    </row>
    <row r="2228" spans="1:18" x14ac:dyDescent="0.3">
      <c r="A2228" s="213" t="s">
        <v>8741</v>
      </c>
      <c r="B2228" s="226" t="s">
        <v>44</v>
      </c>
      <c r="C2228" s="227" t="s">
        <v>8742</v>
      </c>
      <c r="D2228" s="214" t="s">
        <v>46</v>
      </c>
      <c r="E2228" s="58" t="s">
        <v>8743</v>
      </c>
      <c r="F2228" s="45" t="s">
        <v>74</v>
      </c>
      <c r="G2228" s="46" t="s">
        <v>8744</v>
      </c>
      <c r="H2228" s="211">
        <v>44894</v>
      </c>
      <c r="I2228" s="41">
        <f>Table15[[#This Row],[Fecha 
de 
expedición]]+1461</f>
        <v>46355</v>
      </c>
      <c r="J2228" s="228" t="str">
        <f ca="1">IF(I2228&gt;=TODAY(),"si","no")</f>
        <v>si</v>
      </c>
      <c r="K2228" s="8" t="str">
        <f ca="1">IF(ABS(_xlfn.DAYS(TODAY(),I2228))&lt;$B$9,"Debe renovar licencia luego de curso de 8 horas","")</f>
        <v/>
      </c>
      <c r="L2228" s="8"/>
      <c r="M2228" s="8" t="str">
        <f ca="1">IF(AND(J2228="no",$B$10="si"),"si","no")</f>
        <v>no</v>
      </c>
      <c r="N2228" s="266"/>
      <c r="O2228" s="266"/>
      <c r="P2228" s="266"/>
      <c r="Q2228" s="266"/>
      <c r="R2228" s="266"/>
    </row>
    <row r="2229" spans="1:18" x14ac:dyDescent="0.3">
      <c r="A2229" s="213" t="s">
        <v>8745</v>
      </c>
      <c r="B2229" s="226" t="s">
        <v>44</v>
      </c>
      <c r="C2229" s="227" t="s">
        <v>8746</v>
      </c>
      <c r="D2229" s="214" t="s">
        <v>46</v>
      </c>
      <c r="E2229" s="58" t="s">
        <v>8747</v>
      </c>
      <c r="F2229" s="45" t="s">
        <v>443</v>
      </c>
      <c r="G2229" s="46" t="s">
        <v>8748</v>
      </c>
      <c r="H2229" s="211">
        <v>44895</v>
      </c>
      <c r="I2229" s="41">
        <f>Table15[[#This Row],[Fecha 
de 
expedición]]+1461</f>
        <v>46356</v>
      </c>
      <c r="J2229" s="228" t="str">
        <f ca="1">IF(I2229&gt;=TODAY(),"si","no")</f>
        <v>si</v>
      </c>
      <c r="K2229" s="8" t="str">
        <f ca="1">IF(ABS(_xlfn.DAYS(TODAY(),I2229))&lt;$B$9,"Debe renovar licencia luego de curso de 8 horas","")</f>
        <v/>
      </c>
      <c r="L2229" s="8"/>
      <c r="M2229" s="8" t="str">
        <f ca="1">IF(AND(J2229="no",$B$10="si"),"si","no")</f>
        <v>no</v>
      </c>
      <c r="N2229" s="266"/>
      <c r="O2229" s="266"/>
      <c r="P2229" s="266"/>
      <c r="Q2229" s="266"/>
      <c r="R2229" s="266"/>
    </row>
    <row r="2230" spans="1:18" x14ac:dyDescent="0.3">
      <c r="A2230" s="213" t="s">
        <v>8749</v>
      </c>
      <c r="B2230" s="226" t="s">
        <v>44</v>
      </c>
      <c r="C2230" s="227" t="s">
        <v>8750</v>
      </c>
      <c r="D2230" s="214" t="s">
        <v>46</v>
      </c>
      <c r="E2230" s="58" t="s">
        <v>8751</v>
      </c>
      <c r="F2230" s="45" t="s">
        <v>124</v>
      </c>
      <c r="G2230" s="46" t="s">
        <v>8752</v>
      </c>
      <c r="H2230" s="211">
        <v>44895</v>
      </c>
      <c r="I2230" s="41">
        <f>Table15[[#This Row],[Fecha 
de 
expedición]]+1461</f>
        <v>46356</v>
      </c>
      <c r="J2230" s="228" t="str">
        <f ca="1">IF(I2230&gt;=TODAY(),"si","no")</f>
        <v>si</v>
      </c>
      <c r="K2230" s="8" t="str">
        <f ca="1">IF(ABS(_xlfn.DAYS(TODAY(),I2230))&lt;$B$9,"Debe renovar licencia luego de curso de 8 horas","")</f>
        <v/>
      </c>
      <c r="L2230" s="8"/>
      <c r="M2230" s="8" t="str">
        <f ca="1">IF(AND(J2230="no",$B$10="si"),"si","no")</f>
        <v>no</v>
      </c>
      <c r="N2230" s="266"/>
      <c r="O2230" s="266"/>
      <c r="P2230" s="266"/>
      <c r="Q2230" s="266"/>
      <c r="R2230" s="266"/>
    </row>
    <row r="2231" spans="1:18" x14ac:dyDescent="0.3">
      <c r="A2231" s="213" t="s">
        <v>8753</v>
      </c>
      <c r="B2231" s="226" t="s">
        <v>44</v>
      </c>
      <c r="C2231" s="227" t="s">
        <v>8754</v>
      </c>
      <c r="D2231" s="214" t="s">
        <v>46</v>
      </c>
      <c r="E2231" s="178" t="s">
        <v>8755</v>
      </c>
      <c r="F2231" s="45" t="s">
        <v>606</v>
      </c>
      <c r="G2231" s="46" t="s">
        <v>8756</v>
      </c>
      <c r="H2231" s="211">
        <v>44910</v>
      </c>
      <c r="I2231" s="41">
        <f>Table15[[#This Row],[Fecha 
de 
expedición]]+1461</f>
        <v>46371</v>
      </c>
      <c r="J2231" s="228" t="str">
        <f ca="1">IF(I2231&gt;=TODAY(),"si","no")</f>
        <v>si</v>
      </c>
      <c r="K2231" s="8" t="str">
        <f ca="1">IF(ABS(_xlfn.DAYS(TODAY(),I2231))&lt;$B$9,"Debe renovar licencia luego de curso de 8 horas","")</f>
        <v/>
      </c>
      <c r="L2231" s="8"/>
      <c r="M2231" s="8" t="str">
        <f ca="1">IF(AND(J2231="no",$B$10="si"),"si","no")</f>
        <v>no</v>
      </c>
      <c r="N2231" s="266"/>
      <c r="O2231" s="266"/>
      <c r="P2231" s="266"/>
      <c r="Q2231" s="266"/>
      <c r="R2231" s="266"/>
    </row>
    <row r="2232" spans="1:18" x14ac:dyDescent="0.3">
      <c r="A2232" s="213" t="s">
        <v>8757</v>
      </c>
      <c r="B2232" s="226" t="s">
        <v>44</v>
      </c>
      <c r="C2232" s="227" t="s">
        <v>8758</v>
      </c>
      <c r="D2232" s="214" t="s">
        <v>57</v>
      </c>
      <c r="E2232" s="178" t="s">
        <v>8759</v>
      </c>
      <c r="F2232" s="45" t="s">
        <v>1053</v>
      </c>
      <c r="G2232" s="46" t="s">
        <v>8760</v>
      </c>
      <c r="H2232" s="211">
        <v>44910</v>
      </c>
      <c r="I2232" s="41">
        <f>Table15[[#This Row],[Fecha 
de 
expedición]]+1461</f>
        <v>46371</v>
      </c>
      <c r="J2232" s="228" t="str">
        <f ca="1">IF(I2232&gt;=TODAY(),"si","no")</f>
        <v>si</v>
      </c>
      <c r="K2232" s="8" t="str">
        <f ca="1">IF(ABS(_xlfn.DAYS(TODAY(),I2232))&lt;$B$9,"Debe renovar licencia luego de curso de 8 horas","")</f>
        <v/>
      </c>
      <c r="L2232" s="8"/>
      <c r="M2232" s="8" t="str">
        <f ca="1">IF(AND(J2232="no",$B$10="si"),"si","no")</f>
        <v>no</v>
      </c>
      <c r="N2232" s="266"/>
      <c r="O2232" s="266"/>
      <c r="P2232" s="266"/>
      <c r="Q2232" s="266"/>
      <c r="R2232" s="266"/>
    </row>
    <row r="2233" spans="1:18" x14ac:dyDescent="0.3">
      <c r="A2233" s="213" t="s">
        <v>8761</v>
      </c>
      <c r="B2233" s="226" t="s">
        <v>44</v>
      </c>
      <c r="C2233" s="227" t="s">
        <v>8762</v>
      </c>
      <c r="D2233" s="214" t="s">
        <v>57</v>
      </c>
      <c r="E2233" s="178" t="s">
        <v>8763</v>
      </c>
      <c r="F2233" s="45" t="s">
        <v>99</v>
      </c>
      <c r="G2233" s="46" t="s">
        <v>8764</v>
      </c>
      <c r="H2233" s="211">
        <v>44910</v>
      </c>
      <c r="I2233" s="41">
        <f>Table15[[#This Row],[Fecha 
de 
expedición]]+1461</f>
        <v>46371</v>
      </c>
      <c r="J2233" s="228" t="str">
        <f ca="1">IF(I2233&gt;=TODAY(),"si","no")</f>
        <v>si</v>
      </c>
      <c r="K2233" s="8" t="str">
        <f ca="1">IF(ABS(_xlfn.DAYS(TODAY(),I2233))&lt;$B$9,"Debe renovar licencia luego de curso de 8 horas","")</f>
        <v/>
      </c>
      <c r="L2233" s="8"/>
      <c r="M2233" s="8" t="str">
        <f ca="1">IF(AND(J2233="no",$B$10="si"),"si","no")</f>
        <v>no</v>
      </c>
      <c r="N2233" s="266"/>
      <c r="O2233" s="266"/>
      <c r="P2233" s="266"/>
      <c r="Q2233" s="266"/>
      <c r="R2233" s="266"/>
    </row>
    <row r="2234" spans="1:18" x14ac:dyDescent="0.3">
      <c r="A2234" s="213" t="s">
        <v>8765</v>
      </c>
      <c r="B2234" s="226" t="s">
        <v>44</v>
      </c>
      <c r="C2234" s="227" t="s">
        <v>8766</v>
      </c>
      <c r="D2234" s="214" t="s">
        <v>57</v>
      </c>
      <c r="E2234" s="178" t="s">
        <v>8767</v>
      </c>
      <c r="F2234" s="45" t="s">
        <v>74</v>
      </c>
      <c r="G2234" s="46" t="s">
        <v>8768</v>
      </c>
      <c r="H2234" s="211">
        <v>44914</v>
      </c>
      <c r="I2234" s="41">
        <f>Table15[[#This Row],[Fecha 
de 
expedición]]+1461</f>
        <v>46375</v>
      </c>
      <c r="J2234" s="228" t="str">
        <f ca="1">IF(I2234&gt;=TODAY(),"si","no")</f>
        <v>si</v>
      </c>
      <c r="K2234" s="8" t="str">
        <f ca="1">IF(ABS(_xlfn.DAYS(TODAY(),I2234))&lt;$B$9,"Debe renovar licencia luego de curso de 8 horas","")</f>
        <v/>
      </c>
      <c r="L2234" s="8"/>
      <c r="M2234" s="8" t="str">
        <f ca="1">IF(AND(J2234="no",$B$10="si"),"si","no")</f>
        <v>no</v>
      </c>
      <c r="N2234" s="266"/>
      <c r="O2234" s="266"/>
      <c r="P2234" s="266"/>
      <c r="Q2234" s="266"/>
      <c r="R2234" s="266"/>
    </row>
    <row r="2235" spans="1:18" x14ac:dyDescent="0.3">
      <c r="A2235" s="213" t="s">
        <v>8769</v>
      </c>
      <c r="B2235" s="226" t="s">
        <v>44</v>
      </c>
      <c r="C2235" s="227" t="s">
        <v>8770</v>
      </c>
      <c r="D2235" s="214" t="s">
        <v>57</v>
      </c>
      <c r="E2235" s="178" t="s">
        <v>8771</v>
      </c>
      <c r="F2235" s="45" t="s">
        <v>99</v>
      </c>
      <c r="G2235" s="46" t="s">
        <v>8772</v>
      </c>
      <c r="H2235" s="211">
        <v>44922</v>
      </c>
      <c r="I2235" s="41">
        <f>Table15[[#This Row],[Fecha 
de 
expedición]]+1461</f>
        <v>46383</v>
      </c>
      <c r="J2235" s="228" t="str">
        <f ca="1">IF(I2235&gt;=TODAY(),"si","no")</f>
        <v>si</v>
      </c>
      <c r="K2235" s="8" t="str">
        <f ca="1">IF(ABS(_xlfn.DAYS(TODAY(),I2235))&lt;$B$9,"Debe renovar licencia luego de curso de 8 horas","")</f>
        <v/>
      </c>
      <c r="L2235" s="8"/>
      <c r="M2235" s="8" t="str">
        <f ca="1">IF(AND(J2235="no",$B$10="si"),"si","no")</f>
        <v>no</v>
      </c>
      <c r="N2235" s="266"/>
      <c r="O2235" s="266"/>
      <c r="P2235" s="266"/>
      <c r="Q2235" s="266"/>
      <c r="R2235" s="266"/>
    </row>
    <row r="2236" spans="1:18" x14ac:dyDescent="0.3">
      <c r="A2236" s="213" t="s">
        <v>8773</v>
      </c>
      <c r="B2236" s="226" t="s">
        <v>44</v>
      </c>
      <c r="C2236" s="227" t="s">
        <v>8774</v>
      </c>
      <c r="D2236" s="214" t="s">
        <v>57</v>
      </c>
      <c r="E2236" s="178" t="s">
        <v>8775</v>
      </c>
      <c r="F2236" s="45" t="s">
        <v>119</v>
      </c>
      <c r="G2236" s="46" t="s">
        <v>8776</v>
      </c>
      <c r="H2236" s="211">
        <v>44922</v>
      </c>
      <c r="I2236" s="41">
        <f>Table15[[#This Row],[Fecha 
de 
expedición]]+1461</f>
        <v>46383</v>
      </c>
      <c r="J2236" s="228" t="str">
        <f ca="1">IF(I2236&gt;=TODAY(),"si","no")</f>
        <v>si</v>
      </c>
      <c r="K2236" s="8" t="str">
        <f ca="1">IF(ABS(_xlfn.DAYS(TODAY(),I2236))&lt;$B$9,"Debe renovar licencia luego de curso de 8 horas","")</f>
        <v/>
      </c>
      <c r="L2236" s="8"/>
      <c r="M2236" s="8" t="str">
        <f ca="1">IF(AND(J2236="no",$B$10="si"),"si","no")</f>
        <v>no</v>
      </c>
      <c r="N2236" s="266"/>
      <c r="O2236" s="266"/>
      <c r="P2236" s="266"/>
      <c r="Q2236" s="266"/>
      <c r="R2236" s="266"/>
    </row>
    <row r="2237" spans="1:18" x14ac:dyDescent="0.3">
      <c r="A2237" s="213" t="s">
        <v>8777</v>
      </c>
      <c r="B2237" s="226" t="s">
        <v>44</v>
      </c>
      <c r="C2237" s="227" t="s">
        <v>8778</v>
      </c>
      <c r="D2237" s="214" t="s">
        <v>46</v>
      </c>
      <c r="E2237" s="178" t="s">
        <v>8779</v>
      </c>
      <c r="F2237" s="45" t="s">
        <v>155</v>
      </c>
      <c r="G2237" s="46" t="s">
        <v>8780</v>
      </c>
      <c r="H2237" s="211">
        <v>44922</v>
      </c>
      <c r="I2237" s="41">
        <f>Table15[[#This Row],[Fecha 
de 
expedición]]+1461</f>
        <v>46383</v>
      </c>
      <c r="J2237" s="228" t="str">
        <f ca="1">IF(I2237&gt;=TODAY(),"si","no")</f>
        <v>si</v>
      </c>
      <c r="K2237" s="8" t="str">
        <f ca="1">IF(ABS(_xlfn.DAYS(TODAY(),I2237))&lt;$B$9,"Debe renovar licencia luego de curso de 8 horas","")</f>
        <v/>
      </c>
      <c r="L2237" s="8"/>
      <c r="M2237" s="8" t="str">
        <f ca="1">IF(AND(J2237="no",$B$10="si"),"si","no")</f>
        <v>no</v>
      </c>
      <c r="N2237" s="266"/>
      <c r="O2237" s="266"/>
      <c r="P2237" s="266"/>
      <c r="Q2237" s="266"/>
      <c r="R2237" s="266"/>
    </row>
    <row r="2238" spans="1:18" x14ac:dyDescent="0.3">
      <c r="A2238" s="213" t="s">
        <v>8781</v>
      </c>
      <c r="B2238" s="226" t="s">
        <v>44</v>
      </c>
      <c r="C2238" s="227" t="s">
        <v>8782</v>
      </c>
      <c r="D2238" s="214" t="s">
        <v>57</v>
      </c>
      <c r="E2238" s="178" t="s">
        <v>8783</v>
      </c>
      <c r="F2238" s="45" t="s">
        <v>262</v>
      </c>
      <c r="G2238" s="46" t="s">
        <v>8784</v>
      </c>
      <c r="H2238" s="211">
        <v>44922</v>
      </c>
      <c r="I2238" s="41">
        <f>Table15[[#This Row],[Fecha 
de 
expedición]]+1461</f>
        <v>46383</v>
      </c>
      <c r="J2238" s="228" t="str">
        <f ca="1">IF(I2238&gt;=TODAY(),"si","no")</f>
        <v>si</v>
      </c>
      <c r="K2238" s="8" t="str">
        <f ca="1">IF(ABS(_xlfn.DAYS(TODAY(),I2238))&lt;$B$9,"Debe renovar licencia luego de curso de 8 horas","")</f>
        <v/>
      </c>
      <c r="L2238" s="8"/>
      <c r="M2238" s="8" t="str">
        <f ca="1">IF(AND(J2238="no",$B$10="si"),"si","no")</f>
        <v>no</v>
      </c>
      <c r="N2238" s="266"/>
      <c r="O2238" s="266"/>
      <c r="P2238" s="266"/>
      <c r="Q2238" s="266"/>
      <c r="R2238" s="266"/>
    </row>
    <row r="2239" spans="1:18" x14ac:dyDescent="0.3">
      <c r="A2239" s="213" t="s">
        <v>8785</v>
      </c>
      <c r="B2239" s="226" t="s">
        <v>44</v>
      </c>
      <c r="C2239" s="227" t="s">
        <v>8786</v>
      </c>
      <c r="D2239" s="214" t="s">
        <v>57</v>
      </c>
      <c r="E2239" s="178" t="s">
        <v>8787</v>
      </c>
      <c r="F2239" s="45" t="s">
        <v>267</v>
      </c>
      <c r="G2239" s="46" t="s">
        <v>8788</v>
      </c>
      <c r="H2239" s="211">
        <v>44922</v>
      </c>
      <c r="I2239" s="41">
        <f>Table15[[#This Row],[Fecha 
de 
expedición]]+1461</f>
        <v>46383</v>
      </c>
      <c r="J2239" s="228" t="str">
        <f ca="1">IF(I2239&gt;=TODAY(),"si","no")</f>
        <v>si</v>
      </c>
      <c r="K2239" s="8" t="str">
        <f ca="1">IF(ABS(_xlfn.DAYS(TODAY(),I2239))&lt;$B$9,"Debe renovar licencia luego de curso de 8 horas","")</f>
        <v/>
      </c>
      <c r="L2239" s="8"/>
      <c r="M2239" s="8" t="str">
        <f ca="1">IF(AND(J2239="no",$B$10="si"),"si","no")</f>
        <v>no</v>
      </c>
      <c r="N2239" s="266"/>
      <c r="O2239" s="266"/>
      <c r="P2239" s="266"/>
      <c r="Q2239" s="266"/>
      <c r="R2239" s="266"/>
    </row>
    <row r="2240" spans="1:18" x14ac:dyDescent="0.3">
      <c r="A2240" s="213" t="s">
        <v>8789</v>
      </c>
      <c r="B2240" s="226" t="s">
        <v>44</v>
      </c>
      <c r="C2240" s="227" t="s">
        <v>8790</v>
      </c>
      <c r="D2240" s="214" t="s">
        <v>57</v>
      </c>
      <c r="E2240" s="178" t="s">
        <v>8791</v>
      </c>
      <c r="F2240" s="45" t="s">
        <v>4080</v>
      </c>
      <c r="G2240" s="46" t="s">
        <v>8792</v>
      </c>
      <c r="H2240" s="211">
        <v>44922</v>
      </c>
      <c r="I2240" s="41">
        <f>Table15[[#This Row],[Fecha 
de 
expedición]]+1461</f>
        <v>46383</v>
      </c>
      <c r="J2240" s="228" t="str">
        <f ca="1">IF(I2240&gt;=TODAY(),"si","no")</f>
        <v>si</v>
      </c>
      <c r="K2240" s="8" t="str">
        <f ca="1">IF(ABS(_xlfn.DAYS(TODAY(),I2240))&lt;$B$9,"Debe renovar licencia luego de curso de 8 horas","")</f>
        <v/>
      </c>
      <c r="L2240" s="8"/>
      <c r="M2240" s="8" t="str">
        <f ca="1">IF(AND(J2240="no",$B$10="si"),"si","no")</f>
        <v>no</v>
      </c>
      <c r="N2240" s="266"/>
      <c r="O2240" s="266"/>
      <c r="P2240" s="266"/>
      <c r="Q2240" s="266"/>
      <c r="R2240" s="266"/>
    </row>
    <row r="2241" spans="1:18" x14ac:dyDescent="0.3">
      <c r="A2241" s="213" t="s">
        <v>8793</v>
      </c>
      <c r="B2241" s="226" t="s">
        <v>44</v>
      </c>
      <c r="C2241" s="227" t="s">
        <v>8794</v>
      </c>
      <c r="D2241" s="214" t="s">
        <v>57</v>
      </c>
      <c r="E2241" s="178" t="s">
        <v>8795</v>
      </c>
      <c r="F2241" s="45" t="s">
        <v>69</v>
      </c>
      <c r="G2241" s="46" t="s">
        <v>8796</v>
      </c>
      <c r="H2241" s="211">
        <v>44922</v>
      </c>
      <c r="I2241" s="41">
        <f>Table15[[#This Row],[Fecha 
de 
expedición]]+1461</f>
        <v>46383</v>
      </c>
      <c r="J2241" s="228" t="str">
        <f ca="1">IF(I2241&gt;=TODAY(),"si","no")</f>
        <v>si</v>
      </c>
      <c r="K2241" s="8" t="str">
        <f ca="1">IF(ABS(_xlfn.DAYS(TODAY(),I2241))&lt;$B$9,"Debe renovar licencia luego de curso de 8 horas","")</f>
        <v/>
      </c>
      <c r="L2241" s="8"/>
      <c r="M2241" s="8" t="str">
        <f ca="1">IF(AND(J2241="no",$B$10="si"),"si","no")</f>
        <v>no</v>
      </c>
      <c r="N2241" s="266"/>
      <c r="O2241" s="266"/>
      <c r="P2241" s="266"/>
      <c r="Q2241" s="266"/>
      <c r="R2241" s="266"/>
    </row>
    <row r="2242" spans="1:18" x14ac:dyDescent="0.3">
      <c r="A2242" s="213" t="s">
        <v>8797</v>
      </c>
      <c r="B2242" s="226" t="s">
        <v>44</v>
      </c>
      <c r="C2242" s="227" t="s">
        <v>8798</v>
      </c>
      <c r="D2242" s="214" t="s">
        <v>57</v>
      </c>
      <c r="E2242" s="178" t="s">
        <v>8799</v>
      </c>
      <c r="F2242" s="45" t="s">
        <v>84</v>
      </c>
      <c r="G2242" s="46" t="s">
        <v>8800</v>
      </c>
      <c r="H2242" s="211">
        <v>44922</v>
      </c>
      <c r="I2242" s="41">
        <f>Table15[[#This Row],[Fecha 
de 
expedición]]+1461</f>
        <v>46383</v>
      </c>
      <c r="J2242" s="228" t="str">
        <f ca="1">IF(I2242&gt;=TODAY(),"si","no")</f>
        <v>si</v>
      </c>
      <c r="K2242" s="8" t="str">
        <f ca="1">IF(ABS(_xlfn.DAYS(TODAY(),I2242))&lt;$B$9,"Debe renovar licencia luego de curso de 8 horas","")</f>
        <v/>
      </c>
      <c r="L2242" s="8"/>
      <c r="M2242" s="8" t="str">
        <f ca="1">IF(AND(J2242="no",$B$10="si"),"si","no")</f>
        <v>no</v>
      </c>
      <c r="N2242" s="266"/>
      <c r="O2242" s="266"/>
      <c r="P2242" s="266"/>
      <c r="Q2242" s="266"/>
      <c r="R2242" s="266"/>
    </row>
    <row r="2243" spans="1:18" x14ac:dyDescent="0.3">
      <c r="A2243" s="213" t="s">
        <v>8801</v>
      </c>
      <c r="B2243" s="226" t="s">
        <v>44</v>
      </c>
      <c r="C2243" s="227" t="s">
        <v>8802</v>
      </c>
      <c r="D2243" s="214" t="s">
        <v>57</v>
      </c>
      <c r="E2243" s="178" t="s">
        <v>8803</v>
      </c>
      <c r="F2243" s="45" t="s">
        <v>1349</v>
      </c>
      <c r="G2243" s="46" t="s">
        <v>8804</v>
      </c>
      <c r="H2243" s="211">
        <v>44922</v>
      </c>
      <c r="I2243" s="41">
        <f>Table15[[#This Row],[Fecha 
de 
expedición]]+1461</f>
        <v>46383</v>
      </c>
      <c r="J2243" s="228" t="str">
        <f ca="1">IF(I2243&gt;=TODAY(),"si","no")</f>
        <v>si</v>
      </c>
      <c r="K2243" s="8" t="str">
        <f ca="1">IF(ABS(_xlfn.DAYS(TODAY(),I2243))&lt;$B$9,"Debe renovar licencia luego de curso de 8 horas","")</f>
        <v/>
      </c>
      <c r="L2243" s="8"/>
      <c r="M2243" s="8" t="str">
        <f ca="1">IF(AND(J2243="no",$B$10="si"),"si","no")</f>
        <v>no</v>
      </c>
      <c r="N2243" s="266"/>
      <c r="O2243" s="266"/>
      <c r="P2243" s="266"/>
      <c r="Q2243" s="266"/>
      <c r="R2243" s="266"/>
    </row>
    <row r="2244" spans="1:18" x14ac:dyDescent="0.3">
      <c r="A2244" s="213" t="s">
        <v>8805</v>
      </c>
      <c r="B2244" s="226" t="s">
        <v>44</v>
      </c>
      <c r="C2244" s="227" t="s">
        <v>8806</v>
      </c>
      <c r="D2244" s="214" t="s">
        <v>57</v>
      </c>
      <c r="E2244" s="178" t="s">
        <v>8807</v>
      </c>
      <c r="F2244" s="45" t="s">
        <v>1349</v>
      </c>
      <c r="G2244" s="46" t="s">
        <v>8808</v>
      </c>
      <c r="H2244" s="211">
        <v>44922</v>
      </c>
      <c r="I2244" s="41">
        <f>Table15[[#This Row],[Fecha 
de 
expedición]]+1461</f>
        <v>46383</v>
      </c>
      <c r="J2244" s="228" t="str">
        <f ca="1">IF(I2244&gt;=TODAY(),"si","no")</f>
        <v>si</v>
      </c>
      <c r="K2244" s="8" t="str">
        <f ca="1">IF(ABS(_xlfn.DAYS(TODAY(),I2244))&lt;$B$9,"Debe renovar licencia luego de curso de 8 horas","")</f>
        <v/>
      </c>
      <c r="L2244" s="8"/>
      <c r="M2244" s="8" t="str">
        <f ca="1">IF(AND(J2244="no",$B$10="si"),"si","no")</f>
        <v>no</v>
      </c>
      <c r="N2244" s="266"/>
      <c r="O2244" s="266"/>
      <c r="P2244" s="266"/>
      <c r="Q2244" s="266"/>
      <c r="R2244" s="266"/>
    </row>
    <row r="2245" spans="1:18" x14ac:dyDescent="0.3">
      <c r="A2245" s="213" t="s">
        <v>8809</v>
      </c>
      <c r="B2245" s="226" t="s">
        <v>44</v>
      </c>
      <c r="C2245" s="227" t="s">
        <v>8810</v>
      </c>
      <c r="D2245" s="214" t="s">
        <v>57</v>
      </c>
      <c r="E2245" s="178" t="s">
        <v>8811</v>
      </c>
      <c r="F2245" s="45" t="s">
        <v>1349</v>
      </c>
      <c r="G2245" s="46" t="s">
        <v>8812</v>
      </c>
      <c r="H2245" s="211">
        <v>44922</v>
      </c>
      <c r="I2245" s="41">
        <f>Table15[[#This Row],[Fecha 
de 
expedición]]+1461</f>
        <v>46383</v>
      </c>
      <c r="J2245" s="228" t="str">
        <f ca="1">IF(I2245&gt;=TODAY(),"si","no")</f>
        <v>si</v>
      </c>
      <c r="K2245" s="8" t="str">
        <f ca="1">IF(ABS(_xlfn.DAYS(TODAY(),I2245))&lt;$B$9,"Debe renovar licencia luego de curso de 8 horas","")</f>
        <v/>
      </c>
      <c r="L2245" s="8"/>
      <c r="M2245" s="8" t="str">
        <f ca="1">IF(AND(J2245="no",$B$10="si"),"si","no")</f>
        <v>no</v>
      </c>
      <c r="N2245" s="266"/>
      <c r="O2245" s="266"/>
      <c r="P2245" s="266"/>
      <c r="Q2245" s="266"/>
      <c r="R2245" s="266"/>
    </row>
    <row r="2246" spans="1:18" x14ac:dyDescent="0.3">
      <c r="A2246" s="213" t="s">
        <v>8813</v>
      </c>
      <c r="B2246" s="226" t="s">
        <v>44</v>
      </c>
      <c r="C2246" s="227" t="s">
        <v>8814</v>
      </c>
      <c r="D2246" s="214" t="s">
        <v>57</v>
      </c>
      <c r="E2246" s="178" t="s">
        <v>8815</v>
      </c>
      <c r="F2246" s="45" t="s">
        <v>119</v>
      </c>
      <c r="G2246" s="46" t="s">
        <v>8816</v>
      </c>
      <c r="H2246" s="211">
        <v>44922</v>
      </c>
      <c r="I2246" s="41">
        <f>Table15[[#This Row],[Fecha 
de 
expedición]]+1461</f>
        <v>46383</v>
      </c>
      <c r="J2246" s="228" t="str">
        <f ca="1">IF(I2246&gt;=TODAY(),"si","no")</f>
        <v>si</v>
      </c>
      <c r="K2246" s="8" t="str">
        <f ca="1">IF(ABS(_xlfn.DAYS(TODAY(),I2246))&lt;$B$9,"Debe renovar licencia luego de curso de 8 horas","")</f>
        <v/>
      </c>
      <c r="L2246" s="8"/>
      <c r="M2246" s="8" t="str">
        <f ca="1">IF(AND(J2246="no",$B$10="si"),"si","no")</f>
        <v>no</v>
      </c>
      <c r="N2246" s="266"/>
      <c r="O2246" s="266"/>
      <c r="P2246" s="266"/>
      <c r="Q2246" s="266"/>
      <c r="R2246" s="266"/>
    </row>
    <row r="2247" spans="1:18" x14ac:dyDescent="0.3">
      <c r="A2247" s="213" t="s">
        <v>8817</v>
      </c>
      <c r="B2247" s="226" t="s">
        <v>44</v>
      </c>
      <c r="C2247" s="227" t="s">
        <v>8818</v>
      </c>
      <c r="D2247" s="214" t="s">
        <v>57</v>
      </c>
      <c r="E2247" s="178" t="s">
        <v>8819</v>
      </c>
      <c r="F2247" s="45" t="s">
        <v>8820</v>
      </c>
      <c r="G2247" s="46" t="s">
        <v>8821</v>
      </c>
      <c r="H2247" s="211">
        <v>44922</v>
      </c>
      <c r="I2247" s="41">
        <f>Table15[[#This Row],[Fecha 
de 
expedición]]+1461</f>
        <v>46383</v>
      </c>
      <c r="J2247" s="228" t="str">
        <f ca="1">IF(I2247&gt;=TODAY(),"si","no")</f>
        <v>si</v>
      </c>
      <c r="K2247" s="8" t="str">
        <f ca="1">IF(ABS(_xlfn.DAYS(TODAY(),I2247))&lt;$B$9,"Debe renovar licencia luego de curso de 8 horas","")</f>
        <v/>
      </c>
      <c r="L2247" s="8"/>
      <c r="M2247" s="8" t="str">
        <f ca="1">IF(AND(J2247="no",$B$10="si"),"si","no")</f>
        <v>no</v>
      </c>
      <c r="N2247" s="266"/>
      <c r="O2247" s="266"/>
      <c r="P2247" s="266"/>
      <c r="Q2247" s="266"/>
      <c r="R2247" s="266"/>
    </row>
    <row r="2248" spans="1:18" x14ac:dyDescent="0.3">
      <c r="A2248" s="213" t="s">
        <v>8822</v>
      </c>
      <c r="B2248" s="226" t="s">
        <v>44</v>
      </c>
      <c r="C2248" s="227" t="s">
        <v>8823</v>
      </c>
      <c r="D2248" s="214" t="s">
        <v>57</v>
      </c>
      <c r="E2248" s="178" t="s">
        <v>8824</v>
      </c>
      <c r="F2248" s="286" t="s">
        <v>119</v>
      </c>
      <c r="G2248" s="46" t="s">
        <v>8825</v>
      </c>
      <c r="H2248" s="211">
        <v>44922</v>
      </c>
      <c r="I2248" s="41">
        <f>Table15[[#This Row],[Fecha 
de 
expedición]]+1461</f>
        <v>46383</v>
      </c>
      <c r="J2248" s="228" t="str">
        <f ca="1">IF(I2248&gt;=TODAY(),"si","no")</f>
        <v>si</v>
      </c>
      <c r="K2248" s="8" t="str">
        <f ca="1">IF(ABS(_xlfn.DAYS(TODAY(),I2248))&lt;$B$9,"Debe renovar licencia luego de curso de 8 horas","")</f>
        <v/>
      </c>
      <c r="L2248" s="8"/>
      <c r="M2248" s="8" t="str">
        <f ca="1">IF(AND(J2248="no",$B$10="si"),"si","no")</f>
        <v>no</v>
      </c>
      <c r="N2248" s="266"/>
      <c r="O2248" s="266"/>
      <c r="P2248" s="266"/>
      <c r="Q2248" s="266"/>
      <c r="R2248" s="266"/>
    </row>
    <row r="2249" spans="1:18" x14ac:dyDescent="0.3">
      <c r="A2249" s="213" t="s">
        <v>8826</v>
      </c>
      <c r="B2249" s="226" t="s">
        <v>44</v>
      </c>
      <c r="C2249" s="227" t="s">
        <v>8827</v>
      </c>
      <c r="D2249" s="214" t="s">
        <v>57</v>
      </c>
      <c r="E2249" s="285" t="s">
        <v>8828</v>
      </c>
      <c r="F2249" s="288" t="s">
        <v>443</v>
      </c>
      <c r="G2249" s="289" t="s">
        <v>8829</v>
      </c>
      <c r="H2249" s="211">
        <v>44922</v>
      </c>
      <c r="I2249" s="41">
        <f>Table15[[#This Row],[Fecha 
de 
expedición]]+1461</f>
        <v>46383</v>
      </c>
      <c r="J2249" s="228" t="str">
        <f ca="1">IF(I2249&gt;=TODAY(),"si","no")</f>
        <v>si</v>
      </c>
      <c r="K2249" s="8" t="str">
        <f ca="1">IF(ABS(_xlfn.DAYS(TODAY(),I2249))&lt;$B$9,"Debe renovar licencia luego de curso de 8 horas","")</f>
        <v/>
      </c>
      <c r="L2249" s="8"/>
      <c r="M2249" s="8" t="str">
        <f ca="1">IF(AND(J2249="no",$B$10="si"),"si","no")</f>
        <v>no</v>
      </c>
      <c r="N2249" s="266"/>
      <c r="O2249" s="266"/>
      <c r="P2249" s="266"/>
      <c r="Q2249" s="266"/>
      <c r="R2249" s="266"/>
    </row>
    <row r="2250" spans="1:18" x14ac:dyDescent="0.3">
      <c r="A2250" s="213" t="s">
        <v>8830</v>
      </c>
      <c r="B2250" s="226" t="s">
        <v>44</v>
      </c>
      <c r="C2250" s="227" t="s">
        <v>8831</v>
      </c>
      <c r="D2250" s="214" t="s">
        <v>57</v>
      </c>
      <c r="E2250" s="178" t="s">
        <v>8832</v>
      </c>
      <c r="F2250" s="287" t="s">
        <v>704</v>
      </c>
      <c r="G2250" s="46" t="s">
        <v>8833</v>
      </c>
      <c r="H2250" s="211">
        <v>44923</v>
      </c>
      <c r="I2250" s="41">
        <f>Table15[[#This Row],[Fecha 
de 
expedición]]+1461</f>
        <v>46384</v>
      </c>
      <c r="J2250" s="228" t="str">
        <f ca="1">IF(I2250&gt;=TODAY(),"si","no")</f>
        <v>si</v>
      </c>
      <c r="K2250" s="8" t="str">
        <f ca="1">IF(ABS(_xlfn.DAYS(TODAY(),I2250))&lt;$B$9,"Debe renovar licencia luego de curso de 8 horas","")</f>
        <v/>
      </c>
      <c r="L2250" s="8"/>
      <c r="M2250" s="8" t="str">
        <f ca="1">IF(AND(J2250="no",$B$10="si"),"si","no")</f>
        <v>no</v>
      </c>
      <c r="N2250" s="266"/>
      <c r="O2250" s="266"/>
      <c r="P2250" s="266"/>
      <c r="Q2250" s="266"/>
      <c r="R2250" s="266"/>
    </row>
    <row r="2251" spans="1:18" x14ac:dyDescent="0.3">
      <c r="A2251" s="213" t="s">
        <v>8834</v>
      </c>
      <c r="B2251" s="226" t="s">
        <v>44</v>
      </c>
      <c r="C2251" s="227" t="s">
        <v>8835</v>
      </c>
      <c r="D2251" s="214" t="s">
        <v>57</v>
      </c>
      <c r="E2251" s="178" t="s">
        <v>8836</v>
      </c>
      <c r="F2251" s="45" t="s">
        <v>69</v>
      </c>
      <c r="G2251" s="46" t="s">
        <v>8837</v>
      </c>
      <c r="H2251" s="211">
        <v>44923</v>
      </c>
      <c r="I2251" s="41">
        <f>Table15[[#This Row],[Fecha 
de 
expedición]]+1461</f>
        <v>46384</v>
      </c>
      <c r="J2251" s="228" t="str">
        <f ca="1">IF(I2251&gt;=TODAY(),"si","no")</f>
        <v>si</v>
      </c>
      <c r="K2251" s="8" t="str">
        <f ca="1">IF(ABS(_xlfn.DAYS(TODAY(),I2251))&lt;$B$9,"Debe renovar licencia luego de curso de 8 horas","")</f>
        <v/>
      </c>
      <c r="L2251" s="8"/>
      <c r="M2251" s="8" t="str">
        <f ca="1">IF(AND(J2251="no",$B$10="si"),"si","no")</f>
        <v>no</v>
      </c>
      <c r="N2251" s="266"/>
      <c r="O2251" s="266"/>
      <c r="P2251" s="266"/>
      <c r="Q2251" s="266"/>
      <c r="R2251" s="266"/>
    </row>
    <row r="2252" spans="1:18" x14ac:dyDescent="0.3">
      <c r="A2252" s="213" t="s">
        <v>8838</v>
      </c>
      <c r="B2252" s="226" t="s">
        <v>44</v>
      </c>
      <c r="C2252" s="227" t="s">
        <v>8839</v>
      </c>
      <c r="D2252" s="214" t="s">
        <v>57</v>
      </c>
      <c r="E2252" s="178" t="s">
        <v>8840</v>
      </c>
      <c r="F2252" s="45" t="s">
        <v>53</v>
      </c>
      <c r="G2252" s="46" t="s">
        <v>8841</v>
      </c>
      <c r="H2252" s="211">
        <v>44923</v>
      </c>
      <c r="I2252" s="41">
        <f>Table15[[#This Row],[Fecha 
de 
expedición]]+1461</f>
        <v>46384</v>
      </c>
      <c r="J2252" s="228" t="str">
        <f ca="1">IF(I2252&gt;=TODAY(),"si","no")</f>
        <v>si</v>
      </c>
      <c r="K2252" s="8" t="str">
        <f ca="1">IF(ABS(_xlfn.DAYS(TODAY(),I2252))&lt;$B$9,"Debe renovar licencia luego de curso de 8 horas","")</f>
        <v/>
      </c>
      <c r="L2252" s="8"/>
      <c r="M2252" s="8" t="str">
        <f ca="1">IF(AND(J2252="no",$B$10="si"),"si","no")</f>
        <v>no</v>
      </c>
      <c r="N2252" s="266"/>
      <c r="O2252" s="266"/>
      <c r="P2252" s="266"/>
      <c r="Q2252" s="266"/>
      <c r="R2252" s="266"/>
    </row>
    <row r="2253" spans="1:18" x14ac:dyDescent="0.3">
      <c r="A2253" s="213" t="s">
        <v>8842</v>
      </c>
      <c r="B2253" s="226" t="s">
        <v>44</v>
      </c>
      <c r="C2253" s="227" t="s">
        <v>8843</v>
      </c>
      <c r="D2253" s="214" t="s">
        <v>57</v>
      </c>
      <c r="E2253" s="178" t="s">
        <v>8844</v>
      </c>
      <c r="F2253" s="45" t="s">
        <v>8845</v>
      </c>
      <c r="G2253" s="46" t="s">
        <v>8846</v>
      </c>
      <c r="H2253" s="211">
        <v>44923</v>
      </c>
      <c r="I2253" s="41">
        <f>Table15[[#This Row],[Fecha 
de 
expedición]]+1461</f>
        <v>46384</v>
      </c>
      <c r="J2253" s="228" t="str">
        <f ca="1">IF(I2253&gt;=TODAY(),"si","no")</f>
        <v>si</v>
      </c>
      <c r="K2253" s="8" t="str">
        <f ca="1">IF(ABS(_xlfn.DAYS(TODAY(),I2253))&lt;$B$9,"Debe renovar licencia luego de curso de 8 horas","")</f>
        <v/>
      </c>
      <c r="L2253" s="8"/>
      <c r="M2253" s="8" t="str">
        <f ca="1">IF(AND(J2253="no",$B$10="si"),"si","no")</f>
        <v>no</v>
      </c>
      <c r="N2253" s="266"/>
      <c r="O2253" s="266"/>
      <c r="P2253" s="266"/>
      <c r="Q2253" s="266"/>
      <c r="R2253" s="266"/>
    </row>
    <row r="2254" spans="1:18" x14ac:dyDescent="0.3">
      <c r="A2254" s="213" t="s">
        <v>8847</v>
      </c>
      <c r="B2254" s="226" t="s">
        <v>44</v>
      </c>
      <c r="C2254" s="227" t="s">
        <v>8848</v>
      </c>
      <c r="D2254" s="214" t="s">
        <v>57</v>
      </c>
      <c r="E2254" s="178" t="s">
        <v>8849</v>
      </c>
      <c r="F2254" s="45" t="s">
        <v>74</v>
      </c>
      <c r="G2254" s="46" t="s">
        <v>8850</v>
      </c>
      <c r="H2254" s="211">
        <v>44923</v>
      </c>
      <c r="I2254" s="41">
        <f>Table15[[#This Row],[Fecha 
de 
expedición]]+1461</f>
        <v>46384</v>
      </c>
      <c r="J2254" s="228" t="str">
        <f ca="1">IF(I2254&gt;=TODAY(),"si","no")</f>
        <v>si</v>
      </c>
      <c r="K2254" s="8" t="str">
        <f ca="1">IF(ABS(_xlfn.DAYS(TODAY(),I2254))&lt;$B$9,"Debe renovar licencia luego de curso de 8 horas","")</f>
        <v/>
      </c>
      <c r="L2254" s="8"/>
      <c r="M2254" s="8" t="str">
        <f ca="1">IF(AND(J2254="no",$B$10="si"),"si","no")</f>
        <v>no</v>
      </c>
      <c r="N2254" s="266"/>
      <c r="O2254" s="266"/>
      <c r="P2254" s="266"/>
      <c r="Q2254" s="266"/>
      <c r="R2254" s="266"/>
    </row>
    <row r="2255" spans="1:18" x14ac:dyDescent="0.3">
      <c r="A2255" s="213" t="s">
        <v>8851</v>
      </c>
      <c r="B2255" s="226" t="s">
        <v>44</v>
      </c>
      <c r="C2255" s="227" t="s">
        <v>8852</v>
      </c>
      <c r="D2255" s="214" t="s">
        <v>57</v>
      </c>
      <c r="E2255" s="178" t="s">
        <v>8853</v>
      </c>
      <c r="F2255" s="45" t="s">
        <v>262</v>
      </c>
      <c r="G2255" s="46" t="s">
        <v>8854</v>
      </c>
      <c r="H2255" s="211">
        <v>44923</v>
      </c>
      <c r="I2255" s="41">
        <f>Table15[[#This Row],[Fecha 
de 
expedición]]+1461</f>
        <v>46384</v>
      </c>
      <c r="J2255" s="228" t="str">
        <f ca="1">IF(I2255&gt;=TODAY(),"si","no")</f>
        <v>si</v>
      </c>
      <c r="K2255" s="8" t="str">
        <f ca="1">IF(ABS(_xlfn.DAYS(TODAY(),I2255))&lt;$B$9,"Debe renovar licencia luego de curso de 8 horas","")</f>
        <v/>
      </c>
      <c r="L2255" s="8"/>
      <c r="M2255" s="8" t="str">
        <f ca="1">IF(AND(J2255="no",$B$10="si"),"si","no")</f>
        <v>no</v>
      </c>
      <c r="N2255" s="266"/>
      <c r="O2255" s="266"/>
      <c r="P2255" s="266"/>
      <c r="Q2255" s="266"/>
      <c r="R2255" s="266"/>
    </row>
    <row r="2256" spans="1:18" x14ac:dyDescent="0.3">
      <c r="A2256" s="213" t="s">
        <v>8855</v>
      </c>
      <c r="B2256" s="226" t="s">
        <v>44</v>
      </c>
      <c r="C2256" s="227" t="s">
        <v>8856</v>
      </c>
      <c r="D2256" s="214" t="s">
        <v>57</v>
      </c>
      <c r="E2256" s="178" t="s">
        <v>8857</v>
      </c>
      <c r="F2256" s="45" t="s">
        <v>119</v>
      </c>
      <c r="G2256" s="46" t="s">
        <v>8858</v>
      </c>
      <c r="H2256" s="211">
        <v>44923</v>
      </c>
      <c r="I2256" s="41">
        <f>Table15[[#This Row],[Fecha 
de 
expedición]]+1461</f>
        <v>46384</v>
      </c>
      <c r="J2256" s="228" t="str">
        <f ca="1">IF(I2256&gt;=TODAY(),"si","no")</f>
        <v>si</v>
      </c>
      <c r="K2256" s="8" t="str">
        <f ca="1">IF(ABS(_xlfn.DAYS(TODAY(),I2256))&lt;$B$9,"Debe renovar licencia luego de curso de 8 horas","")</f>
        <v/>
      </c>
      <c r="L2256" s="8"/>
      <c r="M2256" s="8" t="str">
        <f ca="1">IF(AND(J2256="no",$B$10="si"),"si","no")</f>
        <v>no</v>
      </c>
      <c r="N2256" s="266"/>
      <c r="O2256" s="266"/>
      <c r="P2256" s="266"/>
      <c r="Q2256" s="266"/>
      <c r="R2256" s="266"/>
    </row>
    <row r="2257" spans="1:18" x14ac:dyDescent="0.3">
      <c r="A2257" s="213" t="s">
        <v>8859</v>
      </c>
      <c r="B2257" s="226" t="s">
        <v>44</v>
      </c>
      <c r="C2257" s="227" t="s">
        <v>8860</v>
      </c>
      <c r="D2257" s="214" t="s">
        <v>57</v>
      </c>
      <c r="E2257" s="178" t="s">
        <v>8861</v>
      </c>
      <c r="F2257" s="45" t="s">
        <v>892</v>
      </c>
      <c r="G2257" s="46" t="s">
        <v>8862</v>
      </c>
      <c r="H2257" s="211">
        <v>44923</v>
      </c>
      <c r="I2257" s="41">
        <f>Table15[[#This Row],[Fecha 
de 
expedición]]+1461</f>
        <v>46384</v>
      </c>
      <c r="J2257" s="228" t="str">
        <f ca="1">IF(I2257&gt;=TODAY(),"si","no")</f>
        <v>si</v>
      </c>
      <c r="K2257" s="8" t="str">
        <f ca="1">IF(ABS(_xlfn.DAYS(TODAY(),I2257))&lt;$B$9,"Debe renovar licencia luego de curso de 8 horas","")</f>
        <v/>
      </c>
      <c r="L2257" s="8"/>
      <c r="M2257" s="8" t="str">
        <f ca="1">IF(AND(J2257="no",$B$10="si"),"si","no")</f>
        <v>no</v>
      </c>
      <c r="N2257" s="266"/>
      <c r="O2257" s="266"/>
      <c r="P2257" s="266"/>
      <c r="Q2257" s="266"/>
      <c r="R2257" s="266"/>
    </row>
    <row r="2258" spans="1:18" x14ac:dyDescent="0.3">
      <c r="A2258" s="213" t="s">
        <v>8863</v>
      </c>
      <c r="B2258" s="226" t="s">
        <v>44</v>
      </c>
      <c r="C2258" s="227" t="s">
        <v>8864</v>
      </c>
      <c r="D2258" s="214" t="s">
        <v>57</v>
      </c>
      <c r="E2258" s="178" t="s">
        <v>8865</v>
      </c>
      <c r="F2258" s="45" t="s">
        <v>8866</v>
      </c>
      <c r="G2258" s="46" t="s">
        <v>8867</v>
      </c>
      <c r="H2258" s="211">
        <v>44923</v>
      </c>
      <c r="I2258" s="41">
        <f>Table15[[#This Row],[Fecha 
de 
expedición]]+1461</f>
        <v>46384</v>
      </c>
      <c r="J2258" s="228" t="str">
        <f ca="1">IF(I2258&gt;=TODAY(),"si","no")</f>
        <v>si</v>
      </c>
      <c r="K2258" s="8" t="str">
        <f ca="1">IF(ABS(_xlfn.DAYS(TODAY(),I2258))&lt;$B$9,"Debe renovar licencia luego de curso de 8 horas","")</f>
        <v/>
      </c>
      <c r="L2258" s="8"/>
      <c r="M2258" s="8" t="str">
        <f ca="1">IF(AND(J2258="no",$B$10="si"),"si","no")</f>
        <v>no</v>
      </c>
      <c r="N2258" s="266"/>
      <c r="O2258" s="266"/>
      <c r="P2258" s="266"/>
      <c r="Q2258" s="266"/>
      <c r="R2258" s="266"/>
    </row>
    <row r="2259" spans="1:18" x14ac:dyDescent="0.3">
      <c r="A2259" s="213" t="s">
        <v>8868</v>
      </c>
      <c r="B2259" s="226" t="s">
        <v>44</v>
      </c>
      <c r="C2259" s="227" t="s">
        <v>8869</v>
      </c>
      <c r="D2259" s="214" t="s">
        <v>57</v>
      </c>
      <c r="E2259" s="178" t="s">
        <v>8870</v>
      </c>
      <c r="F2259" s="45" t="s">
        <v>416</v>
      </c>
      <c r="G2259" s="46" t="s">
        <v>8871</v>
      </c>
      <c r="H2259" s="211">
        <v>44923</v>
      </c>
      <c r="I2259" s="41">
        <f>Table15[[#This Row],[Fecha 
de 
expedición]]+1461</f>
        <v>46384</v>
      </c>
      <c r="J2259" s="228" t="str">
        <f ca="1">IF(I2259&gt;=TODAY(),"si","no")</f>
        <v>si</v>
      </c>
      <c r="K2259" s="8" t="str">
        <f ca="1">IF(ABS(_xlfn.DAYS(TODAY(),I2259))&lt;$B$9,"Debe renovar licencia luego de curso de 8 horas","")</f>
        <v/>
      </c>
      <c r="L2259" s="8"/>
      <c r="M2259" s="8" t="str">
        <f ca="1">IF(AND(J2259="no",$B$10="si"),"si","no")</f>
        <v>no</v>
      </c>
      <c r="N2259" s="266"/>
      <c r="O2259" s="266"/>
      <c r="P2259" s="266"/>
      <c r="Q2259" s="266"/>
      <c r="R2259" s="266"/>
    </row>
    <row r="2260" spans="1:18" x14ac:dyDescent="0.3">
      <c r="A2260" s="213" t="s">
        <v>8872</v>
      </c>
      <c r="B2260" s="226" t="s">
        <v>44</v>
      </c>
      <c r="C2260" s="227" t="s">
        <v>8873</v>
      </c>
      <c r="D2260" s="214" t="s">
        <v>57</v>
      </c>
      <c r="E2260" s="60" t="s">
        <v>8874</v>
      </c>
      <c r="F2260" s="45" t="s">
        <v>74</v>
      </c>
      <c r="G2260" s="46" t="s">
        <v>8875</v>
      </c>
      <c r="H2260" s="211">
        <v>44936</v>
      </c>
      <c r="I2260" s="41">
        <f>Table15[[#This Row],[Fecha 
de 
expedición]]+1461</f>
        <v>46397</v>
      </c>
      <c r="J2260" s="228" t="str">
        <f ca="1">IF(I2260&gt;=TODAY(),"si","no")</f>
        <v>si</v>
      </c>
      <c r="K2260" s="8" t="str">
        <f ca="1">IF(ABS(_xlfn.DAYS(TODAY(),I2260))&lt;$B$9,"Debe renovar licencia luego de curso de 8 horas","")</f>
        <v/>
      </c>
      <c r="L2260" s="8"/>
      <c r="M2260" s="8" t="str">
        <f ca="1">IF(AND(J2260="no",$B$10="si"),"si","no")</f>
        <v>no</v>
      </c>
      <c r="N2260" s="266"/>
      <c r="O2260" s="266"/>
      <c r="P2260" s="266"/>
      <c r="Q2260" s="266"/>
      <c r="R2260" s="266"/>
    </row>
    <row r="2261" spans="1:18" x14ac:dyDescent="0.3">
      <c r="A2261" s="252" t="s">
        <v>8876</v>
      </c>
      <c r="B2261" s="226" t="s">
        <v>44</v>
      </c>
      <c r="C2261" s="253" t="s">
        <v>8877</v>
      </c>
      <c r="D2261" s="254" t="s">
        <v>57</v>
      </c>
      <c r="E2261" s="259" t="s">
        <v>8878</v>
      </c>
      <c r="F2261" s="38" t="s">
        <v>453</v>
      </c>
      <c r="G2261" s="256" t="s">
        <v>8879</v>
      </c>
      <c r="H2261" s="257">
        <v>44936</v>
      </c>
      <c r="I2261" s="41">
        <f>Table15[[#This Row],[Fecha 
de 
expedición]]+1461</f>
        <v>46397</v>
      </c>
      <c r="J2261" s="258" t="str">
        <f ca="1">IF(I2261&gt;=TODAY(),"si","no")</f>
        <v>si</v>
      </c>
      <c r="K2261" s="8" t="str">
        <f ca="1">IF(ABS(_xlfn.DAYS(TODAY(),I2261))&lt;$B$9,"Debe renovar licencia luego de curso de 8 horas","")</f>
        <v/>
      </c>
      <c r="L2261" s="8"/>
      <c r="M2261" s="8" t="str">
        <f ca="1">IF(AND(J2261="no",$B$10="si"),"si","no")</f>
        <v>no</v>
      </c>
      <c r="N2261" s="266"/>
      <c r="O2261" s="266"/>
      <c r="P2261" s="266"/>
      <c r="Q2261" s="266"/>
      <c r="R2261" s="266"/>
    </row>
    <row r="2262" spans="1:18" x14ac:dyDescent="0.3">
      <c r="A2262" s="252" t="s">
        <v>8880</v>
      </c>
      <c r="B2262" s="226" t="s">
        <v>44</v>
      </c>
      <c r="C2262" s="253" t="s">
        <v>8881</v>
      </c>
      <c r="D2262" s="254" t="s">
        <v>57</v>
      </c>
      <c r="E2262" s="259" t="s">
        <v>8882</v>
      </c>
      <c r="F2262" s="38" t="s">
        <v>443</v>
      </c>
      <c r="G2262" s="256" t="s">
        <v>8883</v>
      </c>
      <c r="H2262" s="257">
        <v>44936</v>
      </c>
      <c r="I2262" s="41">
        <f>Table15[[#This Row],[Fecha 
de 
expedición]]+1461</f>
        <v>46397</v>
      </c>
      <c r="J2262" s="258" t="str">
        <f ca="1">IF(I2262&gt;=TODAY(),"si","no")</f>
        <v>si</v>
      </c>
      <c r="K2262" s="8" t="str">
        <f ca="1">IF(ABS(_xlfn.DAYS(TODAY(),I2262))&lt;$B$9,"Debe renovar licencia luego de curso de 8 horas","")</f>
        <v/>
      </c>
      <c r="L2262" s="8"/>
      <c r="M2262" s="8" t="str">
        <f ca="1">IF(AND(J2262="no",$B$10="si"),"si","no")</f>
        <v>no</v>
      </c>
      <c r="N2262" s="266"/>
      <c r="O2262" s="266"/>
      <c r="P2262" s="266"/>
      <c r="Q2262" s="266"/>
      <c r="R2262" s="266"/>
    </row>
    <row r="2263" spans="1:18" x14ac:dyDescent="0.3">
      <c r="A2263" s="252" t="s">
        <v>8892</v>
      </c>
      <c r="B2263" s="226" t="s">
        <v>44</v>
      </c>
      <c r="C2263" s="253" t="s">
        <v>8893</v>
      </c>
      <c r="D2263" s="254" t="s">
        <v>57</v>
      </c>
      <c r="E2263" s="259" t="s">
        <v>8894</v>
      </c>
      <c r="F2263" s="38" t="s">
        <v>53</v>
      </c>
      <c r="G2263" s="256" t="s">
        <v>8895</v>
      </c>
      <c r="H2263" s="257">
        <v>44936</v>
      </c>
      <c r="I2263" s="41">
        <f>Table15[[#This Row],[Fecha 
de 
expedición]]+1461</f>
        <v>46397</v>
      </c>
      <c r="J2263" s="258" t="str">
        <f ca="1">IF(I2263&gt;=TODAY(),"si","no")</f>
        <v>si</v>
      </c>
      <c r="K2263" s="8" t="str">
        <f ca="1">IF(ABS(_xlfn.DAYS(TODAY(),I2263))&lt;$B$9,"Debe renovar licencia luego de curso de 8 horas","")</f>
        <v/>
      </c>
      <c r="L2263" s="8"/>
      <c r="M2263" s="8" t="str">
        <f ca="1">IF(AND(J2263="no",$B$10="si"),"si","no")</f>
        <v>no</v>
      </c>
      <c r="N2263" s="266"/>
      <c r="O2263" s="266"/>
      <c r="P2263" s="266"/>
      <c r="Q2263" s="266"/>
      <c r="R2263" s="266"/>
    </row>
    <row r="2264" spans="1:18" x14ac:dyDescent="0.3">
      <c r="A2264" s="252" t="s">
        <v>8888</v>
      </c>
      <c r="B2264" s="226" t="s">
        <v>44</v>
      </c>
      <c r="C2264" s="253" t="s">
        <v>8889</v>
      </c>
      <c r="D2264" s="254" t="s">
        <v>57</v>
      </c>
      <c r="E2264" s="259" t="s">
        <v>8890</v>
      </c>
      <c r="F2264" s="38" t="s">
        <v>1204</v>
      </c>
      <c r="G2264" s="256" t="s">
        <v>8891</v>
      </c>
      <c r="H2264" s="257">
        <v>44936</v>
      </c>
      <c r="I2264" s="41">
        <f>Table15[[#This Row],[Fecha 
de 
expedición]]+1461</f>
        <v>46397</v>
      </c>
      <c r="J2264" s="258" t="str">
        <f ca="1">IF(I2264&gt;=TODAY(),"si","no")</f>
        <v>si</v>
      </c>
      <c r="K2264" s="8" t="str">
        <f ca="1">IF(ABS(_xlfn.DAYS(TODAY(),I2264))&lt;$B$9,"Debe renovar licencia luego de curso de 8 horas","")</f>
        <v/>
      </c>
      <c r="L2264" s="8"/>
      <c r="M2264" s="8" t="str">
        <f ca="1">IF(AND(J2264="no",$B$10="si"),"si","no")</f>
        <v>no</v>
      </c>
      <c r="N2264" s="266"/>
      <c r="O2264" s="266"/>
      <c r="P2264" s="266"/>
      <c r="Q2264" s="266"/>
      <c r="R2264" s="266"/>
    </row>
    <row r="2265" spans="1:18" x14ac:dyDescent="0.3">
      <c r="A2265" s="252" t="s">
        <v>8884</v>
      </c>
      <c r="B2265" s="226" t="s">
        <v>44</v>
      </c>
      <c r="C2265" s="253" t="s">
        <v>8885</v>
      </c>
      <c r="D2265" s="254" t="s">
        <v>57</v>
      </c>
      <c r="E2265" s="259" t="s">
        <v>8886</v>
      </c>
      <c r="F2265" s="38" t="s">
        <v>119</v>
      </c>
      <c r="G2265" s="256" t="s">
        <v>8887</v>
      </c>
      <c r="H2265" s="257">
        <v>44936</v>
      </c>
      <c r="I2265" s="41">
        <f>Table15[[#This Row],[Fecha 
de 
expedición]]+1461</f>
        <v>46397</v>
      </c>
      <c r="J2265" s="258" t="str">
        <f ca="1">IF(I2265&gt;=TODAY(),"si","no")</f>
        <v>si</v>
      </c>
      <c r="K2265" s="8" t="str">
        <f ca="1">IF(ABS(_xlfn.DAYS(TODAY(),I2265))&lt;$B$9,"Debe renovar licencia luego de curso de 8 horas","")</f>
        <v/>
      </c>
      <c r="L2265" s="8"/>
      <c r="M2265" s="8" t="str">
        <f ca="1">IF(AND(J2265="no",$B$10="si"),"si","no")</f>
        <v>no</v>
      </c>
      <c r="N2265" s="266"/>
      <c r="O2265" s="266"/>
      <c r="P2265" s="266"/>
      <c r="Q2265" s="266"/>
      <c r="R2265" s="266"/>
    </row>
    <row r="2266" spans="1:18" x14ac:dyDescent="0.3">
      <c r="A2266" s="252" t="s">
        <v>8089</v>
      </c>
      <c r="B2266" s="226" t="s">
        <v>44</v>
      </c>
      <c r="C2266" s="253" t="s">
        <v>8917</v>
      </c>
      <c r="D2266" s="254" t="s">
        <v>57</v>
      </c>
      <c r="E2266" s="259" t="s">
        <v>8091</v>
      </c>
      <c r="F2266" s="38" t="s">
        <v>453</v>
      </c>
      <c r="G2266" s="256" t="s">
        <v>8092</v>
      </c>
      <c r="H2266" s="257">
        <v>44937</v>
      </c>
      <c r="I2266" s="41">
        <f>Table15[[#This Row],[Fecha 
de 
expedición]]+1461</f>
        <v>46398</v>
      </c>
      <c r="J2266" s="258" t="str">
        <f ca="1">IF(I2266&gt;=TODAY(),"si","no")</f>
        <v>si</v>
      </c>
      <c r="K2266" s="8" t="str">
        <f ca="1">IF(ABS(_xlfn.DAYS(TODAY(),I2266))&lt;$B$9,"Debe renovar licencia luego de curso de 8 horas","")</f>
        <v/>
      </c>
      <c r="L2266" s="8"/>
      <c r="M2266" s="8" t="str">
        <f ca="1">IF(AND(J2266="no",$B$10="si"),"si","no")</f>
        <v>no</v>
      </c>
      <c r="N2266" s="266"/>
      <c r="O2266" s="266"/>
      <c r="P2266" s="266"/>
      <c r="Q2266" s="266"/>
      <c r="R2266" s="266"/>
    </row>
    <row r="2267" spans="1:18" x14ac:dyDescent="0.3">
      <c r="A2267" s="252" t="s">
        <v>8929</v>
      </c>
      <c r="B2267" s="226" t="s">
        <v>44</v>
      </c>
      <c r="C2267" s="253" t="s">
        <v>8930</v>
      </c>
      <c r="D2267" s="254" t="s">
        <v>57</v>
      </c>
      <c r="E2267" s="259" t="s">
        <v>8931</v>
      </c>
      <c r="F2267" s="38" t="s">
        <v>929</v>
      </c>
      <c r="G2267" s="256" t="s">
        <v>8932</v>
      </c>
      <c r="H2267" s="257">
        <v>44951</v>
      </c>
      <c r="I2267" s="41">
        <f>Table15[[#This Row],[Fecha 
de 
expedición]]+1461</f>
        <v>46412</v>
      </c>
      <c r="J2267" s="258" t="str">
        <f ca="1">IF(I2267&gt;=TODAY(),"si","no")</f>
        <v>si</v>
      </c>
      <c r="K2267" s="8" t="str">
        <f ca="1">IF(ABS(_xlfn.DAYS(TODAY(),I2267))&lt;$B$9,"Debe renovar licencia luego de curso de 8 horas","")</f>
        <v/>
      </c>
      <c r="L2267" s="8"/>
      <c r="M2267" s="8" t="str">
        <f ca="1">IF(AND(J2267="no",$B$10="si"),"si","no")</f>
        <v>no</v>
      </c>
      <c r="N2267" s="266"/>
      <c r="O2267" s="266"/>
      <c r="P2267" s="266"/>
      <c r="Q2267" s="266"/>
      <c r="R2267" s="266"/>
    </row>
    <row r="2268" spans="1:18" x14ac:dyDescent="0.3">
      <c r="A2268" s="252" t="s">
        <v>8933</v>
      </c>
      <c r="B2268" s="226" t="s">
        <v>44</v>
      </c>
      <c r="C2268" s="253" t="s">
        <v>8934</v>
      </c>
      <c r="D2268" s="254" t="s">
        <v>57</v>
      </c>
      <c r="E2268" s="259" t="s">
        <v>8935</v>
      </c>
      <c r="F2268" s="38" t="s">
        <v>508</v>
      </c>
      <c r="G2268" s="256" t="s">
        <v>8936</v>
      </c>
      <c r="H2268" s="257">
        <v>44951</v>
      </c>
      <c r="I2268" s="41">
        <f>Table15[[#This Row],[Fecha 
de 
expedición]]+1461</f>
        <v>46412</v>
      </c>
      <c r="J2268" s="258" t="str">
        <f ca="1">IF(I2268&gt;=TODAY(),"si","no")</f>
        <v>si</v>
      </c>
      <c r="K2268" s="8" t="str">
        <f ca="1">IF(ABS(_xlfn.DAYS(TODAY(),I2268))&lt;$B$9,"Debe renovar licencia luego de curso de 8 horas","")</f>
        <v/>
      </c>
      <c r="L2268" s="8"/>
      <c r="M2268" s="8" t="str">
        <f ca="1">IF(AND(J2268="no",$B$10="si"),"si","no")</f>
        <v>no</v>
      </c>
      <c r="N2268" s="266"/>
      <c r="O2268" s="266"/>
      <c r="P2268" s="266"/>
      <c r="Q2268" s="266"/>
      <c r="R2268" s="266"/>
    </row>
    <row r="2269" spans="1:18" x14ac:dyDescent="0.3">
      <c r="A2269" s="252" t="s">
        <v>8941</v>
      </c>
      <c r="B2269" s="226" t="s">
        <v>44</v>
      </c>
      <c r="C2269" s="253" t="s">
        <v>8942</v>
      </c>
      <c r="D2269" s="254" t="s">
        <v>57</v>
      </c>
      <c r="E2269" s="259" t="s">
        <v>8943</v>
      </c>
      <c r="F2269" s="38" t="s">
        <v>74</v>
      </c>
      <c r="G2269" s="256" t="s">
        <v>8944</v>
      </c>
      <c r="H2269" s="257">
        <v>44952</v>
      </c>
      <c r="I2269" s="41">
        <f>Table15[[#This Row],[Fecha 
de 
expedición]]+1461</f>
        <v>46413</v>
      </c>
      <c r="J2269" s="258" t="str">
        <f ca="1">IF(I2269&gt;=TODAY(),"si","no")</f>
        <v>si</v>
      </c>
      <c r="K2269" s="8" t="str">
        <f ca="1">IF(ABS(_xlfn.DAYS(TODAY(),I2269))&lt;$B$9,"Debe renovar licencia luego de curso de 8 horas","")</f>
        <v/>
      </c>
      <c r="L2269" s="8"/>
      <c r="M2269" s="8" t="str">
        <f ca="1">IF(AND(J2269="no",$B$10="si"),"si","no")</f>
        <v>no</v>
      </c>
      <c r="N2269" s="266"/>
      <c r="O2269" s="266"/>
      <c r="P2269" s="266"/>
      <c r="Q2269" s="266"/>
      <c r="R2269" s="266"/>
    </row>
    <row r="2270" spans="1:18" x14ac:dyDescent="0.3">
      <c r="A2270" s="252" t="s">
        <v>8949</v>
      </c>
      <c r="B2270" s="226" t="s">
        <v>44</v>
      </c>
      <c r="C2270" s="253" t="s">
        <v>8950</v>
      </c>
      <c r="D2270" s="254" t="s">
        <v>46</v>
      </c>
      <c r="E2270" s="259" t="s">
        <v>8951</v>
      </c>
      <c r="F2270" s="38" t="s">
        <v>124</v>
      </c>
      <c r="G2270" s="256" t="s">
        <v>8952</v>
      </c>
      <c r="H2270" s="257">
        <v>44959</v>
      </c>
      <c r="I2270" s="41">
        <f>Table15[[#This Row],[Fecha 
de 
expedición]]+1461</f>
        <v>46420</v>
      </c>
      <c r="J2270" s="258" t="str">
        <f ca="1">IF(I2270&gt;=TODAY(),"si","no")</f>
        <v>si</v>
      </c>
      <c r="K2270" s="8" t="str">
        <f ca="1">IF(ABS(_xlfn.DAYS(TODAY(),I2270))&lt;$B$9,"Debe renovar licencia luego de curso de 8 horas","")</f>
        <v/>
      </c>
      <c r="L2270" s="8"/>
      <c r="M2270" s="8" t="str">
        <f ca="1">IF(AND(J2270="no",$B$10="si"),"si","no")</f>
        <v>no</v>
      </c>
      <c r="N2270" s="266"/>
      <c r="O2270" s="266"/>
      <c r="P2270" s="266"/>
      <c r="Q2270" s="266"/>
      <c r="R2270" s="266"/>
    </row>
    <row r="2271" spans="1:18" x14ac:dyDescent="0.3">
      <c r="A2271" s="252" t="s">
        <v>8961</v>
      </c>
      <c r="B2271" s="226" t="s">
        <v>44</v>
      </c>
      <c r="C2271" s="253" t="s">
        <v>8962</v>
      </c>
      <c r="D2271" s="254" t="s">
        <v>57</v>
      </c>
      <c r="E2271" s="259" t="s">
        <v>8963</v>
      </c>
      <c r="F2271" s="38" t="s">
        <v>53</v>
      </c>
      <c r="G2271" s="256" t="s">
        <v>8964</v>
      </c>
      <c r="H2271" s="257">
        <v>44971</v>
      </c>
      <c r="I2271" s="41">
        <f>Table15[[#This Row],[Fecha 
de 
expedición]]+1461</f>
        <v>46432</v>
      </c>
      <c r="J2271" s="258" t="str">
        <f ca="1">IF(I2271&gt;=TODAY(),"si","no")</f>
        <v>si</v>
      </c>
      <c r="K2271" s="8" t="str">
        <f ca="1">IF(ABS(_xlfn.DAYS(TODAY(),I2271))&lt;$B$9,"Debe renovar licencia luego de curso de 8 horas","")</f>
        <v/>
      </c>
      <c r="L2271" s="8"/>
      <c r="M2271" s="8" t="str">
        <f ca="1">IF(AND(J2271="no",$B$10="si"),"si","no")</f>
        <v>no</v>
      </c>
      <c r="N2271" s="266"/>
      <c r="O2271" s="266"/>
      <c r="P2271" s="266"/>
      <c r="Q2271" s="266"/>
      <c r="R2271" s="266"/>
    </row>
    <row r="2272" spans="1:18" x14ac:dyDescent="0.3">
      <c r="A2272" s="252" t="s">
        <v>8965</v>
      </c>
      <c r="B2272" s="226" t="s">
        <v>44</v>
      </c>
      <c r="C2272" s="253" t="s">
        <v>8966</v>
      </c>
      <c r="D2272" s="254" t="s">
        <v>46</v>
      </c>
      <c r="E2272" s="259" t="s">
        <v>8967</v>
      </c>
      <c r="F2272" s="38" t="s">
        <v>114</v>
      </c>
      <c r="G2272" s="256" t="s">
        <v>8968</v>
      </c>
      <c r="H2272" s="257">
        <v>44973</v>
      </c>
      <c r="I2272" s="41">
        <f>Table15[[#This Row],[Fecha 
de 
expedición]]+1461</f>
        <v>46434</v>
      </c>
      <c r="J2272" s="258" t="str">
        <f ca="1">IF(I2272&gt;=TODAY(),"si","no")</f>
        <v>si</v>
      </c>
      <c r="K2272" s="8" t="str">
        <f ca="1">IF(ABS(_xlfn.DAYS(TODAY(),I2272))&lt;$B$9,"Debe renovar licencia luego de curso de 8 horas","")</f>
        <v/>
      </c>
      <c r="L2272" s="8"/>
      <c r="M2272" s="8" t="str">
        <f ca="1">IF(AND(J2272="no",$B$10="si"),"si","no")</f>
        <v>no</v>
      </c>
      <c r="N2272" s="266"/>
      <c r="O2272" s="266"/>
      <c r="P2272" s="266"/>
      <c r="Q2272" s="266"/>
      <c r="R2272" s="266"/>
    </row>
    <row r="2273" spans="1:18" x14ac:dyDescent="0.3">
      <c r="A2273" s="252" t="s">
        <v>8969</v>
      </c>
      <c r="B2273" s="226" t="s">
        <v>44</v>
      </c>
      <c r="C2273" s="253" t="s">
        <v>8970</v>
      </c>
      <c r="D2273" s="254" t="s">
        <v>57</v>
      </c>
      <c r="E2273" s="259" t="s">
        <v>8971</v>
      </c>
      <c r="F2273" s="38" t="s">
        <v>416</v>
      </c>
      <c r="G2273" s="256" t="s">
        <v>8972</v>
      </c>
      <c r="H2273" s="257">
        <v>44979</v>
      </c>
      <c r="I2273" s="41">
        <f>Table15[[#This Row],[Fecha 
de 
expedición]]+1461</f>
        <v>46440</v>
      </c>
      <c r="J2273" s="258" t="str">
        <f ca="1">IF(I2273&gt;=TODAY(),"si","no")</f>
        <v>si</v>
      </c>
      <c r="K2273" s="8" t="str">
        <f ca="1">IF(ABS(_xlfn.DAYS(TODAY(),I2273))&lt;$B$9,"Debe renovar licencia luego de curso de 8 horas","")</f>
        <v/>
      </c>
      <c r="L2273" s="8"/>
      <c r="M2273" s="8" t="str">
        <f ca="1">IF(AND(J2273="no",$B$10="si"),"si","no")</f>
        <v>no</v>
      </c>
      <c r="N2273" s="266"/>
      <c r="O2273" s="266"/>
      <c r="P2273" s="266"/>
      <c r="Q2273" s="266"/>
      <c r="R2273" s="266"/>
    </row>
    <row r="2274" spans="1:18" x14ac:dyDescent="0.3">
      <c r="A2274" s="252" t="s">
        <v>8973</v>
      </c>
      <c r="B2274" s="226" t="s">
        <v>44</v>
      </c>
      <c r="C2274" s="253" t="s">
        <v>8974</v>
      </c>
      <c r="D2274" s="254" t="s">
        <v>46</v>
      </c>
      <c r="E2274" s="259" t="s">
        <v>8975</v>
      </c>
      <c r="F2274" s="38" t="s">
        <v>109</v>
      </c>
      <c r="G2274" s="256" t="s">
        <v>8976</v>
      </c>
      <c r="H2274" s="257">
        <v>44979</v>
      </c>
      <c r="I2274" s="41">
        <f>Table15[[#This Row],[Fecha 
de 
expedición]]+1461</f>
        <v>46440</v>
      </c>
      <c r="J2274" s="258" t="str">
        <f ca="1">IF(I2274&gt;=TODAY(),"si","no")</f>
        <v>si</v>
      </c>
      <c r="K2274" s="8" t="str">
        <f ca="1">IF(ABS(_xlfn.DAYS(TODAY(),I2274))&lt;$B$9,"Debe renovar licencia luego de curso de 8 horas","")</f>
        <v/>
      </c>
      <c r="L2274" s="8"/>
      <c r="M2274" s="8" t="str">
        <f ca="1">IF(AND(J2274="no",$B$10="si"),"si","no")</f>
        <v>no</v>
      </c>
      <c r="N2274" s="266"/>
      <c r="O2274" s="266"/>
      <c r="P2274" s="266"/>
      <c r="Q2274" s="266"/>
      <c r="R2274" s="266"/>
    </row>
    <row r="2275" spans="1:18" x14ac:dyDescent="0.3">
      <c r="A2275" s="252" t="s">
        <v>8989</v>
      </c>
      <c r="B2275" s="226" t="s">
        <v>44</v>
      </c>
      <c r="C2275" s="253" t="s">
        <v>8990</v>
      </c>
      <c r="D2275" s="254" t="s">
        <v>57</v>
      </c>
      <c r="E2275" s="259" t="s">
        <v>8991</v>
      </c>
      <c r="F2275" s="38" t="s">
        <v>69</v>
      </c>
      <c r="G2275" s="256" t="s">
        <v>8992</v>
      </c>
      <c r="H2275" s="257">
        <v>44985</v>
      </c>
      <c r="I2275" s="41">
        <f>Table15[[#This Row],[Fecha 
de 
expedición]]+1461</f>
        <v>46446</v>
      </c>
      <c r="J2275" s="258" t="str">
        <f ca="1">IF(I2275&gt;=TODAY(),"si","no")</f>
        <v>si</v>
      </c>
      <c r="K2275" s="8" t="str">
        <f ca="1">IF(ABS(_xlfn.DAYS(TODAY(),I2275))&lt;$B$9,"Debe renovar licencia luego de curso de 8 horas","")</f>
        <v/>
      </c>
      <c r="L2275" s="8"/>
      <c r="M2275" s="8" t="str">
        <f ca="1">IF(AND(J2275="no",$B$10="si"),"si","no")</f>
        <v>no</v>
      </c>
      <c r="N2275" s="266"/>
      <c r="O2275" s="266"/>
      <c r="P2275" s="266"/>
      <c r="Q2275" s="266"/>
      <c r="R2275" s="266"/>
    </row>
    <row r="2276" spans="1:18" x14ac:dyDescent="0.3">
      <c r="A2276" s="252" t="s">
        <v>8993</v>
      </c>
      <c r="B2276" s="226" t="s">
        <v>44</v>
      </c>
      <c r="C2276" s="253" t="s">
        <v>8994</v>
      </c>
      <c r="D2276" s="254" t="s">
        <v>57</v>
      </c>
      <c r="E2276" s="259" t="s">
        <v>8995</v>
      </c>
      <c r="F2276" s="38" t="s">
        <v>74</v>
      </c>
      <c r="G2276" s="256" t="s">
        <v>8996</v>
      </c>
      <c r="H2276" s="257">
        <v>44985</v>
      </c>
      <c r="I2276" s="41">
        <f>Table15[[#This Row],[Fecha 
de 
expedición]]+1461</f>
        <v>46446</v>
      </c>
      <c r="J2276" s="258" t="str">
        <f ca="1">IF(I2276&gt;=TODAY(),"si","no")</f>
        <v>si</v>
      </c>
      <c r="K2276" s="8" t="str">
        <f ca="1">IF(ABS(_xlfn.DAYS(TODAY(),I2276))&lt;$B$9,"Debe renovar licencia luego de curso de 8 horas","")</f>
        <v/>
      </c>
      <c r="L2276" s="8"/>
      <c r="M2276" s="8" t="str">
        <f ca="1">IF(AND(J2276="no",$B$10="si"),"si","no")</f>
        <v>no</v>
      </c>
      <c r="N2276" s="266"/>
      <c r="O2276" s="266"/>
      <c r="P2276" s="266"/>
      <c r="Q2276" s="266"/>
      <c r="R2276" s="266"/>
    </row>
    <row r="2277" spans="1:18" x14ac:dyDescent="0.3">
      <c r="A2277" s="252" t="s">
        <v>8981</v>
      </c>
      <c r="B2277" s="226" t="s">
        <v>44</v>
      </c>
      <c r="C2277" s="253" t="s">
        <v>8982</v>
      </c>
      <c r="D2277" s="254" t="s">
        <v>57</v>
      </c>
      <c r="E2277" s="259" t="s">
        <v>8983</v>
      </c>
      <c r="F2277" s="38" t="s">
        <v>53</v>
      </c>
      <c r="G2277" s="256" t="s">
        <v>8984</v>
      </c>
      <c r="H2277" s="257">
        <v>44985</v>
      </c>
      <c r="I2277" s="41">
        <f>Table15[[#This Row],[Fecha 
de 
expedición]]+1461</f>
        <v>46446</v>
      </c>
      <c r="J2277" s="258" t="str">
        <f ca="1">IF(I2277&gt;=TODAY(),"si","no")</f>
        <v>si</v>
      </c>
      <c r="K2277" s="8" t="str">
        <f ca="1">IF(ABS(_xlfn.DAYS(TODAY(),I2277))&lt;$B$9,"Debe renovar licencia luego de curso de 8 horas","")</f>
        <v/>
      </c>
      <c r="L2277" s="8"/>
      <c r="M2277" s="8" t="str">
        <f ca="1">IF(AND(J2277="no",$B$10="si"),"si","no")</f>
        <v>no</v>
      </c>
      <c r="N2277" s="266"/>
      <c r="O2277" s="266"/>
      <c r="P2277" s="266"/>
      <c r="Q2277" s="266"/>
      <c r="R2277" s="266"/>
    </row>
    <row r="2278" spans="1:18" x14ac:dyDescent="0.3">
      <c r="A2278" s="252" t="s">
        <v>9005</v>
      </c>
      <c r="B2278" s="226" t="s">
        <v>44</v>
      </c>
      <c r="C2278" s="253" t="s">
        <v>9006</v>
      </c>
      <c r="D2278" s="254" t="s">
        <v>57</v>
      </c>
      <c r="E2278" s="259" t="s">
        <v>9007</v>
      </c>
      <c r="F2278" s="38" t="s">
        <v>929</v>
      </c>
      <c r="G2278" s="256" t="s">
        <v>9008</v>
      </c>
      <c r="H2278" s="257">
        <v>44985</v>
      </c>
      <c r="I2278" s="41">
        <f>Table15[[#This Row],[Fecha 
de 
expedición]]+1461</f>
        <v>46446</v>
      </c>
      <c r="J2278" s="258" t="str">
        <f ca="1">IF(I2278&gt;=TODAY(),"si","no")</f>
        <v>si</v>
      </c>
      <c r="K2278" s="8" t="str">
        <f ca="1">IF(ABS(_xlfn.DAYS(TODAY(),I2278))&lt;$B$9,"Debe renovar licencia luego de curso de 8 horas","")</f>
        <v/>
      </c>
      <c r="L2278" s="8"/>
      <c r="M2278" s="8" t="str">
        <f ca="1">IF(AND(J2278="no",$B$10="si"),"si","no")</f>
        <v>no</v>
      </c>
      <c r="N2278" s="266"/>
      <c r="O2278" s="266"/>
      <c r="P2278" s="266"/>
      <c r="Q2278" s="266"/>
      <c r="R2278" s="266"/>
    </row>
    <row r="2279" spans="1:18" x14ac:dyDescent="0.3">
      <c r="A2279" s="252" t="s">
        <v>9017</v>
      </c>
      <c r="B2279" s="226" t="s">
        <v>44</v>
      </c>
      <c r="C2279" s="253" t="s">
        <v>9018</v>
      </c>
      <c r="D2279" s="254" t="s">
        <v>57</v>
      </c>
      <c r="E2279" s="259" t="s">
        <v>9019</v>
      </c>
      <c r="F2279" s="38" t="s">
        <v>155</v>
      </c>
      <c r="G2279" s="256" t="s">
        <v>9020</v>
      </c>
      <c r="H2279" s="257">
        <v>44985</v>
      </c>
      <c r="I2279" s="41">
        <f>Table15[[#This Row],[Fecha 
de 
expedición]]+1461</f>
        <v>46446</v>
      </c>
      <c r="J2279" s="258" t="str">
        <f ca="1">IF(I2279&gt;=TODAY(),"si","no")</f>
        <v>si</v>
      </c>
      <c r="K2279" s="8" t="str">
        <f ca="1">IF(ABS(_xlfn.DAYS(TODAY(),I2279))&lt;$B$9,"Debe renovar licencia luego de curso de 8 horas","")</f>
        <v/>
      </c>
      <c r="L2279" s="8"/>
      <c r="M2279" s="8" t="str">
        <f ca="1">IF(AND(J2279="no",$B$10="si"),"si","no")</f>
        <v>no</v>
      </c>
      <c r="N2279" s="266"/>
      <c r="O2279" s="266"/>
      <c r="P2279" s="266"/>
      <c r="Q2279" s="266"/>
      <c r="R2279" s="266"/>
    </row>
    <row r="2280" spans="1:18" x14ac:dyDescent="0.3">
      <c r="A2280" s="252" t="s">
        <v>9001</v>
      </c>
      <c r="B2280" s="226" t="s">
        <v>44</v>
      </c>
      <c r="C2280" s="253" t="s">
        <v>9002</v>
      </c>
      <c r="D2280" s="254" t="s">
        <v>46</v>
      </c>
      <c r="E2280" s="259" t="s">
        <v>9003</v>
      </c>
      <c r="F2280" s="38" t="s">
        <v>74</v>
      </c>
      <c r="G2280" s="256" t="s">
        <v>9004</v>
      </c>
      <c r="H2280" s="257">
        <v>44985</v>
      </c>
      <c r="I2280" s="41">
        <f>Table15[[#This Row],[Fecha 
de 
expedición]]+1461</f>
        <v>46446</v>
      </c>
      <c r="J2280" s="258" t="str">
        <f ca="1">IF(I2280&gt;=TODAY(),"si","no")</f>
        <v>si</v>
      </c>
      <c r="K2280" s="8" t="str">
        <f ca="1">IF(ABS(_xlfn.DAYS(TODAY(),I2280))&lt;$B$9,"Debe renovar licencia luego de curso de 8 horas","")</f>
        <v/>
      </c>
      <c r="L2280" s="8"/>
      <c r="M2280" s="8" t="str">
        <f ca="1">IF(AND(J2280="no",$B$10="si"),"si","no")</f>
        <v>no</v>
      </c>
      <c r="N2280" s="266"/>
      <c r="O2280" s="266"/>
      <c r="P2280" s="266"/>
      <c r="Q2280" s="266"/>
      <c r="R2280" s="266"/>
    </row>
    <row r="2281" spans="1:18" x14ac:dyDescent="0.3">
      <c r="A2281" s="252" t="s">
        <v>9009</v>
      </c>
      <c r="B2281" s="226" t="s">
        <v>44</v>
      </c>
      <c r="C2281" s="253" t="s">
        <v>9010</v>
      </c>
      <c r="D2281" s="254" t="s">
        <v>57</v>
      </c>
      <c r="E2281" s="259" t="s">
        <v>9011</v>
      </c>
      <c r="F2281" s="38" t="s">
        <v>892</v>
      </c>
      <c r="G2281" s="256" t="s">
        <v>9012</v>
      </c>
      <c r="H2281" s="257">
        <v>44985</v>
      </c>
      <c r="I2281" s="41">
        <f>Table15[[#This Row],[Fecha 
de 
expedición]]+1461</f>
        <v>46446</v>
      </c>
      <c r="J2281" s="258" t="str">
        <f ca="1">IF(I2281&gt;=TODAY(),"si","no")</f>
        <v>si</v>
      </c>
      <c r="K2281" s="8" t="str">
        <f ca="1">IF(ABS(_xlfn.DAYS(TODAY(),I2281))&lt;$B$9,"Debe renovar licencia luego de curso de 8 horas","")</f>
        <v/>
      </c>
      <c r="L2281" s="8"/>
      <c r="M2281" s="8" t="str">
        <f ca="1">IF(AND(J2281="no",$B$10="si"),"si","no")</f>
        <v>no</v>
      </c>
      <c r="N2281" s="266"/>
      <c r="O2281" s="266"/>
      <c r="P2281" s="266"/>
      <c r="Q2281" s="266"/>
      <c r="R2281" s="266"/>
    </row>
    <row r="2282" spans="1:18" x14ac:dyDescent="0.3">
      <c r="A2282" s="260" t="s">
        <v>9029</v>
      </c>
      <c r="B2282" s="226" t="s">
        <v>44</v>
      </c>
      <c r="C2282" s="261" t="s">
        <v>9030</v>
      </c>
      <c r="D2282" s="262" t="s">
        <v>57</v>
      </c>
      <c r="E2282" s="269" t="s">
        <v>9031</v>
      </c>
      <c r="F2282" s="85" t="s">
        <v>844</v>
      </c>
      <c r="G2282" s="263" t="s">
        <v>9032</v>
      </c>
      <c r="H2282" s="264">
        <v>44988</v>
      </c>
      <c r="I2282" s="41">
        <f>Table15[[#This Row],[Fecha 
de 
expedición]]+1461</f>
        <v>46449</v>
      </c>
      <c r="J2282" s="265" t="str">
        <f ca="1">IF(I2282&gt;=TODAY(),"si","no")</f>
        <v>si</v>
      </c>
      <c r="K2282" s="8" t="str">
        <f ca="1">IF(ABS(_xlfn.DAYS(TODAY(),I2282))&lt;$B$9,"Debe renovar licencia luego de curso de 8 horas","")</f>
        <v/>
      </c>
      <c r="L2282" s="8"/>
      <c r="M2282" s="8" t="str">
        <f ca="1">IF(AND(J2282="no",$B$10="si"),"si","no")</f>
        <v>no</v>
      </c>
      <c r="N2282" s="266"/>
      <c r="O2282" s="266"/>
      <c r="P2282" s="266"/>
      <c r="Q2282" s="266"/>
      <c r="R2282" s="266"/>
    </row>
    <row r="2283" spans="1:18" x14ac:dyDescent="0.3">
      <c r="A2283" s="252" t="s">
        <v>9021</v>
      </c>
      <c r="B2283" s="226" t="s">
        <v>44</v>
      </c>
      <c r="C2283" s="253" t="s">
        <v>9022</v>
      </c>
      <c r="D2283" s="254" t="s">
        <v>57</v>
      </c>
      <c r="E2283" s="259" t="s">
        <v>9023</v>
      </c>
      <c r="F2283" s="38" t="s">
        <v>1291</v>
      </c>
      <c r="G2283" s="256" t="s">
        <v>9024</v>
      </c>
      <c r="H2283" s="257">
        <v>44988</v>
      </c>
      <c r="I2283" s="41">
        <f>Table15[[#This Row],[Fecha 
de 
expedición]]+1461</f>
        <v>46449</v>
      </c>
      <c r="J2283" s="258" t="str">
        <f ca="1">IF(I2283&gt;=TODAY(),"si","no")</f>
        <v>si</v>
      </c>
      <c r="K2283" s="8" t="str">
        <f ca="1">IF(ABS(_xlfn.DAYS(TODAY(),I2283))&lt;$B$9,"Debe renovar licencia luego de curso de 8 horas","")</f>
        <v/>
      </c>
      <c r="L2283" s="8"/>
      <c r="M2283" s="8" t="str">
        <f ca="1">IF(AND(J2283="no",$B$10="si"),"si","no")</f>
        <v>no</v>
      </c>
      <c r="N2283" s="266"/>
      <c r="O2283" s="266"/>
      <c r="P2283" s="266"/>
      <c r="Q2283" s="266"/>
      <c r="R2283" s="266"/>
    </row>
    <row r="2284" spans="1:18" x14ac:dyDescent="0.3">
      <c r="A2284" s="252" t="s">
        <v>9025</v>
      </c>
      <c r="B2284" s="226" t="s">
        <v>44</v>
      </c>
      <c r="C2284" s="253" t="s">
        <v>9026</v>
      </c>
      <c r="D2284" s="254" t="s">
        <v>57</v>
      </c>
      <c r="E2284" s="259" t="s">
        <v>9027</v>
      </c>
      <c r="F2284" s="38" t="s">
        <v>74</v>
      </c>
      <c r="G2284" s="256" t="s">
        <v>9028</v>
      </c>
      <c r="H2284" s="257">
        <v>44988</v>
      </c>
      <c r="I2284" s="41">
        <f>Table15[[#This Row],[Fecha 
de 
expedición]]+1461</f>
        <v>46449</v>
      </c>
      <c r="J2284" s="258" t="str">
        <f ca="1">IF(I2284&gt;=TODAY(),"si","no")</f>
        <v>si</v>
      </c>
      <c r="K2284" s="8" t="str">
        <f ca="1">IF(ABS(_xlfn.DAYS(TODAY(),I2284))&lt;$B$9,"Debe renovar licencia luego de curso de 8 horas","")</f>
        <v/>
      </c>
      <c r="L2284" s="8"/>
      <c r="M2284" s="8" t="str">
        <f ca="1">IF(AND(J2284="no",$B$10="si"),"si","no")</f>
        <v>no</v>
      </c>
      <c r="N2284" s="266"/>
      <c r="O2284" s="266"/>
      <c r="P2284" s="266"/>
      <c r="Q2284" s="266"/>
      <c r="R2284" s="266"/>
    </row>
    <row r="2285" spans="1:18" x14ac:dyDescent="0.3">
      <c r="A2285" s="252" t="s">
        <v>9053</v>
      </c>
      <c r="B2285" s="226" t="s">
        <v>44</v>
      </c>
      <c r="C2285" s="253" t="s">
        <v>9054</v>
      </c>
      <c r="D2285" s="254" t="s">
        <v>57</v>
      </c>
      <c r="E2285" s="259" t="s">
        <v>9055</v>
      </c>
      <c r="F2285" s="38" t="s">
        <v>490</v>
      </c>
      <c r="G2285" s="256" t="s">
        <v>9056</v>
      </c>
      <c r="H2285" s="257">
        <v>44991</v>
      </c>
      <c r="I2285" s="41">
        <f>Table15[[#This Row],[Fecha 
de 
expedición]]+1461</f>
        <v>46452</v>
      </c>
      <c r="J2285" s="258" t="str">
        <f ca="1">IF(I2285&gt;=TODAY(),"si","no")</f>
        <v>si</v>
      </c>
      <c r="K2285" s="8" t="str">
        <f ca="1">IF(ABS(_xlfn.DAYS(TODAY(),I2285))&lt;$B$9,"Debe renovar licencia luego de curso de 8 horas","")</f>
        <v/>
      </c>
      <c r="L2285" s="8"/>
      <c r="M2285" s="8" t="str">
        <f ca="1">IF(AND(J2285="no",$B$10="si"),"si","no")</f>
        <v>no</v>
      </c>
      <c r="N2285" s="266"/>
      <c r="O2285" s="266"/>
      <c r="P2285" s="266"/>
      <c r="Q2285" s="266"/>
      <c r="R2285" s="266"/>
    </row>
    <row r="2286" spans="1:18" x14ac:dyDescent="0.3">
      <c r="A2286" s="252" t="s">
        <v>9037</v>
      </c>
      <c r="B2286" s="226" t="s">
        <v>44</v>
      </c>
      <c r="C2286" s="253" t="s">
        <v>9038</v>
      </c>
      <c r="D2286" s="254" t="s">
        <v>57</v>
      </c>
      <c r="E2286" s="259" t="s">
        <v>9039</v>
      </c>
      <c r="F2286" s="38" t="s">
        <v>53</v>
      </c>
      <c r="G2286" s="256" t="s">
        <v>9040</v>
      </c>
      <c r="H2286" s="257">
        <v>44991</v>
      </c>
      <c r="I2286" s="41">
        <f>Table15[[#This Row],[Fecha 
de 
expedición]]+1461</f>
        <v>46452</v>
      </c>
      <c r="J2286" s="258" t="str">
        <f ca="1">IF(I2286&gt;=TODAY(),"si","no")</f>
        <v>si</v>
      </c>
      <c r="K2286" s="8" t="str">
        <f ca="1">IF(ABS(_xlfn.DAYS(TODAY(),I2286))&lt;$B$9,"Debe renovar licencia luego de curso de 8 horas","")</f>
        <v/>
      </c>
      <c r="L2286" s="8"/>
      <c r="M2286" s="8" t="str">
        <f ca="1">IF(AND(J2286="no",$B$10="si"),"si","no")</f>
        <v>no</v>
      </c>
      <c r="N2286" s="266"/>
      <c r="O2286" s="266"/>
      <c r="P2286" s="266"/>
      <c r="Q2286" s="266"/>
      <c r="R2286" s="266"/>
    </row>
    <row r="2287" spans="1:18" x14ac:dyDescent="0.3">
      <c r="A2287" s="252" t="s">
        <v>9057</v>
      </c>
      <c r="B2287" s="226" t="s">
        <v>44</v>
      </c>
      <c r="C2287" s="253" t="s">
        <v>9058</v>
      </c>
      <c r="D2287" s="254" t="s">
        <v>57</v>
      </c>
      <c r="E2287" s="259" t="s">
        <v>9059</v>
      </c>
      <c r="F2287" s="38" t="s">
        <v>4080</v>
      </c>
      <c r="G2287" s="256" t="s">
        <v>9060</v>
      </c>
      <c r="H2287" s="257">
        <v>44991</v>
      </c>
      <c r="I2287" s="41">
        <f>Table15[[#This Row],[Fecha 
de 
expedición]]+1461</f>
        <v>46452</v>
      </c>
      <c r="J2287" s="258" t="str">
        <f ca="1">IF(I2287&gt;=TODAY(),"si","no")</f>
        <v>si</v>
      </c>
      <c r="K2287" s="8" t="str">
        <f ca="1">IF(ABS(_xlfn.DAYS(TODAY(),I2287))&lt;$B$9,"Debe renovar licencia luego de curso de 8 horas","")</f>
        <v/>
      </c>
      <c r="L2287" s="8"/>
      <c r="M2287" s="8" t="str">
        <f ca="1">IF(AND(J2287="no",$B$10="si"),"si","no")</f>
        <v>no</v>
      </c>
      <c r="N2287" s="266"/>
      <c r="O2287" s="266"/>
      <c r="P2287" s="266"/>
      <c r="Q2287" s="266"/>
      <c r="R2287" s="266"/>
    </row>
    <row r="2288" spans="1:18" x14ac:dyDescent="0.3">
      <c r="A2288" s="252" t="s">
        <v>9065</v>
      </c>
      <c r="B2288" s="226" t="s">
        <v>44</v>
      </c>
      <c r="C2288" s="253" t="s">
        <v>9066</v>
      </c>
      <c r="D2288" s="254" t="s">
        <v>57</v>
      </c>
      <c r="E2288" s="259" t="s">
        <v>9067</v>
      </c>
      <c r="F2288" s="38" t="s">
        <v>74</v>
      </c>
      <c r="G2288" s="256" t="s">
        <v>9068</v>
      </c>
      <c r="H2288" s="257">
        <v>44991</v>
      </c>
      <c r="I2288" s="41">
        <f>Table15[[#This Row],[Fecha 
de 
expedición]]+1461</f>
        <v>46452</v>
      </c>
      <c r="J2288" s="258" t="str">
        <f ca="1">IF(I2288&gt;=TODAY(),"si","no")</f>
        <v>si</v>
      </c>
      <c r="K2288" s="8" t="str">
        <f ca="1">IF(ABS(_xlfn.DAYS(TODAY(),I2288))&lt;$B$9,"Debe renovar licencia luego de curso de 8 horas","")</f>
        <v/>
      </c>
      <c r="L2288" s="8"/>
      <c r="M2288" s="8" t="str">
        <f ca="1">IF(AND(J2288="no",$B$10="si"),"si","no")</f>
        <v>no</v>
      </c>
      <c r="N2288" s="266"/>
      <c r="O2288" s="266"/>
      <c r="P2288" s="266"/>
      <c r="Q2288" s="266"/>
      <c r="R2288" s="266"/>
    </row>
    <row r="2289" spans="1:18" x14ac:dyDescent="0.3">
      <c r="A2289" s="252" t="s">
        <v>9069</v>
      </c>
      <c r="B2289" s="226" t="s">
        <v>44</v>
      </c>
      <c r="C2289" s="253" t="s">
        <v>9070</v>
      </c>
      <c r="D2289" s="254" t="s">
        <v>57</v>
      </c>
      <c r="E2289" s="259" t="s">
        <v>9071</v>
      </c>
      <c r="F2289" s="38" t="s">
        <v>347</v>
      </c>
      <c r="G2289" s="256" t="s">
        <v>9072</v>
      </c>
      <c r="H2289" s="257">
        <v>44991</v>
      </c>
      <c r="I2289" s="41">
        <f>Table15[[#This Row],[Fecha 
de 
expedición]]+1461</f>
        <v>46452</v>
      </c>
      <c r="J2289" s="258" t="str">
        <f ca="1">IF(I2289&gt;=TODAY(),"si","no")</f>
        <v>si</v>
      </c>
      <c r="K2289" s="8" t="str">
        <f ca="1">IF(ABS(_xlfn.DAYS(TODAY(),I2289))&lt;$B$9,"Debe renovar licencia luego de curso de 8 horas","")</f>
        <v/>
      </c>
      <c r="L2289" s="8"/>
      <c r="M2289" s="8" t="str">
        <f ca="1">IF(AND(J2289="no",$B$10="si"),"si","no")</f>
        <v>no</v>
      </c>
      <c r="N2289" s="266"/>
      <c r="O2289" s="266"/>
      <c r="P2289" s="266"/>
      <c r="Q2289" s="266"/>
      <c r="R2289" s="266"/>
    </row>
    <row r="2290" spans="1:18" x14ac:dyDescent="0.3">
      <c r="A2290" s="252" t="s">
        <v>9061</v>
      </c>
      <c r="B2290" s="226" t="s">
        <v>44</v>
      </c>
      <c r="C2290" s="253" t="s">
        <v>9062</v>
      </c>
      <c r="D2290" s="254" t="s">
        <v>57</v>
      </c>
      <c r="E2290" s="259" t="s">
        <v>9063</v>
      </c>
      <c r="F2290" s="38" t="s">
        <v>155</v>
      </c>
      <c r="G2290" s="256" t="s">
        <v>9064</v>
      </c>
      <c r="H2290" s="257">
        <v>44991</v>
      </c>
      <c r="I2290" s="41">
        <f>Table15[[#This Row],[Fecha 
de 
expedición]]+1461</f>
        <v>46452</v>
      </c>
      <c r="J2290" s="258" t="str">
        <f ca="1">IF(I2290&gt;=TODAY(),"si","no")</f>
        <v>si</v>
      </c>
      <c r="K2290" s="8" t="str">
        <f ca="1">IF(ABS(_xlfn.DAYS(TODAY(),I2290))&lt;$B$9,"Debe renovar licencia luego de curso de 8 horas","")</f>
        <v/>
      </c>
      <c r="L2290" s="8"/>
      <c r="M2290" s="8" t="str">
        <f ca="1">IF(AND(J2290="no",$B$10="si"),"si","no")</f>
        <v>no</v>
      </c>
      <c r="N2290" s="266"/>
      <c r="O2290" s="266"/>
      <c r="P2290" s="266"/>
      <c r="Q2290" s="266"/>
      <c r="R2290" s="266"/>
    </row>
    <row r="2291" spans="1:18" x14ac:dyDescent="0.3">
      <c r="A2291" s="252" t="s">
        <v>9045</v>
      </c>
      <c r="B2291" s="226" t="s">
        <v>44</v>
      </c>
      <c r="C2291" s="253" t="s">
        <v>9046</v>
      </c>
      <c r="D2291" s="254" t="s">
        <v>57</v>
      </c>
      <c r="E2291" s="259" t="s">
        <v>9047</v>
      </c>
      <c r="F2291" s="38" t="s">
        <v>114</v>
      </c>
      <c r="G2291" s="256" t="s">
        <v>9048</v>
      </c>
      <c r="H2291" s="257">
        <v>44991</v>
      </c>
      <c r="I2291" s="41">
        <f>Table15[[#This Row],[Fecha 
de 
expedición]]+1461</f>
        <v>46452</v>
      </c>
      <c r="J2291" s="258" t="str">
        <f ca="1">IF(I2291&gt;=TODAY(),"si","no")</f>
        <v>si</v>
      </c>
      <c r="K2291" s="8" t="str">
        <f ca="1">IF(ABS(_xlfn.DAYS(TODAY(),I2291))&lt;$B$9,"Debe renovar licencia luego de curso de 8 horas","")</f>
        <v/>
      </c>
      <c r="L2291" s="8"/>
      <c r="M2291" s="8" t="str">
        <f ca="1">IF(AND(J2291="no",$B$10="si"),"si","no")</f>
        <v>no</v>
      </c>
      <c r="N2291" s="266"/>
      <c r="O2291" s="266"/>
      <c r="P2291" s="266"/>
      <c r="Q2291" s="266"/>
      <c r="R2291" s="266"/>
    </row>
    <row r="2292" spans="1:18" x14ac:dyDescent="0.3">
      <c r="A2292" s="252" t="s">
        <v>9078</v>
      </c>
      <c r="B2292" s="226" t="s">
        <v>44</v>
      </c>
      <c r="C2292" s="253" t="s">
        <v>9079</v>
      </c>
      <c r="D2292" s="254" t="s">
        <v>57</v>
      </c>
      <c r="E2292" s="259" t="s">
        <v>9080</v>
      </c>
      <c r="F2292" s="38" t="s">
        <v>74</v>
      </c>
      <c r="G2292" s="256" t="s">
        <v>9081</v>
      </c>
      <c r="H2292" s="257">
        <v>45012</v>
      </c>
      <c r="I2292" s="41">
        <f>Table15[[#This Row],[Fecha 
de 
expedición]]+1461</f>
        <v>46473</v>
      </c>
      <c r="J2292" s="258" t="str">
        <f ca="1">IF(I2292&gt;=TODAY(),"si","no")</f>
        <v>si</v>
      </c>
      <c r="K2292" s="8" t="str">
        <f ca="1">IF(ABS(_xlfn.DAYS(TODAY(),I2292))&lt;$B$9,"Debe renovar licencia luego de curso de 8 horas","")</f>
        <v/>
      </c>
      <c r="L2292" s="8"/>
      <c r="M2292" s="8" t="str">
        <f ca="1">IF(AND(J2292="no",$B$10="si"),"si","no")</f>
        <v>no</v>
      </c>
      <c r="N2292" s="266"/>
      <c r="O2292" s="266"/>
      <c r="P2292" s="266"/>
      <c r="Q2292" s="266"/>
      <c r="R2292" s="266"/>
    </row>
    <row r="2293" spans="1:18" x14ac:dyDescent="0.3">
      <c r="A2293" s="252" t="s">
        <v>9090</v>
      </c>
      <c r="B2293" s="226" t="s">
        <v>44</v>
      </c>
      <c r="C2293" s="253" t="s">
        <v>9091</v>
      </c>
      <c r="D2293" s="254" t="s">
        <v>57</v>
      </c>
      <c r="E2293" s="259" t="s">
        <v>9092</v>
      </c>
      <c r="F2293" s="38" t="s">
        <v>1291</v>
      </c>
      <c r="G2293" s="256" t="s">
        <v>9093</v>
      </c>
      <c r="H2293" s="257">
        <v>45013</v>
      </c>
      <c r="I2293" s="41">
        <f>Table15[[#This Row],[Fecha 
de 
expedición]]+1461</f>
        <v>46474</v>
      </c>
      <c r="J2293" s="258" t="str">
        <f ca="1">IF(I2293&gt;=TODAY(),"si","no")</f>
        <v>si</v>
      </c>
      <c r="K2293" s="8" t="str">
        <f ca="1">IF(ABS(_xlfn.DAYS(TODAY(),I2293))&lt;$B$9,"Debe renovar licencia luego de curso de 8 horas","")</f>
        <v/>
      </c>
      <c r="L2293" s="8"/>
      <c r="M2293" s="8" t="str">
        <f ca="1">IF(AND(J2293="no",$B$10="si"),"si","no")</f>
        <v>no</v>
      </c>
      <c r="N2293" s="266"/>
      <c r="O2293" s="266"/>
      <c r="P2293" s="266"/>
      <c r="Q2293" s="266"/>
      <c r="R2293" s="266"/>
    </row>
    <row r="2294" spans="1:18" x14ac:dyDescent="0.3">
      <c r="A2294" s="252" t="s">
        <v>9094</v>
      </c>
      <c r="B2294" s="226" t="s">
        <v>44</v>
      </c>
      <c r="C2294" s="253" t="s">
        <v>9095</v>
      </c>
      <c r="D2294" s="254" t="s">
        <v>57</v>
      </c>
      <c r="E2294" s="259" t="s">
        <v>9096</v>
      </c>
      <c r="F2294" s="38" t="s">
        <v>560</v>
      </c>
      <c r="G2294" s="256" t="s">
        <v>9097</v>
      </c>
      <c r="H2294" s="257">
        <v>45013</v>
      </c>
      <c r="I2294" s="41">
        <f>Table15[[#This Row],[Fecha 
de 
expedición]]+1461</f>
        <v>46474</v>
      </c>
      <c r="J2294" s="258" t="str">
        <f ca="1">IF(I2294&gt;=TODAY(),"si","no")</f>
        <v>si</v>
      </c>
      <c r="K2294" s="8" t="str">
        <f ca="1">IF(ABS(_xlfn.DAYS(TODAY(),I2294))&lt;$B$9,"Debe renovar licencia luego de curso de 8 horas","")</f>
        <v/>
      </c>
      <c r="L2294" s="8"/>
      <c r="M2294" s="8" t="str">
        <f ca="1">IF(AND(J2294="no",$B$10="si"),"si","no")</f>
        <v>no</v>
      </c>
      <c r="N2294" s="266"/>
      <c r="O2294" s="266"/>
      <c r="P2294" s="266"/>
      <c r="Q2294" s="266"/>
      <c r="R2294" s="266"/>
    </row>
    <row r="2295" spans="1:18" x14ac:dyDescent="0.3">
      <c r="A2295" s="252" t="s">
        <v>9073</v>
      </c>
      <c r="B2295" s="226" t="s">
        <v>44</v>
      </c>
      <c r="C2295" s="253" t="s">
        <v>9074</v>
      </c>
      <c r="D2295" s="254" t="s">
        <v>57</v>
      </c>
      <c r="E2295" s="259" t="s">
        <v>9075</v>
      </c>
      <c r="F2295" s="38" t="s">
        <v>9076</v>
      </c>
      <c r="G2295" s="256" t="s">
        <v>9077</v>
      </c>
      <c r="H2295" s="257">
        <v>45012</v>
      </c>
      <c r="I2295" s="41">
        <f>Table15[[#This Row],[Fecha 
de 
expedición]]+1461</f>
        <v>46473</v>
      </c>
      <c r="J2295" s="258" t="str">
        <f ca="1">IF(I2295&gt;=TODAY(),"si","no")</f>
        <v>si</v>
      </c>
      <c r="K2295" s="8" t="str">
        <f ca="1">IF(ABS(_xlfn.DAYS(TODAY(),I2295))&lt;$B$9,"Debe renovar licencia luego de curso de 8 horas","")</f>
        <v/>
      </c>
      <c r="L2295" s="8"/>
      <c r="M2295" s="8" t="str">
        <f ca="1">IF(AND(J2295="no",$B$10="si"),"si","no")</f>
        <v>no</v>
      </c>
      <c r="N2295" s="266"/>
      <c r="O2295" s="266"/>
      <c r="P2295" s="266"/>
      <c r="Q2295" s="266"/>
      <c r="R2295" s="266"/>
    </row>
    <row r="2296" spans="1:18" x14ac:dyDescent="0.3">
      <c r="A2296" s="252" t="s">
        <v>9086</v>
      </c>
      <c r="B2296" s="226" t="s">
        <v>44</v>
      </c>
      <c r="C2296" s="253" t="s">
        <v>9087</v>
      </c>
      <c r="D2296" s="254" t="s">
        <v>57</v>
      </c>
      <c r="E2296" s="259" t="s">
        <v>9088</v>
      </c>
      <c r="F2296" s="38" t="s">
        <v>109</v>
      </c>
      <c r="G2296" s="256" t="s">
        <v>9089</v>
      </c>
      <c r="H2296" s="257">
        <v>45013</v>
      </c>
      <c r="I2296" s="41">
        <f>Table15[[#This Row],[Fecha 
de 
expedición]]+1461</f>
        <v>46474</v>
      </c>
      <c r="J2296" s="258" t="str">
        <f ca="1">IF(I2296&gt;=TODAY(),"si","no")</f>
        <v>si</v>
      </c>
      <c r="K2296" s="8" t="str">
        <f ca="1">IF(ABS(_xlfn.DAYS(TODAY(),I2296))&lt;$B$9,"Debe renovar licencia luego de curso de 8 horas","")</f>
        <v/>
      </c>
      <c r="L2296" s="8"/>
      <c r="M2296" s="8" t="str">
        <f ca="1">IF(AND(J2296="no",$B$10="si"),"si","no")</f>
        <v>no</v>
      </c>
      <c r="N2296" s="266"/>
      <c r="O2296" s="266"/>
      <c r="P2296" s="266"/>
      <c r="Q2296" s="266"/>
      <c r="R2296" s="266"/>
    </row>
    <row r="2297" spans="1:18" x14ac:dyDescent="0.3">
      <c r="A2297" s="252" t="s">
        <v>9098</v>
      </c>
      <c r="B2297" s="226" t="s">
        <v>44</v>
      </c>
      <c r="C2297" s="253" t="s">
        <v>9099</v>
      </c>
      <c r="D2297" s="254" t="s">
        <v>57</v>
      </c>
      <c r="E2297" s="259" t="s">
        <v>9100</v>
      </c>
      <c r="F2297" s="38" t="s">
        <v>262</v>
      </c>
      <c r="G2297" s="256" t="s">
        <v>9101</v>
      </c>
      <c r="H2297" s="257">
        <v>45013</v>
      </c>
      <c r="I2297" s="41">
        <f>Table15[[#This Row],[Fecha 
de 
expedición]]+1461</f>
        <v>46474</v>
      </c>
      <c r="J2297" s="258" t="str">
        <f ca="1">IF(I2297&gt;=TODAY(),"si","no")</f>
        <v>si</v>
      </c>
      <c r="K2297" s="8" t="str">
        <f ca="1">IF(ABS(_xlfn.DAYS(TODAY(),I2297))&lt;$B$9,"Debe renovar licencia luego de curso de 8 horas","")</f>
        <v/>
      </c>
      <c r="L2297" s="8"/>
      <c r="M2297" s="8" t="str">
        <f ca="1">IF(AND(J2297="no",$B$10="si"),"si","no")</f>
        <v>no</v>
      </c>
      <c r="N2297" s="266"/>
      <c r="O2297" s="266"/>
      <c r="P2297" s="266"/>
      <c r="Q2297" s="266"/>
      <c r="R2297" s="266"/>
    </row>
    <row r="2298" spans="1:18" x14ac:dyDescent="0.3">
      <c r="A2298" s="252" t="s">
        <v>9131</v>
      </c>
      <c r="B2298" s="226" t="s">
        <v>44</v>
      </c>
      <c r="C2298" s="253" t="s">
        <v>9132</v>
      </c>
      <c r="D2298" s="254" t="s">
        <v>57</v>
      </c>
      <c r="E2298" s="259" t="s">
        <v>9133</v>
      </c>
      <c r="F2298" s="38" t="s">
        <v>74</v>
      </c>
      <c r="G2298" s="256" t="s">
        <v>9134</v>
      </c>
      <c r="H2298" s="257">
        <v>45015</v>
      </c>
      <c r="I2298" s="41">
        <f>Table15[[#This Row],[Fecha 
de 
expedición]]+1461</f>
        <v>46476</v>
      </c>
      <c r="J2298" s="258" t="str">
        <f ca="1">IF(I2298&gt;=TODAY(),"si","no")</f>
        <v>si</v>
      </c>
      <c r="K2298" s="8" t="str">
        <f ca="1">IF(ABS(_xlfn.DAYS(TODAY(),I2298))&lt;$B$9,"Debe renovar licencia luego de curso de 8 horas","")</f>
        <v/>
      </c>
      <c r="L2298" s="8"/>
      <c r="M2298" s="8" t="str">
        <f ca="1">IF(AND(J2298="no",$B$10="si"),"si","no")</f>
        <v>no</v>
      </c>
      <c r="N2298" s="266"/>
      <c r="O2298" s="266"/>
      <c r="P2298" s="266"/>
      <c r="Q2298" s="266"/>
      <c r="R2298" s="266"/>
    </row>
    <row r="2299" spans="1:18" x14ac:dyDescent="0.3">
      <c r="A2299" s="252" t="s">
        <v>9143</v>
      </c>
      <c r="B2299" s="226" t="s">
        <v>44</v>
      </c>
      <c r="C2299" s="253" t="s">
        <v>9144</v>
      </c>
      <c r="D2299" s="254" t="s">
        <v>57</v>
      </c>
      <c r="E2299" s="259" t="s">
        <v>9145</v>
      </c>
      <c r="F2299" s="38" t="s">
        <v>267</v>
      </c>
      <c r="G2299" s="256" t="s">
        <v>9146</v>
      </c>
      <c r="H2299" s="257">
        <v>45016</v>
      </c>
      <c r="I2299" s="41">
        <f>Table15[[#This Row],[Fecha 
de 
expedición]]+1461</f>
        <v>46477</v>
      </c>
      <c r="J2299" s="258" t="str">
        <f ca="1">IF(I2299&gt;=TODAY(),"si","no")</f>
        <v>si</v>
      </c>
      <c r="K2299" s="8" t="str">
        <f ca="1">IF(ABS(_xlfn.DAYS(TODAY(),I2299))&lt;$B$9,"Debe renovar licencia luego de curso de 8 horas","")</f>
        <v/>
      </c>
      <c r="L2299" s="8"/>
      <c r="M2299" s="8" t="str">
        <f ca="1">IF(AND(J2299="no",$B$10="si"),"si","no")</f>
        <v>no</v>
      </c>
      <c r="N2299" s="266"/>
      <c r="O2299" s="266"/>
      <c r="P2299" s="266"/>
      <c r="Q2299" s="266"/>
      <c r="R2299" s="266"/>
    </row>
    <row r="2300" spans="1:18" x14ac:dyDescent="0.3">
      <c r="A2300" s="252" t="s">
        <v>9147</v>
      </c>
      <c r="B2300" s="226" t="s">
        <v>44</v>
      </c>
      <c r="C2300" s="253" t="s">
        <v>9148</v>
      </c>
      <c r="D2300" s="254" t="s">
        <v>57</v>
      </c>
      <c r="E2300" s="259" t="s">
        <v>9149</v>
      </c>
      <c r="F2300" s="38" t="s">
        <v>74</v>
      </c>
      <c r="G2300" s="256"/>
      <c r="H2300" s="257">
        <v>45016</v>
      </c>
      <c r="I2300" s="41">
        <f>Table15[[#This Row],[Fecha 
de 
expedición]]+1461</f>
        <v>46477</v>
      </c>
      <c r="J2300" s="258" t="str">
        <f ca="1">IF(I2300&gt;=TODAY(),"si","no")</f>
        <v>si</v>
      </c>
      <c r="K2300" s="8" t="str">
        <f ca="1">IF(ABS(_xlfn.DAYS(TODAY(),I2300))&lt;$B$9,"Debe renovar licencia luego de curso de 8 horas","")</f>
        <v/>
      </c>
      <c r="L2300" s="8"/>
      <c r="M2300" s="8" t="str">
        <f ca="1">IF(AND(J2300="no",$B$10="si"),"si","no")</f>
        <v>no</v>
      </c>
      <c r="N2300" s="266"/>
      <c r="O2300" s="266"/>
      <c r="P2300" s="266"/>
      <c r="Q2300" s="266"/>
      <c r="R2300" s="266"/>
    </row>
    <row r="2301" spans="1:18" x14ac:dyDescent="0.3">
      <c r="A2301" s="252" t="s">
        <v>9118</v>
      </c>
      <c r="B2301" s="226" t="s">
        <v>44</v>
      </c>
      <c r="C2301" s="253" t="s">
        <v>9119</v>
      </c>
      <c r="D2301" s="254" t="s">
        <v>57</v>
      </c>
      <c r="E2301" s="259" t="s">
        <v>9120</v>
      </c>
      <c r="F2301" s="38" t="s">
        <v>53</v>
      </c>
      <c r="G2301" s="256" t="s">
        <v>9121</v>
      </c>
      <c r="H2301" s="257">
        <v>45015</v>
      </c>
      <c r="I2301" s="41">
        <f>Table15[[#This Row],[Fecha 
de 
expedición]]+1461</f>
        <v>46476</v>
      </c>
      <c r="J2301" s="258" t="str">
        <f ca="1">IF(I2301&gt;=TODAY(),"si","no")</f>
        <v>si</v>
      </c>
      <c r="K2301" s="8" t="str">
        <f ca="1">IF(ABS(_xlfn.DAYS(TODAY(),I2301))&lt;$B$9,"Debe renovar licencia luego de curso de 8 horas","")</f>
        <v/>
      </c>
      <c r="L2301" s="8"/>
      <c r="M2301" s="8" t="str">
        <f ca="1">IF(AND(J2301="no",$B$10="si"),"si","no")</f>
        <v>no</v>
      </c>
      <c r="N2301" s="266"/>
      <c r="O2301" s="266"/>
      <c r="P2301" s="266"/>
      <c r="Q2301" s="266"/>
      <c r="R2301" s="266"/>
    </row>
    <row r="2302" spans="1:18" x14ac:dyDescent="0.3">
      <c r="A2302" s="252" t="s">
        <v>9102</v>
      </c>
      <c r="B2302" s="226" t="s">
        <v>44</v>
      </c>
      <c r="C2302" s="253" t="s">
        <v>9103</v>
      </c>
      <c r="D2302" s="254" t="s">
        <v>57</v>
      </c>
      <c r="E2302" s="259" t="s">
        <v>9104</v>
      </c>
      <c r="F2302" s="38" t="s">
        <v>204</v>
      </c>
      <c r="G2302" s="256" t="s">
        <v>9105</v>
      </c>
      <c r="H2302" s="257">
        <v>45014</v>
      </c>
      <c r="I2302" s="41">
        <f>Table15[[#This Row],[Fecha 
de 
expedición]]+1461</f>
        <v>46475</v>
      </c>
      <c r="J2302" s="258" t="str">
        <f ca="1">IF(I2302&gt;=TODAY(),"si","no")</f>
        <v>si</v>
      </c>
      <c r="K2302" s="8" t="str">
        <f ca="1">IF(ABS(_xlfn.DAYS(TODAY(),I2302))&lt;$B$9,"Debe renovar licencia luego de curso de 8 horas","")</f>
        <v/>
      </c>
      <c r="L2302" s="8"/>
      <c r="M2302" s="8" t="str">
        <f ca="1">IF(AND(J2302="no",$B$10="si"),"si","no")</f>
        <v>no</v>
      </c>
      <c r="N2302" s="266"/>
      <c r="O2302" s="266"/>
      <c r="P2302" s="266"/>
      <c r="Q2302" s="266"/>
      <c r="R2302" s="266"/>
    </row>
    <row r="2303" spans="1:18" x14ac:dyDescent="0.3">
      <c r="A2303" s="252" t="s">
        <v>9150</v>
      </c>
      <c r="B2303" s="226" t="s">
        <v>44</v>
      </c>
      <c r="C2303" s="253" t="s">
        <v>9151</v>
      </c>
      <c r="D2303" s="254" t="s">
        <v>57</v>
      </c>
      <c r="E2303" s="259" t="s">
        <v>9152</v>
      </c>
      <c r="F2303" s="38" t="s">
        <v>74</v>
      </c>
      <c r="G2303" s="256" t="s">
        <v>9153</v>
      </c>
      <c r="H2303" s="257">
        <v>45016</v>
      </c>
      <c r="I2303" s="41">
        <f>Table15[[#This Row],[Fecha 
de 
expedición]]+1461</f>
        <v>46477</v>
      </c>
      <c r="J2303" s="258" t="str">
        <f ca="1">IF(I2303&gt;=TODAY(),"si","no")</f>
        <v>si</v>
      </c>
      <c r="K2303" s="8" t="str">
        <f ca="1">IF(ABS(_xlfn.DAYS(TODAY(),I2303))&lt;$B$9,"Debe renovar licencia luego de curso de 8 horas","")</f>
        <v/>
      </c>
      <c r="L2303" s="8"/>
      <c r="M2303" s="8" t="str">
        <f ca="1">IF(AND(J2303="no",$B$10="si"),"si","no")</f>
        <v>no</v>
      </c>
      <c r="N2303" s="266"/>
      <c r="O2303" s="266"/>
      <c r="P2303" s="266"/>
      <c r="Q2303" s="266"/>
      <c r="R2303" s="266"/>
    </row>
    <row r="2304" spans="1:18" x14ac:dyDescent="0.3">
      <c r="A2304" s="252" t="s">
        <v>9114</v>
      </c>
      <c r="B2304" s="226" t="s">
        <v>44</v>
      </c>
      <c r="C2304" s="253" t="s">
        <v>9115</v>
      </c>
      <c r="D2304" s="254" t="s">
        <v>46</v>
      </c>
      <c r="E2304" s="259" t="s">
        <v>9116</v>
      </c>
      <c r="F2304" s="38" t="s">
        <v>194</v>
      </c>
      <c r="G2304" s="256" t="s">
        <v>9117</v>
      </c>
      <c r="H2304" s="257">
        <v>45015</v>
      </c>
      <c r="I2304" s="41">
        <f>Table15[[#This Row],[Fecha 
de 
expedición]]+1461</f>
        <v>46476</v>
      </c>
      <c r="J2304" s="258" t="str">
        <f ca="1">IF(I2304&gt;=TODAY(),"si","no")</f>
        <v>si</v>
      </c>
      <c r="K2304" s="8" t="str">
        <f ca="1">IF(ABS(_xlfn.DAYS(TODAY(),I2304))&lt;$B$9,"Debe renovar licencia luego de curso de 8 horas","")</f>
        <v/>
      </c>
      <c r="L2304" s="8"/>
      <c r="M2304" s="8" t="str">
        <f ca="1">IF(AND(J2304="no",$B$10="si"),"si","no")</f>
        <v>no</v>
      </c>
      <c r="N2304" s="266"/>
      <c r="O2304" s="266"/>
      <c r="P2304" s="266"/>
      <c r="Q2304" s="266"/>
      <c r="R2304" s="266"/>
    </row>
    <row r="2305" spans="1:18" x14ac:dyDescent="0.3">
      <c r="A2305" s="252" t="s">
        <v>9122</v>
      </c>
      <c r="B2305" s="226" t="s">
        <v>44</v>
      </c>
      <c r="C2305" s="253" t="s">
        <v>9123</v>
      </c>
      <c r="D2305" s="254" t="s">
        <v>57</v>
      </c>
      <c r="E2305" s="259" t="s">
        <v>9124</v>
      </c>
      <c r="F2305" s="38" t="s">
        <v>9125</v>
      </c>
      <c r="G2305" s="256" t="s">
        <v>9126</v>
      </c>
      <c r="H2305" s="257">
        <v>45015</v>
      </c>
      <c r="I2305" s="41">
        <f>Table15[[#This Row],[Fecha 
de 
expedición]]+1461</f>
        <v>46476</v>
      </c>
      <c r="J2305" s="258" t="str">
        <f ca="1">IF(I2305&gt;=TODAY(),"si","no")</f>
        <v>si</v>
      </c>
      <c r="K2305" s="8" t="str">
        <f ca="1">IF(ABS(_xlfn.DAYS(TODAY(),I2305))&lt;$B$9,"Debe renovar licencia luego de curso de 8 horas","")</f>
        <v/>
      </c>
      <c r="L2305" s="8"/>
      <c r="M2305" s="8" t="str">
        <f ca="1">IF(AND(J2305="no",$B$10="si"),"si","no")</f>
        <v>no</v>
      </c>
      <c r="N2305" s="266"/>
      <c r="O2305" s="266"/>
      <c r="P2305" s="266"/>
      <c r="Q2305" s="266"/>
      <c r="R2305" s="266"/>
    </row>
    <row r="2306" spans="1:18" x14ac:dyDescent="0.3">
      <c r="A2306" s="252" t="s">
        <v>9106</v>
      </c>
      <c r="B2306" s="226" t="s">
        <v>44</v>
      </c>
      <c r="C2306" s="253" t="s">
        <v>9107</v>
      </c>
      <c r="D2306" s="254" t="s">
        <v>57</v>
      </c>
      <c r="E2306" s="259" t="s">
        <v>9108</v>
      </c>
      <c r="F2306" s="38" t="s">
        <v>119</v>
      </c>
      <c r="G2306" s="256" t="s">
        <v>9109</v>
      </c>
      <c r="H2306" s="257">
        <v>45014</v>
      </c>
      <c r="I2306" s="41">
        <f>Table15[[#This Row],[Fecha 
de 
expedición]]+1461</f>
        <v>46475</v>
      </c>
      <c r="J2306" s="258" t="str">
        <f ca="1">IF(I2306&gt;=TODAY(),"si","no")</f>
        <v>si</v>
      </c>
      <c r="K2306" s="8" t="str">
        <f ca="1">IF(ABS(_xlfn.DAYS(TODAY(),I2306))&lt;$B$9,"Debe renovar licencia luego de curso de 8 horas","")</f>
        <v/>
      </c>
      <c r="L2306" s="8"/>
      <c r="M2306" s="8" t="str">
        <f ca="1">IF(AND(J2306="no",$B$10="si"),"si","no")</f>
        <v>no</v>
      </c>
      <c r="N2306" s="266"/>
      <c r="O2306" s="266"/>
      <c r="P2306" s="266"/>
      <c r="Q2306" s="266"/>
      <c r="R2306" s="266"/>
    </row>
    <row r="2307" spans="1:18" x14ac:dyDescent="0.3">
      <c r="A2307" s="252" t="s">
        <v>9171</v>
      </c>
      <c r="B2307" s="226" t="s">
        <v>44</v>
      </c>
      <c r="C2307" s="253" t="s">
        <v>9172</v>
      </c>
      <c r="D2307" s="254" t="s">
        <v>57</v>
      </c>
      <c r="E2307" s="259" t="s">
        <v>9173</v>
      </c>
      <c r="F2307" s="38" t="s">
        <v>204</v>
      </c>
      <c r="G2307" s="256" t="s">
        <v>9174</v>
      </c>
      <c r="H2307" s="257">
        <v>45020</v>
      </c>
      <c r="I2307" s="41">
        <f>Table15[[#This Row],[Fecha 
de 
expedición]]+1461</f>
        <v>46481</v>
      </c>
      <c r="J2307" s="258" t="str">
        <f ca="1">IF(I2307&gt;=TODAY(),"si","no")</f>
        <v>si</v>
      </c>
      <c r="K2307" s="8" t="str">
        <f ca="1">IF(ABS(_xlfn.DAYS(TODAY(),I2307))&lt;$B$9,"Debe renovar licencia luego de curso de 8 horas","")</f>
        <v/>
      </c>
      <c r="L2307" s="8"/>
      <c r="M2307" s="8" t="str">
        <f ca="1">IF(AND(J2307="no",$B$10="si"),"si","no")</f>
        <v>no</v>
      </c>
      <c r="N2307" s="266"/>
      <c r="O2307" s="266"/>
      <c r="P2307" s="266"/>
      <c r="Q2307" s="266"/>
      <c r="R2307" s="266"/>
    </row>
    <row r="2308" spans="1:18" x14ac:dyDescent="0.3">
      <c r="A2308" s="252" t="s">
        <v>9167</v>
      </c>
      <c r="B2308" s="226" t="s">
        <v>44</v>
      </c>
      <c r="C2308" s="253" t="s">
        <v>9168</v>
      </c>
      <c r="D2308" s="254" t="s">
        <v>57</v>
      </c>
      <c r="E2308" s="259" t="s">
        <v>9169</v>
      </c>
      <c r="F2308" s="38" t="s">
        <v>53</v>
      </c>
      <c r="G2308" s="256" t="s">
        <v>9170</v>
      </c>
      <c r="H2308" s="257">
        <v>45020</v>
      </c>
      <c r="I2308" s="41">
        <f>Table15[[#This Row],[Fecha 
de 
expedición]]+1461</f>
        <v>46481</v>
      </c>
      <c r="J2308" s="258" t="str">
        <f ca="1">IF(I2308&gt;=TODAY(),"si","no")</f>
        <v>si</v>
      </c>
      <c r="K2308" s="8" t="str">
        <f ca="1">IF(ABS(_xlfn.DAYS(TODAY(),I2308))&lt;$B$9,"Debe renovar licencia luego de curso de 8 horas","")</f>
        <v/>
      </c>
      <c r="L2308" s="8"/>
      <c r="M2308" s="8" t="str">
        <f ca="1">IF(AND(J2308="no",$B$10="si"),"si","no")</f>
        <v>no</v>
      </c>
      <c r="N2308" s="266"/>
      <c r="O2308" s="266"/>
      <c r="P2308" s="266"/>
      <c r="Q2308" s="266"/>
      <c r="R2308" s="266"/>
    </row>
    <row r="2309" spans="1:18" x14ac:dyDescent="0.3">
      <c r="A2309" s="252" t="s">
        <v>9183</v>
      </c>
      <c r="B2309" s="226" t="s">
        <v>44</v>
      </c>
      <c r="C2309" s="253" t="s">
        <v>9184</v>
      </c>
      <c r="D2309" s="254" t="s">
        <v>57</v>
      </c>
      <c r="E2309" s="259" t="s">
        <v>9185</v>
      </c>
      <c r="F2309" s="38" t="s">
        <v>2175</v>
      </c>
      <c r="G2309" s="256" t="s">
        <v>9186</v>
      </c>
      <c r="H2309" s="257">
        <v>45026</v>
      </c>
      <c r="I2309" s="41">
        <f>Table15[[#This Row],[Fecha 
de 
expedición]]+1461</f>
        <v>46487</v>
      </c>
      <c r="J2309" s="258" t="str">
        <f ca="1">IF(I2309&gt;=TODAY(),"si","no")</f>
        <v>si</v>
      </c>
      <c r="K2309" s="8" t="str">
        <f ca="1">IF(ABS(_xlfn.DAYS(TODAY(),I2309))&lt;$B$9,"Debe renovar licencia luego de curso de 8 horas","")</f>
        <v/>
      </c>
      <c r="L2309" s="8"/>
      <c r="M2309" s="8" t="str">
        <f ca="1">IF(AND(J2309="no",$B$10="si"),"si","no")</f>
        <v>no</v>
      </c>
      <c r="N2309" s="266"/>
      <c r="O2309" s="266"/>
      <c r="P2309" s="266"/>
      <c r="Q2309" s="266"/>
      <c r="R2309" s="266"/>
    </row>
    <row r="2310" spans="1:18" x14ac:dyDescent="0.3">
      <c r="A2310" s="252" t="s">
        <v>9187</v>
      </c>
      <c r="B2310" s="224" t="s">
        <v>44</v>
      </c>
      <c r="C2310" s="253" t="s">
        <v>9188</v>
      </c>
      <c r="D2310" s="254" t="s">
        <v>57</v>
      </c>
      <c r="E2310" s="259" t="s">
        <v>9189</v>
      </c>
      <c r="F2310" s="38" t="s">
        <v>74</v>
      </c>
      <c r="G2310" s="256" t="s">
        <v>9190</v>
      </c>
      <c r="H2310" s="257">
        <v>45054</v>
      </c>
      <c r="I2310" s="41">
        <f>Table15[[#This Row],[Fecha 
de 
expedición]]+1461</f>
        <v>46515</v>
      </c>
      <c r="J2310" s="258" t="str">
        <f ca="1">IF(I2310&gt;=TODAY(),"si","no")</f>
        <v>si</v>
      </c>
      <c r="K2310" s="8" t="str">
        <f ca="1">IF(ABS(_xlfn.DAYS(TODAY(),I2310))&lt;$B$9,"Debe renovar licencia luego de curso de 8 horas","")</f>
        <v/>
      </c>
      <c r="L2310" s="8"/>
      <c r="M2310" s="8" t="str">
        <f ca="1">IF(AND(J2310="no",$B$10="si"),"si","no")</f>
        <v>no</v>
      </c>
      <c r="N2310" s="266"/>
      <c r="O2310" s="266"/>
      <c r="P2310" s="266"/>
      <c r="Q2310" s="266"/>
      <c r="R2310" s="266"/>
    </row>
    <row r="2311" spans="1:18" x14ac:dyDescent="0.3">
      <c r="A2311" s="252" t="s">
        <v>9223</v>
      </c>
      <c r="B2311" s="224" t="s">
        <v>44</v>
      </c>
      <c r="C2311" s="253" t="s">
        <v>9224</v>
      </c>
      <c r="D2311" s="254" t="s">
        <v>57</v>
      </c>
      <c r="E2311" s="259" t="s">
        <v>9225</v>
      </c>
      <c r="F2311" s="38" t="s">
        <v>466</v>
      </c>
      <c r="G2311" s="256" t="s">
        <v>9226</v>
      </c>
      <c r="H2311" s="257">
        <v>45055</v>
      </c>
      <c r="I2311" s="41">
        <f>Table15[[#This Row],[Fecha 
de 
expedición]]+1461</f>
        <v>46516</v>
      </c>
      <c r="J2311" s="258" t="str">
        <f ca="1">IF(I2311&gt;=TODAY(),"si","no")</f>
        <v>si</v>
      </c>
      <c r="K2311" s="8" t="str">
        <f ca="1">IF(ABS(_xlfn.DAYS(TODAY(),I2311))&lt;$B$9,"Debe renovar licencia luego de curso de 8 horas","")</f>
        <v/>
      </c>
      <c r="L2311" s="8"/>
      <c r="M2311" s="8" t="str">
        <f ca="1">IF(AND(J2311="no",$B$10="si"),"si","no")</f>
        <v>no</v>
      </c>
      <c r="N2311" s="266"/>
      <c r="O2311" s="266"/>
      <c r="P2311" s="266"/>
      <c r="Q2311" s="266"/>
      <c r="R2311" s="266"/>
    </row>
    <row r="2312" spans="1:18" x14ac:dyDescent="0.3">
      <c r="A2312" s="252" t="s">
        <v>9239</v>
      </c>
      <c r="B2312" s="224" t="s">
        <v>44</v>
      </c>
      <c r="C2312" s="253" t="s">
        <v>9240</v>
      </c>
      <c r="D2312" s="254" t="s">
        <v>57</v>
      </c>
      <c r="E2312" s="259" t="s">
        <v>9241</v>
      </c>
      <c r="F2312" s="38" t="s">
        <v>84</v>
      </c>
      <c r="G2312" s="256" t="s">
        <v>9242</v>
      </c>
      <c r="H2312" s="257">
        <v>45055</v>
      </c>
      <c r="I2312" s="41">
        <f>Table15[[#This Row],[Fecha 
de 
expedición]]+1461</f>
        <v>46516</v>
      </c>
      <c r="J2312" s="258" t="str">
        <f ca="1">IF(I2312&gt;=TODAY(),"si","no")</f>
        <v>si</v>
      </c>
      <c r="K2312" s="8" t="str">
        <f ca="1">IF(ABS(_xlfn.DAYS(TODAY(),I2312))&lt;$B$9,"Debe renovar licencia luego de curso de 8 horas","")</f>
        <v/>
      </c>
      <c r="L2312" s="8"/>
      <c r="M2312" s="8" t="str">
        <f ca="1">IF(AND(J2312="no",$B$10="si"),"si","no")</f>
        <v>no</v>
      </c>
      <c r="N2312" s="266"/>
      <c r="O2312" s="266"/>
      <c r="P2312" s="266"/>
      <c r="Q2312" s="266"/>
      <c r="R2312" s="266"/>
    </row>
    <row r="2313" spans="1:18" x14ac:dyDescent="0.3">
      <c r="A2313" s="252" t="s">
        <v>9199</v>
      </c>
      <c r="B2313" s="224" t="s">
        <v>44</v>
      </c>
      <c r="C2313" s="253" t="s">
        <v>9200</v>
      </c>
      <c r="D2313" s="254" t="s">
        <v>57</v>
      </c>
      <c r="E2313" s="259" t="s">
        <v>9201</v>
      </c>
      <c r="F2313" s="38" t="s">
        <v>262</v>
      </c>
      <c r="G2313" s="256" t="s">
        <v>9202</v>
      </c>
      <c r="H2313" s="257">
        <v>45054</v>
      </c>
      <c r="I2313" s="41">
        <f>Table15[[#This Row],[Fecha 
de 
expedición]]+1461</f>
        <v>46515</v>
      </c>
      <c r="J2313" s="258" t="str">
        <f ca="1">IF(I2313&gt;=TODAY(),"si","no")</f>
        <v>si</v>
      </c>
      <c r="K2313" s="8" t="str">
        <f ca="1">IF(ABS(_xlfn.DAYS(TODAY(),I2313))&lt;$B$9,"Debe renovar licencia luego de curso de 8 horas","")</f>
        <v/>
      </c>
      <c r="L2313" s="8"/>
      <c r="M2313" s="8" t="str">
        <f ca="1">IF(AND(J2313="no",$B$10="si"),"si","no")</f>
        <v>no</v>
      </c>
      <c r="N2313" s="266"/>
      <c r="O2313" s="266"/>
      <c r="P2313" s="266"/>
      <c r="Q2313" s="266"/>
      <c r="R2313" s="266"/>
    </row>
    <row r="2314" spans="1:18" x14ac:dyDescent="0.3">
      <c r="A2314" s="252" t="s">
        <v>9219</v>
      </c>
      <c r="B2314" s="224" t="s">
        <v>44</v>
      </c>
      <c r="C2314" s="253" t="s">
        <v>9220</v>
      </c>
      <c r="D2314" s="254" t="s">
        <v>57</v>
      </c>
      <c r="E2314" s="259" t="s">
        <v>9221</v>
      </c>
      <c r="F2314" s="38" t="s">
        <v>887</v>
      </c>
      <c r="G2314" s="256" t="s">
        <v>9222</v>
      </c>
      <c r="H2314" s="257">
        <v>45055</v>
      </c>
      <c r="I2314" s="41">
        <f>Table15[[#This Row],[Fecha 
de 
expedición]]+1461</f>
        <v>46516</v>
      </c>
      <c r="J2314" s="258" t="str">
        <f ca="1">IF(I2314&gt;=TODAY(),"si","no")</f>
        <v>si</v>
      </c>
      <c r="K2314" s="8" t="str">
        <f ca="1">IF(ABS(_xlfn.DAYS(TODAY(),I2314))&lt;$B$9,"Debe renovar licencia luego de curso de 8 horas","")</f>
        <v/>
      </c>
      <c r="L2314" s="8"/>
      <c r="M2314" s="8" t="str">
        <f ca="1">IF(AND(J2314="no",$B$10="si"),"si","no")</f>
        <v>no</v>
      </c>
      <c r="N2314" s="266"/>
      <c r="O2314" s="266"/>
      <c r="P2314" s="266"/>
      <c r="Q2314" s="266"/>
      <c r="R2314" s="266"/>
    </row>
    <row r="2315" spans="1:18" x14ac:dyDescent="0.3">
      <c r="A2315" s="252" t="s">
        <v>9227</v>
      </c>
      <c r="B2315" s="224" t="s">
        <v>44</v>
      </c>
      <c r="C2315" s="253" t="s">
        <v>9228</v>
      </c>
      <c r="D2315" s="254" t="s">
        <v>57</v>
      </c>
      <c r="E2315" s="259" t="s">
        <v>9229</v>
      </c>
      <c r="F2315" s="38" t="s">
        <v>887</v>
      </c>
      <c r="G2315" s="256" t="s">
        <v>9230</v>
      </c>
      <c r="H2315" s="257">
        <v>45055</v>
      </c>
      <c r="I2315" s="41">
        <f>Table15[[#This Row],[Fecha 
de 
expedición]]+1461</f>
        <v>46516</v>
      </c>
      <c r="J2315" s="258" t="str">
        <f ca="1">IF(I2315&gt;=TODAY(),"si","no")</f>
        <v>si</v>
      </c>
      <c r="K2315" s="8" t="str">
        <f ca="1">IF(ABS(_xlfn.DAYS(TODAY(),I2315))&lt;$B$9,"Debe renovar licencia luego de curso de 8 horas","")</f>
        <v/>
      </c>
      <c r="L2315" s="8"/>
      <c r="M2315" s="8" t="str">
        <f ca="1">IF(AND(J2315="no",$B$10="si"),"si","no")</f>
        <v>no</v>
      </c>
      <c r="N2315" s="266"/>
      <c r="O2315" s="266"/>
      <c r="P2315" s="266"/>
      <c r="Q2315" s="266"/>
      <c r="R2315" s="266"/>
    </row>
    <row r="2316" spans="1:18" x14ac:dyDescent="0.3">
      <c r="A2316" s="252" t="s">
        <v>9231</v>
      </c>
      <c r="B2316" s="224" t="s">
        <v>44</v>
      </c>
      <c r="C2316" s="253" t="s">
        <v>9232</v>
      </c>
      <c r="D2316" s="254" t="s">
        <v>57</v>
      </c>
      <c r="E2316" s="259" t="s">
        <v>9233</v>
      </c>
      <c r="F2316" s="38" t="s">
        <v>887</v>
      </c>
      <c r="G2316" s="256" t="s">
        <v>9234</v>
      </c>
      <c r="H2316" s="257">
        <v>45055</v>
      </c>
      <c r="I2316" s="41">
        <f>Table15[[#This Row],[Fecha 
de 
expedición]]+1461</f>
        <v>46516</v>
      </c>
      <c r="J2316" s="258" t="str">
        <f ca="1">IF(I2316&gt;=TODAY(),"si","no")</f>
        <v>si</v>
      </c>
      <c r="K2316" s="8" t="str">
        <f ca="1">IF(ABS(_xlfn.DAYS(TODAY(),I2316))&lt;$B$9,"Debe renovar licencia luego de curso de 8 horas","")</f>
        <v/>
      </c>
      <c r="L2316" s="8"/>
      <c r="M2316" s="8" t="str">
        <f ca="1">IF(AND(J2316="no",$B$10="si"),"si","no")</f>
        <v>no</v>
      </c>
      <c r="N2316" s="266"/>
      <c r="O2316" s="266"/>
      <c r="P2316" s="266"/>
      <c r="Q2316" s="266"/>
      <c r="R2316" s="266"/>
    </row>
    <row r="2317" spans="1:18" x14ac:dyDescent="0.3">
      <c r="A2317" s="252" t="s">
        <v>9235</v>
      </c>
      <c r="B2317" s="224" t="s">
        <v>44</v>
      </c>
      <c r="C2317" s="253" t="s">
        <v>9236</v>
      </c>
      <c r="D2317" s="254" t="s">
        <v>57</v>
      </c>
      <c r="E2317" s="259" t="s">
        <v>9237</v>
      </c>
      <c r="F2317" s="38" t="s">
        <v>402</v>
      </c>
      <c r="G2317" s="256" t="s">
        <v>9238</v>
      </c>
      <c r="H2317" s="257">
        <v>45055</v>
      </c>
      <c r="I2317" s="41">
        <f>Table15[[#This Row],[Fecha 
de 
expedición]]+1461</f>
        <v>46516</v>
      </c>
      <c r="J2317" s="258" t="str">
        <f ca="1">IF(I2317&gt;=TODAY(),"si","no")</f>
        <v>si</v>
      </c>
      <c r="K2317" s="8" t="str">
        <f ca="1">IF(ABS(_xlfn.DAYS(TODAY(),I2317))&lt;$B$9,"Debe renovar licencia luego de curso de 8 horas","")</f>
        <v/>
      </c>
      <c r="L2317" s="8"/>
      <c r="M2317" s="8" t="str">
        <f ca="1">IF(AND(J2317="no",$B$10="si"),"si","no")</f>
        <v>no</v>
      </c>
      <c r="N2317" s="266"/>
      <c r="O2317" s="266"/>
      <c r="P2317" s="266"/>
      <c r="Q2317" s="266"/>
      <c r="R2317" s="266"/>
    </row>
    <row r="2318" spans="1:18" x14ac:dyDescent="0.3">
      <c r="A2318" s="252" t="s">
        <v>9255</v>
      </c>
      <c r="B2318" s="224" t="s">
        <v>44</v>
      </c>
      <c r="C2318" s="253" t="s">
        <v>9256</v>
      </c>
      <c r="D2318" s="254" t="s">
        <v>57</v>
      </c>
      <c r="E2318" s="259" t="s">
        <v>9257</v>
      </c>
      <c r="F2318" s="38" t="s">
        <v>299</v>
      </c>
      <c r="G2318" s="256" t="s">
        <v>9258</v>
      </c>
      <c r="H2318" s="257">
        <v>45057</v>
      </c>
      <c r="I2318" s="41">
        <f>Table15[[#This Row],[Fecha 
de 
expedición]]+1461</f>
        <v>46518</v>
      </c>
      <c r="J2318" s="258" t="str">
        <f ca="1">IF(I2318&gt;=TODAY(),"si","no")</f>
        <v>si</v>
      </c>
      <c r="K2318" s="8" t="str">
        <f ca="1">IF(ABS(_xlfn.DAYS(TODAY(),I2318))&lt;$B$9,"Debe renovar licencia luego de curso de 8 horas","")</f>
        <v/>
      </c>
      <c r="L2318" s="8"/>
      <c r="M2318" s="8" t="str">
        <f ca="1">IF(AND(J2318="no",$B$10="si"),"si","no")</f>
        <v>no</v>
      </c>
      <c r="N2318" s="266"/>
      <c r="O2318" s="266"/>
      <c r="P2318" s="266"/>
      <c r="Q2318" s="266"/>
      <c r="R2318" s="266"/>
    </row>
    <row r="2319" spans="1:18" x14ac:dyDescent="0.3">
      <c r="A2319" s="252" t="s">
        <v>9243</v>
      </c>
      <c r="B2319" s="224" t="s">
        <v>44</v>
      </c>
      <c r="C2319" s="253" t="s">
        <v>9244</v>
      </c>
      <c r="D2319" s="254" t="s">
        <v>57</v>
      </c>
      <c r="E2319" s="259" t="s">
        <v>9245</v>
      </c>
      <c r="F2319" s="38" t="s">
        <v>168</v>
      </c>
      <c r="G2319" s="256" t="s">
        <v>9246</v>
      </c>
      <c r="H2319" s="257">
        <v>45057</v>
      </c>
      <c r="I2319" s="41">
        <f>Table15[[#This Row],[Fecha 
de 
expedición]]+1461</f>
        <v>46518</v>
      </c>
      <c r="J2319" s="258" t="str">
        <f ca="1">IF(I2319&gt;=TODAY(),"si","no")</f>
        <v>si</v>
      </c>
      <c r="K2319" s="8" t="str">
        <f ca="1">IF(ABS(_xlfn.DAYS(TODAY(),I2319))&lt;$B$9,"Debe renovar licencia luego de curso de 8 horas","")</f>
        <v/>
      </c>
      <c r="L2319" s="8"/>
      <c r="M2319" s="8" t="str">
        <f ca="1">IF(AND(J2319="no",$B$10="si"),"si","no")</f>
        <v>no</v>
      </c>
      <c r="N2319" s="266"/>
      <c r="O2319" s="266"/>
      <c r="P2319" s="266"/>
      <c r="Q2319" s="266"/>
      <c r="R2319" s="266"/>
    </row>
    <row r="2320" spans="1:18" x14ac:dyDescent="0.3">
      <c r="A2320" s="252" t="s">
        <v>9247</v>
      </c>
      <c r="B2320" s="224" t="s">
        <v>44</v>
      </c>
      <c r="C2320" s="253" t="s">
        <v>9248</v>
      </c>
      <c r="D2320" s="254" t="s">
        <v>57</v>
      </c>
      <c r="E2320" s="259" t="s">
        <v>9249</v>
      </c>
      <c r="F2320" s="38" t="s">
        <v>285</v>
      </c>
      <c r="G2320" s="256" t="s">
        <v>9250</v>
      </c>
      <c r="H2320" s="257">
        <v>45057</v>
      </c>
      <c r="I2320" s="41">
        <f>Table15[[#This Row],[Fecha 
de 
expedición]]+1461</f>
        <v>46518</v>
      </c>
      <c r="J2320" s="258" t="str">
        <f ca="1">IF(I2320&gt;=TODAY(),"si","no")</f>
        <v>si</v>
      </c>
      <c r="K2320" s="8" t="str">
        <f ca="1">IF(ABS(_xlfn.DAYS(TODAY(),I2320))&lt;$B$9,"Debe renovar licencia luego de curso de 8 horas","")</f>
        <v/>
      </c>
      <c r="L2320" s="8"/>
      <c r="M2320" s="8" t="str">
        <f ca="1">IF(AND(J2320="no",$B$10="si"),"si","no")</f>
        <v>no</v>
      </c>
      <c r="N2320" s="266"/>
      <c r="O2320" s="266"/>
      <c r="P2320" s="266"/>
      <c r="Q2320" s="266"/>
      <c r="R2320" s="266"/>
    </row>
    <row r="2321" spans="1:18" x14ac:dyDescent="0.3">
      <c r="A2321" s="252" t="s">
        <v>9251</v>
      </c>
      <c r="B2321" s="224" t="s">
        <v>44</v>
      </c>
      <c r="C2321" s="253" t="s">
        <v>9252</v>
      </c>
      <c r="D2321" s="254" t="s">
        <v>57</v>
      </c>
      <c r="E2321" s="259" t="s">
        <v>9253</v>
      </c>
      <c r="F2321" s="38" t="s">
        <v>887</v>
      </c>
      <c r="G2321" s="256" t="s">
        <v>9254</v>
      </c>
      <c r="H2321" s="257">
        <v>45057</v>
      </c>
      <c r="I2321" s="41">
        <f>Table15[[#This Row],[Fecha 
de 
expedición]]+1461</f>
        <v>46518</v>
      </c>
      <c r="J2321" s="258" t="str">
        <f ca="1">IF(I2321&gt;=TODAY(),"si","no")</f>
        <v>si</v>
      </c>
      <c r="K2321" s="8" t="str">
        <f ca="1">IF(ABS(_xlfn.DAYS(TODAY(),I2321))&lt;$B$9,"Debe renovar licencia luego de curso de 8 horas","")</f>
        <v/>
      </c>
      <c r="L2321" s="8"/>
      <c r="M2321" s="8" t="str">
        <f ca="1">IF(AND(J2321="no",$B$10="si"),"si","no")</f>
        <v>no</v>
      </c>
      <c r="N2321" s="266"/>
      <c r="O2321" s="266"/>
      <c r="P2321" s="266"/>
      <c r="Q2321" s="266"/>
      <c r="R2321" s="266"/>
    </row>
    <row r="2322" spans="1:18" x14ac:dyDescent="0.3">
      <c r="A2322" s="252" t="s">
        <v>9263</v>
      </c>
      <c r="B2322" s="224" t="s">
        <v>44</v>
      </c>
      <c r="C2322" s="253" t="s">
        <v>9264</v>
      </c>
      <c r="D2322" s="254" t="s">
        <v>57</v>
      </c>
      <c r="E2322" s="259" t="s">
        <v>9265</v>
      </c>
      <c r="F2322" s="38" t="s">
        <v>124</v>
      </c>
      <c r="G2322" s="256" t="s">
        <v>9266</v>
      </c>
      <c r="H2322" s="257">
        <v>45058</v>
      </c>
      <c r="I2322" s="41">
        <f>Table15[[#This Row],[Fecha 
de 
expedición]]+1461</f>
        <v>46519</v>
      </c>
      <c r="J2322" s="258" t="str">
        <f ca="1">IF(I2322&gt;=TODAY(),"si","no")</f>
        <v>si</v>
      </c>
      <c r="K2322" s="8" t="str">
        <f ca="1">IF(ABS(_xlfn.DAYS(TODAY(),I2322))&lt;$B$9,"Debe renovar licencia luego de curso de 8 horas","")</f>
        <v/>
      </c>
      <c r="L2322" s="8"/>
      <c r="M2322" s="8" t="str">
        <f ca="1">IF(AND(J2322="no",$B$10="si"),"si","no")</f>
        <v>no</v>
      </c>
      <c r="N2322" s="266"/>
      <c r="O2322" s="266"/>
      <c r="P2322" s="266"/>
      <c r="Q2322" s="266"/>
      <c r="R2322" s="266"/>
    </row>
    <row r="2323" spans="1:18" x14ac:dyDescent="0.3">
      <c r="A2323" s="252" t="s">
        <v>9267</v>
      </c>
      <c r="B2323" s="224" t="s">
        <v>44</v>
      </c>
      <c r="C2323" s="253" t="s">
        <v>9268</v>
      </c>
      <c r="D2323" s="254" t="s">
        <v>57</v>
      </c>
      <c r="E2323" s="259" t="s">
        <v>9269</v>
      </c>
      <c r="F2323" s="38" t="s">
        <v>1053</v>
      </c>
      <c r="G2323" s="256" t="s">
        <v>9270</v>
      </c>
      <c r="H2323" s="257">
        <v>45058</v>
      </c>
      <c r="I2323" s="41">
        <f>Table15[[#This Row],[Fecha 
de 
expedición]]+1461</f>
        <v>46519</v>
      </c>
      <c r="J2323" s="258" t="str">
        <f ca="1">IF(I2323&gt;=TODAY(),"si","no")</f>
        <v>si</v>
      </c>
      <c r="K2323" s="8" t="str">
        <f ca="1">IF(ABS(_xlfn.DAYS(TODAY(),I2323))&lt;$B$9,"Debe renovar licencia luego de curso de 8 horas","")</f>
        <v/>
      </c>
      <c r="L2323" s="8"/>
      <c r="M2323" s="8" t="str">
        <f ca="1">IF(AND(J2323="no",$B$10="si"),"si","no")</f>
        <v>no</v>
      </c>
      <c r="N2323" s="266"/>
      <c r="O2323" s="266"/>
      <c r="P2323" s="266"/>
      <c r="Q2323" s="266"/>
      <c r="R2323" s="266"/>
    </row>
    <row r="2324" spans="1:18" x14ac:dyDescent="0.3">
      <c r="A2324" s="252" t="s">
        <v>9283</v>
      </c>
      <c r="B2324" s="224" t="s">
        <v>44</v>
      </c>
      <c r="C2324" s="253" t="s">
        <v>9284</v>
      </c>
      <c r="D2324" s="254" t="s">
        <v>57</v>
      </c>
      <c r="E2324" s="259" t="s">
        <v>9285</v>
      </c>
      <c r="F2324" s="38" t="s">
        <v>1048</v>
      </c>
      <c r="G2324" s="256" t="s">
        <v>9286</v>
      </c>
      <c r="H2324" s="257">
        <v>45061</v>
      </c>
      <c r="I2324" s="41">
        <f>Table15[[#This Row],[Fecha 
de 
expedición]]+1461</f>
        <v>46522</v>
      </c>
      <c r="J2324" s="258" t="str">
        <f ca="1">IF(I2324&gt;=TODAY(),"si","no")</f>
        <v>si</v>
      </c>
      <c r="K2324" s="8" t="str">
        <f ca="1">IF(ABS(_xlfn.DAYS(TODAY(),I2324))&lt;$B$9,"Debe renovar licencia luego de curso de 8 horas","")</f>
        <v/>
      </c>
      <c r="L2324" s="8"/>
      <c r="M2324" s="8" t="str">
        <f ca="1">IF(AND(J2324="no",$B$10="si"),"si","no")</f>
        <v>no</v>
      </c>
      <c r="N2324" s="266"/>
      <c r="O2324" s="266"/>
      <c r="P2324" s="266"/>
      <c r="Q2324" s="266"/>
      <c r="R2324" s="266"/>
    </row>
    <row r="2325" spans="1:18" x14ac:dyDescent="0.3">
      <c r="A2325" s="252" t="s">
        <v>9295</v>
      </c>
      <c r="B2325" s="224" t="s">
        <v>44</v>
      </c>
      <c r="C2325" s="253" t="s">
        <v>9296</v>
      </c>
      <c r="D2325" s="254" t="s">
        <v>57</v>
      </c>
      <c r="E2325" s="259" t="s">
        <v>9297</v>
      </c>
      <c r="F2325" s="38" t="s">
        <v>53</v>
      </c>
      <c r="G2325" s="256" t="s">
        <v>9298</v>
      </c>
      <c r="H2325" s="257">
        <v>45062</v>
      </c>
      <c r="I2325" s="41">
        <f>Table15[[#This Row],[Fecha 
de 
expedición]]+1461</f>
        <v>46523</v>
      </c>
      <c r="J2325" s="258" t="str">
        <f ca="1">IF(I2325&gt;=TODAY(),"si","no")</f>
        <v>si</v>
      </c>
      <c r="K2325" s="8" t="str">
        <f ca="1">IF(ABS(_xlfn.DAYS(TODAY(),I2325))&lt;$B$9,"Debe renovar licencia luego de curso de 8 horas","")</f>
        <v/>
      </c>
      <c r="L2325" s="8"/>
      <c r="M2325" s="8" t="str">
        <f ca="1">IF(AND(J2325="no",$B$10="si"),"si","no")</f>
        <v>no</v>
      </c>
      <c r="N2325" s="266"/>
      <c r="O2325" s="266"/>
      <c r="P2325" s="266"/>
      <c r="Q2325" s="266"/>
      <c r="R2325" s="266"/>
    </row>
    <row r="2326" spans="1:18" x14ac:dyDescent="0.3">
      <c r="A2326" s="252" t="s">
        <v>9291</v>
      </c>
      <c r="B2326" s="224" t="s">
        <v>44</v>
      </c>
      <c r="C2326" s="253" t="s">
        <v>9292</v>
      </c>
      <c r="D2326" s="254" t="s">
        <v>57</v>
      </c>
      <c r="E2326" s="259" t="s">
        <v>9293</v>
      </c>
      <c r="F2326" s="38" t="s">
        <v>555</v>
      </c>
      <c r="G2326" s="256" t="s">
        <v>9294</v>
      </c>
      <c r="H2326" s="257">
        <v>45061</v>
      </c>
      <c r="I2326" s="41">
        <f>Table15[[#This Row],[Fecha 
de 
expedición]]+1461</f>
        <v>46522</v>
      </c>
      <c r="J2326" s="258" t="str">
        <f ca="1">IF(I2326&gt;=TODAY(),"si","no")</f>
        <v>si</v>
      </c>
      <c r="K2326" s="8" t="str">
        <f ca="1">IF(ABS(_xlfn.DAYS(TODAY(),I2326))&lt;$B$9,"Debe renovar licencia luego de curso de 8 horas","")</f>
        <v/>
      </c>
      <c r="L2326" s="8"/>
      <c r="M2326" s="8" t="str">
        <f ca="1">IF(AND(J2326="no",$B$10="si"),"si","no")</f>
        <v>no</v>
      </c>
      <c r="N2326" s="266"/>
      <c r="O2326" s="266"/>
      <c r="P2326" s="266"/>
      <c r="Q2326" s="266"/>
      <c r="R2326" s="266"/>
    </row>
    <row r="2327" spans="1:18" x14ac:dyDescent="0.3">
      <c r="A2327" s="252" t="s">
        <v>9287</v>
      </c>
      <c r="B2327" s="224" t="s">
        <v>44</v>
      </c>
      <c r="C2327" s="253" t="s">
        <v>9288</v>
      </c>
      <c r="D2327" s="254" t="s">
        <v>57</v>
      </c>
      <c r="E2327" s="259" t="s">
        <v>9289</v>
      </c>
      <c r="F2327" s="38" t="s">
        <v>119</v>
      </c>
      <c r="G2327" s="256" t="s">
        <v>9290</v>
      </c>
      <c r="H2327" s="257">
        <v>45061</v>
      </c>
      <c r="I2327" s="41">
        <f>Table15[[#This Row],[Fecha 
de 
expedición]]+1461</f>
        <v>46522</v>
      </c>
      <c r="J2327" s="258" t="str">
        <f ca="1">IF(I2327&gt;=TODAY(),"si","no")</f>
        <v>si</v>
      </c>
      <c r="K2327" s="8" t="str">
        <f ca="1">IF(ABS(_xlfn.DAYS(TODAY(),I2327))&lt;$B$9,"Debe renovar licencia luego de curso de 8 horas","")</f>
        <v/>
      </c>
      <c r="L2327" s="8"/>
      <c r="M2327" s="8" t="str">
        <f ca="1">IF(AND(J2327="no",$B$10="si"),"si","no")</f>
        <v>no</v>
      </c>
      <c r="N2327" s="266"/>
      <c r="O2327" s="266"/>
      <c r="P2327" s="266"/>
      <c r="Q2327" s="266"/>
      <c r="R2327" s="266"/>
    </row>
    <row r="2328" spans="1:18" x14ac:dyDescent="0.3">
      <c r="A2328" s="252" t="s">
        <v>9299</v>
      </c>
      <c r="B2328" s="224" t="s">
        <v>44</v>
      </c>
      <c r="C2328" s="253" t="s">
        <v>9300</v>
      </c>
      <c r="D2328" s="254" t="s">
        <v>57</v>
      </c>
      <c r="E2328" s="259" t="s">
        <v>9301</v>
      </c>
      <c r="F2328" s="38" t="s">
        <v>155</v>
      </c>
      <c r="G2328" s="256" t="s">
        <v>9302</v>
      </c>
      <c r="H2328" s="257">
        <v>45062</v>
      </c>
      <c r="I2328" s="41">
        <f>Table15[[#This Row],[Fecha 
de 
expedición]]+1461</f>
        <v>46523</v>
      </c>
      <c r="J2328" s="258" t="str">
        <f ca="1">IF(I2328&gt;=TODAY(),"si","no")</f>
        <v>si</v>
      </c>
      <c r="K2328" s="8" t="str">
        <f ca="1">IF(ABS(_xlfn.DAYS(TODAY(),I2328))&lt;$B$9,"Debe renovar licencia luego de curso de 8 horas","")</f>
        <v/>
      </c>
      <c r="L2328" s="8"/>
      <c r="M2328" s="8" t="str">
        <f ca="1">IF(AND(J2328="no",$B$10="si"),"si","no")</f>
        <v>no</v>
      </c>
      <c r="N2328" s="266"/>
      <c r="O2328" s="266"/>
      <c r="P2328" s="266"/>
      <c r="Q2328" s="266"/>
      <c r="R2328" s="266"/>
    </row>
    <row r="2329" spans="1:18" x14ac:dyDescent="0.3">
      <c r="A2329" s="252" t="s">
        <v>9303</v>
      </c>
      <c r="B2329" s="224" t="s">
        <v>44</v>
      </c>
      <c r="C2329" s="253" t="s">
        <v>9304</v>
      </c>
      <c r="D2329" s="254" t="s">
        <v>57</v>
      </c>
      <c r="E2329" s="259" t="s">
        <v>9305</v>
      </c>
      <c r="F2329" s="38" t="s">
        <v>104</v>
      </c>
      <c r="G2329" s="256" t="s">
        <v>9306</v>
      </c>
      <c r="H2329" s="257">
        <v>45062</v>
      </c>
      <c r="I2329" s="41">
        <f>Table15[[#This Row],[Fecha 
de 
expedición]]+1461</f>
        <v>46523</v>
      </c>
      <c r="J2329" s="258" t="str">
        <f ca="1">IF(I2329&gt;=TODAY(),"si","no")</f>
        <v>si</v>
      </c>
      <c r="K2329" s="8" t="str">
        <f ca="1">IF(ABS(_xlfn.DAYS(TODAY(),I2329))&lt;$B$9,"Debe renovar licencia luego de curso de 8 horas","")</f>
        <v/>
      </c>
      <c r="L2329" s="8"/>
      <c r="M2329" s="8" t="str">
        <f ca="1">IF(AND(J2329="no",$B$10="si"),"si","no")</f>
        <v>no</v>
      </c>
      <c r="N2329" s="266"/>
      <c r="O2329" s="266"/>
      <c r="P2329" s="266"/>
      <c r="Q2329" s="266"/>
      <c r="R2329" s="266"/>
    </row>
    <row r="2330" spans="1:18" x14ac:dyDescent="0.3">
      <c r="A2330" s="252" t="s">
        <v>9354</v>
      </c>
      <c r="B2330" s="224" t="s">
        <v>44</v>
      </c>
      <c r="C2330" s="253" t="s">
        <v>9355</v>
      </c>
      <c r="D2330" s="254" t="s">
        <v>57</v>
      </c>
      <c r="E2330" s="259" t="s">
        <v>9356</v>
      </c>
      <c r="F2330" s="38" t="s">
        <v>1393</v>
      </c>
      <c r="G2330" s="256" t="s">
        <v>9357</v>
      </c>
      <c r="H2330" s="257">
        <v>45077</v>
      </c>
      <c r="I2330" s="41">
        <f>Table15[[#This Row],[Fecha 
de 
expedición]]+1461</f>
        <v>46538</v>
      </c>
      <c r="J2330" s="258" t="str">
        <f ca="1">IF(I2330&gt;=TODAY(),"si","no")</f>
        <v>si</v>
      </c>
      <c r="K2330" s="8" t="str">
        <f ca="1">IF(ABS(_xlfn.DAYS(TODAY(),I2330))&lt;$B$9,"Debe renovar licencia luego de curso de 8 horas","")</f>
        <v/>
      </c>
      <c r="L2330" s="8"/>
      <c r="M2330" s="8" t="str">
        <f ca="1">IF(AND(J2330="no",$B$10="si"),"si","no")</f>
        <v>no</v>
      </c>
      <c r="N2330" s="266"/>
      <c r="O2330" s="266"/>
      <c r="P2330" s="266"/>
      <c r="Q2330" s="266"/>
      <c r="R2330" s="266"/>
    </row>
    <row r="2331" spans="1:18" x14ac:dyDescent="0.3">
      <c r="A2331" s="252" t="s">
        <v>9350</v>
      </c>
      <c r="B2331" s="224" t="s">
        <v>44</v>
      </c>
      <c r="C2331" s="253" t="s">
        <v>9351</v>
      </c>
      <c r="D2331" s="254" t="s">
        <v>46</v>
      </c>
      <c r="E2331" s="259" t="s">
        <v>9352</v>
      </c>
      <c r="F2331" s="38" t="s">
        <v>124</v>
      </c>
      <c r="G2331" s="256" t="s">
        <v>9353</v>
      </c>
      <c r="H2331" s="257">
        <v>45077</v>
      </c>
      <c r="I2331" s="41">
        <f>Table15[[#This Row],[Fecha 
de 
expedición]]+1461</f>
        <v>46538</v>
      </c>
      <c r="J2331" s="258" t="str">
        <f ca="1">IF(I2331&gt;=TODAY(),"si","no")</f>
        <v>si</v>
      </c>
      <c r="K2331" s="8" t="str">
        <f ca="1">IF(ABS(_xlfn.DAYS(TODAY(),I2331))&lt;$B$9,"Debe renovar licencia luego de curso de 8 horas","")</f>
        <v/>
      </c>
      <c r="L2331" s="8"/>
      <c r="M2331" s="8" t="str">
        <f ca="1">IF(AND(J2331="no",$B$10="si"),"si","no")</f>
        <v>no</v>
      </c>
      <c r="N2331" s="266"/>
      <c r="O2331" s="266"/>
      <c r="P2331" s="266"/>
      <c r="Q2331" s="266"/>
      <c r="R2331" s="266"/>
    </row>
    <row r="2332" spans="1:18" x14ac:dyDescent="0.3">
      <c r="A2332" s="252" t="s">
        <v>9307</v>
      </c>
      <c r="B2332" s="224" t="s">
        <v>44</v>
      </c>
      <c r="C2332" s="253" t="s">
        <v>9308</v>
      </c>
      <c r="D2332" s="254" t="s">
        <v>57</v>
      </c>
      <c r="E2332" s="259" t="s">
        <v>9309</v>
      </c>
      <c r="F2332" s="38" t="s">
        <v>69</v>
      </c>
      <c r="G2332" s="256" t="s">
        <v>9310</v>
      </c>
      <c r="H2332" s="257">
        <v>45062</v>
      </c>
      <c r="I2332" s="41">
        <f>Table15[[#This Row],[Fecha 
de 
expedición]]+1461</f>
        <v>46523</v>
      </c>
      <c r="J2332" s="258" t="str">
        <f ca="1">IF(I2332&gt;=TODAY(),"si","no")</f>
        <v>si</v>
      </c>
      <c r="K2332" s="8" t="str">
        <f ca="1">IF(ABS(_xlfn.DAYS(TODAY(),I2332))&lt;$B$9,"Debe renovar licencia luego de curso de 8 horas","")</f>
        <v/>
      </c>
      <c r="L2332" s="8"/>
      <c r="M2332" s="8" t="str">
        <f ca="1">IF(AND(J2332="no",$B$10="si"),"si","no")</f>
        <v>no</v>
      </c>
      <c r="N2332" s="266"/>
      <c r="O2332" s="266"/>
      <c r="P2332" s="266"/>
      <c r="Q2332" s="266"/>
      <c r="R2332" s="266"/>
    </row>
    <row r="2333" spans="1:18" x14ac:dyDescent="0.3">
      <c r="A2333" s="252" t="s">
        <v>9311</v>
      </c>
      <c r="B2333" s="224" t="s">
        <v>44</v>
      </c>
      <c r="C2333" s="253" t="s">
        <v>9312</v>
      </c>
      <c r="D2333" s="254" t="s">
        <v>57</v>
      </c>
      <c r="E2333" s="259" t="s">
        <v>9313</v>
      </c>
      <c r="F2333" s="38" t="s">
        <v>555</v>
      </c>
      <c r="G2333" s="256" t="s">
        <v>9314</v>
      </c>
      <c r="H2333" s="257">
        <v>45064</v>
      </c>
      <c r="I2333" s="41">
        <f>Table15[[#This Row],[Fecha 
de 
expedición]]+1461</f>
        <v>46525</v>
      </c>
      <c r="J2333" s="258" t="str">
        <f ca="1">IF(I2333&gt;=TODAY(),"si","no")</f>
        <v>si</v>
      </c>
      <c r="K2333" s="8" t="str">
        <f ca="1">IF(ABS(_xlfn.DAYS(TODAY(),I2333))&lt;$B$9,"Debe renovar licencia luego de curso de 8 horas","")</f>
        <v/>
      </c>
      <c r="L2333" s="8"/>
      <c r="M2333" s="8" t="str">
        <f ca="1">IF(AND(J2333="no",$B$10="si"),"si","no")</f>
        <v>no</v>
      </c>
      <c r="N2333" s="266"/>
      <c r="O2333" s="266"/>
      <c r="P2333" s="266"/>
      <c r="Q2333" s="266"/>
      <c r="R2333" s="266"/>
    </row>
    <row r="2334" spans="1:18" x14ac:dyDescent="0.3">
      <c r="A2334" s="252" t="s">
        <v>9319</v>
      </c>
      <c r="B2334" s="224" t="s">
        <v>44</v>
      </c>
      <c r="C2334" s="253" t="s">
        <v>9320</v>
      </c>
      <c r="D2334" s="254" t="s">
        <v>57</v>
      </c>
      <c r="E2334" s="259" t="s">
        <v>9321</v>
      </c>
      <c r="F2334" s="38" t="s">
        <v>430</v>
      </c>
      <c r="G2334" s="256" t="s">
        <v>9322</v>
      </c>
      <c r="H2334" s="257">
        <v>45076</v>
      </c>
      <c r="I2334" s="41">
        <f>Table15[[#This Row],[Fecha 
de 
expedición]]+1461</f>
        <v>46537</v>
      </c>
      <c r="J2334" s="258" t="str">
        <f ca="1">IF(I2334&gt;=TODAY(),"si","no")</f>
        <v>si</v>
      </c>
      <c r="K2334" s="8" t="str">
        <f ca="1">IF(ABS(_xlfn.DAYS(TODAY(),I2334))&lt;$B$9,"Debe renovar licencia luego de curso de 8 horas","")</f>
        <v/>
      </c>
      <c r="L2334" s="8"/>
      <c r="M2334" s="8" t="str">
        <f ca="1">IF(AND(J2334="no",$B$10="si"),"si","no")</f>
        <v>no</v>
      </c>
      <c r="N2334" s="266"/>
      <c r="O2334" s="266"/>
      <c r="P2334" s="266"/>
      <c r="Q2334" s="266"/>
      <c r="R2334" s="266"/>
    </row>
    <row r="2335" spans="1:18" x14ac:dyDescent="0.3">
      <c r="A2335" s="252" t="s">
        <v>9315</v>
      </c>
      <c r="B2335" s="224" t="s">
        <v>44</v>
      </c>
      <c r="C2335" s="253" t="s">
        <v>9316</v>
      </c>
      <c r="D2335" s="254" t="s">
        <v>57</v>
      </c>
      <c r="E2335" s="259" t="s">
        <v>9317</v>
      </c>
      <c r="F2335" s="38" t="s">
        <v>124</v>
      </c>
      <c r="G2335" s="256" t="s">
        <v>9318</v>
      </c>
      <c r="H2335" s="257">
        <v>45068</v>
      </c>
      <c r="I2335" s="41">
        <f>Table15[[#This Row],[Fecha 
de 
expedición]]+1461</f>
        <v>46529</v>
      </c>
      <c r="J2335" s="258" t="str">
        <f ca="1">IF(I2335&gt;=TODAY(),"si","no")</f>
        <v>si</v>
      </c>
      <c r="K2335" s="8" t="str">
        <f ca="1">IF(ABS(_xlfn.DAYS(TODAY(),I2335))&lt;$B$9,"Debe renovar licencia luego de curso de 8 horas","")</f>
        <v/>
      </c>
      <c r="L2335" s="8"/>
      <c r="M2335" s="8" t="str">
        <f ca="1">IF(AND(J2335="no",$B$10="si"),"si","no")</f>
        <v>no</v>
      </c>
      <c r="N2335" s="266"/>
      <c r="O2335" s="266"/>
      <c r="P2335" s="266"/>
      <c r="Q2335" s="266"/>
      <c r="R2335" s="266"/>
    </row>
    <row r="2336" spans="1:18" x14ac:dyDescent="0.3">
      <c r="A2336" s="252" t="s">
        <v>9331</v>
      </c>
      <c r="B2336" s="224" t="s">
        <v>44</v>
      </c>
      <c r="C2336" s="253" t="s">
        <v>9332</v>
      </c>
      <c r="D2336" s="254" t="s">
        <v>57</v>
      </c>
      <c r="E2336" s="259" t="s">
        <v>9333</v>
      </c>
      <c r="F2336" s="38" t="s">
        <v>325</v>
      </c>
      <c r="G2336" s="256" t="s">
        <v>9334</v>
      </c>
      <c r="H2336" s="257">
        <v>45076</v>
      </c>
      <c r="I2336" s="41">
        <f>Table15[[#This Row],[Fecha 
de 
expedición]]+1461</f>
        <v>46537</v>
      </c>
      <c r="J2336" s="258" t="str">
        <f ca="1">IF(I2336&gt;=TODAY(),"si","no")</f>
        <v>si</v>
      </c>
      <c r="K2336" s="8" t="str">
        <f ca="1">IF(ABS(_xlfn.DAYS(TODAY(),I2336))&lt;$B$9,"Debe renovar licencia luego de curso de 8 horas","")</f>
        <v/>
      </c>
      <c r="L2336" s="8"/>
      <c r="M2336" s="8" t="str">
        <f ca="1">IF(AND(J2336="no",$B$10="si"),"si","no")</f>
        <v>no</v>
      </c>
      <c r="N2336" s="266"/>
      <c r="O2336" s="266"/>
      <c r="P2336" s="266"/>
      <c r="Q2336" s="266"/>
      <c r="R2336" s="266"/>
    </row>
    <row r="2337" spans="1:18" x14ac:dyDescent="0.3">
      <c r="A2337" s="252" t="s">
        <v>9335</v>
      </c>
      <c r="B2337" s="224" t="s">
        <v>44</v>
      </c>
      <c r="C2337" s="253" t="s">
        <v>9336</v>
      </c>
      <c r="D2337" s="254" t="s">
        <v>57</v>
      </c>
      <c r="E2337" s="259" t="s">
        <v>9337</v>
      </c>
      <c r="F2337" s="38" t="s">
        <v>267</v>
      </c>
      <c r="G2337" s="256" t="s">
        <v>9338</v>
      </c>
      <c r="H2337" s="257">
        <v>45076</v>
      </c>
      <c r="I2337" s="41">
        <f>Table15[[#This Row],[Fecha 
de 
expedición]]+1461</f>
        <v>46537</v>
      </c>
      <c r="J2337" s="258" t="str">
        <f ca="1">IF(I2337&gt;=TODAY(),"si","no")</f>
        <v>si</v>
      </c>
      <c r="K2337" s="8" t="str">
        <f ca="1">IF(ABS(_xlfn.DAYS(TODAY(),I2337))&lt;$B$9,"Debe renovar licencia luego de curso de 8 horas","")</f>
        <v/>
      </c>
      <c r="L2337" s="8"/>
      <c r="M2337" s="8" t="str">
        <f ca="1">IF(AND(J2337="no",$B$10="si"),"si","no")</f>
        <v>no</v>
      </c>
      <c r="N2337" s="266"/>
      <c r="O2337" s="266"/>
      <c r="P2337" s="266"/>
      <c r="Q2337" s="266"/>
      <c r="R2337" s="266"/>
    </row>
    <row r="2338" spans="1:18" x14ac:dyDescent="0.3">
      <c r="A2338" s="252" t="s">
        <v>9339</v>
      </c>
      <c r="B2338" s="224" t="s">
        <v>44</v>
      </c>
      <c r="C2338" s="253" t="s">
        <v>9340</v>
      </c>
      <c r="D2338" s="254" t="s">
        <v>57</v>
      </c>
      <c r="E2338" s="259" t="s">
        <v>9341</v>
      </c>
      <c r="F2338" s="38" t="s">
        <v>53</v>
      </c>
      <c r="G2338" s="256" t="s">
        <v>9342</v>
      </c>
      <c r="H2338" s="257">
        <v>45076</v>
      </c>
      <c r="I2338" s="41">
        <f>Table15[[#This Row],[Fecha 
de 
expedición]]+1461</f>
        <v>46537</v>
      </c>
      <c r="J2338" s="258" t="str">
        <f ca="1">IF(I2338&gt;=TODAY(),"si","no")</f>
        <v>si</v>
      </c>
      <c r="K2338" s="8" t="str">
        <f ca="1">IF(ABS(_xlfn.DAYS(TODAY(),I2338))&lt;$B$9,"Debe renovar licencia luego de curso de 8 horas","")</f>
        <v/>
      </c>
      <c r="L2338" s="8"/>
      <c r="M2338" s="8" t="str">
        <f ca="1">IF(AND(J2338="no",$B$10="si"),"si","no")</f>
        <v>no</v>
      </c>
      <c r="N2338" s="266"/>
      <c r="O2338" s="266"/>
      <c r="P2338" s="266"/>
      <c r="Q2338" s="266"/>
      <c r="R2338" s="266"/>
    </row>
    <row r="2339" spans="1:18" x14ac:dyDescent="0.3">
      <c r="A2339" s="252" t="s">
        <v>9323</v>
      </c>
      <c r="B2339" s="224" t="s">
        <v>44</v>
      </c>
      <c r="C2339" s="253" t="s">
        <v>9324</v>
      </c>
      <c r="D2339" s="254" t="s">
        <v>57</v>
      </c>
      <c r="E2339" s="259" t="s">
        <v>9325</v>
      </c>
      <c r="F2339" s="38" t="s">
        <v>53</v>
      </c>
      <c r="G2339" s="256" t="s">
        <v>9326</v>
      </c>
      <c r="H2339" s="257">
        <v>45076</v>
      </c>
      <c r="I2339" s="41">
        <f>Table15[[#This Row],[Fecha 
de 
expedición]]+1461</f>
        <v>46537</v>
      </c>
      <c r="J2339" s="258" t="str">
        <f ca="1">IF(I2339&gt;=TODAY(),"si","no")</f>
        <v>si</v>
      </c>
      <c r="K2339" s="8" t="str">
        <f ca="1">IF(ABS(_xlfn.DAYS(TODAY(),I2339))&lt;$B$9,"Debe renovar licencia luego de curso de 8 horas","")</f>
        <v/>
      </c>
      <c r="L2339" s="8"/>
      <c r="M2339" s="8" t="str">
        <f ca="1">IF(AND(J2339="no",$B$10="si"),"si","no")</f>
        <v>no</v>
      </c>
      <c r="N2339" s="266"/>
      <c r="O2339" s="266"/>
      <c r="P2339" s="266"/>
      <c r="Q2339" s="266"/>
      <c r="R2339" s="266"/>
    </row>
    <row r="2340" spans="1:18" x14ac:dyDescent="0.3">
      <c r="A2340" s="252" t="s">
        <v>9346</v>
      </c>
      <c r="B2340" s="224" t="s">
        <v>44</v>
      </c>
      <c r="C2340" s="253" t="s">
        <v>9347</v>
      </c>
      <c r="D2340" s="254" t="s">
        <v>57</v>
      </c>
      <c r="E2340" s="255" t="s">
        <v>9348</v>
      </c>
      <c r="F2340" s="38" t="s">
        <v>466</v>
      </c>
      <c r="G2340" s="256" t="s">
        <v>9349</v>
      </c>
      <c r="H2340" s="257">
        <v>45076</v>
      </c>
      <c r="I2340" s="41">
        <f>Table15[[#This Row],[Fecha 
de 
expedición]]+1461</f>
        <v>46537</v>
      </c>
      <c r="J2340" s="258" t="str">
        <f ca="1">IF(I2340&gt;=TODAY(),"si","no")</f>
        <v>si</v>
      </c>
      <c r="K2340" s="8" t="str">
        <f ca="1">IF(ABS(_xlfn.DAYS(TODAY(),I2340))&lt;$B$9,"Debe renovar licencia luego de curso de 8 horas","")</f>
        <v/>
      </c>
      <c r="L2340" s="8"/>
      <c r="M2340" s="8" t="str">
        <f ca="1">IF(AND(J2340="no",$B$10="si"),"si","no")</f>
        <v>no</v>
      </c>
      <c r="N2340" s="266"/>
      <c r="O2340" s="266"/>
      <c r="P2340" s="266"/>
      <c r="Q2340" s="266"/>
      <c r="R2340" s="266"/>
    </row>
    <row r="2341" spans="1:18" x14ac:dyDescent="0.3">
      <c r="A2341" s="252" t="s">
        <v>9358</v>
      </c>
      <c r="B2341" s="224" t="s">
        <v>44</v>
      </c>
      <c r="C2341" s="253" t="s">
        <v>9359</v>
      </c>
      <c r="D2341" s="254" t="s">
        <v>57</v>
      </c>
      <c r="E2341" s="259" t="s">
        <v>9360</v>
      </c>
      <c r="F2341" s="38" t="s">
        <v>99</v>
      </c>
      <c r="G2341" s="256" t="s">
        <v>9361</v>
      </c>
      <c r="H2341" s="257">
        <v>45078</v>
      </c>
      <c r="I2341" s="41">
        <f>Table15[[#This Row],[Fecha 
de 
expedición]]+1461</f>
        <v>46539</v>
      </c>
      <c r="J2341" s="258" t="str">
        <f ca="1">IF(I2341&gt;=TODAY(),"si","no")</f>
        <v>si</v>
      </c>
      <c r="K2341" s="8" t="str">
        <f ca="1">IF(ABS(_xlfn.DAYS(TODAY(),I2341))&lt;$B$9,"Debe renovar licencia luego de curso de 8 horas","")</f>
        <v/>
      </c>
      <c r="L2341" s="8"/>
      <c r="M2341" s="8" t="str">
        <f ca="1">IF(AND(J2341="no",$B$10="si"),"si","no")</f>
        <v>no</v>
      </c>
      <c r="N2341" s="266"/>
      <c r="O2341" s="266"/>
      <c r="P2341" s="266"/>
      <c r="Q2341" s="266"/>
      <c r="R2341" s="266"/>
    </row>
    <row r="2342" spans="1:18" x14ac:dyDescent="0.3">
      <c r="A2342" s="252" t="s">
        <v>9382</v>
      </c>
      <c r="B2342" s="224" t="s">
        <v>44</v>
      </c>
      <c r="C2342" s="253" t="s">
        <v>9383</v>
      </c>
      <c r="D2342" s="254" t="s">
        <v>57</v>
      </c>
      <c r="E2342" s="259" t="s">
        <v>9384</v>
      </c>
      <c r="F2342" s="38" t="s">
        <v>119</v>
      </c>
      <c r="G2342" s="256" t="s">
        <v>9385</v>
      </c>
      <c r="H2342" s="257">
        <v>45079</v>
      </c>
      <c r="I2342" s="41">
        <f>Table15[[#This Row],[Fecha 
de 
expedición]]+1461</f>
        <v>46540</v>
      </c>
      <c r="J2342" s="258" t="str">
        <f ca="1">IF(I2342&gt;=TODAY(),"si","no")</f>
        <v>si</v>
      </c>
      <c r="K2342" s="8" t="str">
        <f ca="1">IF(ABS(_xlfn.DAYS(TODAY(),I2342))&lt;$B$9,"Debe renovar licencia luego de curso de 8 horas","")</f>
        <v/>
      </c>
      <c r="L2342" s="8"/>
      <c r="M2342" s="8" t="str">
        <f ca="1">IF(AND(J2342="no",$B$10="si"),"si","no")</f>
        <v>no</v>
      </c>
      <c r="N2342" s="266"/>
      <c r="O2342" s="266"/>
      <c r="P2342" s="266"/>
      <c r="Q2342" s="266"/>
      <c r="R2342" s="266"/>
    </row>
    <row r="2343" spans="1:18" x14ac:dyDescent="0.3">
      <c r="A2343" s="252" t="s">
        <v>9390</v>
      </c>
      <c r="B2343" s="224" t="s">
        <v>44</v>
      </c>
      <c r="C2343" s="253" t="s">
        <v>9391</v>
      </c>
      <c r="D2343" s="254" t="s">
        <v>57</v>
      </c>
      <c r="E2343" s="259" t="s">
        <v>9392</v>
      </c>
      <c r="F2343" s="38" t="s">
        <v>402</v>
      </c>
      <c r="G2343" s="256" t="s">
        <v>9393</v>
      </c>
      <c r="H2343" s="257">
        <v>45082</v>
      </c>
      <c r="I2343" s="41">
        <f>Table15[[#This Row],[Fecha 
de 
expedición]]+1461</f>
        <v>46543</v>
      </c>
      <c r="J2343" s="258" t="str">
        <f ca="1">IF(I2343&gt;=TODAY(),"si","no")</f>
        <v>si</v>
      </c>
      <c r="K2343" s="8" t="str">
        <f ca="1">IF(ABS(_xlfn.DAYS(TODAY(),I2343))&lt;$B$9,"Debe renovar licencia luego de curso de 8 horas","")</f>
        <v/>
      </c>
      <c r="L2343" s="8"/>
      <c r="M2343" s="8" t="str">
        <f ca="1">IF(AND(J2343="no",$B$10="si"),"si","no")</f>
        <v>no</v>
      </c>
      <c r="N2343" s="266"/>
      <c r="O2343" s="266"/>
      <c r="P2343" s="266"/>
      <c r="Q2343" s="266"/>
      <c r="R2343" s="266"/>
    </row>
    <row r="2344" spans="1:18" x14ac:dyDescent="0.3">
      <c r="A2344" s="252" t="s">
        <v>9394</v>
      </c>
      <c r="B2344" s="224" t="s">
        <v>44</v>
      </c>
      <c r="C2344" s="253" t="s">
        <v>9395</v>
      </c>
      <c r="D2344" s="254" t="s">
        <v>46</v>
      </c>
      <c r="E2344" s="259" t="s">
        <v>9396</v>
      </c>
      <c r="F2344" s="38" t="s">
        <v>94</v>
      </c>
      <c r="G2344" s="256" t="s">
        <v>9397</v>
      </c>
      <c r="H2344" s="257">
        <v>45082</v>
      </c>
      <c r="I2344" s="41">
        <f>Table15[[#This Row],[Fecha 
de 
expedición]]+1461</f>
        <v>46543</v>
      </c>
      <c r="J2344" s="258" t="str">
        <f ca="1">IF(I2344&gt;=TODAY(),"si","no")</f>
        <v>si</v>
      </c>
      <c r="K2344" s="8" t="str">
        <f ca="1">IF(ABS(_xlfn.DAYS(TODAY(),I2344))&lt;$B$9,"Debe renovar licencia luego de curso de 8 horas","")</f>
        <v/>
      </c>
      <c r="L2344" s="8"/>
      <c r="M2344" s="8" t="str">
        <f ca="1">IF(AND(J2344="no",$B$10="si"),"si","no")</f>
        <v>no</v>
      </c>
      <c r="N2344" s="266"/>
      <c r="O2344" s="266"/>
      <c r="P2344" s="266"/>
      <c r="Q2344" s="266"/>
      <c r="R2344" s="266"/>
    </row>
    <row r="2345" spans="1:18" x14ac:dyDescent="0.3">
      <c r="A2345" s="252" t="s">
        <v>9398</v>
      </c>
      <c r="B2345" s="224" t="s">
        <v>44</v>
      </c>
      <c r="C2345" s="253" t="s">
        <v>9399</v>
      </c>
      <c r="D2345" s="254" t="s">
        <v>57</v>
      </c>
      <c r="E2345" s="259" t="s">
        <v>9400</v>
      </c>
      <c r="F2345" s="38" t="s">
        <v>299</v>
      </c>
      <c r="G2345" s="256" t="s">
        <v>9401</v>
      </c>
      <c r="H2345" s="257">
        <v>45083</v>
      </c>
      <c r="I2345" s="41">
        <f>Table15[[#This Row],[Fecha 
de 
expedición]]+1461</f>
        <v>46544</v>
      </c>
      <c r="J2345" s="258" t="str">
        <f ca="1">IF(I2345&gt;=TODAY(),"si","no")</f>
        <v>si</v>
      </c>
      <c r="K2345" s="8" t="str">
        <f ca="1">IF(ABS(_xlfn.DAYS(TODAY(),I2345))&lt;$B$9,"Debe renovar licencia luego de curso de 8 horas","")</f>
        <v/>
      </c>
      <c r="L2345" s="8"/>
      <c r="M2345" s="8" t="str">
        <f ca="1">IF(AND(J2345="no",$B$10="si"),"si","no")</f>
        <v>no</v>
      </c>
      <c r="N2345" s="266"/>
      <c r="O2345" s="266"/>
      <c r="P2345" s="266"/>
      <c r="Q2345" s="266"/>
      <c r="R2345" s="266"/>
    </row>
    <row r="2346" spans="1:18" x14ac:dyDescent="0.3">
      <c r="A2346" s="252" t="s">
        <v>9402</v>
      </c>
      <c r="B2346" s="224" t="s">
        <v>44</v>
      </c>
      <c r="C2346" s="253" t="s">
        <v>9403</v>
      </c>
      <c r="D2346" s="254" t="s">
        <v>57</v>
      </c>
      <c r="E2346" s="259" t="s">
        <v>9404</v>
      </c>
      <c r="F2346" s="38" t="s">
        <v>262</v>
      </c>
      <c r="G2346" s="256" t="s">
        <v>9405</v>
      </c>
      <c r="H2346" s="257">
        <v>45083</v>
      </c>
      <c r="I2346" s="41">
        <f>Table15[[#This Row],[Fecha 
de 
expedición]]+1461</f>
        <v>46544</v>
      </c>
      <c r="J2346" s="258" t="str">
        <f ca="1">IF(I2346&gt;=TODAY(),"si","no")</f>
        <v>si</v>
      </c>
      <c r="K2346" s="8" t="str">
        <f ca="1">IF(ABS(_xlfn.DAYS(TODAY(),I2346))&lt;$B$9,"Debe renovar licencia luego de curso de 8 horas","")</f>
        <v/>
      </c>
      <c r="L2346" s="8"/>
      <c r="M2346" s="8" t="str">
        <f ca="1">IF(AND(J2346="no",$B$10="si"),"si","no")</f>
        <v>no</v>
      </c>
      <c r="N2346" s="266"/>
      <c r="O2346" s="266"/>
      <c r="P2346" s="266"/>
      <c r="Q2346" s="266"/>
      <c r="R2346" s="266"/>
    </row>
    <row r="2347" spans="1:18" x14ac:dyDescent="0.3">
      <c r="A2347" s="252" t="s">
        <v>9418</v>
      </c>
      <c r="B2347" s="224" t="s">
        <v>44</v>
      </c>
      <c r="C2347" s="253" t="s">
        <v>9419</v>
      </c>
      <c r="D2347" s="254" t="s">
        <v>57</v>
      </c>
      <c r="E2347" s="259" t="s">
        <v>9420</v>
      </c>
      <c r="F2347" s="38" t="s">
        <v>448</v>
      </c>
      <c r="G2347" s="256" t="s">
        <v>9421</v>
      </c>
      <c r="H2347" s="257">
        <v>45086</v>
      </c>
      <c r="I2347" s="41">
        <f>Table15[[#This Row],[Fecha 
de 
expedición]]+1461</f>
        <v>46547</v>
      </c>
      <c r="J2347" s="258" t="str">
        <f ca="1">IF(I2347&gt;=TODAY(),"si","no")</f>
        <v>si</v>
      </c>
      <c r="K2347" s="8" t="str">
        <f ca="1">IF(ABS(_xlfn.DAYS(TODAY(),I2347))&lt;$B$9,"Debe renovar licencia luego de curso de 8 horas","")</f>
        <v/>
      </c>
      <c r="L2347" s="8"/>
      <c r="M2347" s="8" t="str">
        <f ca="1">IF(AND(J2347="no",$B$10="si"),"si","no")</f>
        <v>no</v>
      </c>
      <c r="N2347" s="266"/>
      <c r="O2347" s="266"/>
      <c r="P2347" s="266"/>
      <c r="Q2347" s="266"/>
      <c r="R2347" s="266"/>
    </row>
    <row r="2348" spans="1:18" x14ac:dyDescent="0.3">
      <c r="A2348" s="252" t="s">
        <v>9422</v>
      </c>
      <c r="B2348" s="224" t="s">
        <v>44</v>
      </c>
      <c r="C2348" s="253" t="s">
        <v>9423</v>
      </c>
      <c r="D2348" s="254" t="s">
        <v>46</v>
      </c>
      <c r="E2348" s="259" t="s">
        <v>9424</v>
      </c>
      <c r="F2348" s="38" t="s">
        <v>53</v>
      </c>
      <c r="G2348" s="256" t="s">
        <v>9425</v>
      </c>
      <c r="H2348" s="257">
        <v>45086</v>
      </c>
      <c r="I2348" s="41">
        <f>Table15[[#This Row],[Fecha 
de 
expedición]]+1461</f>
        <v>46547</v>
      </c>
      <c r="J2348" s="258" t="str">
        <f ca="1">IF(I2348&gt;=TODAY(),"si","no")</f>
        <v>si</v>
      </c>
      <c r="K2348" s="8" t="str">
        <f ca="1">IF(ABS(_xlfn.DAYS(TODAY(),I2348))&lt;$B$9,"Debe renovar licencia luego de curso de 8 horas","")</f>
        <v/>
      </c>
      <c r="L2348" s="8"/>
      <c r="M2348" s="8" t="str">
        <f ca="1">IF(AND(J2348="no",$B$10="si"),"si","no")</f>
        <v>no</v>
      </c>
      <c r="N2348" s="266"/>
      <c r="O2348" s="266"/>
      <c r="P2348" s="266"/>
      <c r="Q2348" s="266"/>
      <c r="R2348" s="266"/>
    </row>
    <row r="2349" spans="1:18" x14ac:dyDescent="0.3">
      <c r="A2349" s="252" t="s">
        <v>9434</v>
      </c>
      <c r="B2349" s="224" t="s">
        <v>44</v>
      </c>
      <c r="C2349" s="253" t="s">
        <v>9435</v>
      </c>
      <c r="D2349" s="254" t="s">
        <v>46</v>
      </c>
      <c r="E2349" s="259" t="s">
        <v>9436</v>
      </c>
      <c r="F2349" s="38" t="s">
        <v>124</v>
      </c>
      <c r="G2349" s="256" t="s">
        <v>9437</v>
      </c>
      <c r="H2349" s="257">
        <v>45093</v>
      </c>
      <c r="I2349" s="41">
        <f>Table15[[#This Row],[Fecha 
de 
expedición]]+1461</f>
        <v>46554</v>
      </c>
      <c r="J2349" s="258" t="str">
        <f ca="1">IF(I2349&gt;=TODAY(),"si","no")</f>
        <v>si</v>
      </c>
      <c r="K2349" s="8" t="str">
        <f ca="1">IF(ABS(_xlfn.DAYS(TODAY(),I2349))&lt;$B$9,"Debe renovar licencia luego de curso de 8 horas","")</f>
        <v/>
      </c>
      <c r="L2349" s="8"/>
      <c r="M2349" s="8" t="str">
        <f ca="1">IF(AND(J2349="no",$B$10="si"),"si","no")</f>
        <v>no</v>
      </c>
      <c r="N2349" s="266"/>
      <c r="O2349" s="266"/>
      <c r="P2349" s="266"/>
      <c r="Q2349" s="266"/>
      <c r="R2349" s="266"/>
    </row>
    <row r="2350" spans="1:18" x14ac:dyDescent="0.3">
      <c r="A2350" s="252" t="s">
        <v>9495</v>
      </c>
      <c r="B2350" s="224" t="s">
        <v>44</v>
      </c>
      <c r="C2350" s="253" t="s">
        <v>9496</v>
      </c>
      <c r="D2350" s="254" t="s">
        <v>57</v>
      </c>
      <c r="E2350" s="259" t="s">
        <v>9497</v>
      </c>
      <c r="F2350" s="38" t="s">
        <v>887</v>
      </c>
      <c r="G2350" s="256" t="s">
        <v>9498</v>
      </c>
      <c r="H2350" s="257">
        <v>45117</v>
      </c>
      <c r="I2350" s="41">
        <f>Table15[[#This Row],[Fecha 
de 
expedición]]+1461</f>
        <v>46578</v>
      </c>
      <c r="J2350" s="258" t="str">
        <f ca="1">IF(I2350&gt;=TODAY(),"si","no")</f>
        <v>si</v>
      </c>
      <c r="K2350" s="8" t="str">
        <f ca="1">IF(ABS(_xlfn.DAYS(TODAY(),I2350))&lt;$B$9,"Debe renovar licencia luego de curso de 8 horas","")</f>
        <v/>
      </c>
      <c r="L2350" s="8"/>
      <c r="M2350" s="8" t="str">
        <f ca="1">IF(AND(J2350="no",$B$10="si"),"si","no")</f>
        <v>no</v>
      </c>
      <c r="N2350" s="266"/>
      <c r="O2350" s="266"/>
      <c r="P2350" s="266"/>
      <c r="Q2350" s="266"/>
      <c r="R2350" s="266"/>
    </row>
    <row r="2351" spans="1:18" x14ac:dyDescent="0.3">
      <c r="A2351" s="252" t="s">
        <v>9466</v>
      </c>
      <c r="B2351" s="224" t="s">
        <v>44</v>
      </c>
      <c r="C2351" s="253" t="s">
        <v>9467</v>
      </c>
      <c r="D2351" s="254" t="s">
        <v>57</v>
      </c>
      <c r="E2351" s="259" t="s">
        <v>9468</v>
      </c>
      <c r="F2351" s="38" t="s">
        <v>402</v>
      </c>
      <c r="G2351" s="256" t="s">
        <v>9469</v>
      </c>
      <c r="H2351" s="257">
        <v>45117</v>
      </c>
      <c r="I2351" s="41">
        <f>Table15[[#This Row],[Fecha 
de 
expedición]]+1461</f>
        <v>46578</v>
      </c>
      <c r="J2351" s="258" t="str">
        <f ca="1">IF(I2351&gt;=TODAY(),"si","no")</f>
        <v>si</v>
      </c>
      <c r="K2351" s="8" t="str">
        <f ca="1">IF(ABS(_xlfn.DAYS(TODAY(),I2351))&lt;$B$9,"Debe renovar licencia luego de curso de 8 horas","")</f>
        <v/>
      </c>
      <c r="L2351" s="8"/>
      <c r="M2351" s="8" t="str">
        <f ca="1">IF(AND(J2351="no",$B$10="si"),"si","no")</f>
        <v>no</v>
      </c>
      <c r="N2351" s="266"/>
      <c r="O2351" s="266"/>
      <c r="P2351" s="266"/>
      <c r="Q2351" s="266"/>
      <c r="R2351" s="266"/>
    </row>
    <row r="2352" spans="1:18" x14ac:dyDescent="0.3">
      <c r="A2352" s="252" t="s">
        <v>9508</v>
      </c>
      <c r="B2352" s="224" t="s">
        <v>44</v>
      </c>
      <c r="C2352" s="253" t="s">
        <v>9509</v>
      </c>
      <c r="D2352" s="254" t="s">
        <v>57</v>
      </c>
      <c r="E2352" s="259" t="s">
        <v>9510</v>
      </c>
      <c r="F2352" s="38" t="s">
        <v>104</v>
      </c>
      <c r="G2352" s="256" t="s">
        <v>9511</v>
      </c>
      <c r="H2352" s="257">
        <v>45117</v>
      </c>
      <c r="I2352" s="41">
        <f>Table15[[#This Row],[Fecha 
de 
expedición]]+1461</f>
        <v>46578</v>
      </c>
      <c r="J2352" s="258" t="str">
        <f ca="1">IF(I2352&gt;=TODAY(),"si","no")</f>
        <v>si</v>
      </c>
      <c r="K2352" s="8" t="str">
        <f ca="1">IF(ABS(_xlfn.DAYS(TODAY(),I2352))&lt;$B$9,"Debe renovar licencia luego de curso de 8 horas","")</f>
        <v/>
      </c>
      <c r="L2352" s="8"/>
      <c r="M2352" s="8" t="str">
        <f ca="1">IF(AND(J2352="no",$B$10="si"),"si","no")</f>
        <v>no</v>
      </c>
      <c r="N2352" s="266"/>
      <c r="O2352" s="266"/>
      <c r="P2352" s="266"/>
      <c r="Q2352" s="266"/>
      <c r="R2352" s="266"/>
    </row>
    <row r="2353" spans="1:18" x14ac:dyDescent="0.3">
      <c r="A2353" s="252" t="s">
        <v>9446</v>
      </c>
      <c r="B2353" s="224" t="s">
        <v>44</v>
      </c>
      <c r="C2353" s="253" t="s">
        <v>9447</v>
      </c>
      <c r="D2353" s="254" t="s">
        <v>57</v>
      </c>
      <c r="E2353" s="259" t="s">
        <v>9448</v>
      </c>
      <c r="F2353" s="38" t="s">
        <v>168</v>
      </c>
      <c r="G2353" s="256" t="s">
        <v>9449</v>
      </c>
      <c r="H2353" s="257">
        <v>45117</v>
      </c>
      <c r="I2353" s="41">
        <f>Table15[[#This Row],[Fecha 
de 
expedición]]+1461</f>
        <v>46578</v>
      </c>
      <c r="J2353" s="258" t="str">
        <f ca="1">IF(I2353&gt;=TODAY(),"si","no")</f>
        <v>si</v>
      </c>
      <c r="K2353" s="8" t="str">
        <f ca="1">IF(ABS(_xlfn.DAYS(TODAY(),I2353))&lt;$B$9,"Debe renovar licencia luego de curso de 8 horas","")</f>
        <v/>
      </c>
      <c r="L2353" s="8"/>
      <c r="M2353" s="8" t="str">
        <f ca="1">IF(AND(J2353="no",$B$10="si"),"si","no")</f>
        <v>no</v>
      </c>
      <c r="N2353" s="266"/>
      <c r="O2353" s="266"/>
      <c r="P2353" s="266"/>
      <c r="Q2353" s="266"/>
      <c r="R2353" s="266"/>
    </row>
    <row r="2354" spans="1:18" x14ac:dyDescent="0.3">
      <c r="A2354" s="252" t="s">
        <v>9450</v>
      </c>
      <c r="B2354" s="224" t="s">
        <v>44</v>
      </c>
      <c r="C2354" s="253" t="s">
        <v>9451</v>
      </c>
      <c r="D2354" s="254" t="s">
        <v>57</v>
      </c>
      <c r="E2354" s="259" t="s">
        <v>9452</v>
      </c>
      <c r="F2354" s="38" t="s">
        <v>168</v>
      </c>
      <c r="G2354" s="256" t="s">
        <v>9453</v>
      </c>
      <c r="H2354" s="257">
        <v>45117</v>
      </c>
      <c r="I2354" s="41">
        <f>Table15[[#This Row],[Fecha 
de 
expedición]]+1461</f>
        <v>46578</v>
      </c>
      <c r="J2354" s="258" t="str">
        <f ca="1">IF(I2354&gt;=TODAY(),"si","no")</f>
        <v>si</v>
      </c>
      <c r="K2354" s="8" t="str">
        <f ca="1">IF(ABS(_xlfn.DAYS(TODAY(),I2354))&lt;$B$9,"Debe renovar licencia luego de curso de 8 horas","")</f>
        <v/>
      </c>
      <c r="L2354" s="8"/>
      <c r="M2354" s="8" t="str">
        <f ca="1">IF(AND(J2354="no",$B$10="si"),"si","no")</f>
        <v>no</v>
      </c>
      <c r="N2354" s="266"/>
      <c r="O2354" s="266"/>
      <c r="P2354" s="266"/>
      <c r="Q2354" s="266"/>
      <c r="R2354" s="266"/>
    </row>
    <row r="2355" spans="1:18" x14ac:dyDescent="0.3">
      <c r="A2355" s="252" t="s">
        <v>9458</v>
      </c>
      <c r="B2355" s="224" t="s">
        <v>44</v>
      </c>
      <c r="C2355" s="253" t="s">
        <v>9459</v>
      </c>
      <c r="D2355" s="254" t="s">
        <v>57</v>
      </c>
      <c r="E2355" s="259" t="s">
        <v>9460</v>
      </c>
      <c r="F2355" s="38" t="s">
        <v>683</v>
      </c>
      <c r="G2355" s="256" t="s">
        <v>9461</v>
      </c>
      <c r="H2355" s="257">
        <v>45117</v>
      </c>
      <c r="I2355" s="41">
        <f>Table15[[#This Row],[Fecha 
de 
expedición]]+1461</f>
        <v>46578</v>
      </c>
      <c r="J2355" s="258" t="str">
        <f ca="1">IF(I2355&gt;=TODAY(),"si","no")</f>
        <v>si</v>
      </c>
      <c r="K2355" s="8" t="str">
        <f ca="1">IF(ABS(_xlfn.DAYS(TODAY(),I2355))&lt;$B$9,"Debe renovar licencia luego de curso de 8 horas","")</f>
        <v/>
      </c>
      <c r="L2355" s="8"/>
      <c r="M2355" s="8" t="str">
        <f ca="1">IF(AND(J2355="no",$B$10="si"),"si","no")</f>
        <v>no</v>
      </c>
      <c r="N2355" s="266"/>
      <c r="O2355" s="266"/>
      <c r="P2355" s="266"/>
      <c r="Q2355" s="266"/>
      <c r="R2355" s="266"/>
    </row>
    <row r="2356" spans="1:18" x14ac:dyDescent="0.3">
      <c r="A2356" s="252" t="s">
        <v>9462</v>
      </c>
      <c r="B2356" s="224" t="s">
        <v>44</v>
      </c>
      <c r="C2356" s="253" t="s">
        <v>9463</v>
      </c>
      <c r="D2356" s="254" t="s">
        <v>57</v>
      </c>
      <c r="E2356" s="259" t="s">
        <v>9464</v>
      </c>
      <c r="F2356" s="38" t="s">
        <v>168</v>
      </c>
      <c r="G2356" s="256" t="s">
        <v>9465</v>
      </c>
      <c r="H2356" s="257">
        <v>45117</v>
      </c>
      <c r="I2356" s="41">
        <f>Table15[[#This Row],[Fecha 
de 
expedición]]+1461</f>
        <v>46578</v>
      </c>
      <c r="J2356" s="258" t="str">
        <f ca="1">IF(I2356&gt;=TODAY(),"si","no")</f>
        <v>si</v>
      </c>
      <c r="K2356" s="8" t="str">
        <f ca="1">IF(ABS(_xlfn.DAYS(TODAY(),I2356))&lt;$B$9,"Debe renovar licencia luego de curso de 8 horas","")</f>
        <v/>
      </c>
      <c r="L2356" s="8"/>
      <c r="M2356" s="8" t="str">
        <f ca="1">IF(AND(J2356="no",$B$10="si"),"si","no")</f>
        <v>no</v>
      </c>
      <c r="N2356" s="266"/>
      <c r="O2356" s="266"/>
      <c r="P2356" s="266"/>
      <c r="Q2356" s="266"/>
      <c r="R2356" s="266"/>
    </row>
    <row r="2357" spans="1:18" x14ac:dyDescent="0.3">
      <c r="A2357" s="252" t="s">
        <v>9470</v>
      </c>
      <c r="B2357" s="224" t="s">
        <v>44</v>
      </c>
      <c r="C2357" s="253" t="s">
        <v>9471</v>
      </c>
      <c r="D2357" s="254" t="s">
        <v>57</v>
      </c>
      <c r="E2357" s="259" t="s">
        <v>9472</v>
      </c>
      <c r="F2357" s="38" t="s">
        <v>683</v>
      </c>
      <c r="G2357" s="256" t="s">
        <v>9473</v>
      </c>
      <c r="H2357" s="257">
        <v>45117</v>
      </c>
      <c r="I2357" s="41">
        <f>Table15[[#This Row],[Fecha 
de 
expedición]]+1461</f>
        <v>46578</v>
      </c>
      <c r="J2357" s="258" t="str">
        <f ca="1">IF(I2357&gt;=TODAY(),"si","no")</f>
        <v>si</v>
      </c>
      <c r="K2357" s="8" t="str">
        <f ca="1">IF(ABS(_xlfn.DAYS(TODAY(),I2357))&lt;$B$9,"Debe renovar licencia luego de curso de 8 horas","")</f>
        <v/>
      </c>
      <c r="L2357" s="8"/>
      <c r="M2357" s="8" t="str">
        <f ca="1">IF(AND(J2357="no",$B$10="si"),"si","no")</f>
        <v>no</v>
      </c>
      <c r="N2357" s="266"/>
      <c r="O2357" s="266"/>
      <c r="P2357" s="266"/>
      <c r="Q2357" s="266"/>
      <c r="R2357" s="266"/>
    </row>
    <row r="2358" spans="1:18" x14ac:dyDescent="0.3">
      <c r="A2358" s="252" t="s">
        <v>9520</v>
      </c>
      <c r="B2358" s="224" t="s">
        <v>44</v>
      </c>
      <c r="C2358" s="253" t="s">
        <v>9521</v>
      </c>
      <c r="D2358" s="254" t="s">
        <v>57</v>
      </c>
      <c r="E2358" s="259" t="s">
        <v>9522</v>
      </c>
      <c r="F2358" s="38" t="s">
        <v>835</v>
      </c>
      <c r="G2358" s="256" t="s">
        <v>9523</v>
      </c>
      <c r="H2358" s="257">
        <v>45117</v>
      </c>
      <c r="I2358" s="41">
        <f>Table15[[#This Row],[Fecha 
de 
expedición]]+1461</f>
        <v>46578</v>
      </c>
      <c r="J2358" s="258" t="str">
        <f ca="1">IF(I2358&gt;=TODAY(),"si","no")</f>
        <v>si</v>
      </c>
      <c r="K2358" s="8" t="str">
        <f ca="1">IF(ABS(_xlfn.DAYS(TODAY(),I2358))&lt;$B$9,"Debe renovar licencia luego de curso de 8 horas","")</f>
        <v/>
      </c>
      <c r="L2358" s="8"/>
      <c r="M2358" s="8" t="str">
        <f ca="1">IF(AND(J2358="no",$B$10="si"),"si","no")</f>
        <v>no</v>
      </c>
      <c r="N2358" s="266"/>
      <c r="O2358" s="266"/>
      <c r="P2358" s="266"/>
      <c r="Q2358" s="266"/>
      <c r="R2358" s="266"/>
    </row>
    <row r="2359" spans="1:18" x14ac:dyDescent="0.3">
      <c r="A2359" s="252" t="s">
        <v>9503</v>
      </c>
      <c r="B2359" s="224" t="s">
        <v>44</v>
      </c>
      <c r="C2359" s="253" t="s">
        <v>9504</v>
      </c>
      <c r="D2359" s="254" t="s">
        <v>57</v>
      </c>
      <c r="E2359" s="259" t="s">
        <v>9505</v>
      </c>
      <c r="F2359" s="38" t="s">
        <v>1204</v>
      </c>
      <c r="G2359" s="256" t="s">
        <v>9506</v>
      </c>
      <c r="H2359" s="257">
        <v>45117</v>
      </c>
      <c r="I2359" s="41">
        <f>Table15[[#This Row],[Fecha 
de 
expedición]]+1461</f>
        <v>46578</v>
      </c>
      <c r="J2359" s="258" t="str">
        <f ca="1">IF(I2359&gt;=TODAY(),"si","no")</f>
        <v>si</v>
      </c>
      <c r="K2359" s="8" t="str">
        <f ca="1">IF(ABS(_xlfn.DAYS(TODAY(),I2359))&lt;$B$9,"Debe renovar licencia luego de curso de 8 horas","")</f>
        <v/>
      </c>
      <c r="L2359" s="8"/>
      <c r="M2359" s="8" t="str">
        <f ca="1">IF(AND(J2359="no",$B$10="si"),"si","no")</f>
        <v>no</v>
      </c>
      <c r="N2359" s="266"/>
      <c r="O2359" s="266"/>
      <c r="P2359" s="266"/>
      <c r="Q2359" s="266"/>
      <c r="R2359" s="266"/>
    </row>
    <row r="2360" spans="1:18" x14ac:dyDescent="0.3">
      <c r="A2360" s="252" t="s">
        <v>9524</v>
      </c>
      <c r="B2360" s="224" t="s">
        <v>44</v>
      </c>
      <c r="C2360" s="253" t="s">
        <v>9525</v>
      </c>
      <c r="D2360" s="254" t="s">
        <v>57</v>
      </c>
      <c r="E2360" s="259" t="s">
        <v>9526</v>
      </c>
      <c r="F2360" s="38" t="s">
        <v>74</v>
      </c>
      <c r="G2360" s="256" t="s">
        <v>9527</v>
      </c>
      <c r="H2360" s="257">
        <v>45117</v>
      </c>
      <c r="I2360" s="41">
        <f>Table15[[#This Row],[Fecha 
de 
expedición]]+1461</f>
        <v>46578</v>
      </c>
      <c r="J2360" s="258" t="str">
        <f ca="1">IF(I2360&gt;=TODAY(),"si","no")</f>
        <v>si</v>
      </c>
      <c r="K2360" s="8" t="str">
        <f ca="1">IF(ABS(_xlfn.DAYS(TODAY(),I2360))&lt;$B$9,"Debe renovar licencia luego de curso de 8 horas","")</f>
        <v/>
      </c>
      <c r="L2360" s="8"/>
      <c r="M2360" s="8" t="str">
        <f ca="1">IF(AND(J2360="no",$B$10="si"),"si","no")</f>
        <v>no</v>
      </c>
      <c r="N2360" s="266"/>
      <c r="O2360" s="266"/>
      <c r="P2360" s="266"/>
      <c r="Q2360" s="266"/>
      <c r="R2360" s="266"/>
    </row>
    <row r="2361" spans="1:18" x14ac:dyDescent="0.3">
      <c r="A2361" s="252" t="s">
        <v>9454</v>
      </c>
      <c r="B2361" s="224" t="s">
        <v>44</v>
      </c>
      <c r="C2361" s="253" t="s">
        <v>9455</v>
      </c>
      <c r="D2361" s="254" t="s">
        <v>57</v>
      </c>
      <c r="E2361" s="259" t="s">
        <v>9456</v>
      </c>
      <c r="F2361" s="38" t="s">
        <v>555</v>
      </c>
      <c r="G2361" s="256" t="s">
        <v>9457</v>
      </c>
      <c r="H2361" s="257">
        <v>45117</v>
      </c>
      <c r="I2361" s="41">
        <f>Table15[[#This Row],[Fecha 
de 
expedición]]+1461</f>
        <v>46578</v>
      </c>
      <c r="J2361" s="258" t="str">
        <f ca="1">IF(I2361&gt;=TODAY(),"si","no")</f>
        <v>si</v>
      </c>
      <c r="K2361" s="8" t="str">
        <f ca="1">IF(ABS(_xlfn.DAYS(TODAY(),I2361))&lt;$B$9,"Debe renovar licencia luego de curso de 8 horas","")</f>
        <v/>
      </c>
      <c r="L2361" s="8"/>
      <c r="M2361" s="8" t="str">
        <f ca="1">IF(AND(J2361="no",$B$10="si"),"si","no")</f>
        <v>no</v>
      </c>
      <c r="N2361" s="266"/>
      <c r="O2361" s="266"/>
      <c r="P2361" s="266"/>
      <c r="Q2361" s="266"/>
      <c r="R2361" s="266"/>
    </row>
    <row r="2362" spans="1:18" x14ac:dyDescent="0.3">
      <c r="A2362" s="252" t="s">
        <v>9479</v>
      </c>
      <c r="B2362" s="224" t="s">
        <v>44</v>
      </c>
      <c r="C2362" s="253" t="s">
        <v>9480</v>
      </c>
      <c r="D2362" s="254" t="s">
        <v>57</v>
      </c>
      <c r="E2362" s="259" t="s">
        <v>9481</v>
      </c>
      <c r="F2362" s="38" t="s">
        <v>74</v>
      </c>
      <c r="G2362" s="256" t="s">
        <v>9482</v>
      </c>
      <c r="H2362" s="257">
        <v>45117</v>
      </c>
      <c r="I2362" s="41">
        <f>Table15[[#This Row],[Fecha 
de 
expedición]]+1461</f>
        <v>46578</v>
      </c>
      <c r="J2362" s="258" t="str">
        <f ca="1">IF(I2362&gt;=TODAY(),"si","no")</f>
        <v>si</v>
      </c>
      <c r="K2362" s="8" t="str">
        <f ca="1">IF(ABS(_xlfn.DAYS(TODAY(),I2362))&lt;$B$9,"Debe renovar licencia luego de curso de 8 horas","")</f>
        <v/>
      </c>
      <c r="L2362" s="8"/>
      <c r="M2362" s="8" t="str">
        <f ca="1">IF(AND(J2362="no",$B$10="si"),"si","no")</f>
        <v>no</v>
      </c>
      <c r="N2362" s="266"/>
      <c r="O2362" s="266"/>
      <c r="P2362" s="266"/>
      <c r="Q2362" s="266"/>
      <c r="R2362" s="266"/>
    </row>
    <row r="2363" spans="1:18" x14ac:dyDescent="0.3">
      <c r="A2363" s="252" t="s">
        <v>9499</v>
      </c>
      <c r="B2363" s="224" t="s">
        <v>44</v>
      </c>
      <c r="C2363" s="253" t="s">
        <v>9500</v>
      </c>
      <c r="D2363" s="254" t="s">
        <v>57</v>
      </c>
      <c r="E2363" s="259" t="s">
        <v>9501</v>
      </c>
      <c r="F2363" s="38" t="s">
        <v>709</v>
      </c>
      <c r="G2363" s="256" t="s">
        <v>9502</v>
      </c>
      <c r="H2363" s="257">
        <v>45117</v>
      </c>
      <c r="I2363" s="41">
        <f>Table15[[#This Row],[Fecha 
de 
expedición]]+1461</f>
        <v>46578</v>
      </c>
      <c r="J2363" s="258" t="str">
        <f ca="1">IF(I2363&gt;=TODAY(),"si","no")</f>
        <v>si</v>
      </c>
      <c r="K2363" s="8" t="str">
        <f ca="1">IF(ABS(_xlfn.DAYS(TODAY(),I2363))&lt;$B$9,"Debe renovar licencia luego de curso de 8 horas","")</f>
        <v/>
      </c>
      <c r="L2363" s="8"/>
      <c r="M2363" s="8" t="str">
        <f ca="1">IF(AND(J2363="no",$B$10="si"),"si","no")</f>
        <v>no</v>
      </c>
      <c r="N2363" s="266"/>
      <c r="O2363" s="266"/>
      <c r="P2363" s="266"/>
      <c r="Q2363" s="266"/>
      <c r="R2363" s="266"/>
    </row>
    <row r="2364" spans="1:18" x14ac:dyDescent="0.3">
      <c r="A2364" s="252" t="s">
        <v>9491</v>
      </c>
      <c r="B2364" s="224" t="s">
        <v>44</v>
      </c>
      <c r="C2364" s="253" t="s">
        <v>9492</v>
      </c>
      <c r="D2364" s="254" t="s">
        <v>57</v>
      </c>
      <c r="E2364" s="259" t="s">
        <v>9493</v>
      </c>
      <c r="F2364" s="38" t="s">
        <v>453</v>
      </c>
      <c r="G2364" s="256" t="s">
        <v>9494</v>
      </c>
      <c r="H2364" s="257">
        <v>45117</v>
      </c>
      <c r="I2364" s="41">
        <f>Table15[[#This Row],[Fecha 
de 
expedición]]+1461</f>
        <v>46578</v>
      </c>
      <c r="J2364" s="258" t="str">
        <f ca="1">IF(I2364&gt;=TODAY(),"si","no")</f>
        <v>si</v>
      </c>
      <c r="K2364" s="8" t="str">
        <f ca="1">IF(ABS(_xlfn.DAYS(TODAY(),I2364))&lt;$B$9,"Debe renovar licencia luego de curso de 8 horas","")</f>
        <v/>
      </c>
      <c r="L2364" s="8"/>
      <c r="M2364" s="8" t="str">
        <f ca="1">IF(AND(J2364="no",$B$10="si"),"si","no")</f>
        <v>no</v>
      </c>
      <c r="N2364" s="266"/>
      <c r="O2364" s="266"/>
      <c r="P2364" s="266"/>
      <c r="Q2364" s="266"/>
      <c r="R2364" s="266"/>
    </row>
    <row r="2365" spans="1:18" x14ac:dyDescent="0.3">
      <c r="A2365" s="252" t="s">
        <v>9516</v>
      </c>
      <c r="B2365" s="224" t="s">
        <v>44</v>
      </c>
      <c r="C2365" s="253" t="s">
        <v>9517</v>
      </c>
      <c r="D2365" s="254" t="s">
        <v>57</v>
      </c>
      <c r="E2365" s="259" t="s">
        <v>9518</v>
      </c>
      <c r="F2365" s="38" t="s">
        <v>104</v>
      </c>
      <c r="G2365" s="256" t="s">
        <v>9519</v>
      </c>
      <c r="H2365" s="257">
        <v>45117</v>
      </c>
      <c r="I2365" s="41">
        <f>Table15[[#This Row],[Fecha 
de 
expedición]]+1461</f>
        <v>46578</v>
      </c>
      <c r="J2365" s="258" t="str">
        <f ca="1">IF(I2365&gt;=TODAY(),"si","no")</f>
        <v>si</v>
      </c>
      <c r="K2365" s="8" t="str">
        <f ca="1">IF(ABS(_xlfn.DAYS(TODAY(),I2365))&lt;$B$9,"Debe renovar licencia luego de curso de 8 horas","")</f>
        <v/>
      </c>
      <c r="L2365" s="8"/>
      <c r="M2365" s="8" t="str">
        <f ca="1">IF(AND(J2365="no",$B$10="si"),"si","no")</f>
        <v>no</v>
      </c>
      <c r="N2365" s="266"/>
      <c r="O2365" s="266"/>
      <c r="P2365" s="266"/>
      <c r="Q2365" s="266"/>
      <c r="R2365" s="266"/>
    </row>
    <row r="2366" spans="1:18" x14ac:dyDescent="0.3">
      <c r="A2366" s="252" t="s">
        <v>9512</v>
      </c>
      <c r="B2366" s="224" t="s">
        <v>44</v>
      </c>
      <c r="C2366" s="253" t="s">
        <v>9513</v>
      </c>
      <c r="D2366" s="254" t="s">
        <v>57</v>
      </c>
      <c r="E2366" s="259" t="s">
        <v>9514</v>
      </c>
      <c r="F2366" s="38" t="s">
        <v>655</v>
      </c>
      <c r="G2366" s="256" t="s">
        <v>9515</v>
      </c>
      <c r="H2366" s="257">
        <v>45117</v>
      </c>
      <c r="I2366" s="41">
        <f>Table15[[#This Row],[Fecha 
de 
expedición]]+1461</f>
        <v>46578</v>
      </c>
      <c r="J2366" s="258" t="str">
        <f ca="1">IF(I2366&gt;=TODAY(),"si","no")</f>
        <v>si</v>
      </c>
      <c r="K2366" s="8" t="str">
        <f ca="1">IF(ABS(_xlfn.DAYS(TODAY(),I2366))&lt;$B$9,"Debe renovar licencia luego de curso de 8 horas","")</f>
        <v/>
      </c>
      <c r="L2366" s="8"/>
      <c r="M2366" s="8" t="str">
        <f ca="1">IF(AND(J2366="no",$B$10="si"),"si","no")</f>
        <v>no</v>
      </c>
      <c r="N2366" s="266"/>
      <c r="O2366" s="266"/>
      <c r="P2366" s="266"/>
      <c r="Q2366" s="266"/>
      <c r="R2366" s="266"/>
    </row>
    <row r="2367" spans="1:18" x14ac:dyDescent="0.3">
      <c r="A2367" s="252" t="s">
        <v>9474</v>
      </c>
      <c r="B2367" s="224" t="s">
        <v>44</v>
      </c>
      <c r="C2367" s="253" t="s">
        <v>9475</v>
      </c>
      <c r="D2367" s="254" t="s">
        <v>57</v>
      </c>
      <c r="E2367" s="259" t="s">
        <v>9476</v>
      </c>
      <c r="F2367" s="38" t="s">
        <v>9477</v>
      </c>
      <c r="G2367" s="256" t="s">
        <v>9478</v>
      </c>
      <c r="H2367" s="257">
        <v>45117</v>
      </c>
      <c r="I2367" s="41">
        <f>Table15[[#This Row],[Fecha 
de 
expedición]]+1461</f>
        <v>46578</v>
      </c>
      <c r="J2367" s="258" t="str">
        <f ca="1">IF(I2367&gt;=TODAY(),"si","no")</f>
        <v>si</v>
      </c>
      <c r="K2367" s="8" t="str">
        <f ca="1">IF(ABS(_xlfn.DAYS(TODAY(),I2367))&lt;$B$9,"Debe renovar licencia luego de curso de 8 horas","")</f>
        <v/>
      </c>
      <c r="L2367" s="8"/>
      <c r="M2367" s="8" t="str">
        <f ca="1">IF(AND(J2367="no",$B$10="si"),"si","no")</f>
        <v>no</v>
      </c>
      <c r="N2367" s="266"/>
      <c r="O2367" s="266"/>
      <c r="P2367" s="266"/>
      <c r="Q2367" s="266"/>
      <c r="R2367" s="266"/>
    </row>
    <row r="2368" spans="1:18" x14ac:dyDescent="0.3">
      <c r="A2368" s="252" t="s">
        <v>9442</v>
      </c>
      <c r="B2368" s="224" t="s">
        <v>44</v>
      </c>
      <c r="C2368" s="253" t="s">
        <v>9443</v>
      </c>
      <c r="D2368" s="254" t="s">
        <v>57</v>
      </c>
      <c r="E2368" s="259" t="s">
        <v>9444</v>
      </c>
      <c r="F2368" s="38" t="s">
        <v>168</v>
      </c>
      <c r="G2368" s="256" t="s">
        <v>9445</v>
      </c>
      <c r="H2368" s="257">
        <v>45117</v>
      </c>
      <c r="I2368" s="41">
        <f>Table15[[#This Row],[Fecha 
de 
expedición]]+1461</f>
        <v>46578</v>
      </c>
      <c r="J2368" s="258" t="str">
        <f ca="1">IF(I2368&gt;=TODAY(),"si","no")</f>
        <v>si</v>
      </c>
      <c r="K2368" s="8" t="str">
        <f ca="1">IF(ABS(_xlfn.DAYS(TODAY(),I2368))&lt;$B$9,"Debe renovar licencia luego de curso de 8 horas","")</f>
        <v/>
      </c>
      <c r="L2368" s="8"/>
      <c r="M2368" s="8" t="str">
        <f ca="1">IF(AND(J2368="no",$B$10="si"),"si","no")</f>
        <v>no</v>
      </c>
      <c r="N2368" s="266"/>
      <c r="O2368" s="266"/>
      <c r="P2368" s="266"/>
      <c r="Q2368" s="266"/>
      <c r="R2368" s="266"/>
    </row>
    <row r="2369" spans="1:18" x14ac:dyDescent="0.3">
      <c r="A2369" s="252" t="s">
        <v>9438</v>
      </c>
      <c r="B2369" s="224" t="s">
        <v>44</v>
      </c>
      <c r="C2369" s="253" t="s">
        <v>9439</v>
      </c>
      <c r="D2369" s="254" t="s">
        <v>57</v>
      </c>
      <c r="E2369" s="259" t="s">
        <v>9440</v>
      </c>
      <c r="F2369" s="38" t="s">
        <v>89</v>
      </c>
      <c r="G2369" s="256" t="s">
        <v>9441</v>
      </c>
      <c r="H2369" s="257">
        <v>45117</v>
      </c>
      <c r="I2369" s="41">
        <f>Table15[[#This Row],[Fecha 
de 
expedición]]+1461</f>
        <v>46578</v>
      </c>
      <c r="J2369" s="258" t="str">
        <f ca="1">IF(I2369&gt;=TODAY(),"si","no")</f>
        <v>si</v>
      </c>
      <c r="K2369" s="8" t="str">
        <f ca="1">IF(ABS(_xlfn.DAYS(TODAY(),I2369))&lt;$B$9,"Debe renovar licencia luego de curso de 8 horas","")</f>
        <v/>
      </c>
      <c r="L2369" s="8"/>
      <c r="M2369" s="8" t="str">
        <f ca="1">IF(AND(J2369="no",$B$10="si"),"si","no")</f>
        <v>no</v>
      </c>
      <c r="N2369" s="266"/>
      <c r="O2369" s="266"/>
      <c r="P2369" s="266"/>
      <c r="Q2369" s="266"/>
      <c r="R2369" s="266"/>
    </row>
    <row r="2370" spans="1:18" x14ac:dyDescent="0.3">
      <c r="A2370" s="252" t="s">
        <v>9483</v>
      </c>
      <c r="B2370" s="224" t="s">
        <v>44</v>
      </c>
      <c r="C2370" s="253" t="s">
        <v>9484</v>
      </c>
      <c r="D2370" s="254" t="s">
        <v>57</v>
      </c>
      <c r="E2370" s="259" t="s">
        <v>9485</v>
      </c>
      <c r="F2370" s="38" t="s">
        <v>3010</v>
      </c>
      <c r="G2370" s="256" t="s">
        <v>9486</v>
      </c>
      <c r="H2370" s="257">
        <v>45117</v>
      </c>
      <c r="I2370" s="41">
        <f>Table15[[#This Row],[Fecha 
de 
expedición]]+1461</f>
        <v>46578</v>
      </c>
      <c r="J2370" s="258" t="str">
        <f ca="1">IF(I2370&gt;=TODAY(),"si","no")</f>
        <v>si</v>
      </c>
      <c r="K2370" s="8" t="str">
        <f ca="1">IF(ABS(_xlfn.DAYS(TODAY(),I2370))&lt;$B$9,"Debe renovar licencia luego de curso de 8 horas","")</f>
        <v/>
      </c>
      <c r="L2370" s="8"/>
      <c r="M2370" s="8" t="str">
        <f ca="1">IF(AND(J2370="no",$B$10="si"),"si","no")</f>
        <v>no</v>
      </c>
      <c r="N2370" s="266"/>
      <c r="O2370" s="266"/>
      <c r="P2370" s="266"/>
      <c r="Q2370" s="266"/>
      <c r="R2370" s="266"/>
    </row>
    <row r="2371" spans="1:18" x14ac:dyDescent="0.3">
      <c r="A2371" s="252" t="s">
        <v>9487</v>
      </c>
      <c r="B2371" s="224" t="s">
        <v>44</v>
      </c>
      <c r="C2371" s="253" t="s">
        <v>9488</v>
      </c>
      <c r="D2371" s="254" t="s">
        <v>46</v>
      </c>
      <c r="E2371" s="259" t="s">
        <v>9489</v>
      </c>
      <c r="F2371" s="38" t="s">
        <v>53</v>
      </c>
      <c r="G2371" s="256" t="s">
        <v>9490</v>
      </c>
      <c r="H2371" s="257">
        <v>45117</v>
      </c>
      <c r="I2371" s="41">
        <f>Table15[[#This Row],[Fecha 
de 
expedición]]+1461</f>
        <v>46578</v>
      </c>
      <c r="J2371" s="258" t="str">
        <f ca="1">IF(I2371&gt;=TODAY(),"si","no")</f>
        <v>si</v>
      </c>
      <c r="K2371" s="8" t="str">
        <f ca="1">IF(ABS(_xlfn.DAYS(TODAY(),I2371))&lt;$B$9,"Debe renovar licencia luego de curso de 8 horas","")</f>
        <v/>
      </c>
      <c r="L2371" s="8"/>
      <c r="M2371" s="8" t="str">
        <f ca="1">IF(AND(J2371="no",$B$10="si"),"si","no")</f>
        <v>no</v>
      </c>
      <c r="N2371" s="266"/>
      <c r="O2371" s="266"/>
      <c r="P2371" s="266"/>
      <c r="Q2371" s="266"/>
      <c r="R2371" s="266"/>
    </row>
    <row r="2372" spans="1:18" x14ac:dyDescent="0.3">
      <c r="A2372" s="252" t="s">
        <v>9528</v>
      </c>
      <c r="B2372" s="224" t="s">
        <v>44</v>
      </c>
      <c r="C2372" s="253" t="s">
        <v>9529</v>
      </c>
      <c r="D2372" s="254" t="s">
        <v>46</v>
      </c>
      <c r="E2372" s="259" t="s">
        <v>9530</v>
      </c>
      <c r="F2372" s="38" t="s">
        <v>453</v>
      </c>
      <c r="G2372" s="256" t="s">
        <v>9531</v>
      </c>
      <c r="H2372" s="257">
        <v>45117</v>
      </c>
      <c r="I2372" s="41">
        <f>Table15[[#This Row],[Fecha 
de 
expedición]]+1461</f>
        <v>46578</v>
      </c>
      <c r="J2372" s="258" t="str">
        <f ca="1">IF(I2372&gt;=TODAY(),"si","no")</f>
        <v>si</v>
      </c>
      <c r="K2372" s="8" t="str">
        <f ca="1">IF(ABS(_xlfn.DAYS(TODAY(),I2372))&lt;$B$9,"Debe renovar licencia luego de curso de 8 horas","")</f>
        <v/>
      </c>
      <c r="L2372" s="8"/>
      <c r="M2372" s="8" t="str">
        <f ca="1">IF(AND(J2372="no",$B$10="si"),"si","no")</f>
        <v>no</v>
      </c>
      <c r="N2372" s="266"/>
      <c r="O2372" s="266"/>
      <c r="P2372" s="266"/>
      <c r="Q2372" s="266"/>
      <c r="R2372" s="266"/>
    </row>
    <row r="2373" spans="1:18" x14ac:dyDescent="0.3">
      <c r="A2373" s="252" t="s">
        <v>9544</v>
      </c>
      <c r="B2373" s="224" t="s">
        <v>44</v>
      </c>
      <c r="C2373" s="253" t="s">
        <v>9545</v>
      </c>
      <c r="D2373" s="254" t="s">
        <v>46</v>
      </c>
      <c r="E2373" s="259" t="s">
        <v>9546</v>
      </c>
      <c r="F2373" s="38" t="s">
        <v>443</v>
      </c>
      <c r="G2373" s="256" t="s">
        <v>9547</v>
      </c>
      <c r="H2373" s="257">
        <v>45119</v>
      </c>
      <c r="I2373" s="41">
        <f>Table15[[#This Row],[Fecha 
de 
expedición]]+1461</f>
        <v>46580</v>
      </c>
      <c r="J2373" s="258" t="str">
        <f ca="1">IF(I2373&gt;=TODAY(),"si","no")</f>
        <v>si</v>
      </c>
      <c r="K2373" s="8" t="str">
        <f ca="1">IF(ABS(_xlfn.DAYS(TODAY(),I2373))&lt;$B$9,"Debe renovar licencia luego de curso de 8 horas","")</f>
        <v/>
      </c>
      <c r="L2373" s="8"/>
      <c r="M2373" s="8" t="str">
        <f ca="1">IF(AND(J2373="no",$B$10="si"),"si","no")</f>
        <v>no</v>
      </c>
      <c r="N2373" s="266"/>
      <c r="O2373" s="266"/>
      <c r="P2373" s="266"/>
      <c r="Q2373" s="266"/>
      <c r="R2373" s="266"/>
    </row>
    <row r="2374" spans="1:18" x14ac:dyDescent="0.3">
      <c r="A2374" s="252" t="s">
        <v>9548</v>
      </c>
      <c r="B2374" s="224" t="s">
        <v>44</v>
      </c>
      <c r="C2374" s="253" t="s">
        <v>9549</v>
      </c>
      <c r="D2374" s="254" t="s">
        <v>57</v>
      </c>
      <c r="E2374" s="259" t="s">
        <v>9550</v>
      </c>
      <c r="F2374" s="38" t="s">
        <v>1393</v>
      </c>
      <c r="G2374" s="256" t="s">
        <v>9551</v>
      </c>
      <c r="H2374" s="257">
        <v>45119</v>
      </c>
      <c r="I2374" s="41">
        <f>Table15[[#This Row],[Fecha 
de 
expedición]]+1461</f>
        <v>46580</v>
      </c>
      <c r="J2374" s="258" t="str">
        <f ca="1">IF(I2374&gt;=TODAY(),"si","no")</f>
        <v>si</v>
      </c>
      <c r="K2374" s="8" t="str">
        <f ca="1">IF(ABS(_xlfn.DAYS(TODAY(),I2374))&lt;$B$9,"Debe renovar licencia luego de curso de 8 horas","")</f>
        <v/>
      </c>
      <c r="L2374" s="8"/>
      <c r="M2374" s="8" t="str">
        <f ca="1">IF(AND(J2374="no",$B$10="si"),"si","no")</f>
        <v>no</v>
      </c>
      <c r="N2374" s="266"/>
      <c r="O2374" s="266"/>
      <c r="P2374" s="266"/>
      <c r="Q2374" s="266"/>
      <c r="R2374" s="266"/>
    </row>
    <row r="2375" spans="1:18" x14ac:dyDescent="0.3">
      <c r="A2375" s="252" t="s">
        <v>9564</v>
      </c>
      <c r="B2375" s="224" t="s">
        <v>44</v>
      </c>
      <c r="C2375" s="253" t="s">
        <v>9565</v>
      </c>
      <c r="D2375" s="254" t="s">
        <v>57</v>
      </c>
      <c r="E2375" s="259" t="s">
        <v>9566</v>
      </c>
      <c r="F2375" s="38" t="s">
        <v>1204</v>
      </c>
      <c r="G2375" s="256" t="s">
        <v>9567</v>
      </c>
      <c r="H2375" s="257">
        <v>45119</v>
      </c>
      <c r="I2375" s="41">
        <f>Table15[[#This Row],[Fecha 
de 
expedición]]+1461</f>
        <v>46580</v>
      </c>
      <c r="J2375" s="258" t="str">
        <f ca="1">IF(I2375&gt;=TODAY(),"si","no")</f>
        <v>si</v>
      </c>
      <c r="K2375" s="8" t="str">
        <f ca="1">IF(ABS(_xlfn.DAYS(TODAY(),I2375))&lt;$B$9,"Debe renovar licencia luego de curso de 8 horas","")</f>
        <v/>
      </c>
      <c r="L2375" s="8"/>
      <c r="M2375" s="8" t="str">
        <f ca="1">IF(AND(J2375="no",$B$10="si"),"si","no")</f>
        <v>no</v>
      </c>
      <c r="N2375" s="266"/>
      <c r="O2375" s="266"/>
      <c r="P2375" s="266"/>
      <c r="Q2375" s="266"/>
      <c r="R2375" s="266"/>
    </row>
    <row r="2376" spans="1:18" x14ac:dyDescent="0.3">
      <c r="A2376" s="252" t="s">
        <v>9536</v>
      </c>
      <c r="B2376" s="224" t="s">
        <v>44</v>
      </c>
      <c r="C2376" s="253" t="s">
        <v>9537</v>
      </c>
      <c r="D2376" s="254" t="s">
        <v>57</v>
      </c>
      <c r="E2376" s="259" t="s">
        <v>9538</v>
      </c>
      <c r="F2376" s="38" t="s">
        <v>53</v>
      </c>
      <c r="G2376" s="256" t="s">
        <v>9539</v>
      </c>
      <c r="H2376" s="257">
        <v>45119</v>
      </c>
      <c r="I2376" s="41">
        <f>Table15[[#This Row],[Fecha 
de 
expedición]]+1461</f>
        <v>46580</v>
      </c>
      <c r="J2376" s="258" t="str">
        <f ca="1">IF(I2376&gt;=TODAY(),"si","no")</f>
        <v>si</v>
      </c>
      <c r="K2376" s="8" t="str">
        <f ca="1">IF(ABS(_xlfn.DAYS(TODAY(),I2376))&lt;$B$9,"Debe renovar licencia luego de curso de 8 horas","")</f>
        <v/>
      </c>
      <c r="L2376" s="8"/>
      <c r="M2376" s="8" t="str">
        <f ca="1">IF(AND(J2376="no",$B$10="si"),"si","no")</f>
        <v>no</v>
      </c>
      <c r="N2376" s="266"/>
      <c r="O2376" s="266"/>
      <c r="P2376" s="266"/>
      <c r="Q2376" s="266"/>
      <c r="R2376" s="266"/>
    </row>
    <row r="2377" spans="1:18" x14ac:dyDescent="0.3">
      <c r="A2377" s="252" t="s">
        <v>9552</v>
      </c>
      <c r="B2377" s="224" t="s">
        <v>44</v>
      </c>
      <c r="C2377" s="253" t="s">
        <v>9553</v>
      </c>
      <c r="D2377" s="254" t="s">
        <v>46</v>
      </c>
      <c r="E2377" s="259" t="s">
        <v>9554</v>
      </c>
      <c r="F2377" s="38" t="s">
        <v>267</v>
      </c>
      <c r="G2377" s="256" t="s">
        <v>9555</v>
      </c>
      <c r="H2377" s="257">
        <v>45119</v>
      </c>
      <c r="I2377" s="41">
        <f>Table15[[#This Row],[Fecha 
de 
expedición]]+1461</f>
        <v>46580</v>
      </c>
      <c r="J2377" s="258" t="str">
        <f ca="1">IF(I2377&gt;=TODAY(),"si","no")</f>
        <v>si</v>
      </c>
      <c r="K2377" s="8" t="str">
        <f ca="1">IF(ABS(_xlfn.DAYS(TODAY(),I2377))&lt;$B$9,"Debe renovar licencia luego de curso de 8 horas","")</f>
        <v/>
      </c>
      <c r="L2377" s="8"/>
      <c r="M2377" s="8" t="str">
        <f ca="1">IF(AND(J2377="no",$B$10="si"),"si","no")</f>
        <v>no</v>
      </c>
      <c r="N2377" s="266"/>
      <c r="O2377" s="266"/>
      <c r="P2377" s="266"/>
      <c r="Q2377" s="266"/>
      <c r="R2377" s="266"/>
    </row>
    <row r="2378" spans="1:18" x14ac:dyDescent="0.3">
      <c r="A2378" s="252" t="s">
        <v>9532</v>
      </c>
      <c r="B2378" s="224" t="s">
        <v>44</v>
      </c>
      <c r="C2378" s="253" t="s">
        <v>9533</v>
      </c>
      <c r="D2378" s="254" t="s">
        <v>57</v>
      </c>
      <c r="E2378" s="259" t="s">
        <v>9534</v>
      </c>
      <c r="F2378" s="38" t="s">
        <v>74</v>
      </c>
      <c r="G2378" s="256" t="s">
        <v>9535</v>
      </c>
      <c r="H2378" s="257">
        <v>45119</v>
      </c>
      <c r="I2378" s="41">
        <f>Table15[[#This Row],[Fecha 
de 
expedición]]+1461</f>
        <v>46580</v>
      </c>
      <c r="J2378" s="258" t="str">
        <f ca="1">IF(I2378&gt;=TODAY(),"si","no")</f>
        <v>si</v>
      </c>
      <c r="K2378" s="8" t="str">
        <f ca="1">IF(ABS(_xlfn.DAYS(TODAY(),I2378))&lt;$B$9,"Debe renovar licencia luego de curso de 8 horas","")</f>
        <v/>
      </c>
      <c r="L2378" s="8"/>
      <c r="M2378" s="8" t="str">
        <f ca="1">IF(AND(J2378="no",$B$10="si"),"si","no")</f>
        <v>no</v>
      </c>
      <c r="N2378" s="266"/>
      <c r="O2378" s="266"/>
      <c r="P2378" s="266"/>
      <c r="Q2378" s="266"/>
      <c r="R2378" s="266"/>
    </row>
    <row r="2379" spans="1:18" x14ac:dyDescent="0.3">
      <c r="A2379" s="252" t="s">
        <v>9540</v>
      </c>
      <c r="B2379" s="224" t="s">
        <v>44</v>
      </c>
      <c r="C2379" s="253" t="s">
        <v>9541</v>
      </c>
      <c r="D2379" s="254" t="s">
        <v>57</v>
      </c>
      <c r="E2379" s="259" t="s">
        <v>9542</v>
      </c>
      <c r="F2379" s="38" t="s">
        <v>168</v>
      </c>
      <c r="G2379" s="256" t="s">
        <v>9543</v>
      </c>
      <c r="H2379" s="257">
        <v>45119</v>
      </c>
      <c r="I2379" s="41">
        <f>Table15[[#This Row],[Fecha 
de 
expedición]]+1461</f>
        <v>46580</v>
      </c>
      <c r="J2379" s="258" t="str">
        <f ca="1">IF(I2379&gt;=TODAY(),"si","no")</f>
        <v>si</v>
      </c>
      <c r="K2379" s="8" t="str">
        <f ca="1">IF(ABS(_xlfn.DAYS(TODAY(),I2379))&lt;$B$9,"Debe renovar licencia luego de curso de 8 horas","")</f>
        <v/>
      </c>
      <c r="L2379" s="8"/>
      <c r="M2379" s="8" t="str">
        <f ca="1">IF(AND(J2379="no",$B$10="si"),"si","no")</f>
        <v>no</v>
      </c>
      <c r="N2379" s="266"/>
      <c r="O2379" s="266"/>
      <c r="P2379" s="266"/>
      <c r="Q2379" s="266"/>
      <c r="R2379" s="266"/>
    </row>
    <row r="2380" spans="1:18" x14ac:dyDescent="0.3">
      <c r="A2380" s="252" t="s">
        <v>9568</v>
      </c>
      <c r="B2380" s="224" t="s">
        <v>44</v>
      </c>
      <c r="C2380" s="253" t="s">
        <v>9569</v>
      </c>
      <c r="D2380" s="254" t="s">
        <v>46</v>
      </c>
      <c r="E2380" s="259" t="s">
        <v>9570</v>
      </c>
      <c r="F2380" s="38" t="s">
        <v>194</v>
      </c>
      <c r="G2380" s="256" t="s">
        <v>9571</v>
      </c>
      <c r="H2380" s="257">
        <v>45119</v>
      </c>
      <c r="I2380" s="41">
        <f>Table15[[#This Row],[Fecha 
de 
expedición]]+1461</f>
        <v>46580</v>
      </c>
      <c r="J2380" s="258" t="str">
        <f ca="1">IF(I2380&gt;=TODAY(),"si","no")</f>
        <v>si</v>
      </c>
      <c r="K2380" s="8" t="str">
        <f ca="1">IF(ABS(_xlfn.DAYS(TODAY(),I2380))&lt;$B$9,"Debe renovar licencia luego de curso de 8 horas","")</f>
        <v/>
      </c>
      <c r="L2380" s="8"/>
      <c r="M2380" s="8" t="str">
        <f ca="1">IF(AND(J2380="no",$B$10="si"),"si","no")</f>
        <v>no</v>
      </c>
      <c r="N2380" s="266"/>
      <c r="O2380" s="266"/>
      <c r="P2380" s="266"/>
      <c r="Q2380" s="266"/>
      <c r="R2380" s="266"/>
    </row>
    <row r="2381" spans="1:18" x14ac:dyDescent="0.3">
      <c r="A2381" s="252" t="s">
        <v>9556</v>
      </c>
      <c r="B2381" s="224" t="s">
        <v>44</v>
      </c>
      <c r="C2381" s="253" t="s">
        <v>9557</v>
      </c>
      <c r="D2381" s="254" t="s">
        <v>46</v>
      </c>
      <c r="E2381" s="259" t="s">
        <v>9558</v>
      </c>
      <c r="F2381" s="38" t="s">
        <v>74</v>
      </c>
      <c r="G2381" s="256" t="s">
        <v>9559</v>
      </c>
      <c r="H2381" s="257">
        <v>45119</v>
      </c>
      <c r="I2381" s="41">
        <f>Table15[[#This Row],[Fecha 
de 
expedición]]+1461</f>
        <v>46580</v>
      </c>
      <c r="J2381" s="258" t="str">
        <f ca="1">IF(I2381&gt;=TODAY(),"si","no")</f>
        <v>si</v>
      </c>
      <c r="K2381" s="8" t="str">
        <f ca="1">IF(ABS(_xlfn.DAYS(TODAY(),I2381))&lt;$B$9,"Debe renovar licencia luego de curso de 8 horas","")</f>
        <v/>
      </c>
      <c r="L2381" s="8"/>
      <c r="M2381" s="8" t="str">
        <f ca="1">IF(AND(J2381="no",$B$10="si"),"si","no")</f>
        <v>no</v>
      </c>
      <c r="N2381" s="266"/>
      <c r="O2381" s="266"/>
      <c r="P2381" s="266"/>
      <c r="Q2381" s="266"/>
      <c r="R2381" s="266"/>
    </row>
    <row r="2382" spans="1:18" x14ac:dyDescent="0.3">
      <c r="A2382" s="252" t="s">
        <v>9572</v>
      </c>
      <c r="B2382" s="224" t="s">
        <v>44</v>
      </c>
      <c r="C2382" s="253" t="s">
        <v>9573</v>
      </c>
      <c r="D2382" s="254" t="s">
        <v>57</v>
      </c>
      <c r="E2382" s="259" t="s">
        <v>9574</v>
      </c>
      <c r="F2382" s="38" t="s">
        <v>74</v>
      </c>
      <c r="G2382" s="256" t="s">
        <v>9575</v>
      </c>
      <c r="H2382" s="257">
        <v>45124</v>
      </c>
      <c r="I2382" s="41">
        <f>Table15[[#This Row],[Fecha 
de 
expedición]]+1461</f>
        <v>46585</v>
      </c>
      <c r="J2382" s="258" t="str">
        <f ca="1">IF(I2382&gt;=TODAY(),"si","no")</f>
        <v>si</v>
      </c>
      <c r="K2382" s="8" t="str">
        <f ca="1">IF(ABS(_xlfn.DAYS(TODAY(),I2382))&lt;$B$9,"Debe renovar licencia luego de curso de 8 horas","")</f>
        <v/>
      </c>
      <c r="L2382" s="8"/>
      <c r="M2382" s="8" t="str">
        <f ca="1">IF(AND(J2382="no",$B$10="si"),"si","no")</f>
        <v>no</v>
      </c>
      <c r="N2382" s="266"/>
      <c r="O2382" s="266"/>
      <c r="P2382" s="266"/>
      <c r="Q2382" s="266"/>
      <c r="R2382" s="266"/>
    </row>
    <row r="2383" spans="1:18" x14ac:dyDescent="0.3">
      <c r="A2383" s="252" t="s">
        <v>9580</v>
      </c>
      <c r="B2383" s="224" t="s">
        <v>44</v>
      </c>
      <c r="C2383" s="253" t="s">
        <v>9581</v>
      </c>
      <c r="D2383" s="254" t="s">
        <v>57</v>
      </c>
      <c r="E2383" s="259" t="s">
        <v>9582</v>
      </c>
      <c r="F2383" s="38" t="s">
        <v>508</v>
      </c>
      <c r="G2383" s="256" t="s">
        <v>9583</v>
      </c>
      <c r="H2383" s="257">
        <v>45124</v>
      </c>
      <c r="I2383" s="41">
        <f>Table15[[#This Row],[Fecha 
de 
expedición]]+1461</f>
        <v>46585</v>
      </c>
      <c r="J2383" s="258" t="str">
        <f ca="1">IF(I2383&gt;=TODAY(),"si","no")</f>
        <v>si</v>
      </c>
      <c r="K2383" s="8" t="str">
        <f ca="1">IF(ABS(_xlfn.DAYS(TODAY(),I2383))&lt;$B$9,"Debe renovar licencia luego de curso de 8 horas","")</f>
        <v/>
      </c>
      <c r="L2383" s="8"/>
      <c r="M2383" s="8" t="str">
        <f ca="1">IF(AND(J2383="no",$B$10="si"),"si","no")</f>
        <v>no</v>
      </c>
      <c r="N2383" s="266"/>
      <c r="O2383" s="266"/>
      <c r="P2383" s="266"/>
      <c r="Q2383" s="266"/>
      <c r="R2383" s="266"/>
    </row>
    <row r="2384" spans="1:18" x14ac:dyDescent="0.3">
      <c r="A2384" s="252" t="s">
        <v>9584</v>
      </c>
      <c r="B2384" s="224" t="s">
        <v>44</v>
      </c>
      <c r="C2384" s="253" t="s">
        <v>9585</v>
      </c>
      <c r="D2384" s="254" t="s">
        <v>57</v>
      </c>
      <c r="E2384" s="259" t="s">
        <v>9586</v>
      </c>
      <c r="F2384" s="38" t="s">
        <v>168</v>
      </c>
      <c r="G2384" s="256" t="s">
        <v>9587</v>
      </c>
      <c r="H2384" s="257">
        <v>45124</v>
      </c>
      <c r="I2384" s="41">
        <f>Table15[[#This Row],[Fecha 
de 
expedición]]+1461</f>
        <v>46585</v>
      </c>
      <c r="J2384" s="258" t="str">
        <f ca="1">IF(I2384&gt;=TODAY(),"si","no")</f>
        <v>si</v>
      </c>
      <c r="K2384" s="8" t="str">
        <f ca="1">IF(ABS(_xlfn.DAYS(TODAY(),I2384))&lt;$B$9,"Debe renovar licencia luego de curso de 8 horas","")</f>
        <v/>
      </c>
      <c r="L2384" s="8"/>
      <c r="M2384" s="8" t="str">
        <f ca="1">IF(AND(J2384="no",$B$10="si"),"si","no")</f>
        <v>no</v>
      </c>
      <c r="N2384" s="266"/>
      <c r="O2384" s="266"/>
      <c r="P2384" s="266"/>
      <c r="Q2384" s="266"/>
      <c r="R2384" s="266"/>
    </row>
    <row r="2385" spans="1:18" x14ac:dyDescent="0.3">
      <c r="A2385" s="252" t="s">
        <v>9576</v>
      </c>
      <c r="B2385" s="224" t="s">
        <v>44</v>
      </c>
      <c r="C2385" s="253" t="s">
        <v>9577</v>
      </c>
      <c r="D2385" s="254" t="s">
        <v>57</v>
      </c>
      <c r="E2385" s="259" t="s">
        <v>9578</v>
      </c>
      <c r="F2385" s="38" t="s">
        <v>168</v>
      </c>
      <c r="G2385" s="256" t="s">
        <v>9579</v>
      </c>
      <c r="H2385" s="257">
        <v>45124</v>
      </c>
      <c r="I2385" s="41">
        <f>Table15[[#This Row],[Fecha 
de 
expedición]]+1461</f>
        <v>46585</v>
      </c>
      <c r="J2385" s="258" t="str">
        <f ca="1">IF(I2385&gt;=TODAY(),"si","no")</f>
        <v>si</v>
      </c>
      <c r="K2385" s="8" t="str">
        <f ca="1">IF(ABS(_xlfn.DAYS(TODAY(),I2385))&lt;$B$9,"Debe renovar licencia luego de curso de 8 horas","")</f>
        <v/>
      </c>
      <c r="L2385" s="8"/>
      <c r="M2385" s="8" t="str">
        <f ca="1">IF(AND(J2385="no",$B$10="si"),"si","no")</f>
        <v>no</v>
      </c>
      <c r="N2385" s="266"/>
      <c r="O2385" s="266"/>
      <c r="P2385" s="266"/>
      <c r="Q2385" s="266"/>
      <c r="R2385" s="266"/>
    </row>
    <row r="2386" spans="1:18" x14ac:dyDescent="0.3">
      <c r="A2386" s="252" t="s">
        <v>9588</v>
      </c>
      <c r="B2386" s="224" t="s">
        <v>44</v>
      </c>
      <c r="C2386" s="253" t="s">
        <v>9589</v>
      </c>
      <c r="D2386" s="254" t="s">
        <v>57</v>
      </c>
      <c r="E2386" s="259" t="s">
        <v>9590</v>
      </c>
      <c r="F2386" s="38" t="s">
        <v>695</v>
      </c>
      <c r="G2386" s="256" t="s">
        <v>9591</v>
      </c>
      <c r="H2386" s="257">
        <v>45125</v>
      </c>
      <c r="I2386" s="41">
        <f>Table15[[#This Row],[Fecha 
de 
expedición]]+1461</f>
        <v>46586</v>
      </c>
      <c r="J2386" s="258" t="str">
        <f ca="1">IF(I2386&gt;=TODAY(),"si","no")</f>
        <v>si</v>
      </c>
      <c r="K2386" s="8" t="str">
        <f ca="1">IF(ABS(_xlfn.DAYS(TODAY(),I2386))&lt;$B$9,"Debe renovar licencia luego de curso de 8 horas","")</f>
        <v/>
      </c>
      <c r="L2386" s="8"/>
      <c r="M2386" s="8" t="str">
        <f ca="1">IF(AND(J2386="no",$B$10="si"),"si","no")</f>
        <v>no</v>
      </c>
      <c r="N2386" s="266"/>
      <c r="O2386" s="266"/>
      <c r="P2386" s="266"/>
      <c r="Q2386" s="266"/>
      <c r="R2386" s="266"/>
    </row>
    <row r="2387" spans="1:18" x14ac:dyDescent="0.3">
      <c r="A2387" s="252" t="s">
        <v>9596</v>
      </c>
      <c r="B2387" s="224" t="s">
        <v>44</v>
      </c>
      <c r="C2387" s="253" t="s">
        <v>9597</v>
      </c>
      <c r="D2387" s="254" t="s">
        <v>57</v>
      </c>
      <c r="E2387" s="259" t="s">
        <v>9598</v>
      </c>
      <c r="F2387" s="38" t="s">
        <v>453</v>
      </c>
      <c r="G2387" s="256" t="s">
        <v>9599</v>
      </c>
      <c r="H2387" s="257">
        <v>45127</v>
      </c>
      <c r="I2387" s="41">
        <f>Table15[[#This Row],[Fecha 
de 
expedición]]+1461</f>
        <v>46588</v>
      </c>
      <c r="J2387" s="258" t="str">
        <f ca="1">IF(I2387&gt;=TODAY(),"si","no")</f>
        <v>si</v>
      </c>
      <c r="K2387" s="8" t="str">
        <f ca="1">IF(ABS(_xlfn.DAYS(TODAY(),I2387))&lt;$B$9,"Debe renovar licencia luego de curso de 8 horas","")</f>
        <v/>
      </c>
      <c r="L2387" s="8"/>
      <c r="M2387" s="8" t="str">
        <f ca="1">IF(AND(J2387="no",$B$10="si"),"si","no")</f>
        <v>no</v>
      </c>
      <c r="N2387" s="266"/>
      <c r="O2387" s="266"/>
      <c r="P2387" s="266"/>
      <c r="Q2387" s="266"/>
      <c r="R2387" s="266"/>
    </row>
    <row r="2388" spans="1:18" x14ac:dyDescent="0.3">
      <c r="A2388" s="252" t="s">
        <v>9592</v>
      </c>
      <c r="B2388" s="224" t="s">
        <v>44</v>
      </c>
      <c r="C2388" s="253" t="s">
        <v>9593</v>
      </c>
      <c r="D2388" s="254" t="s">
        <v>46</v>
      </c>
      <c r="E2388" s="259" t="s">
        <v>9594</v>
      </c>
      <c r="F2388" s="38" t="s">
        <v>555</v>
      </c>
      <c r="G2388" s="256" t="s">
        <v>9595</v>
      </c>
      <c r="H2388" s="257">
        <v>45127</v>
      </c>
      <c r="I2388" s="41">
        <f>Table15[[#This Row],[Fecha 
de 
expedición]]+1461</f>
        <v>46588</v>
      </c>
      <c r="J2388" s="258" t="str">
        <f ca="1">IF(I2388&gt;=TODAY(),"si","no")</f>
        <v>si</v>
      </c>
      <c r="K2388" s="8" t="str">
        <f ca="1">IF(ABS(_xlfn.DAYS(TODAY(),I2388))&lt;$B$9,"Debe renovar licencia luego de curso de 8 horas","")</f>
        <v/>
      </c>
      <c r="L2388" s="8"/>
      <c r="M2388" s="8" t="str">
        <f ca="1">IF(AND(J2388="no",$B$10="si"),"si","no")</f>
        <v>no</v>
      </c>
      <c r="N2388" s="266"/>
      <c r="O2388" s="266"/>
      <c r="P2388" s="266"/>
      <c r="Q2388" s="266"/>
      <c r="R2388" s="266"/>
    </row>
    <row r="2389" spans="1:18" x14ac:dyDescent="0.3">
      <c r="A2389" s="252" t="s">
        <v>9604</v>
      </c>
      <c r="B2389" s="224" t="s">
        <v>44</v>
      </c>
      <c r="C2389" s="253" t="s">
        <v>9605</v>
      </c>
      <c r="D2389" s="254" t="s">
        <v>57</v>
      </c>
      <c r="E2389" s="259" t="s">
        <v>9606</v>
      </c>
      <c r="F2389" s="38" t="s">
        <v>155</v>
      </c>
      <c r="G2389" s="256" t="s">
        <v>9607</v>
      </c>
      <c r="H2389" s="257">
        <v>45128</v>
      </c>
      <c r="I2389" s="41">
        <f>Table15[[#This Row],[Fecha 
de 
expedición]]+1461</f>
        <v>46589</v>
      </c>
      <c r="J2389" s="258" t="str">
        <f ca="1">IF(I2389&gt;=TODAY(),"si","no")</f>
        <v>si</v>
      </c>
      <c r="K2389" s="8" t="str">
        <f ca="1">IF(ABS(_xlfn.DAYS(TODAY(),I2389))&lt;$B$9,"Debe renovar licencia luego de curso de 8 horas","")</f>
        <v/>
      </c>
      <c r="L2389" s="8"/>
      <c r="M2389" s="8" t="str">
        <f ca="1">IF(AND(J2389="no",$B$10="si"),"si","no")</f>
        <v>no</v>
      </c>
      <c r="N2389" s="266"/>
      <c r="O2389" s="266"/>
      <c r="P2389" s="266"/>
      <c r="Q2389" s="266"/>
      <c r="R2389" s="266"/>
    </row>
    <row r="2390" spans="1:18" x14ac:dyDescent="0.3">
      <c r="A2390" s="252" t="s">
        <v>9608</v>
      </c>
      <c r="B2390" s="224" t="s">
        <v>44</v>
      </c>
      <c r="C2390" s="253" t="s">
        <v>9609</v>
      </c>
      <c r="D2390" s="254" t="s">
        <v>57</v>
      </c>
      <c r="E2390" s="259" t="s">
        <v>9610</v>
      </c>
      <c r="F2390" s="38" t="s">
        <v>2175</v>
      </c>
      <c r="G2390" s="256" t="s">
        <v>9611</v>
      </c>
      <c r="H2390" s="257">
        <v>45139</v>
      </c>
      <c r="I2390" s="41">
        <f>Table15[[#This Row],[Fecha 
de 
expedición]]+1461</f>
        <v>46600</v>
      </c>
      <c r="J2390" s="258" t="str">
        <f ca="1">IF(I2390&gt;=TODAY(),"si","no")</f>
        <v>si</v>
      </c>
      <c r="K2390" s="8" t="str">
        <f ca="1">IF(ABS(_xlfn.DAYS(TODAY(),I2390))&lt;$B$9,"Debe renovar licencia luego de curso de 8 horas","")</f>
        <v/>
      </c>
      <c r="L2390" s="8"/>
      <c r="M2390" s="8" t="str">
        <f ca="1">IF(AND(J2390="no",$B$10="si"),"si","no")</f>
        <v>no</v>
      </c>
      <c r="N2390" s="266"/>
      <c r="O2390" s="266"/>
      <c r="P2390" s="266"/>
      <c r="Q2390" s="266"/>
      <c r="R2390" s="266"/>
    </row>
    <row r="2391" spans="1:18" x14ac:dyDescent="0.3">
      <c r="A2391" s="252" t="s">
        <v>9616</v>
      </c>
      <c r="B2391" s="224" t="s">
        <v>44</v>
      </c>
      <c r="C2391" s="253" t="s">
        <v>9617</v>
      </c>
      <c r="D2391" s="254" t="s">
        <v>57</v>
      </c>
      <c r="E2391" s="259" t="s">
        <v>9618</v>
      </c>
      <c r="F2391" s="38" t="s">
        <v>168</v>
      </c>
      <c r="G2391" s="256" t="s">
        <v>9619</v>
      </c>
      <c r="H2391" s="257">
        <v>45146</v>
      </c>
      <c r="I2391" s="41">
        <f>Table15[[#This Row],[Fecha 
de 
expedición]]+1461</f>
        <v>46607</v>
      </c>
      <c r="J2391" s="258" t="str">
        <f ca="1">IF(I2391&gt;=TODAY(),"si","no")</f>
        <v>si</v>
      </c>
      <c r="K2391" s="8" t="str">
        <f ca="1">IF(ABS(_xlfn.DAYS(TODAY(),I2391))&lt;$B$9,"Debe renovar licencia luego de curso de 8 horas","")</f>
        <v/>
      </c>
      <c r="L2391" s="8"/>
      <c r="M2391" s="8" t="str">
        <f ca="1">IF(AND(J2391="no",$B$10="si"),"si","no")</f>
        <v>no</v>
      </c>
      <c r="N2391" s="266"/>
      <c r="O2391" s="266"/>
      <c r="P2391" s="266"/>
      <c r="Q2391" s="266"/>
      <c r="R2391" s="266"/>
    </row>
    <row r="2392" spans="1:18" x14ac:dyDescent="0.3">
      <c r="A2392" s="252" t="s">
        <v>9620</v>
      </c>
      <c r="B2392" s="224" t="s">
        <v>44</v>
      </c>
      <c r="C2392" s="253" t="s">
        <v>9621</v>
      </c>
      <c r="D2392" s="254" t="s">
        <v>57</v>
      </c>
      <c r="E2392" s="259" t="s">
        <v>9622</v>
      </c>
      <c r="F2392" s="38" t="s">
        <v>114</v>
      </c>
      <c r="G2392" s="256" t="s">
        <v>9623</v>
      </c>
      <c r="H2392" s="257">
        <v>45146</v>
      </c>
      <c r="I2392" s="41">
        <f>Table15[[#This Row],[Fecha 
de 
expedición]]+1461</f>
        <v>46607</v>
      </c>
      <c r="J2392" s="258" t="str">
        <f ca="1">IF(I2392&gt;=TODAY(),"si","no")</f>
        <v>si</v>
      </c>
      <c r="K2392" s="8" t="str">
        <f ca="1">IF(ABS(_xlfn.DAYS(TODAY(),I2392))&lt;$B$9,"Debe renovar licencia luego de curso de 8 horas","")</f>
        <v/>
      </c>
      <c r="L2392" s="8"/>
      <c r="M2392" s="8" t="str">
        <f ca="1">IF(AND(J2392="no",$B$10="si"),"si","no")</f>
        <v>no</v>
      </c>
      <c r="N2392" s="266"/>
      <c r="O2392" s="266"/>
      <c r="P2392" s="266"/>
      <c r="Q2392" s="266"/>
      <c r="R2392" s="266"/>
    </row>
    <row r="2393" spans="1:18" x14ac:dyDescent="0.3">
      <c r="A2393" s="252" t="s">
        <v>9624</v>
      </c>
      <c r="B2393" s="224" t="s">
        <v>44</v>
      </c>
      <c r="C2393" s="253" t="s">
        <v>9625</v>
      </c>
      <c r="D2393" s="254" t="s">
        <v>57</v>
      </c>
      <c r="E2393" s="259" t="s">
        <v>9626</v>
      </c>
      <c r="F2393" s="38" t="s">
        <v>1291</v>
      </c>
      <c r="G2393" s="256" t="s">
        <v>9627</v>
      </c>
      <c r="H2393" s="257">
        <v>45146</v>
      </c>
      <c r="I2393" s="41">
        <f>Table15[[#This Row],[Fecha 
de 
expedición]]+1461</f>
        <v>46607</v>
      </c>
      <c r="J2393" s="258" t="str">
        <f ca="1">IF(I2393&gt;=TODAY(),"si","no")</f>
        <v>si</v>
      </c>
      <c r="K2393" s="8" t="str">
        <f ca="1">IF(ABS(_xlfn.DAYS(TODAY(),I2393))&lt;$B$9,"Debe renovar licencia luego de curso de 8 horas","")</f>
        <v/>
      </c>
      <c r="L2393" s="8"/>
      <c r="M2393" s="8" t="str">
        <f ca="1">IF(AND(J2393="no",$B$10="si"),"si","no")</f>
        <v>no</v>
      </c>
      <c r="N2393" s="266"/>
      <c r="O2393" s="266"/>
      <c r="P2393" s="266"/>
      <c r="Q2393" s="266"/>
      <c r="R2393" s="266"/>
    </row>
    <row r="2394" spans="1:18" x14ac:dyDescent="0.3">
      <c r="A2394" s="252" t="s">
        <v>9628</v>
      </c>
      <c r="B2394" s="224" t="s">
        <v>44</v>
      </c>
      <c r="C2394" s="253" t="s">
        <v>9629</v>
      </c>
      <c r="D2394" s="254" t="s">
        <v>57</v>
      </c>
      <c r="E2394" s="259" t="s">
        <v>9630</v>
      </c>
      <c r="F2394" s="38" t="s">
        <v>453</v>
      </c>
      <c r="G2394" s="256" t="s">
        <v>9631</v>
      </c>
      <c r="H2394" s="257">
        <v>45148</v>
      </c>
      <c r="I2394" s="41">
        <f>Table15[[#This Row],[Fecha 
de 
expedición]]+1461</f>
        <v>46609</v>
      </c>
      <c r="J2394" s="258" t="str">
        <f ca="1">IF(I2394&gt;=TODAY(),"si","no")</f>
        <v>si</v>
      </c>
      <c r="K2394" s="8" t="str">
        <f ca="1">IF(ABS(_xlfn.DAYS(TODAY(),I2394))&lt;$B$9,"Debe renovar licencia luego de curso de 8 horas","")</f>
        <v/>
      </c>
      <c r="L2394" s="8"/>
      <c r="M2394" s="8" t="str">
        <f ca="1">IF(AND(J2394="no",$B$10="si"),"si","no")</f>
        <v>no</v>
      </c>
      <c r="N2394" s="266"/>
      <c r="O2394" s="266"/>
      <c r="P2394" s="266"/>
      <c r="Q2394" s="266"/>
      <c r="R2394" s="266"/>
    </row>
    <row r="2395" spans="1:18" x14ac:dyDescent="0.3">
      <c r="A2395" s="252" t="s">
        <v>9636</v>
      </c>
      <c r="B2395" s="224" t="s">
        <v>44</v>
      </c>
      <c r="C2395" s="253" t="s">
        <v>9637</v>
      </c>
      <c r="D2395" s="254" t="s">
        <v>46</v>
      </c>
      <c r="E2395" s="259" t="s">
        <v>9638</v>
      </c>
      <c r="F2395" s="38" t="s">
        <v>453</v>
      </c>
      <c r="G2395" s="256" t="s">
        <v>9639</v>
      </c>
      <c r="H2395" s="257">
        <v>45155</v>
      </c>
      <c r="I2395" s="41">
        <f>Table15[[#This Row],[Fecha 
de 
expedición]]+1461</f>
        <v>46616</v>
      </c>
      <c r="J2395" s="258" t="str">
        <f ca="1">IF(I2395&gt;=TODAY(),"si","no")</f>
        <v>si</v>
      </c>
      <c r="K2395" s="8" t="str">
        <f ca="1">IF(ABS(_xlfn.DAYS(TODAY(),I2395))&lt;$B$9,"Debe renovar licencia luego de curso de 8 horas","")</f>
        <v/>
      </c>
      <c r="L2395" s="8"/>
      <c r="M2395" s="8" t="str">
        <f ca="1">IF(AND(J2395="no",$B$10="si"),"si","no")</f>
        <v>no</v>
      </c>
      <c r="N2395" s="266"/>
      <c r="O2395" s="266"/>
      <c r="P2395" s="266"/>
      <c r="Q2395" s="266"/>
      <c r="R2395" s="266"/>
    </row>
    <row r="2396" spans="1:18" x14ac:dyDescent="0.3">
      <c r="A2396" s="252" t="s">
        <v>9632</v>
      </c>
      <c r="B2396" s="224" t="s">
        <v>44</v>
      </c>
      <c r="C2396" s="253" t="s">
        <v>9633</v>
      </c>
      <c r="D2396" s="254" t="s">
        <v>57</v>
      </c>
      <c r="E2396" s="259" t="s">
        <v>9634</v>
      </c>
      <c r="F2396" s="38" t="s">
        <v>104</v>
      </c>
      <c r="G2396" s="256" t="s">
        <v>9635</v>
      </c>
      <c r="H2396" s="257">
        <v>45155</v>
      </c>
      <c r="I2396" s="41">
        <f>Table15[[#This Row],[Fecha 
de 
expedición]]+1461</f>
        <v>46616</v>
      </c>
      <c r="J2396" s="258" t="str">
        <f ca="1">IF(I2396&gt;=TODAY(),"si","no")</f>
        <v>si</v>
      </c>
      <c r="K2396" s="8" t="str">
        <f ca="1">IF(ABS(_xlfn.DAYS(TODAY(),I2396))&lt;$B$9,"Debe renovar licencia luego de curso de 8 horas","")</f>
        <v/>
      </c>
      <c r="L2396" s="8"/>
      <c r="M2396" s="8" t="str">
        <f ca="1">IF(AND(J2396="no",$B$10="si"),"si","no")</f>
        <v>no</v>
      </c>
      <c r="N2396" s="266"/>
      <c r="O2396" s="266"/>
      <c r="P2396" s="266"/>
      <c r="Q2396" s="266"/>
      <c r="R2396" s="266"/>
    </row>
  </sheetData>
  <sheetProtection algorithmName="SHA-512" hashValue="KRqlJ2JHUnhz2SzFcmpQh7XB1sDOA5xyP1lIMvsufIBWtHtVJxAtjySyZp96MYqMUzoyLOX6Y+l+cNMVU1wSIA==" saltValue="TF2WX694ccIkwgT27sG3lg==" spinCount="100000" sheet="1" objects="1" scenarios="1" selectLockedCells="1" sort="0" autoFilter="0" selectUnlockedCells="1"/>
  <mergeCells count="4">
    <mergeCell ref="A1:M1"/>
    <mergeCell ref="A2:M2"/>
    <mergeCell ref="F5:R5"/>
    <mergeCell ref="B15:C15"/>
  </mergeCells>
  <conditionalFormatting sqref="A17:A342 A1665:A2058">
    <cfRule type="expression" dxfId="11" priority="9">
      <formula>K17="Debe renovar licencia luego de curso de 8 horas"</formula>
    </cfRule>
    <cfRule type="expression" dxfId="10" priority="10">
      <formula>M17="si"</formula>
    </cfRule>
  </conditionalFormatting>
  <conditionalFormatting sqref="A344:A1657">
    <cfRule type="expression" dxfId="9" priority="1">
      <formula>K344="Debe renovar licencia luego de curso de 8 horas"</formula>
    </cfRule>
    <cfRule type="expression" dxfId="8" priority="2">
      <formula>M344="si"</formula>
    </cfRule>
  </conditionalFormatting>
  <hyperlinks>
    <hyperlink ref="E2391" r:id="rId1" xr:uid="{398352A7-67DA-4E97-A45D-C900194C8961}"/>
    <hyperlink ref="E2392" r:id="rId2" xr:uid="{5D01F8E3-58A7-4CDD-BB68-A8C8E2A0DEEF}"/>
    <hyperlink ref="E2393" r:id="rId3" xr:uid="{1AA185F5-56E1-44CB-8A01-B874822CC98D}"/>
    <hyperlink ref="E2394" r:id="rId4" xr:uid="{1B8BBE27-2C09-4CC9-80BF-0003DBAF2781}"/>
    <hyperlink ref="E2396" r:id="rId5" xr:uid="{4094787F-1131-44BF-BD53-7E894FF80B40}"/>
    <hyperlink ref="E2395" r:id="rId6" xr:uid="{2FDB0F94-1574-40DB-9BA7-5C20158C5B84}"/>
  </hyperlinks>
  <pageMargins left="0.7" right="0.7" top="0.75" bottom="0.75" header="0.3" footer="0.3"/>
  <pageSetup paperSize="5" scale="87" fitToHeight="0" orientation="landscape" r:id="rId7"/>
  <drawing r:id="rId8"/>
  <tableParts count="1">
    <tablePart r:id="rId9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CF623DD6-26E0-44E5-9DDA-269B19A1F5DC}">
          <x14:formula1>
            <xm:f>Sheet2!$A$11:$A$12</xm:f>
          </x14:formula1>
          <xm:sqref>B10:B11</xm:sqref>
        </x14:dataValidation>
        <x14:dataValidation type="list" allowBlank="1" showInputMessage="1" showErrorMessage="1" xr:uid="{7DF5BC4A-8EF0-4F64-BDAB-A328BB78A498}">
          <x14:formula1>
            <xm:f>Sheet2!$A$5:$A$9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4CDF-0D7F-4A1A-8CF5-CF0513615567}">
  <sheetPr>
    <tabColor rgb="FF00B050"/>
    <pageSetUpPr fitToPage="1"/>
  </sheetPr>
  <dimension ref="A1:S2065"/>
  <sheetViews>
    <sheetView zoomScale="142" zoomScaleNormal="142" workbookViewId="0">
      <pane ySplit="16" topLeftCell="A17" activePane="bottomLeft" state="frozen"/>
      <selection pane="bottomLeft" activeCell="D8" sqref="D8"/>
    </sheetView>
  </sheetViews>
  <sheetFormatPr defaultColWidth="9.109375" defaultRowHeight="14.4" x14ac:dyDescent="0.3"/>
  <cols>
    <col min="1" max="1" width="36.6640625" style="4" bestFit="1" customWidth="1"/>
    <col min="2" max="2" width="17" style="17" customWidth="1"/>
    <col min="3" max="3" width="11.88671875" style="19" bestFit="1" customWidth="1"/>
    <col min="4" max="4" width="12.88671875" style="21" bestFit="1" customWidth="1"/>
    <col min="5" max="5" width="37.109375" style="4" bestFit="1" customWidth="1"/>
    <col min="6" max="6" width="11.88671875" style="4" bestFit="1" customWidth="1"/>
    <col min="7" max="7" width="12.33203125" style="4" customWidth="1"/>
    <col min="8" max="8" width="14.109375" style="4" customWidth="1"/>
    <col min="9" max="10" width="14.44140625" style="4" bestFit="1" customWidth="1"/>
    <col min="11" max="11" width="0" style="4" hidden="1" customWidth="1"/>
    <col min="12" max="13" width="10.88671875" style="4" hidden="1" customWidth="1"/>
    <col min="14" max="14" width="38.88671875" style="4" hidden="1" customWidth="1"/>
    <col min="15" max="17" width="0" style="4" hidden="1" customWidth="1"/>
    <col min="18" max="18" width="9.88671875" style="4" bestFit="1" customWidth="1"/>
    <col min="19" max="16384" width="9.109375" style="4"/>
  </cols>
  <sheetData>
    <row r="1" spans="1:19" ht="23.4" x14ac:dyDescent="0.4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9" ht="23.4" x14ac:dyDescent="0.45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9" x14ac:dyDescent="0.3">
      <c r="B3" s="1"/>
      <c r="C3" s="16"/>
      <c r="D3" s="20"/>
      <c r="E3" s="5"/>
      <c r="F3" s="5"/>
      <c r="G3" s="5"/>
      <c r="I3" s="5"/>
      <c r="J3" s="5"/>
      <c r="K3" s="5"/>
      <c r="L3" s="5"/>
      <c r="M3" s="5"/>
    </row>
    <row r="4" spans="1:19" ht="15" thickBot="1" x14ac:dyDescent="0.35">
      <c r="A4" s="2"/>
      <c r="B4" s="1"/>
      <c r="C4" s="16"/>
      <c r="D4" s="20"/>
      <c r="E4" s="2"/>
      <c r="F4" s="2"/>
      <c r="G4" s="2"/>
      <c r="H4" s="3"/>
      <c r="I4" s="3"/>
      <c r="J4" s="3"/>
      <c r="K4" s="3"/>
      <c r="L4" s="3"/>
      <c r="M4" s="3"/>
    </row>
    <row r="5" spans="1:19" x14ac:dyDescent="0.3">
      <c r="A5" s="10" t="s">
        <v>1</v>
      </c>
      <c r="B5" s="11">
        <f ca="1">COUNTIF(Table13[Activo],"si")</f>
        <v>849</v>
      </c>
      <c r="E5" s="2"/>
      <c r="F5" s="278" t="s">
        <v>9640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9"/>
    </row>
    <row r="6" spans="1:19" x14ac:dyDescent="0.3">
      <c r="A6" s="12" t="s">
        <v>3</v>
      </c>
      <c r="B6" s="13">
        <f ca="1">COUNTIFS($J$17:$J$2064,"=si",$D$17:$D$2064,"=I")</f>
        <v>155</v>
      </c>
      <c r="E6" s="1"/>
      <c r="F6" s="274" t="s">
        <v>4</v>
      </c>
      <c r="G6" s="274" t="s">
        <v>5</v>
      </c>
      <c r="H6" s="274" t="s">
        <v>6</v>
      </c>
      <c r="I6" s="274" t="s">
        <v>7</v>
      </c>
      <c r="J6" s="274" t="s">
        <v>8</v>
      </c>
      <c r="K6" s="33"/>
      <c r="L6" s="33"/>
      <c r="M6" s="33"/>
      <c r="N6" s="33"/>
      <c r="O6" s="33"/>
      <c r="P6" s="33"/>
      <c r="Q6" s="33"/>
      <c r="R6" s="274" t="s">
        <v>9</v>
      </c>
      <c r="S6" s="30"/>
    </row>
    <row r="7" spans="1:19" ht="15" thickBot="1" x14ac:dyDescent="0.35">
      <c r="A7" s="14" t="s">
        <v>10</v>
      </c>
      <c r="B7" s="15">
        <f ca="1">COUNTIFS($J$17:$J$2064,"=si",$D$17:$D$2064,"=P")</f>
        <v>693</v>
      </c>
      <c r="E7" s="34" t="s">
        <v>11</v>
      </c>
      <c r="F7" s="7">
        <f>COUNTIFS($H$17:$H$2064,"&gt;=1/1/2021",$H$17:$H$2064,"&lt;=1/31/2021")</f>
        <v>0</v>
      </c>
      <c r="G7" s="7">
        <f>COUNTIFS($H$17:$H$2064,"&gt;=2/1/2021",$H$17:$H$2064,"&lt;=2/28/2021")</f>
        <v>0</v>
      </c>
      <c r="H7" s="7">
        <f>COUNTIFS($H$17:$H$2064,"&gt;=3/1/2021",$H$17:$H$2064,"&lt;3/31/2021")</f>
        <v>91</v>
      </c>
      <c r="I7" s="7">
        <f>COUNTIFS($H$17:$H$2064,"&gt;=4/1/2021",$H$17:$H$2064,"&lt;4/30/2021")</f>
        <v>35</v>
      </c>
      <c r="J7" s="7">
        <f>COUNTIFS($H$17:$H$2064,"&gt;=5/1/2021",$H$17:$H$2064,"&lt;5/31/2021")</f>
        <v>259</v>
      </c>
      <c r="K7" s="33"/>
      <c r="L7" s="33"/>
      <c r="M7" s="33"/>
      <c r="N7" s="33"/>
      <c r="O7" s="33"/>
      <c r="P7" s="33"/>
      <c r="Q7" s="33"/>
      <c r="R7" s="7">
        <f>COUNTIFS($H$17:$H$2064,"&gt;=6/1/2021",$H$17:$H$2064,"&lt;6/30/2021")</f>
        <v>58</v>
      </c>
    </row>
    <row r="8" spans="1:19" ht="15" thickBot="1" x14ac:dyDescent="0.35">
      <c r="A8" s="6"/>
      <c r="B8" s="1"/>
      <c r="C8" s="16"/>
      <c r="D8" s="20"/>
      <c r="E8" s="34" t="s">
        <v>12</v>
      </c>
      <c r="F8" s="7">
        <f>COUNTIFS($H$17:$H$2064,"&gt;=1/1/2021",$H$17:$H$2064,"&lt;=1/31/2021",$D$17:$D$2064,"=I")</f>
        <v>0</v>
      </c>
      <c r="G8" s="7">
        <f>COUNTIFS($H$17:$H$2064,"&gt;=2/1/2021",$H$17:$H$2064,"&lt;=2/28/2021",$D$17:$D$2064,"=I")</f>
        <v>0</v>
      </c>
      <c r="H8" s="7">
        <f>COUNTIFS($H$17:$H$2064,"&gt;=3/1/2021",$H$17:$H$2064,"&lt;3/31/2021",$D$17:$D$2064,"=I")</f>
        <v>24</v>
      </c>
      <c r="I8" s="7">
        <f>COUNTIFS($H$17:$H$2064,"&gt;=4/1/2021",$H$17:$H$2064,"&lt;4/30/2021",$D$17:$D$2064,"=I")</f>
        <v>3</v>
      </c>
      <c r="J8" s="7">
        <f>COUNTIFS($H$17:$H$2064,"&gt;=5/1/2021",$H$17:$H$2064,"&lt;5/31/2021",$D$17:$D$2064,"=I")</f>
        <v>37</v>
      </c>
      <c r="K8" s="33"/>
      <c r="L8" s="33"/>
      <c r="M8" s="33"/>
      <c r="N8" s="33"/>
      <c r="O8" s="33"/>
      <c r="P8" s="33"/>
      <c r="Q8" s="33"/>
      <c r="R8" s="7">
        <f>COUNTIFS($H$17:$H$2064,"&gt;=6/1/2021",$H$17:$H$2064,"&lt;6/30/2021",$D$17:$D$2064,"=I")</f>
        <v>25</v>
      </c>
    </row>
    <row r="9" spans="1:19" x14ac:dyDescent="0.3">
      <c r="A9" s="76" t="s">
        <v>13</v>
      </c>
      <c r="B9" s="77">
        <v>90</v>
      </c>
      <c r="C9" s="25"/>
      <c r="D9" s="26"/>
      <c r="E9" s="34" t="s">
        <v>14</v>
      </c>
      <c r="F9" s="7">
        <f>COUNTIFS($H$17:$H$2064,"&gt;=1/1/2021",$H$17:$H$2064,"&lt;=1/31/2021",$D$17:$D$2064,"=P")</f>
        <v>0</v>
      </c>
      <c r="G9" s="7">
        <f>COUNTIFS($H$17:$H$2064,"&gt;=2/1/2021",$H$17:$H$2064,"&lt;=2/28/2021",$D$17:$D$2064,"=P")</f>
        <v>0</v>
      </c>
      <c r="H9" s="7">
        <f>COUNTIFS($H$17:$H$2064,"&gt;=3/1/2021",$H$17:$H$2064,"&lt;3/31/2021",$D$17:$D$2064,"=P")</f>
        <v>67</v>
      </c>
      <c r="I9" s="7">
        <f>COUNTIFS($H$17:$H$2064,"&gt;=4/1/2021",$H$17:$H$2064,"&lt;4/30/2021",$D$17:$D$2064,"=P")</f>
        <v>32</v>
      </c>
      <c r="J9" s="7">
        <f>COUNTIFS($H$17:$H$2064,"&gt;=5/1/2021",$H$17:$H$2064,"&lt;5/31/2021",$D$17:$D$2064,"=P")</f>
        <v>221</v>
      </c>
      <c r="K9" s="33"/>
      <c r="L9" s="33"/>
      <c r="M9" s="33"/>
      <c r="N9" s="33"/>
      <c r="O9" s="33"/>
      <c r="P9" s="33"/>
      <c r="Q9" s="33"/>
      <c r="R9" s="7">
        <f>COUNTIFS($H$17:$H$2064,"&gt;=6/1/2021",$H$17:$H$2064,"&lt;6/30/2021",$D$17:$D$2064,"=P")</f>
        <v>33</v>
      </c>
    </row>
    <row r="10" spans="1:19" ht="15" thickBot="1" x14ac:dyDescent="0.35">
      <c r="A10" s="78" t="s">
        <v>15</v>
      </c>
      <c r="B10" s="79" t="s">
        <v>16</v>
      </c>
      <c r="C10" s="27"/>
      <c r="D10" s="28"/>
      <c r="E10" s="1"/>
      <c r="F10" s="16"/>
      <c r="G10" s="17"/>
      <c r="H10" s="17"/>
      <c r="I10" s="17"/>
      <c r="J10" s="17"/>
      <c r="K10" s="17"/>
      <c r="L10" s="17"/>
      <c r="M10" s="17"/>
    </row>
    <row r="11" spans="1:19" x14ac:dyDescent="0.3">
      <c r="A11" s="31"/>
      <c r="B11" s="32"/>
      <c r="C11" s="27"/>
      <c r="D11" s="28"/>
      <c r="E11" s="1"/>
      <c r="F11" s="274" t="s">
        <v>17</v>
      </c>
      <c r="G11" s="274" t="s">
        <v>18</v>
      </c>
      <c r="H11" s="274" t="s">
        <v>19</v>
      </c>
      <c r="I11" s="274" t="s">
        <v>20</v>
      </c>
      <c r="J11" s="274" t="s">
        <v>21</v>
      </c>
      <c r="K11" s="33"/>
      <c r="L11" s="33"/>
      <c r="M11" s="33"/>
      <c r="N11" s="33"/>
      <c r="O11" s="33"/>
      <c r="P11" s="33"/>
      <c r="Q11" s="33"/>
      <c r="R11" s="274" t="s">
        <v>22</v>
      </c>
      <c r="S11" s="30"/>
    </row>
    <row r="12" spans="1:19" x14ac:dyDescent="0.3">
      <c r="A12" s="31"/>
      <c r="B12" s="32"/>
      <c r="C12" s="27"/>
      <c r="D12" s="28"/>
      <c r="E12" s="34" t="s">
        <v>11</v>
      </c>
      <c r="F12" s="7">
        <f>COUNTIFS($H$17:$H$2064,"&gt;=7/1/2021",$H$17:$H$2064,"&lt;7/31/2021")</f>
        <v>40</v>
      </c>
      <c r="G12" s="7">
        <f>COUNTIFS($H$17:$H$2064,"&gt;=8/1/2021",$H$17:$H$2064,"&lt;8/31/2021")</f>
        <v>13</v>
      </c>
      <c r="H12" s="7">
        <f>COUNTIFS($H$17:$H$2064,"&gt;=9/1/2021",$H$17:$H$2064,"&lt;9/30/2021")</f>
        <v>39</v>
      </c>
      <c r="I12" s="7">
        <f>COUNTIFS($H$17:$H$2064,"&gt;=10/1/2021",$H$17:$H$2064,"&lt;10/31/2021")</f>
        <v>58</v>
      </c>
      <c r="J12" s="7">
        <f>COUNTIFS($H$17:$H$2064,"&gt;=11/1/2021",$H$17:$H$2064,"&lt;11/30/2021")</f>
        <v>37</v>
      </c>
      <c r="K12" s="7">
        <f t="shared" ref="K12:Q12" si="0">COUNTIFS($H$17:$H$2064,"&gt;=7/1/2021",$H$17:$H$2064,"&lt;7/31/2021")</f>
        <v>40</v>
      </c>
      <c r="L12" s="7">
        <f t="shared" si="0"/>
        <v>40</v>
      </c>
      <c r="M12" s="7">
        <f t="shared" si="0"/>
        <v>40</v>
      </c>
      <c r="N12" s="7">
        <f t="shared" si="0"/>
        <v>40</v>
      </c>
      <c r="O12" s="7">
        <f t="shared" si="0"/>
        <v>40</v>
      </c>
      <c r="P12" s="7">
        <f t="shared" si="0"/>
        <v>40</v>
      </c>
      <c r="Q12" s="7">
        <f t="shared" si="0"/>
        <v>40</v>
      </c>
      <c r="R12" s="7">
        <f>COUNTIFS($H$17:$H$2064,"&gt;=12/1/2021",$H$17:$H$2064,"&lt;12/31/2021")</f>
        <v>30</v>
      </c>
    </row>
    <row r="13" spans="1:19" x14ac:dyDescent="0.3">
      <c r="A13" s="31"/>
      <c r="B13" s="32"/>
      <c r="C13" s="27"/>
      <c r="D13" s="28"/>
      <c r="E13" s="34" t="s">
        <v>12</v>
      </c>
      <c r="F13" s="7">
        <f>COUNTIFS($H$17:$H$2064,"&gt;=7/1/2021",$H$17:$H$2064,"&lt;7/31/2021",$D$17:$D$2064,"=I")</f>
        <v>8</v>
      </c>
      <c r="G13" s="7">
        <f>COUNTIFS($H$17:$H$2064,"&gt;=8/1/2021",$H$17:$H$2064,"&lt;8/31/2021",$D$17:$D$2064,"=I")</f>
        <v>6</v>
      </c>
      <c r="H13" s="7">
        <f>COUNTIFS($H$17:$H$2064,"&gt;=9/1/2021",$H$17:$H$2064,"&lt;9/30/2021",$D$17:$D$2064,"=I")</f>
        <v>3</v>
      </c>
      <c r="I13" s="7">
        <f>COUNTIFS($H$17:$H$2064,"&gt;=10/1/2021",$H$17:$H$2064,"&lt;10/31/2021",$D$17:$D$2064,"=I")</f>
        <v>12</v>
      </c>
      <c r="J13" s="7">
        <f>COUNTIFS($H$17:$H$2064,"&gt;=11/1/2021",$H$17:$H$2064,"&lt;11/30/2021",$D$17:$D$2064,"=I")</f>
        <v>7</v>
      </c>
      <c r="K13" s="7">
        <f t="shared" ref="K13:Q13" si="1">COUNTIFS($H$17:$H$2064,"&gt;=7/1/2021",$H$17:$H$2064,"&lt;7/31/2021",$D$17:$D$2064,"=I")</f>
        <v>8</v>
      </c>
      <c r="L13" s="7">
        <f t="shared" si="1"/>
        <v>8</v>
      </c>
      <c r="M13" s="7">
        <f t="shared" si="1"/>
        <v>8</v>
      </c>
      <c r="N13" s="7">
        <f t="shared" si="1"/>
        <v>8</v>
      </c>
      <c r="O13" s="7">
        <f t="shared" si="1"/>
        <v>8</v>
      </c>
      <c r="P13" s="7">
        <f t="shared" si="1"/>
        <v>8</v>
      </c>
      <c r="Q13" s="7">
        <f t="shared" si="1"/>
        <v>8</v>
      </c>
      <c r="R13" s="7">
        <f>COUNTIFS($H$17:$H$2064,"&gt;=12/1/2021",$H$17:$H$2064,"&lt;12/31/2021",$D$17:$D$2064,"=I")</f>
        <v>2</v>
      </c>
    </row>
    <row r="14" spans="1:19" ht="15" thickBot="1" x14ac:dyDescent="0.35">
      <c r="E14" s="34" t="s">
        <v>14</v>
      </c>
      <c r="F14" s="7">
        <f>COUNTIFS($H$17:$H$2064,"&gt;=7/1/2021",$H$17:$H$2064,"&lt;7/31/2021",$D$17:$D$2064,"=P")</f>
        <v>32</v>
      </c>
      <c r="G14" s="7">
        <f>COUNTIFS($H$17:$H$2064,"&gt;=8/1/2021",$H$17:$H$2064,"&lt;8/31/2021",$D$17:$D$2064,"=P")</f>
        <v>7</v>
      </c>
      <c r="H14" s="7">
        <f>COUNTIFS($H$17:$H$2064,"&gt;=9/1/2021",$H$17:$H$2064,"&lt;9/30/2021",$D$17:$D$2064,"=P")</f>
        <v>36</v>
      </c>
      <c r="I14" s="7">
        <f>COUNTIFS($H$17:$H$2064,"&gt;=10/1/2021",$H$17:$H$2064,"&lt;10/31/2021",$D$17:$D$2064,"=P")</f>
        <v>46</v>
      </c>
      <c r="J14" s="7">
        <f>COUNTIFS($H$17:$H$2064,"&gt;=11/1/2021",$H$17:$H$2064,"&lt;11/30/2021",$D$17:$D$2064,"=P")</f>
        <v>30</v>
      </c>
      <c r="K14" s="7">
        <f t="shared" ref="K14:Q14" si="2">COUNTIFS($H$17:$H$2064,"&gt;=7/1/2021",$H$17:$H$2064,"&lt;7/31/2021",$D$17:$D$2064,"=P")</f>
        <v>32</v>
      </c>
      <c r="L14" s="7">
        <f t="shared" si="2"/>
        <v>32</v>
      </c>
      <c r="M14" s="7">
        <f t="shared" si="2"/>
        <v>32</v>
      </c>
      <c r="N14" s="7">
        <f t="shared" si="2"/>
        <v>32</v>
      </c>
      <c r="O14" s="7">
        <f t="shared" si="2"/>
        <v>32</v>
      </c>
      <c r="P14" s="7">
        <f t="shared" si="2"/>
        <v>32</v>
      </c>
      <c r="Q14" s="7">
        <f t="shared" si="2"/>
        <v>32</v>
      </c>
      <c r="R14" s="7">
        <f>COUNTIFS($H$17:$H$2064,"&gt;=12/1/2021",$H$17:$H$2064,"&lt;12/31/2021",$D$17:$D$2064,"=P")</f>
        <v>28</v>
      </c>
    </row>
    <row r="15" spans="1:19" ht="15" thickBot="1" x14ac:dyDescent="0.35">
      <c r="B15" s="281" t="s">
        <v>24</v>
      </c>
      <c r="C15" s="282"/>
      <c r="D15" s="35"/>
    </row>
    <row r="16" spans="1:19" ht="41.4" x14ac:dyDescent="0.3">
      <c r="A16" s="171" t="s">
        <v>25</v>
      </c>
      <c r="B16" s="172" t="s">
        <v>26</v>
      </c>
      <c r="C16" s="173" t="s">
        <v>27</v>
      </c>
      <c r="D16" s="174" t="s">
        <v>28</v>
      </c>
      <c r="E16" s="174" t="s">
        <v>29</v>
      </c>
      <c r="F16" s="174" t="s">
        <v>30</v>
      </c>
      <c r="G16" s="175" t="s">
        <v>31</v>
      </c>
      <c r="H16" s="176" t="s">
        <v>32</v>
      </c>
      <c r="I16" s="176" t="s">
        <v>33</v>
      </c>
      <c r="J16" s="177" t="s">
        <v>34</v>
      </c>
      <c r="K16" s="9" t="s">
        <v>35</v>
      </c>
      <c r="L16" s="9" t="s">
        <v>36</v>
      </c>
      <c r="M16" s="9" t="s">
        <v>37</v>
      </c>
      <c r="Q16" s="22" t="s">
        <v>41</v>
      </c>
    </row>
    <row r="17" spans="1:17" x14ac:dyDescent="0.3">
      <c r="A17" s="61" t="s">
        <v>9641</v>
      </c>
      <c r="B17" s="56" t="s">
        <v>44</v>
      </c>
      <c r="C17" s="80" t="s">
        <v>45</v>
      </c>
      <c r="D17" s="36" t="s">
        <v>46</v>
      </c>
      <c r="E17" s="37" t="s">
        <v>9642</v>
      </c>
      <c r="F17" s="38" t="s">
        <v>48</v>
      </c>
      <c r="G17" s="39" t="s">
        <v>9643</v>
      </c>
      <c r="H17" s="40">
        <v>43440</v>
      </c>
      <c r="I17" s="41">
        <f>Table13[[#This Row],[Fecha 
de 
expedición]]+1461</f>
        <v>44901</v>
      </c>
      <c r="J17" s="62" t="str">
        <f t="shared" ref="J17:J80" ca="1" si="3">IF(I17&gt;=TODAY(),"si","no")</f>
        <v>no</v>
      </c>
      <c r="K17" s="8" t="str">
        <f t="shared" ref="K17:K80" ca="1" si="4">IF(ABS(_xlfn.DAYS(TODAY(),I17))&lt;$B$9,"Debe renovar licencia luego de curso de 8 horas","")</f>
        <v/>
      </c>
      <c r="L17" s="8"/>
      <c r="M17" s="8" t="str">
        <f t="shared" ref="M17:M80" ca="1" si="5">IF(AND(J17="no",$B$10="si"),"si","no")</f>
        <v>si</v>
      </c>
      <c r="Q17" s="23" t="str" cm="1">
        <f t="array" aca="1" ref="Q17" ca="1">_xlfn.IFS(J17="no","no",$B$10="si","si")</f>
        <v>no</v>
      </c>
    </row>
    <row r="18" spans="1:17" x14ac:dyDescent="0.3">
      <c r="A18" s="61" t="s">
        <v>50</v>
      </c>
      <c r="B18" s="56" t="s">
        <v>44</v>
      </c>
      <c r="C18" s="57" t="s">
        <v>51</v>
      </c>
      <c r="D18" s="38" t="s">
        <v>46</v>
      </c>
      <c r="E18" s="178" t="s">
        <v>52</v>
      </c>
      <c r="F18" s="38" t="s">
        <v>53</v>
      </c>
      <c r="G18" s="39" t="s">
        <v>54</v>
      </c>
      <c r="H18" s="40">
        <v>44363</v>
      </c>
      <c r="I18" s="41">
        <f>Table13[[#This Row],[Fecha 
de 
expedición]]+1461</f>
        <v>45824</v>
      </c>
      <c r="J18" s="62" t="str">
        <f t="shared" ca="1" si="3"/>
        <v>si</v>
      </c>
      <c r="K18" s="8" t="str">
        <f t="shared" ca="1" si="4"/>
        <v/>
      </c>
      <c r="L18" s="8"/>
      <c r="M18" s="8" t="str">
        <f t="shared" ca="1" si="5"/>
        <v>no</v>
      </c>
      <c r="Q18" s="23" t="str" cm="1">
        <f t="array" aca="1" ref="Q18" ca="1">_xlfn.IFS(J18="no","no",$B$10="si","si")</f>
        <v>si</v>
      </c>
    </row>
    <row r="19" spans="1:17" x14ac:dyDescent="0.3">
      <c r="A19" s="61" t="s">
        <v>55</v>
      </c>
      <c r="B19" s="56" t="s">
        <v>62</v>
      </c>
      <c r="C19" s="80" t="s">
        <v>56</v>
      </c>
      <c r="D19" s="38" t="s">
        <v>57</v>
      </c>
      <c r="E19" s="37" t="s">
        <v>58</v>
      </c>
      <c r="F19" s="38" t="s">
        <v>9644</v>
      </c>
      <c r="G19" s="39" t="s">
        <v>9645</v>
      </c>
      <c r="H19" s="40">
        <v>43265</v>
      </c>
      <c r="I19" s="41">
        <f>Table13[[#This Row],[Fecha 
de 
expedición]]+1461</f>
        <v>44726</v>
      </c>
      <c r="J19" s="62" t="str">
        <f t="shared" ca="1" si="3"/>
        <v>no</v>
      </c>
      <c r="K19" s="8" t="str">
        <f t="shared" ca="1" si="4"/>
        <v/>
      </c>
      <c r="L19" s="8"/>
      <c r="M19" s="8" t="str">
        <f t="shared" ca="1" si="5"/>
        <v>si</v>
      </c>
      <c r="Q19" s="23" t="str" cm="1">
        <f t="array" aca="1" ref="Q19" ca="1">_xlfn.IFS(J19="no","no",$B$10="si","si")</f>
        <v>no</v>
      </c>
    </row>
    <row r="20" spans="1:17" x14ac:dyDescent="0.3">
      <c r="A20" s="61" t="s">
        <v>61</v>
      </c>
      <c r="B20" s="56" t="s">
        <v>62</v>
      </c>
      <c r="C20" s="80" t="s">
        <v>63</v>
      </c>
      <c r="D20" s="38" t="s">
        <v>46</v>
      </c>
      <c r="E20" s="37" t="s">
        <v>64</v>
      </c>
      <c r="F20" s="38" t="s">
        <v>53</v>
      </c>
      <c r="G20" s="39" t="s">
        <v>65</v>
      </c>
      <c r="H20" s="40">
        <v>44305</v>
      </c>
      <c r="I20" s="41">
        <f>Table13[[#This Row],[Fecha 
de 
expedición]]+1461</f>
        <v>45766</v>
      </c>
      <c r="J20" s="62" t="str">
        <f t="shared" ca="1" si="3"/>
        <v>si</v>
      </c>
      <c r="K20" s="8" t="str">
        <f t="shared" ca="1" si="4"/>
        <v/>
      </c>
      <c r="L20" s="8"/>
      <c r="M20" s="8" t="str">
        <f t="shared" ca="1" si="5"/>
        <v>no</v>
      </c>
      <c r="Q20" s="23" t="str" cm="1">
        <f t="array" aca="1" ref="Q20" ca="1">_xlfn.IFS(J20="no","no",$B$10="si","si")</f>
        <v>si</v>
      </c>
    </row>
    <row r="21" spans="1:17" x14ac:dyDescent="0.3">
      <c r="A21" s="63" t="s">
        <v>66</v>
      </c>
      <c r="B21" s="56" t="s">
        <v>44</v>
      </c>
      <c r="C21" s="80" t="s">
        <v>67</v>
      </c>
      <c r="D21" s="38" t="s">
        <v>46</v>
      </c>
      <c r="E21" s="37" t="s">
        <v>68</v>
      </c>
      <c r="F21" s="38" t="s">
        <v>69</v>
      </c>
      <c r="G21" s="39" t="s">
        <v>70</v>
      </c>
      <c r="H21" s="40">
        <v>44341</v>
      </c>
      <c r="I21" s="41">
        <f>Table13[[#This Row],[Fecha 
de 
expedición]]+1461</f>
        <v>45802</v>
      </c>
      <c r="J21" s="62" t="str">
        <f t="shared" ca="1" si="3"/>
        <v>si</v>
      </c>
      <c r="K21" s="8" t="str">
        <f t="shared" ca="1" si="4"/>
        <v/>
      </c>
      <c r="L21" s="8"/>
      <c r="M21" s="8" t="str">
        <f t="shared" ca="1" si="5"/>
        <v>no</v>
      </c>
      <c r="Q21" s="23" t="str" cm="1">
        <f t="array" aca="1" ref="Q21" ca="1">_xlfn.IFS(J21="no","no",$B$10="si","si")</f>
        <v>si</v>
      </c>
    </row>
    <row r="22" spans="1:17" x14ac:dyDescent="0.3">
      <c r="A22" s="61" t="s">
        <v>71</v>
      </c>
      <c r="B22" s="56" t="s">
        <v>44</v>
      </c>
      <c r="C22" s="80" t="s">
        <v>72</v>
      </c>
      <c r="D22" s="38" t="s">
        <v>46</v>
      </c>
      <c r="E22" s="37" t="s">
        <v>73</v>
      </c>
      <c r="F22" s="38" t="s">
        <v>74</v>
      </c>
      <c r="G22" s="39" t="s">
        <v>75</v>
      </c>
      <c r="H22" s="40">
        <v>44280</v>
      </c>
      <c r="I22" s="41">
        <f>Table13[[#This Row],[Fecha 
de 
expedición]]+1461</f>
        <v>45741</v>
      </c>
      <c r="J22" s="62" t="str">
        <f t="shared" ca="1" si="3"/>
        <v>si</v>
      </c>
      <c r="K22" s="8" t="str">
        <f t="shared" ca="1" si="4"/>
        <v/>
      </c>
      <c r="L22" s="8"/>
      <c r="M22" s="8" t="str">
        <f t="shared" ca="1" si="5"/>
        <v>no</v>
      </c>
      <c r="Q22" s="23" t="str" cm="1">
        <f t="array" aca="1" ref="Q22" ca="1">_xlfn.IFS(J22="no","no",$B$10="si","si")</f>
        <v>si</v>
      </c>
    </row>
    <row r="23" spans="1:17" x14ac:dyDescent="0.3">
      <c r="A23" s="61" t="s">
        <v>76</v>
      </c>
      <c r="B23" s="56" t="s">
        <v>62</v>
      </c>
      <c r="C23" s="80" t="s">
        <v>77</v>
      </c>
      <c r="D23" s="38" t="s">
        <v>78</v>
      </c>
      <c r="E23" s="37" t="s">
        <v>79</v>
      </c>
      <c r="F23" s="38" t="s">
        <v>53</v>
      </c>
      <c r="G23" s="39" t="s">
        <v>80</v>
      </c>
      <c r="H23" s="40">
        <v>44334</v>
      </c>
      <c r="I23" s="41">
        <f>Table13[[#This Row],[Fecha 
de 
expedición]]+1461</f>
        <v>45795</v>
      </c>
      <c r="J23" s="62" t="str">
        <f t="shared" ca="1" si="3"/>
        <v>si</v>
      </c>
      <c r="K23" s="8" t="str">
        <f t="shared" ca="1" si="4"/>
        <v/>
      </c>
      <c r="L23" s="8"/>
      <c r="M23" s="8" t="str">
        <f t="shared" ca="1" si="5"/>
        <v>no</v>
      </c>
      <c r="Q23" s="23" t="str" cm="1">
        <f t="array" aca="1" ref="Q23" ca="1">_xlfn.IFS(J23="no","no",$B$10="si","si")</f>
        <v>si</v>
      </c>
    </row>
    <row r="24" spans="1:17" x14ac:dyDescent="0.3">
      <c r="A24" s="61" t="s">
        <v>81</v>
      </c>
      <c r="B24" s="56" t="s">
        <v>44</v>
      </c>
      <c r="C24" s="80" t="s">
        <v>82</v>
      </c>
      <c r="D24" s="38" t="s">
        <v>57</v>
      </c>
      <c r="E24" s="37" t="s">
        <v>83</v>
      </c>
      <c r="F24" s="38" t="s">
        <v>84</v>
      </c>
      <c r="G24" s="39" t="s">
        <v>85</v>
      </c>
      <c r="H24" s="40">
        <v>44406</v>
      </c>
      <c r="I24" s="41">
        <f>Table13[[#This Row],[Fecha 
de 
expedición]]+1461</f>
        <v>45867</v>
      </c>
      <c r="J24" s="62" t="str">
        <f t="shared" ca="1" si="3"/>
        <v>si</v>
      </c>
      <c r="K24" s="8" t="str">
        <f t="shared" ca="1" si="4"/>
        <v/>
      </c>
      <c r="L24" s="8"/>
      <c r="M24" s="8" t="str">
        <f t="shared" ca="1" si="5"/>
        <v>no</v>
      </c>
      <c r="Q24" s="23" t="str" cm="1">
        <f t="array" aca="1" ref="Q24" ca="1">_xlfn.IFS(J24="no","no",$B$10="si","si")</f>
        <v>si</v>
      </c>
    </row>
    <row r="25" spans="1:17" x14ac:dyDescent="0.3">
      <c r="A25" s="61" t="s">
        <v>86</v>
      </c>
      <c r="B25" s="56" t="s">
        <v>44</v>
      </c>
      <c r="C25" s="80" t="s">
        <v>87</v>
      </c>
      <c r="D25" s="38" t="s">
        <v>46</v>
      </c>
      <c r="E25" s="37" t="s">
        <v>88</v>
      </c>
      <c r="F25" s="38" t="s">
        <v>89</v>
      </c>
      <c r="G25" s="39" t="s">
        <v>90</v>
      </c>
      <c r="H25" s="40">
        <v>44356</v>
      </c>
      <c r="I25" s="41">
        <f>Table13[[#This Row],[Fecha 
de 
expedición]]+1461</f>
        <v>45817</v>
      </c>
      <c r="J25" s="62" t="str">
        <f t="shared" ca="1" si="3"/>
        <v>si</v>
      </c>
      <c r="K25" s="8" t="str">
        <f t="shared" ca="1" si="4"/>
        <v/>
      </c>
      <c r="L25" s="8"/>
      <c r="M25" s="8" t="str">
        <f t="shared" ca="1" si="5"/>
        <v>no</v>
      </c>
      <c r="Q25" s="23" t="str" cm="1">
        <f t="array" aca="1" ref="Q25" ca="1">_xlfn.IFS(J25="no","no",$B$10="si","si")</f>
        <v>si</v>
      </c>
    </row>
    <row r="26" spans="1:17" x14ac:dyDescent="0.3">
      <c r="A26" s="61" t="s">
        <v>91</v>
      </c>
      <c r="B26" s="56" t="s">
        <v>44</v>
      </c>
      <c r="C26" s="80" t="s">
        <v>92</v>
      </c>
      <c r="D26" s="38" t="s">
        <v>46</v>
      </c>
      <c r="E26" s="37" t="s">
        <v>93</v>
      </c>
      <c r="F26" s="38" t="s">
        <v>94</v>
      </c>
      <c r="G26" s="39" t="s">
        <v>95</v>
      </c>
      <c r="H26" s="40">
        <v>44427</v>
      </c>
      <c r="I26" s="41">
        <f>Table13[[#This Row],[Fecha 
de 
expedición]]+1461</f>
        <v>45888</v>
      </c>
      <c r="J26" s="62" t="str">
        <f t="shared" ca="1" si="3"/>
        <v>si</v>
      </c>
      <c r="K26" s="8" t="str">
        <f t="shared" ca="1" si="4"/>
        <v/>
      </c>
      <c r="L26" s="8"/>
      <c r="M26" s="8" t="str">
        <f t="shared" ca="1" si="5"/>
        <v>no</v>
      </c>
      <c r="Q26" s="23" t="str" cm="1">
        <f t="array" aca="1" ref="Q26" ca="1">_xlfn.IFS(J26="no","no",$B$10="si","si")</f>
        <v>si</v>
      </c>
    </row>
    <row r="27" spans="1:17" x14ac:dyDescent="0.3">
      <c r="A27" s="61" t="s">
        <v>96</v>
      </c>
      <c r="B27" s="56" t="s">
        <v>44</v>
      </c>
      <c r="C27" s="80" t="s">
        <v>97</v>
      </c>
      <c r="D27" s="38" t="s">
        <v>46</v>
      </c>
      <c r="E27" s="37" t="s">
        <v>98</v>
      </c>
      <c r="F27" s="38" t="s">
        <v>99</v>
      </c>
      <c r="G27" s="39" t="s">
        <v>100</v>
      </c>
      <c r="H27" s="40">
        <v>44336</v>
      </c>
      <c r="I27" s="41">
        <f>Table13[[#This Row],[Fecha 
de 
expedición]]+1461</f>
        <v>45797</v>
      </c>
      <c r="J27" s="62" t="str">
        <f t="shared" ca="1" si="3"/>
        <v>si</v>
      </c>
      <c r="K27" s="8" t="str">
        <f t="shared" ca="1" si="4"/>
        <v/>
      </c>
      <c r="L27" s="8"/>
      <c r="M27" s="8" t="str">
        <f t="shared" ca="1" si="5"/>
        <v>no</v>
      </c>
      <c r="Q27" s="23" t="str" cm="1">
        <f t="array" aca="1" ref="Q27" ca="1">_xlfn.IFS(J27="no","no",$B$10="si","si")</f>
        <v>si</v>
      </c>
    </row>
    <row r="28" spans="1:17" x14ac:dyDescent="0.3">
      <c r="A28" s="61" t="s">
        <v>101</v>
      </c>
      <c r="B28" s="56" t="s">
        <v>44</v>
      </c>
      <c r="C28" s="80" t="s">
        <v>102</v>
      </c>
      <c r="D28" s="38" t="s">
        <v>46</v>
      </c>
      <c r="E28" s="42" t="s">
        <v>103</v>
      </c>
      <c r="F28" s="38" t="s">
        <v>104</v>
      </c>
      <c r="G28" s="39" t="s">
        <v>105</v>
      </c>
      <c r="H28" s="40">
        <v>44356</v>
      </c>
      <c r="I28" s="41">
        <f>Table13[[#This Row],[Fecha 
de 
expedición]]+1461</f>
        <v>45817</v>
      </c>
      <c r="J28" s="62" t="str">
        <f t="shared" ca="1" si="3"/>
        <v>si</v>
      </c>
      <c r="K28" s="8" t="str">
        <f t="shared" ca="1" si="4"/>
        <v/>
      </c>
      <c r="L28" s="8"/>
      <c r="M28" s="8" t="str">
        <f t="shared" ca="1" si="5"/>
        <v>no</v>
      </c>
      <c r="Q28" s="23" t="str" cm="1">
        <f t="array" aca="1" ref="Q28" ca="1">_xlfn.IFS(J28="no","no",$B$10="si","si")</f>
        <v>si</v>
      </c>
    </row>
    <row r="29" spans="1:17" x14ac:dyDescent="0.3">
      <c r="A29" s="61" t="s">
        <v>106</v>
      </c>
      <c r="B29" s="56" t="s">
        <v>44</v>
      </c>
      <c r="C29" s="80" t="s">
        <v>107</v>
      </c>
      <c r="D29" s="38" t="s">
        <v>46</v>
      </c>
      <c r="E29" s="42" t="s">
        <v>108</v>
      </c>
      <c r="F29" s="38" t="s">
        <v>109</v>
      </c>
      <c r="G29" s="39" t="s">
        <v>110</v>
      </c>
      <c r="H29" s="40">
        <v>44279</v>
      </c>
      <c r="I29" s="41">
        <f>Table13[[#This Row],[Fecha 
de 
expedición]]+1461</f>
        <v>45740</v>
      </c>
      <c r="J29" s="62" t="str">
        <f t="shared" ca="1" si="3"/>
        <v>si</v>
      </c>
      <c r="K29" s="8" t="str">
        <f t="shared" ca="1" si="4"/>
        <v/>
      </c>
      <c r="L29" s="8"/>
      <c r="M29" s="8" t="str">
        <f t="shared" ca="1" si="5"/>
        <v>no</v>
      </c>
      <c r="Q29" s="23" t="str" cm="1">
        <f t="array" aca="1" ref="Q29" ca="1">_xlfn.IFS(J29="no","no",$B$10="si","si")</f>
        <v>si</v>
      </c>
    </row>
    <row r="30" spans="1:17" x14ac:dyDescent="0.3">
      <c r="A30" s="63" t="s">
        <v>111</v>
      </c>
      <c r="B30" s="56" t="s">
        <v>44</v>
      </c>
      <c r="C30" s="80" t="s">
        <v>112</v>
      </c>
      <c r="D30" s="38" t="s">
        <v>46</v>
      </c>
      <c r="E30" s="37" t="s">
        <v>113</v>
      </c>
      <c r="F30" s="38" t="s">
        <v>114</v>
      </c>
      <c r="G30" s="39" t="s">
        <v>115</v>
      </c>
      <c r="H30" s="40">
        <v>43600</v>
      </c>
      <c r="I30" s="41">
        <f>Table13[[#This Row],[Fecha 
de 
expedición]]+1461</f>
        <v>45061</v>
      </c>
      <c r="J30" s="62" t="str">
        <f t="shared" ca="1" si="3"/>
        <v>no</v>
      </c>
      <c r="K30" s="8" t="str">
        <f t="shared" ca="1" si="4"/>
        <v/>
      </c>
      <c r="L30" s="8"/>
      <c r="M30" s="8" t="str">
        <f t="shared" ca="1" si="5"/>
        <v>si</v>
      </c>
      <c r="Q30" s="23" t="str" cm="1">
        <f t="array" aca="1" ref="Q30" ca="1">_xlfn.IFS(J30="no","no",$B$10="si","si")</f>
        <v>no</v>
      </c>
    </row>
    <row r="31" spans="1:17" x14ac:dyDescent="0.3">
      <c r="A31" s="63" t="s">
        <v>116</v>
      </c>
      <c r="B31" s="56" t="s">
        <v>44</v>
      </c>
      <c r="C31" s="80" t="s">
        <v>117</v>
      </c>
      <c r="D31" s="38" t="s">
        <v>46</v>
      </c>
      <c r="E31" s="37" t="s">
        <v>118</v>
      </c>
      <c r="F31" s="38" t="s">
        <v>119</v>
      </c>
      <c r="G31" s="39" t="s">
        <v>120</v>
      </c>
      <c r="H31" s="40">
        <v>44390</v>
      </c>
      <c r="I31" s="41">
        <f>Table13[[#This Row],[Fecha 
de 
expedición]]+1461</f>
        <v>45851</v>
      </c>
      <c r="J31" s="62" t="str">
        <f t="shared" ca="1" si="3"/>
        <v>si</v>
      </c>
      <c r="K31" s="8" t="str">
        <f t="shared" ca="1" si="4"/>
        <v/>
      </c>
      <c r="L31" s="8"/>
      <c r="M31" s="8" t="str">
        <f t="shared" ca="1" si="5"/>
        <v>no</v>
      </c>
      <c r="Q31" s="23" t="str" cm="1">
        <f t="array" aca="1" ref="Q31" ca="1">_xlfn.IFS(J31="no","no",$B$10="si","si")</f>
        <v>si</v>
      </c>
    </row>
    <row r="32" spans="1:17" x14ac:dyDescent="0.3">
      <c r="A32" s="63" t="s">
        <v>121</v>
      </c>
      <c r="B32" s="56" t="s">
        <v>44</v>
      </c>
      <c r="C32" s="80" t="s">
        <v>122</v>
      </c>
      <c r="D32" s="38" t="s">
        <v>46</v>
      </c>
      <c r="E32" s="37" t="s">
        <v>123</v>
      </c>
      <c r="F32" s="38" t="s">
        <v>124</v>
      </c>
      <c r="G32" s="39" t="s">
        <v>125</v>
      </c>
      <c r="H32" s="40">
        <v>44326</v>
      </c>
      <c r="I32" s="41">
        <f>Table13[[#This Row],[Fecha 
de 
expedición]]+1461</f>
        <v>45787</v>
      </c>
      <c r="J32" s="62" t="str">
        <f t="shared" ca="1" si="3"/>
        <v>si</v>
      </c>
      <c r="K32" s="8" t="str">
        <f t="shared" ca="1" si="4"/>
        <v/>
      </c>
      <c r="L32" s="8"/>
      <c r="M32" s="8" t="str">
        <f t="shared" ca="1" si="5"/>
        <v>no</v>
      </c>
      <c r="Q32" s="23" t="str" cm="1">
        <f t="array" aca="1" ref="Q32" ca="1">_xlfn.IFS(J32="no","no",$B$10="si","si")</f>
        <v>si</v>
      </c>
    </row>
    <row r="33" spans="1:17" x14ac:dyDescent="0.3">
      <c r="A33" s="63" t="s">
        <v>126</v>
      </c>
      <c r="B33" s="56" t="s">
        <v>44</v>
      </c>
      <c r="C33" s="80" t="s">
        <v>127</v>
      </c>
      <c r="D33" s="38" t="s">
        <v>57</v>
      </c>
      <c r="E33" s="37" t="s">
        <v>128</v>
      </c>
      <c r="F33" s="38" t="s">
        <v>129</v>
      </c>
      <c r="G33" s="39" t="s">
        <v>130</v>
      </c>
      <c r="H33" s="40">
        <v>43706</v>
      </c>
      <c r="I33" s="41">
        <f>Table13[[#This Row],[Fecha 
de 
expedición]]+1461</f>
        <v>45167</v>
      </c>
      <c r="J33" s="62" t="str">
        <f t="shared" ca="1" si="3"/>
        <v>si</v>
      </c>
      <c r="K33" s="8" t="str">
        <f t="shared" ca="1" si="4"/>
        <v>Debe renovar licencia luego de curso de 8 horas</v>
      </c>
      <c r="L33" s="8"/>
      <c r="M33" s="8" t="str">
        <f t="shared" ca="1" si="5"/>
        <v>no</v>
      </c>
      <c r="Q33" s="23" t="str" cm="1">
        <f t="array" aca="1" ref="Q33" ca="1">_xlfn.IFS(J33="no","no",$B$10="si","si")</f>
        <v>si</v>
      </c>
    </row>
    <row r="34" spans="1:17" x14ac:dyDescent="0.3">
      <c r="A34" s="63" t="s">
        <v>131</v>
      </c>
      <c r="B34" s="56" t="s">
        <v>44</v>
      </c>
      <c r="C34" s="80" t="s">
        <v>132</v>
      </c>
      <c r="D34" s="38" t="s">
        <v>46</v>
      </c>
      <c r="E34" s="58" t="s">
        <v>133</v>
      </c>
      <c r="F34" s="38" t="s">
        <v>124</v>
      </c>
      <c r="G34" s="39" t="s">
        <v>134</v>
      </c>
      <c r="H34" s="40">
        <v>44363</v>
      </c>
      <c r="I34" s="41">
        <f>Table13[[#This Row],[Fecha 
de 
expedición]]+1461</f>
        <v>45824</v>
      </c>
      <c r="J34" s="62" t="str">
        <f t="shared" ca="1" si="3"/>
        <v>si</v>
      </c>
      <c r="K34" s="8" t="str">
        <f t="shared" ca="1" si="4"/>
        <v/>
      </c>
      <c r="L34" s="8"/>
      <c r="M34" s="8" t="str">
        <f t="shared" ca="1" si="5"/>
        <v>no</v>
      </c>
      <c r="Q34" s="23" t="str" cm="1">
        <f t="array" aca="1" ref="Q34" ca="1">_xlfn.IFS(J34="no","no",$B$10="si","si")</f>
        <v>si</v>
      </c>
    </row>
    <row r="35" spans="1:17" x14ac:dyDescent="0.3">
      <c r="A35" s="63" t="s">
        <v>135</v>
      </c>
      <c r="B35" s="56" t="s">
        <v>44</v>
      </c>
      <c r="C35" s="80" t="s">
        <v>136</v>
      </c>
      <c r="D35" s="38" t="s">
        <v>46</v>
      </c>
      <c r="E35" s="37" t="s">
        <v>137</v>
      </c>
      <c r="F35" s="38" t="s">
        <v>74</v>
      </c>
      <c r="G35" s="39" t="s">
        <v>9646</v>
      </c>
      <c r="H35" s="40">
        <v>43405</v>
      </c>
      <c r="I35" s="41">
        <f>Table13[[#This Row],[Fecha 
de 
expedición]]+1461</f>
        <v>44866</v>
      </c>
      <c r="J35" s="62" t="str">
        <f t="shared" ca="1" si="3"/>
        <v>no</v>
      </c>
      <c r="K35" s="8" t="str">
        <f t="shared" ca="1" si="4"/>
        <v/>
      </c>
      <c r="L35" s="8"/>
      <c r="M35" s="8" t="str">
        <f t="shared" ca="1" si="5"/>
        <v>si</v>
      </c>
      <c r="Q35" s="23" t="str" cm="1">
        <f t="array" aca="1" ref="Q35" ca="1">_xlfn.IFS(J35="no","no",$B$10="si","si")</f>
        <v>no</v>
      </c>
    </row>
    <row r="36" spans="1:17" x14ac:dyDescent="0.3">
      <c r="A36" s="63" t="s">
        <v>139</v>
      </c>
      <c r="B36" s="56" t="s">
        <v>62</v>
      </c>
      <c r="C36" s="80" t="s">
        <v>140</v>
      </c>
      <c r="D36" s="38" t="s">
        <v>46</v>
      </c>
      <c r="E36" s="37" t="s">
        <v>141</v>
      </c>
      <c r="F36" s="38" t="s">
        <v>74</v>
      </c>
      <c r="G36" s="39" t="s">
        <v>9646</v>
      </c>
      <c r="H36" s="40">
        <v>43171</v>
      </c>
      <c r="I36" s="41">
        <f>Table13[[#This Row],[Fecha 
de 
expedición]]+1461</f>
        <v>44632</v>
      </c>
      <c r="J36" s="62" t="str">
        <f t="shared" ca="1" si="3"/>
        <v>no</v>
      </c>
      <c r="K36" s="8" t="str">
        <f t="shared" ca="1" si="4"/>
        <v/>
      </c>
      <c r="L36" s="8"/>
      <c r="M36" s="8" t="str">
        <f t="shared" ca="1" si="5"/>
        <v>si</v>
      </c>
      <c r="Q36" s="23" t="str" cm="1">
        <f t="array" aca="1" ref="Q36" ca="1">_xlfn.IFS(J36="no","no",$B$10="si","si")</f>
        <v>no</v>
      </c>
    </row>
    <row r="37" spans="1:17" x14ac:dyDescent="0.3">
      <c r="A37" s="63" t="s">
        <v>143</v>
      </c>
      <c r="B37" s="56" t="s">
        <v>44</v>
      </c>
      <c r="C37" s="80" t="s">
        <v>144</v>
      </c>
      <c r="D37" s="38" t="s">
        <v>46</v>
      </c>
      <c r="E37" s="37" t="s">
        <v>145</v>
      </c>
      <c r="F37" s="38" t="s">
        <v>124</v>
      </c>
      <c r="G37" s="39" t="s">
        <v>146</v>
      </c>
      <c r="H37" s="40">
        <v>43899</v>
      </c>
      <c r="I37" s="41">
        <f>Table13[[#This Row],[Fecha 
de 
expedición]]+1461</f>
        <v>45360</v>
      </c>
      <c r="J37" s="62" t="str">
        <f t="shared" ca="1" si="3"/>
        <v>si</v>
      </c>
      <c r="K37" s="8" t="str">
        <f t="shared" ca="1" si="4"/>
        <v/>
      </c>
      <c r="L37" s="8"/>
      <c r="M37" s="8" t="str">
        <f t="shared" ca="1" si="5"/>
        <v>no</v>
      </c>
      <c r="Q37" s="23" t="str" cm="1">
        <f t="array" aca="1" ref="Q37" ca="1">_xlfn.IFS(J37="no","no",$B$10="si","si")</f>
        <v>si</v>
      </c>
    </row>
    <row r="38" spans="1:17" x14ac:dyDescent="0.3">
      <c r="A38" s="63" t="s">
        <v>147</v>
      </c>
      <c r="B38" s="56" t="s">
        <v>44</v>
      </c>
      <c r="C38" s="80" t="s">
        <v>148</v>
      </c>
      <c r="D38" s="38" t="s">
        <v>46</v>
      </c>
      <c r="E38" s="37" t="s">
        <v>149</v>
      </c>
      <c r="F38" s="38" t="s">
        <v>150</v>
      </c>
      <c r="G38" s="39" t="s">
        <v>151</v>
      </c>
      <c r="H38" s="40">
        <v>44326</v>
      </c>
      <c r="I38" s="41">
        <f>Table13[[#This Row],[Fecha 
de 
expedición]]+1461</f>
        <v>45787</v>
      </c>
      <c r="J38" s="62" t="str">
        <f t="shared" ca="1" si="3"/>
        <v>si</v>
      </c>
      <c r="K38" s="8" t="str">
        <f t="shared" ca="1" si="4"/>
        <v/>
      </c>
      <c r="L38" s="8"/>
      <c r="M38" s="8" t="str">
        <f t="shared" ca="1" si="5"/>
        <v>no</v>
      </c>
      <c r="Q38" s="23" t="str" cm="1">
        <f t="array" aca="1" ref="Q38" ca="1">_xlfn.IFS(J38="no","no",$B$10="si","si")</f>
        <v>si</v>
      </c>
    </row>
    <row r="39" spans="1:17" x14ac:dyDescent="0.3">
      <c r="A39" s="63" t="s">
        <v>157</v>
      </c>
      <c r="B39" s="56" t="s">
        <v>44</v>
      </c>
      <c r="C39" s="80" t="s">
        <v>158</v>
      </c>
      <c r="D39" s="38" t="s">
        <v>46</v>
      </c>
      <c r="E39" s="37" t="s">
        <v>159</v>
      </c>
      <c r="F39" s="38" t="s">
        <v>155</v>
      </c>
      <c r="G39" s="39" t="s">
        <v>160</v>
      </c>
      <c r="H39" s="40">
        <v>43361</v>
      </c>
      <c r="I39" s="41">
        <f>Table13[[#This Row],[Fecha 
de 
expedición]]+1461</f>
        <v>44822</v>
      </c>
      <c r="J39" s="62" t="str">
        <f t="shared" ca="1" si="3"/>
        <v>no</v>
      </c>
      <c r="K39" s="8" t="str">
        <f t="shared" ca="1" si="4"/>
        <v/>
      </c>
      <c r="L39" s="8"/>
      <c r="M39" s="8" t="str">
        <f t="shared" ca="1" si="5"/>
        <v>si</v>
      </c>
      <c r="Q39" s="23" t="str" cm="1">
        <f t="array" aca="1" ref="Q39" ca="1">_xlfn.IFS(J39="no","no",$B$10="si","si")</f>
        <v>no</v>
      </c>
    </row>
    <row r="40" spans="1:17" x14ac:dyDescent="0.3">
      <c r="A40" s="63" t="s">
        <v>9647</v>
      </c>
      <c r="B40" s="56" t="s">
        <v>62</v>
      </c>
      <c r="C40" s="80" t="s">
        <v>162</v>
      </c>
      <c r="D40" s="38" t="s">
        <v>57</v>
      </c>
      <c r="E40" s="58" t="s">
        <v>163</v>
      </c>
      <c r="F40" s="38" t="s">
        <v>119</v>
      </c>
      <c r="G40" s="39" t="s">
        <v>9648</v>
      </c>
      <c r="H40" s="40">
        <v>43243</v>
      </c>
      <c r="I40" s="41">
        <f>Table13[[#This Row],[Fecha 
de 
expedición]]+1461</f>
        <v>44704</v>
      </c>
      <c r="J40" s="62" t="str">
        <f t="shared" ca="1" si="3"/>
        <v>no</v>
      </c>
      <c r="K40" s="8" t="str">
        <f t="shared" ca="1" si="4"/>
        <v/>
      </c>
      <c r="L40" s="8"/>
      <c r="M40" s="8" t="str">
        <f t="shared" ca="1" si="5"/>
        <v>si</v>
      </c>
      <c r="Q40" s="23" t="str" cm="1">
        <f t="array" aca="1" ref="Q40" ca="1">_xlfn.IFS(J40="no","no",$B$10="si","si")</f>
        <v>no</v>
      </c>
    </row>
    <row r="41" spans="1:17" x14ac:dyDescent="0.3">
      <c r="A41" s="63" t="s">
        <v>165</v>
      </c>
      <c r="B41" s="56" t="s">
        <v>44</v>
      </c>
      <c r="C41" s="80" t="s">
        <v>166</v>
      </c>
      <c r="D41" s="38" t="s">
        <v>46</v>
      </c>
      <c r="E41" s="37" t="s">
        <v>167</v>
      </c>
      <c r="F41" s="38" t="s">
        <v>168</v>
      </c>
      <c r="G41" s="39" t="s">
        <v>169</v>
      </c>
      <c r="H41" s="40">
        <v>43389</v>
      </c>
      <c r="I41" s="41">
        <f>Table13[[#This Row],[Fecha 
de 
expedición]]+1461</f>
        <v>44850</v>
      </c>
      <c r="J41" s="62" t="str">
        <f t="shared" ca="1" si="3"/>
        <v>no</v>
      </c>
      <c r="K41" s="8" t="str">
        <f t="shared" ca="1" si="4"/>
        <v/>
      </c>
      <c r="L41" s="8"/>
      <c r="M41" s="8" t="str">
        <f t="shared" ca="1" si="5"/>
        <v>si</v>
      </c>
      <c r="Q41" s="23" t="str" cm="1">
        <f t="array" aca="1" ref="Q41" ca="1">_xlfn.IFS(J41="no","no",$B$10="si","si")</f>
        <v>no</v>
      </c>
    </row>
    <row r="42" spans="1:17" x14ac:dyDescent="0.3">
      <c r="A42" s="61" t="s">
        <v>170</v>
      </c>
      <c r="B42" s="56" t="s">
        <v>44</v>
      </c>
      <c r="C42" s="57" t="s">
        <v>171</v>
      </c>
      <c r="D42" s="38" t="s">
        <v>46</v>
      </c>
      <c r="E42" s="178" t="s">
        <v>172</v>
      </c>
      <c r="F42" s="38" t="s">
        <v>74</v>
      </c>
      <c r="G42" s="39" t="s">
        <v>173</v>
      </c>
      <c r="H42" s="40">
        <v>44397</v>
      </c>
      <c r="I42" s="41">
        <f>Table13[[#This Row],[Fecha 
de 
expedición]]+1461</f>
        <v>45858</v>
      </c>
      <c r="J42" s="62" t="str">
        <f t="shared" ca="1" si="3"/>
        <v>si</v>
      </c>
      <c r="K42" s="8" t="str">
        <f t="shared" ca="1" si="4"/>
        <v/>
      </c>
      <c r="L42" s="8"/>
      <c r="M42" s="8" t="str">
        <f t="shared" ca="1" si="5"/>
        <v>no</v>
      </c>
      <c r="Q42" s="23" t="str" cm="1">
        <f t="array" aca="1" ref="Q42" ca="1">_xlfn.IFS(J42="no","no",$B$10="si","si")</f>
        <v>si</v>
      </c>
    </row>
    <row r="43" spans="1:17" x14ac:dyDescent="0.3">
      <c r="A43" s="63" t="s">
        <v>174</v>
      </c>
      <c r="B43" s="56" t="s">
        <v>44</v>
      </c>
      <c r="C43" s="80" t="s">
        <v>175</v>
      </c>
      <c r="D43" s="38" t="s">
        <v>57</v>
      </c>
      <c r="E43" s="58" t="s">
        <v>176</v>
      </c>
      <c r="F43" s="38" t="s">
        <v>53</v>
      </c>
      <c r="G43" s="39" t="s">
        <v>177</v>
      </c>
      <c r="H43" s="40">
        <v>44363</v>
      </c>
      <c r="I43" s="41">
        <f>Table13[[#This Row],[Fecha 
de 
expedición]]+1461</f>
        <v>45824</v>
      </c>
      <c r="J43" s="62" t="str">
        <f t="shared" ca="1" si="3"/>
        <v>si</v>
      </c>
      <c r="K43" s="8" t="str">
        <f t="shared" ca="1" si="4"/>
        <v/>
      </c>
      <c r="L43" s="8"/>
      <c r="M43" s="8" t="str">
        <f t="shared" ca="1" si="5"/>
        <v>no</v>
      </c>
      <c r="Q43" s="23" t="str" cm="1">
        <f t="array" aca="1" ref="Q43" ca="1">_xlfn.IFS(J43="no","no",$B$10="si","si")</f>
        <v>si</v>
      </c>
    </row>
    <row r="44" spans="1:17" x14ac:dyDescent="0.3">
      <c r="A44" s="63" t="s">
        <v>178</v>
      </c>
      <c r="B44" s="56" t="s">
        <v>44</v>
      </c>
      <c r="C44" s="57" t="s">
        <v>179</v>
      </c>
      <c r="D44" s="38" t="s">
        <v>46</v>
      </c>
      <c r="E44" s="37" t="s">
        <v>9649</v>
      </c>
      <c r="F44" s="38" t="s">
        <v>89</v>
      </c>
      <c r="G44" s="39" t="s">
        <v>9650</v>
      </c>
      <c r="H44" s="40">
        <v>43539</v>
      </c>
      <c r="I44" s="41">
        <f>Table13[[#This Row],[Fecha 
de 
expedición]]+1461</f>
        <v>45000</v>
      </c>
      <c r="J44" s="62" t="str">
        <f t="shared" ca="1" si="3"/>
        <v>no</v>
      </c>
      <c r="K44" s="8" t="str">
        <f t="shared" ca="1" si="4"/>
        <v/>
      </c>
      <c r="L44" s="8"/>
      <c r="M44" s="8" t="str">
        <f t="shared" ca="1" si="5"/>
        <v>si</v>
      </c>
      <c r="Q44" s="23" t="str" cm="1">
        <f t="array" aca="1" ref="Q44" ca="1">_xlfn.IFS(J44="no","no",$B$10="si","si")</f>
        <v>no</v>
      </c>
    </row>
    <row r="45" spans="1:17" x14ac:dyDescent="0.3">
      <c r="A45" s="63" t="s">
        <v>182</v>
      </c>
      <c r="B45" s="56" t="s">
        <v>44</v>
      </c>
      <c r="C45" s="80" t="s">
        <v>183</v>
      </c>
      <c r="D45" s="38" t="s">
        <v>46</v>
      </c>
      <c r="E45" s="37" t="s">
        <v>184</v>
      </c>
      <c r="F45" s="38" t="s">
        <v>185</v>
      </c>
      <c r="G45" s="39" t="s">
        <v>186</v>
      </c>
      <c r="H45" s="40">
        <v>43397</v>
      </c>
      <c r="I45" s="41">
        <f>Table13[[#This Row],[Fecha 
de 
expedición]]+1461</f>
        <v>44858</v>
      </c>
      <c r="J45" s="62" t="str">
        <f t="shared" ca="1" si="3"/>
        <v>no</v>
      </c>
      <c r="K45" s="8" t="str">
        <f t="shared" ca="1" si="4"/>
        <v/>
      </c>
      <c r="L45" s="8"/>
      <c r="M45" s="8" t="str">
        <f t="shared" ca="1" si="5"/>
        <v>si</v>
      </c>
      <c r="Q45" s="23" t="str" cm="1">
        <f t="array" aca="1" ref="Q45" ca="1">_xlfn.IFS(J45="no","no",$B$10="si","si")</f>
        <v>no</v>
      </c>
    </row>
    <row r="46" spans="1:17" x14ac:dyDescent="0.3">
      <c r="A46" s="63" t="s">
        <v>187</v>
      </c>
      <c r="B46" s="56" t="s">
        <v>62</v>
      </c>
      <c r="C46" s="80" t="s">
        <v>188</v>
      </c>
      <c r="D46" s="38" t="s">
        <v>57</v>
      </c>
      <c r="E46" s="37" t="s">
        <v>189</v>
      </c>
      <c r="F46" s="38" t="s">
        <v>94</v>
      </c>
      <c r="G46" s="39" t="s">
        <v>9651</v>
      </c>
      <c r="H46" s="40">
        <v>43306</v>
      </c>
      <c r="I46" s="41">
        <f>Table13[[#This Row],[Fecha 
de 
expedición]]+1461</f>
        <v>44767</v>
      </c>
      <c r="J46" s="62" t="str">
        <f t="shared" ca="1" si="3"/>
        <v>no</v>
      </c>
      <c r="K46" s="8" t="str">
        <f t="shared" ca="1" si="4"/>
        <v/>
      </c>
      <c r="L46" s="8"/>
      <c r="M46" s="8" t="str">
        <f t="shared" ca="1" si="5"/>
        <v>si</v>
      </c>
      <c r="Q46" s="23" t="str" cm="1">
        <f t="array" aca="1" ref="Q46" ca="1">_xlfn.IFS(J46="no","no",$B$10="si","si")</f>
        <v>no</v>
      </c>
    </row>
    <row r="47" spans="1:17" x14ac:dyDescent="0.3">
      <c r="A47" s="61" t="s">
        <v>196</v>
      </c>
      <c r="B47" s="56" t="s">
        <v>44</v>
      </c>
      <c r="C47" s="57" t="s">
        <v>197</v>
      </c>
      <c r="D47" s="38" t="s">
        <v>46</v>
      </c>
      <c r="E47" s="178" t="s">
        <v>198</v>
      </c>
      <c r="F47" s="38" t="s">
        <v>199</v>
      </c>
      <c r="G47" s="39" t="s">
        <v>200</v>
      </c>
      <c r="H47" s="40">
        <v>44397</v>
      </c>
      <c r="I47" s="41">
        <f>Table13[[#This Row],[Fecha 
de 
expedición]]+1461</f>
        <v>45858</v>
      </c>
      <c r="J47" s="62" t="str">
        <f t="shared" ca="1" si="3"/>
        <v>si</v>
      </c>
      <c r="K47" s="8" t="str">
        <f t="shared" ca="1" si="4"/>
        <v/>
      </c>
      <c r="L47" s="8"/>
      <c r="M47" s="8" t="str">
        <f t="shared" ca="1" si="5"/>
        <v>no</v>
      </c>
      <c r="Q47" s="23" t="str" cm="1">
        <f t="array" aca="1" ref="Q47" ca="1">_xlfn.IFS(J47="no","no",$B$10="si","si")</f>
        <v>si</v>
      </c>
    </row>
    <row r="48" spans="1:17" x14ac:dyDescent="0.3">
      <c r="A48" s="63" t="s">
        <v>201</v>
      </c>
      <c r="B48" s="56" t="s">
        <v>62</v>
      </c>
      <c r="C48" s="80" t="s">
        <v>202</v>
      </c>
      <c r="D48" s="38" t="s">
        <v>46</v>
      </c>
      <c r="E48" s="37" t="s">
        <v>203</v>
      </c>
      <c r="F48" s="38" t="s">
        <v>204</v>
      </c>
      <c r="G48" s="39" t="s">
        <v>205</v>
      </c>
      <c r="H48" s="40">
        <v>43171</v>
      </c>
      <c r="I48" s="41">
        <f>Table13[[#This Row],[Fecha 
de 
expedición]]+1461</f>
        <v>44632</v>
      </c>
      <c r="J48" s="62" t="str">
        <f t="shared" ca="1" si="3"/>
        <v>no</v>
      </c>
      <c r="K48" s="8" t="str">
        <f t="shared" ca="1" si="4"/>
        <v/>
      </c>
      <c r="L48" s="8"/>
      <c r="M48" s="8" t="str">
        <f t="shared" ca="1" si="5"/>
        <v>si</v>
      </c>
      <c r="Q48" s="23" t="str" cm="1">
        <f t="array" aca="1" ref="Q48" ca="1">_xlfn.IFS(J48="no","no",$B$10="si","si")</f>
        <v>no</v>
      </c>
    </row>
    <row r="49" spans="1:17" x14ac:dyDescent="0.3">
      <c r="A49" s="63" t="s">
        <v>206</v>
      </c>
      <c r="B49" s="56" t="s">
        <v>62</v>
      </c>
      <c r="C49" s="80" t="s">
        <v>207</v>
      </c>
      <c r="D49" s="38" t="s">
        <v>57</v>
      </c>
      <c r="E49" s="37" t="s">
        <v>208</v>
      </c>
      <c r="F49" s="38" t="s">
        <v>119</v>
      </c>
      <c r="G49" s="39" t="s">
        <v>209</v>
      </c>
      <c r="H49" s="40">
        <v>43158</v>
      </c>
      <c r="I49" s="41">
        <f>Table13[[#This Row],[Fecha 
de 
expedición]]+1461</f>
        <v>44619</v>
      </c>
      <c r="J49" s="62" t="str">
        <f t="shared" ca="1" si="3"/>
        <v>no</v>
      </c>
      <c r="K49" s="8" t="str">
        <f t="shared" ca="1" si="4"/>
        <v/>
      </c>
      <c r="L49" s="8"/>
      <c r="M49" s="8" t="str">
        <f t="shared" ca="1" si="5"/>
        <v>si</v>
      </c>
      <c r="Q49" s="23" t="str" cm="1">
        <f t="array" aca="1" ref="Q49" ca="1">_xlfn.IFS(J49="no","no",$B$10="si","si")</f>
        <v>no</v>
      </c>
    </row>
    <row r="50" spans="1:17" x14ac:dyDescent="0.3">
      <c r="A50" s="63" t="s">
        <v>210</v>
      </c>
      <c r="B50" s="56" t="s">
        <v>44</v>
      </c>
      <c r="C50" s="80" t="s">
        <v>211</v>
      </c>
      <c r="D50" s="38" t="s">
        <v>46</v>
      </c>
      <c r="E50" s="37" t="s">
        <v>9652</v>
      </c>
      <c r="F50" s="38" t="s">
        <v>155</v>
      </c>
      <c r="G50" s="39" t="s">
        <v>9653</v>
      </c>
      <c r="H50" s="40">
        <v>43360</v>
      </c>
      <c r="I50" s="41">
        <f>Table13[[#This Row],[Fecha 
de 
expedición]]+1461</f>
        <v>44821</v>
      </c>
      <c r="J50" s="62" t="str">
        <f t="shared" ca="1" si="3"/>
        <v>no</v>
      </c>
      <c r="K50" s="8" t="str">
        <f t="shared" ca="1" si="4"/>
        <v/>
      </c>
      <c r="L50" s="8"/>
      <c r="M50" s="8" t="str">
        <f t="shared" ca="1" si="5"/>
        <v>si</v>
      </c>
      <c r="Q50" s="23" t="str" cm="1">
        <f t="array" aca="1" ref="Q50" ca="1">_xlfn.IFS(J50="no","no",$B$10="si","si")</f>
        <v>no</v>
      </c>
    </row>
    <row r="51" spans="1:17" x14ac:dyDescent="0.3">
      <c r="A51" s="63" t="s">
        <v>214</v>
      </c>
      <c r="B51" s="56" t="s">
        <v>62</v>
      </c>
      <c r="C51" s="80" t="s">
        <v>215</v>
      </c>
      <c r="D51" s="38" t="s">
        <v>46</v>
      </c>
      <c r="E51" s="37" t="s">
        <v>216</v>
      </c>
      <c r="F51" s="38" t="s">
        <v>155</v>
      </c>
      <c r="G51" s="39" t="s">
        <v>217</v>
      </c>
      <c r="H51" s="40">
        <v>43213</v>
      </c>
      <c r="I51" s="41">
        <f>Table13[[#This Row],[Fecha 
de 
expedición]]+1461</f>
        <v>44674</v>
      </c>
      <c r="J51" s="62" t="str">
        <f t="shared" ca="1" si="3"/>
        <v>no</v>
      </c>
      <c r="K51" s="8" t="str">
        <f t="shared" ca="1" si="4"/>
        <v/>
      </c>
      <c r="L51" s="8"/>
      <c r="M51" s="8" t="str">
        <f t="shared" ca="1" si="5"/>
        <v>si</v>
      </c>
      <c r="Q51" s="23" t="str" cm="1">
        <f t="array" aca="1" ref="Q51" ca="1">_xlfn.IFS(J51="no","no",$B$10="si","si")</f>
        <v>no</v>
      </c>
    </row>
    <row r="52" spans="1:17" x14ac:dyDescent="0.3">
      <c r="A52" s="63" t="s">
        <v>222</v>
      </c>
      <c r="B52" s="56" t="s">
        <v>44</v>
      </c>
      <c r="C52" s="80" t="s">
        <v>223</v>
      </c>
      <c r="D52" s="38" t="s">
        <v>57</v>
      </c>
      <c r="E52" s="58" t="s">
        <v>224</v>
      </c>
      <c r="F52" s="38" t="s">
        <v>74</v>
      </c>
      <c r="G52" s="39" t="s">
        <v>225</v>
      </c>
      <c r="H52" s="40">
        <v>44363</v>
      </c>
      <c r="I52" s="41">
        <f>Table13[[#This Row],[Fecha 
de 
expedición]]+1461</f>
        <v>45824</v>
      </c>
      <c r="J52" s="62" t="str">
        <f t="shared" ca="1" si="3"/>
        <v>si</v>
      </c>
      <c r="K52" s="8" t="str">
        <f t="shared" ca="1" si="4"/>
        <v/>
      </c>
      <c r="L52" s="8"/>
      <c r="M52" s="8" t="str">
        <f t="shared" ca="1" si="5"/>
        <v>no</v>
      </c>
      <c r="Q52" s="23" t="str" cm="1">
        <f t="array" aca="1" ref="Q52" ca="1">_xlfn.IFS(J52="no","no",$B$10="si","si")</f>
        <v>si</v>
      </c>
    </row>
    <row r="53" spans="1:17" x14ac:dyDescent="0.3">
      <c r="A53" s="63" t="s">
        <v>226</v>
      </c>
      <c r="B53" s="56" t="s">
        <v>62</v>
      </c>
      <c r="C53" s="80" t="s">
        <v>227</v>
      </c>
      <c r="D53" s="38" t="s">
        <v>46</v>
      </c>
      <c r="E53" s="37" t="s">
        <v>228</v>
      </c>
      <c r="F53" s="38" t="s">
        <v>194</v>
      </c>
      <c r="G53" s="39" t="s">
        <v>9654</v>
      </c>
      <c r="H53" s="40">
        <v>43235</v>
      </c>
      <c r="I53" s="41">
        <f>Table13[[#This Row],[Fecha 
de 
expedición]]+1461</f>
        <v>44696</v>
      </c>
      <c r="J53" s="62" t="str">
        <f t="shared" ca="1" si="3"/>
        <v>no</v>
      </c>
      <c r="K53" s="8" t="str">
        <f t="shared" ca="1" si="4"/>
        <v/>
      </c>
      <c r="L53" s="8"/>
      <c r="M53" s="8" t="str">
        <f t="shared" ca="1" si="5"/>
        <v>si</v>
      </c>
      <c r="Q53" s="23" t="str" cm="1">
        <f t="array" aca="1" ref="Q53" ca="1">_xlfn.IFS(J53="no","no",$B$10="si","si")</f>
        <v>no</v>
      </c>
    </row>
    <row r="54" spans="1:17" x14ac:dyDescent="0.3">
      <c r="A54" s="61" t="s">
        <v>230</v>
      </c>
      <c r="B54" s="56" t="s">
        <v>44</v>
      </c>
      <c r="C54" s="80" t="s">
        <v>231</v>
      </c>
      <c r="D54" s="38" t="s">
        <v>46</v>
      </c>
      <c r="E54" s="42" t="s">
        <v>9655</v>
      </c>
      <c r="F54" s="38" t="s">
        <v>129</v>
      </c>
      <c r="G54" s="39" t="s">
        <v>233</v>
      </c>
      <c r="H54" s="40">
        <v>44356</v>
      </c>
      <c r="I54" s="41">
        <f>Table13[[#This Row],[Fecha 
de 
expedición]]+1461</f>
        <v>45817</v>
      </c>
      <c r="J54" s="62" t="str">
        <f t="shared" ca="1" si="3"/>
        <v>si</v>
      </c>
      <c r="K54" s="8" t="str">
        <f t="shared" ca="1" si="4"/>
        <v/>
      </c>
      <c r="L54" s="8"/>
      <c r="M54" s="8" t="str">
        <f t="shared" ca="1" si="5"/>
        <v>no</v>
      </c>
      <c r="Q54" s="23" t="str" cm="1">
        <f t="array" aca="1" ref="Q54" ca="1">_xlfn.IFS(J54="no","no",$B$10="si","si")</f>
        <v>si</v>
      </c>
    </row>
    <row r="55" spans="1:17" x14ac:dyDescent="0.3">
      <c r="A55" s="61" t="s">
        <v>234</v>
      </c>
      <c r="B55" s="56" t="s">
        <v>44</v>
      </c>
      <c r="C55" s="57" t="s">
        <v>235</v>
      </c>
      <c r="D55" s="38" t="s">
        <v>57</v>
      </c>
      <c r="E55" s="60" t="s">
        <v>236</v>
      </c>
      <c r="F55" s="38" t="s">
        <v>237</v>
      </c>
      <c r="G55" s="39" t="s">
        <v>238</v>
      </c>
      <c r="H55" s="81">
        <v>44488</v>
      </c>
      <c r="I55" s="84">
        <f>Table13[[#This Row],[Fecha 
de 
expedición]]+1461</f>
        <v>45949</v>
      </c>
      <c r="J55" s="62" t="str">
        <f t="shared" ca="1" si="3"/>
        <v>si</v>
      </c>
      <c r="K55" s="8" t="str">
        <f t="shared" ca="1" si="4"/>
        <v/>
      </c>
      <c r="L55" s="8"/>
      <c r="M55" s="8" t="str">
        <f t="shared" ca="1" si="5"/>
        <v>no</v>
      </c>
      <c r="Q55" s="23" t="str" cm="1">
        <f t="array" aca="1" ref="Q55" ca="1">_xlfn.IFS(J55="no","no",$B$10="si","si")</f>
        <v>si</v>
      </c>
    </row>
    <row r="56" spans="1:17" x14ac:dyDescent="0.3">
      <c r="A56" s="63" t="s">
        <v>239</v>
      </c>
      <c r="B56" s="56" t="s">
        <v>62</v>
      </c>
      <c r="C56" s="80" t="s">
        <v>240</v>
      </c>
      <c r="D56" s="38" t="s">
        <v>46</v>
      </c>
      <c r="E56" s="37" t="s">
        <v>9656</v>
      </c>
      <c r="F56" s="38" t="s">
        <v>119</v>
      </c>
      <c r="G56" s="39" t="s">
        <v>9657</v>
      </c>
      <c r="H56" s="40">
        <v>43202</v>
      </c>
      <c r="I56" s="41">
        <f>Table13[[#This Row],[Fecha 
de 
expedición]]+1461</f>
        <v>44663</v>
      </c>
      <c r="J56" s="62" t="str">
        <f t="shared" ca="1" si="3"/>
        <v>no</v>
      </c>
      <c r="K56" s="8" t="str">
        <f t="shared" ca="1" si="4"/>
        <v/>
      </c>
      <c r="L56" s="8"/>
      <c r="M56" s="8" t="str">
        <f t="shared" ca="1" si="5"/>
        <v>si</v>
      </c>
      <c r="Q56" s="23" t="str" cm="1">
        <f t="array" aca="1" ref="Q56" ca="1">_xlfn.IFS(J56="no","no",$B$10="si","si")</f>
        <v>no</v>
      </c>
    </row>
    <row r="57" spans="1:17" x14ac:dyDescent="0.3">
      <c r="A57" s="63" t="s">
        <v>243</v>
      </c>
      <c r="B57" s="56" t="s">
        <v>62</v>
      </c>
      <c r="C57" s="80" t="s">
        <v>244</v>
      </c>
      <c r="D57" s="38" t="s">
        <v>46</v>
      </c>
      <c r="E57" s="37" t="s">
        <v>245</v>
      </c>
      <c r="F57" s="38" t="s">
        <v>129</v>
      </c>
      <c r="G57" s="39" t="s">
        <v>246</v>
      </c>
      <c r="H57" s="40">
        <v>43171</v>
      </c>
      <c r="I57" s="41">
        <f>Table13[[#This Row],[Fecha 
de 
expedición]]+1461</f>
        <v>44632</v>
      </c>
      <c r="J57" s="62" t="str">
        <f t="shared" ca="1" si="3"/>
        <v>no</v>
      </c>
      <c r="K57" s="8" t="str">
        <f t="shared" ca="1" si="4"/>
        <v/>
      </c>
      <c r="L57" s="8"/>
      <c r="M57" s="8" t="str">
        <f t="shared" ca="1" si="5"/>
        <v>si</v>
      </c>
      <c r="Q57" s="23" t="str" cm="1">
        <f t="array" aca="1" ref="Q57" ca="1">_xlfn.IFS(J57="no","no",$B$10="si","si")</f>
        <v>no</v>
      </c>
    </row>
    <row r="58" spans="1:17" x14ac:dyDescent="0.3">
      <c r="A58" s="63" t="s">
        <v>247</v>
      </c>
      <c r="B58" s="56" t="s">
        <v>44</v>
      </c>
      <c r="C58" s="80" t="s">
        <v>248</v>
      </c>
      <c r="D58" s="38" t="s">
        <v>46</v>
      </c>
      <c r="E58" s="37" t="s">
        <v>249</v>
      </c>
      <c r="F58" s="38" t="s">
        <v>124</v>
      </c>
      <c r="G58" s="39" t="s">
        <v>250</v>
      </c>
      <c r="H58" s="40">
        <v>43766</v>
      </c>
      <c r="I58" s="41">
        <f>Table13[[#This Row],[Fecha 
de 
expedición]]+1461</f>
        <v>45227</v>
      </c>
      <c r="J58" s="62" t="str">
        <f t="shared" ca="1" si="3"/>
        <v>si</v>
      </c>
      <c r="K58" s="8" t="str">
        <f t="shared" ca="1" si="4"/>
        <v>Debe renovar licencia luego de curso de 8 horas</v>
      </c>
      <c r="L58" s="8"/>
      <c r="M58" s="8" t="str">
        <f t="shared" ca="1" si="5"/>
        <v>no</v>
      </c>
      <c r="Q58" s="23" t="str" cm="1">
        <f t="array" aca="1" ref="Q58" ca="1">_xlfn.IFS(J58="no","no",$B$10="si","si")</f>
        <v>si</v>
      </c>
    </row>
    <row r="59" spans="1:17" x14ac:dyDescent="0.3">
      <c r="A59" s="63" t="s">
        <v>251</v>
      </c>
      <c r="B59" s="56" t="s">
        <v>62</v>
      </c>
      <c r="C59" s="80" t="s">
        <v>252</v>
      </c>
      <c r="D59" s="38" t="s">
        <v>46</v>
      </c>
      <c r="E59" s="37" t="s">
        <v>253</v>
      </c>
      <c r="F59" s="38" t="s">
        <v>74</v>
      </c>
      <c r="G59" s="39" t="s">
        <v>254</v>
      </c>
      <c r="H59" s="40">
        <v>44326</v>
      </c>
      <c r="I59" s="41">
        <f>Table13[[#This Row],[Fecha 
de 
expedición]]+1461</f>
        <v>45787</v>
      </c>
      <c r="J59" s="62" t="str">
        <f t="shared" ca="1" si="3"/>
        <v>si</v>
      </c>
      <c r="K59" s="8" t="str">
        <f t="shared" ca="1" si="4"/>
        <v/>
      </c>
      <c r="L59" s="8"/>
      <c r="M59" s="8" t="str">
        <f t="shared" ca="1" si="5"/>
        <v>no</v>
      </c>
      <c r="Q59" s="23" t="str" cm="1">
        <f t="array" aca="1" ref="Q59" ca="1">_xlfn.IFS(J59="no","no",$B$10="si","si")</f>
        <v>si</v>
      </c>
    </row>
    <row r="60" spans="1:17" x14ac:dyDescent="0.3">
      <c r="A60" s="63" t="s">
        <v>255</v>
      </c>
      <c r="B60" s="56" t="s">
        <v>44</v>
      </c>
      <c r="C60" s="80" t="s">
        <v>256</v>
      </c>
      <c r="D60" s="38" t="s">
        <v>46</v>
      </c>
      <c r="E60" s="37" t="s">
        <v>257</v>
      </c>
      <c r="F60" s="38" t="s">
        <v>155</v>
      </c>
      <c r="G60" s="39" t="s">
        <v>258</v>
      </c>
      <c r="H60" s="40">
        <v>44497</v>
      </c>
      <c r="I60" s="41">
        <f>Table13[[#This Row],[Fecha 
de 
expedición]]+1461</f>
        <v>45958</v>
      </c>
      <c r="J60" s="62" t="str">
        <f t="shared" ca="1" si="3"/>
        <v>si</v>
      </c>
      <c r="K60" s="8" t="str">
        <f t="shared" ca="1" si="4"/>
        <v/>
      </c>
      <c r="L60" s="8"/>
      <c r="M60" s="8" t="str">
        <f t="shared" ca="1" si="5"/>
        <v>no</v>
      </c>
      <c r="Q60" s="23" t="str" cm="1">
        <f t="array" aca="1" ref="Q60" ca="1">_xlfn.IFS(J60="no","no",$B$10="si","si")</f>
        <v>si</v>
      </c>
    </row>
    <row r="61" spans="1:17" x14ac:dyDescent="0.3">
      <c r="A61" s="63" t="s">
        <v>259</v>
      </c>
      <c r="B61" s="56" t="s">
        <v>44</v>
      </c>
      <c r="C61" s="80" t="s">
        <v>260</v>
      </c>
      <c r="D61" s="38" t="s">
        <v>46</v>
      </c>
      <c r="E61" s="37" t="s">
        <v>261</v>
      </c>
      <c r="F61" s="38" t="s">
        <v>262</v>
      </c>
      <c r="G61" s="39" t="s">
        <v>263</v>
      </c>
      <c r="H61" s="40">
        <v>44279</v>
      </c>
      <c r="I61" s="41">
        <f>Table13[[#This Row],[Fecha 
de 
expedición]]+1461</f>
        <v>45740</v>
      </c>
      <c r="J61" s="62" t="str">
        <f t="shared" ca="1" si="3"/>
        <v>si</v>
      </c>
      <c r="K61" s="8" t="str">
        <f t="shared" ca="1" si="4"/>
        <v/>
      </c>
      <c r="L61" s="8"/>
      <c r="M61" s="8" t="str">
        <f t="shared" ca="1" si="5"/>
        <v>no</v>
      </c>
      <c r="Q61" s="23" t="str" cm="1">
        <f t="array" aca="1" ref="Q61" ca="1">_xlfn.IFS(J61="no","no",$B$10="si","si")</f>
        <v>si</v>
      </c>
    </row>
    <row r="62" spans="1:17" x14ac:dyDescent="0.3">
      <c r="A62" s="63" t="s">
        <v>264</v>
      </c>
      <c r="B62" s="56" t="s">
        <v>44</v>
      </c>
      <c r="C62" s="80" t="s">
        <v>265</v>
      </c>
      <c r="D62" s="38" t="s">
        <v>46</v>
      </c>
      <c r="E62" s="37" t="s">
        <v>266</v>
      </c>
      <c r="F62" s="38" t="s">
        <v>267</v>
      </c>
      <c r="G62" s="39" t="s">
        <v>268</v>
      </c>
      <c r="H62" s="40">
        <v>44356</v>
      </c>
      <c r="I62" s="41">
        <f>Table13[[#This Row],[Fecha 
de 
expedición]]+1461</f>
        <v>45817</v>
      </c>
      <c r="J62" s="62" t="str">
        <f t="shared" ca="1" si="3"/>
        <v>si</v>
      </c>
      <c r="K62" s="8" t="str">
        <f t="shared" ca="1" si="4"/>
        <v/>
      </c>
      <c r="L62" s="8"/>
      <c r="M62" s="8" t="str">
        <f t="shared" ca="1" si="5"/>
        <v>no</v>
      </c>
      <c r="Q62" s="23" t="str" cm="1">
        <f t="array" aca="1" ref="Q62" ca="1">_xlfn.IFS(J62="no","no",$B$10="si","si")</f>
        <v>si</v>
      </c>
    </row>
    <row r="63" spans="1:17" x14ac:dyDescent="0.3">
      <c r="A63" s="63" t="s">
        <v>269</v>
      </c>
      <c r="B63" s="56" t="s">
        <v>62</v>
      </c>
      <c r="C63" s="80" t="s">
        <v>270</v>
      </c>
      <c r="D63" s="38" t="s">
        <v>46</v>
      </c>
      <c r="E63" s="37" t="s">
        <v>271</v>
      </c>
      <c r="F63" s="38" t="s">
        <v>129</v>
      </c>
      <c r="G63" s="39" t="s">
        <v>9658</v>
      </c>
      <c r="H63" s="40">
        <v>43306</v>
      </c>
      <c r="I63" s="41">
        <f>Table13[[#This Row],[Fecha 
de 
expedición]]+1461</f>
        <v>44767</v>
      </c>
      <c r="J63" s="62" t="str">
        <f t="shared" ca="1" si="3"/>
        <v>no</v>
      </c>
      <c r="K63" s="8" t="str">
        <f t="shared" ca="1" si="4"/>
        <v/>
      </c>
      <c r="L63" s="8"/>
      <c r="M63" s="8" t="str">
        <f t="shared" ca="1" si="5"/>
        <v>si</v>
      </c>
      <c r="Q63" s="23" t="str" cm="1">
        <f t="array" aca="1" ref="Q63" ca="1">_xlfn.IFS(J63="no","no",$B$10="si","si")</f>
        <v>no</v>
      </c>
    </row>
    <row r="64" spans="1:17" x14ac:dyDescent="0.3">
      <c r="A64" s="63" t="s">
        <v>273</v>
      </c>
      <c r="B64" s="56" t="s">
        <v>44</v>
      </c>
      <c r="C64" s="80" t="s">
        <v>274</v>
      </c>
      <c r="D64" s="38" t="s">
        <v>46</v>
      </c>
      <c r="E64" s="37" t="s">
        <v>275</v>
      </c>
      <c r="F64" s="38" t="s">
        <v>276</v>
      </c>
      <c r="G64" s="39" t="s">
        <v>277</v>
      </c>
      <c r="H64" s="40">
        <v>43628</v>
      </c>
      <c r="I64" s="41">
        <f>Table13[[#This Row],[Fecha 
de 
expedición]]+1461</f>
        <v>45089</v>
      </c>
      <c r="J64" s="62" t="str">
        <f t="shared" ca="1" si="3"/>
        <v>no</v>
      </c>
      <c r="K64" s="8" t="str">
        <f t="shared" ca="1" si="4"/>
        <v>Debe renovar licencia luego de curso de 8 horas</v>
      </c>
      <c r="L64" s="8"/>
      <c r="M64" s="8" t="str">
        <f t="shared" ca="1" si="5"/>
        <v>si</v>
      </c>
      <c r="Q64" s="23" t="str" cm="1">
        <f t="array" aca="1" ref="Q64" ca="1">_xlfn.IFS(J64="no","no",$B$10="si","si")</f>
        <v>no</v>
      </c>
    </row>
    <row r="65" spans="1:17" ht="15" thickBot="1" x14ac:dyDescent="0.35">
      <c r="A65" s="179" t="s">
        <v>278</v>
      </c>
      <c r="B65" s="116" t="s">
        <v>44</v>
      </c>
      <c r="C65" s="180" t="s">
        <v>279</v>
      </c>
      <c r="D65" s="105" t="s">
        <v>46</v>
      </c>
      <c r="E65" s="181" t="s">
        <v>280</v>
      </c>
      <c r="F65" s="105" t="s">
        <v>74</v>
      </c>
      <c r="G65" s="119" t="s">
        <v>281</v>
      </c>
      <c r="H65" s="120">
        <v>44427</v>
      </c>
      <c r="I65" s="121">
        <f>Table13[[#This Row],[Fecha 
de 
expedición]]+1461</f>
        <v>45888</v>
      </c>
      <c r="J65" s="122" t="str">
        <f t="shared" ca="1" si="3"/>
        <v>si</v>
      </c>
      <c r="K65" s="8" t="str">
        <f t="shared" ca="1" si="4"/>
        <v/>
      </c>
      <c r="L65" s="8"/>
      <c r="M65" s="8" t="str">
        <f t="shared" ca="1" si="5"/>
        <v>no</v>
      </c>
      <c r="Q65" s="23" t="str" cm="1">
        <f t="array" aca="1" ref="Q65" ca="1">_xlfn.IFS(J65="no","no",$B$10="si","si")</f>
        <v>si</v>
      </c>
    </row>
    <row r="66" spans="1:17" x14ac:dyDescent="0.3">
      <c r="A66" s="95" t="s">
        <v>282</v>
      </c>
      <c r="B66" s="96" t="s">
        <v>44</v>
      </c>
      <c r="C66" s="97" t="s">
        <v>283</v>
      </c>
      <c r="D66" s="98" t="s">
        <v>46</v>
      </c>
      <c r="E66" s="99" t="s">
        <v>9659</v>
      </c>
      <c r="F66" s="98" t="s">
        <v>285</v>
      </c>
      <c r="G66" s="100" t="s">
        <v>9660</v>
      </c>
      <c r="H66" s="101">
        <v>43361</v>
      </c>
      <c r="I66" s="102">
        <f>Table13[[#This Row],[Fecha 
de 
expedición]]+1461</f>
        <v>44822</v>
      </c>
      <c r="J66" s="103" t="str">
        <f t="shared" ca="1" si="3"/>
        <v>no</v>
      </c>
      <c r="K66" s="8" t="str">
        <f t="shared" ca="1" si="4"/>
        <v/>
      </c>
      <c r="L66" s="8"/>
      <c r="M66" s="8" t="str">
        <f t="shared" ca="1" si="5"/>
        <v>si</v>
      </c>
      <c r="Q66" s="23" t="str" cm="1">
        <f t="array" aca="1" ref="Q66" ca="1">_xlfn.IFS(J66="no","no",$B$10="si","si")</f>
        <v>no</v>
      </c>
    </row>
    <row r="67" spans="1:17" ht="15" thickBot="1" x14ac:dyDescent="0.35">
      <c r="A67" s="147" t="s">
        <v>287</v>
      </c>
      <c r="B67" s="148" t="s">
        <v>44</v>
      </c>
      <c r="C67" s="149" t="s">
        <v>288</v>
      </c>
      <c r="D67" s="85" t="s">
        <v>57</v>
      </c>
      <c r="E67" s="169" t="s">
        <v>289</v>
      </c>
      <c r="F67" s="85" t="s">
        <v>114</v>
      </c>
      <c r="G67" s="150" t="s">
        <v>290</v>
      </c>
      <c r="H67" s="151">
        <v>43389</v>
      </c>
      <c r="I67" s="152">
        <f>Table13[[#This Row],[Fecha 
de 
expedición]]+1461</f>
        <v>44850</v>
      </c>
      <c r="J67" s="153" t="str">
        <f t="shared" ca="1" si="3"/>
        <v>no</v>
      </c>
      <c r="K67" s="8" t="str">
        <f t="shared" ca="1" si="4"/>
        <v/>
      </c>
      <c r="L67" s="8"/>
      <c r="M67" s="8" t="str">
        <f t="shared" ca="1" si="5"/>
        <v>si</v>
      </c>
      <c r="Q67" s="23" t="str" cm="1">
        <f t="array" aca="1" ref="Q67" ca="1">_xlfn.IFS(J67="no","no",$B$10="si","si")</f>
        <v>no</v>
      </c>
    </row>
    <row r="68" spans="1:17" x14ac:dyDescent="0.3">
      <c r="A68" s="106" t="s">
        <v>291</v>
      </c>
      <c r="B68" s="107" t="s">
        <v>62</v>
      </c>
      <c r="C68" s="108" t="s">
        <v>292</v>
      </c>
      <c r="D68" s="109" t="s">
        <v>57</v>
      </c>
      <c r="E68" s="110" t="s">
        <v>9661</v>
      </c>
      <c r="F68" s="109" t="s">
        <v>9662</v>
      </c>
      <c r="G68" s="111" t="s">
        <v>9663</v>
      </c>
      <c r="H68" s="112">
        <v>43180</v>
      </c>
      <c r="I68" s="113">
        <f>Table13[[#This Row],[Fecha 
de 
expedición]]+1461</f>
        <v>44641</v>
      </c>
      <c r="J68" s="114" t="str">
        <f t="shared" ca="1" si="3"/>
        <v>no</v>
      </c>
      <c r="K68" s="8" t="str">
        <f t="shared" ca="1" si="4"/>
        <v/>
      </c>
      <c r="L68" s="8"/>
      <c r="M68" s="8" t="str">
        <f t="shared" ca="1" si="5"/>
        <v>si</v>
      </c>
      <c r="Q68" s="23" t="str" cm="1">
        <f t="array" aca="1" ref="Q68" ca="1">_xlfn.IFS(J68="no","no",$B$10="si","si")</f>
        <v>no</v>
      </c>
    </row>
    <row r="69" spans="1:17" x14ac:dyDescent="0.3">
      <c r="A69" s="63" t="s">
        <v>301</v>
      </c>
      <c r="B69" s="56" t="s">
        <v>44</v>
      </c>
      <c r="C69" s="80" t="s">
        <v>302</v>
      </c>
      <c r="D69" s="38" t="s">
        <v>46</v>
      </c>
      <c r="E69" s="37" t="s">
        <v>303</v>
      </c>
      <c r="F69" s="38" t="s">
        <v>129</v>
      </c>
      <c r="G69" s="39" t="s">
        <v>304</v>
      </c>
      <c r="H69" s="40">
        <v>44363</v>
      </c>
      <c r="I69" s="41">
        <f>Table13[[#This Row],[Fecha 
de 
expedición]]+1461</f>
        <v>45824</v>
      </c>
      <c r="J69" s="62" t="str">
        <f t="shared" ca="1" si="3"/>
        <v>si</v>
      </c>
      <c r="K69" s="8" t="str">
        <f t="shared" ca="1" si="4"/>
        <v/>
      </c>
      <c r="L69" s="8"/>
      <c r="M69" s="8" t="str">
        <f t="shared" ca="1" si="5"/>
        <v>no</v>
      </c>
      <c r="Q69" s="23" t="str" cm="1">
        <f t="array" aca="1" ref="Q69" ca="1">_xlfn.IFS(J69="no","no",$B$10="si","si")</f>
        <v>si</v>
      </c>
    </row>
    <row r="70" spans="1:17" x14ac:dyDescent="0.3">
      <c r="A70" s="63" t="s">
        <v>305</v>
      </c>
      <c r="B70" s="56" t="s">
        <v>44</v>
      </c>
      <c r="C70" s="80" t="s">
        <v>306</v>
      </c>
      <c r="D70" s="38" t="s">
        <v>46</v>
      </c>
      <c r="E70" s="58" t="s">
        <v>307</v>
      </c>
      <c r="F70" s="38" t="s">
        <v>124</v>
      </c>
      <c r="G70" s="39" t="s">
        <v>308</v>
      </c>
      <c r="H70" s="40">
        <v>44363</v>
      </c>
      <c r="I70" s="41">
        <f>Table13[[#This Row],[Fecha 
de 
expedición]]+1461</f>
        <v>45824</v>
      </c>
      <c r="J70" s="62" t="str">
        <f t="shared" ca="1" si="3"/>
        <v>si</v>
      </c>
      <c r="K70" s="8" t="str">
        <f t="shared" ca="1" si="4"/>
        <v/>
      </c>
      <c r="L70" s="8"/>
      <c r="M70" s="8" t="str">
        <f t="shared" ca="1" si="5"/>
        <v>no</v>
      </c>
      <c r="Q70" s="23" t="str" cm="1">
        <f t="array" aca="1" ref="Q70" ca="1">_xlfn.IFS(J70="no","no",$B$10="si","si")</f>
        <v>si</v>
      </c>
    </row>
    <row r="71" spans="1:17" x14ac:dyDescent="0.3">
      <c r="A71" s="63" t="s">
        <v>309</v>
      </c>
      <c r="B71" s="56" t="s">
        <v>44</v>
      </c>
      <c r="C71" s="80" t="s">
        <v>310</v>
      </c>
      <c r="D71" s="38" t="s">
        <v>46</v>
      </c>
      <c r="E71" s="37" t="s">
        <v>311</v>
      </c>
      <c r="F71" s="38" t="s">
        <v>74</v>
      </c>
      <c r="G71" s="39" t="s">
        <v>312</v>
      </c>
      <c r="H71" s="40">
        <v>43405</v>
      </c>
      <c r="I71" s="41">
        <f>Table13[[#This Row],[Fecha 
de 
expedición]]+1461</f>
        <v>44866</v>
      </c>
      <c r="J71" s="62" t="str">
        <f t="shared" ca="1" si="3"/>
        <v>no</v>
      </c>
      <c r="K71" s="8" t="str">
        <f t="shared" ca="1" si="4"/>
        <v/>
      </c>
      <c r="L71" s="8"/>
      <c r="M71" s="8" t="str">
        <f t="shared" ca="1" si="5"/>
        <v>si</v>
      </c>
      <c r="Q71" s="23" t="str" cm="1">
        <f t="array" aca="1" ref="Q71" ca="1">_xlfn.IFS(J71="no","no",$B$10="si","si")</f>
        <v>no</v>
      </c>
    </row>
    <row r="72" spans="1:17" x14ac:dyDescent="0.3">
      <c r="A72" s="63" t="s">
        <v>313</v>
      </c>
      <c r="B72" s="56" t="s">
        <v>44</v>
      </c>
      <c r="C72" s="80" t="s">
        <v>314</v>
      </c>
      <c r="D72" s="38" t="s">
        <v>46</v>
      </c>
      <c r="E72" s="58" t="s">
        <v>315</v>
      </c>
      <c r="F72" s="38" t="s">
        <v>48</v>
      </c>
      <c r="G72" s="39" t="s">
        <v>316</v>
      </c>
      <c r="H72" s="40">
        <v>44363</v>
      </c>
      <c r="I72" s="41">
        <f>Table13[[#This Row],[Fecha 
de 
expedición]]+1461</f>
        <v>45824</v>
      </c>
      <c r="J72" s="62" t="str">
        <f t="shared" ca="1" si="3"/>
        <v>si</v>
      </c>
      <c r="K72" s="8" t="str">
        <f t="shared" ca="1" si="4"/>
        <v/>
      </c>
      <c r="L72" s="8"/>
      <c r="M72" s="8" t="str">
        <f t="shared" ca="1" si="5"/>
        <v>no</v>
      </c>
      <c r="Q72" s="23" t="str" cm="1">
        <f t="array" aca="1" ref="Q72" ca="1">_xlfn.IFS(J72="no","no",$B$10="si","si")</f>
        <v>si</v>
      </c>
    </row>
    <row r="73" spans="1:17" x14ac:dyDescent="0.3">
      <c r="A73" s="63" t="s">
        <v>9664</v>
      </c>
      <c r="B73" s="56" t="s">
        <v>62</v>
      </c>
      <c r="C73" s="80" t="s">
        <v>318</v>
      </c>
      <c r="D73" s="38" t="s">
        <v>46</v>
      </c>
      <c r="E73" s="58" t="s">
        <v>319</v>
      </c>
      <c r="F73" s="38" t="s">
        <v>320</v>
      </c>
      <c r="G73" s="39" t="s">
        <v>321</v>
      </c>
      <c r="H73" s="40">
        <v>42885</v>
      </c>
      <c r="I73" s="41">
        <f>Table13[[#This Row],[Fecha 
de 
expedición]]+1461</f>
        <v>44346</v>
      </c>
      <c r="J73" s="62" t="str">
        <f t="shared" ca="1" si="3"/>
        <v>no</v>
      </c>
      <c r="K73" s="8" t="str">
        <f t="shared" ca="1" si="4"/>
        <v/>
      </c>
      <c r="L73" s="8"/>
      <c r="M73" s="8" t="str">
        <f t="shared" ca="1" si="5"/>
        <v>si</v>
      </c>
      <c r="Q73" s="23" t="str" cm="1">
        <f t="array" aca="1" ref="Q73" ca="1">_xlfn.IFS(J73="no","no",$B$10="si","si")</f>
        <v>no</v>
      </c>
    </row>
    <row r="74" spans="1:17" x14ac:dyDescent="0.3">
      <c r="A74" s="63" t="s">
        <v>9665</v>
      </c>
      <c r="B74" s="56" t="s">
        <v>62</v>
      </c>
      <c r="C74" s="80" t="s">
        <v>323</v>
      </c>
      <c r="D74" s="38" t="s">
        <v>46</v>
      </c>
      <c r="E74" s="37" t="s">
        <v>9666</v>
      </c>
      <c r="F74" s="38" t="s">
        <v>325</v>
      </c>
      <c r="G74" s="39" t="s">
        <v>9667</v>
      </c>
      <c r="H74" s="40">
        <v>43213</v>
      </c>
      <c r="I74" s="41">
        <f>Table13[[#This Row],[Fecha 
de 
expedición]]+1461</f>
        <v>44674</v>
      </c>
      <c r="J74" s="62" t="str">
        <f t="shared" ca="1" si="3"/>
        <v>no</v>
      </c>
      <c r="K74" s="8" t="str">
        <f t="shared" ca="1" si="4"/>
        <v/>
      </c>
      <c r="L74" s="8"/>
      <c r="M74" s="8" t="str">
        <f t="shared" ca="1" si="5"/>
        <v>si</v>
      </c>
      <c r="Q74" s="23" t="str" cm="1">
        <f t="array" aca="1" ref="Q74" ca="1">_xlfn.IFS(J74="no","no",$B$10="si","si")</f>
        <v>no</v>
      </c>
    </row>
    <row r="75" spans="1:17" x14ac:dyDescent="0.3">
      <c r="A75" s="61" t="s">
        <v>327</v>
      </c>
      <c r="B75" s="56" t="s">
        <v>44</v>
      </c>
      <c r="C75" s="57" t="s">
        <v>328</v>
      </c>
      <c r="D75" s="38" t="s">
        <v>57</v>
      </c>
      <c r="E75" s="60" t="s">
        <v>329</v>
      </c>
      <c r="F75" s="38" t="s">
        <v>285</v>
      </c>
      <c r="G75" s="39" t="s">
        <v>330</v>
      </c>
      <c r="H75" s="81">
        <v>44488</v>
      </c>
      <c r="I75" s="84">
        <f>Table13[[#This Row],[Fecha 
de 
expedición]]+1461</f>
        <v>45949</v>
      </c>
      <c r="J75" s="62" t="str">
        <f t="shared" ca="1" si="3"/>
        <v>si</v>
      </c>
      <c r="K75" s="8" t="str">
        <f t="shared" ca="1" si="4"/>
        <v/>
      </c>
      <c r="L75" s="8"/>
      <c r="M75" s="8" t="str">
        <f t="shared" ca="1" si="5"/>
        <v>no</v>
      </c>
      <c r="Q75" s="23" t="str" cm="1">
        <f t="array" aca="1" ref="Q75" ca="1">_xlfn.IFS(J75="no","no",$B$10="si","si")</f>
        <v>si</v>
      </c>
    </row>
    <row r="76" spans="1:17" x14ac:dyDescent="0.3">
      <c r="A76" s="63" t="s">
        <v>331</v>
      </c>
      <c r="B76" s="56" t="s">
        <v>62</v>
      </c>
      <c r="C76" s="80" t="s">
        <v>332</v>
      </c>
      <c r="D76" s="38" t="s">
        <v>57</v>
      </c>
      <c r="E76" s="37" t="s">
        <v>333</v>
      </c>
      <c r="F76" s="38" t="s">
        <v>119</v>
      </c>
      <c r="G76" s="39" t="s">
        <v>334</v>
      </c>
      <c r="H76" s="40">
        <v>43202</v>
      </c>
      <c r="I76" s="41">
        <f>Table13[[#This Row],[Fecha 
de 
expedición]]+1461</f>
        <v>44663</v>
      </c>
      <c r="J76" s="62" t="str">
        <f t="shared" ca="1" si="3"/>
        <v>no</v>
      </c>
      <c r="K76" s="8" t="str">
        <f t="shared" ca="1" si="4"/>
        <v/>
      </c>
      <c r="L76" s="8"/>
      <c r="M76" s="8" t="str">
        <f t="shared" ca="1" si="5"/>
        <v>si</v>
      </c>
      <c r="Q76" s="23" t="str" cm="1">
        <f t="array" aca="1" ref="Q76" ca="1">_xlfn.IFS(J76="no","no",$B$10="si","si")</f>
        <v>no</v>
      </c>
    </row>
    <row r="77" spans="1:17" x14ac:dyDescent="0.3">
      <c r="A77" s="63" t="s">
        <v>335</v>
      </c>
      <c r="B77" s="56" t="s">
        <v>44</v>
      </c>
      <c r="C77" s="80" t="s">
        <v>336</v>
      </c>
      <c r="D77" s="38" t="s">
        <v>46</v>
      </c>
      <c r="E77" s="37" t="s">
        <v>337</v>
      </c>
      <c r="F77" s="38" t="s">
        <v>338</v>
      </c>
      <c r="G77" s="39" t="s">
        <v>339</v>
      </c>
      <c r="H77" s="40">
        <v>43641</v>
      </c>
      <c r="I77" s="41">
        <f>Table13[[#This Row],[Fecha 
de 
expedición]]+1461</f>
        <v>45102</v>
      </c>
      <c r="J77" s="62" t="str">
        <f t="shared" ca="1" si="3"/>
        <v>no</v>
      </c>
      <c r="K77" s="8" t="str">
        <f t="shared" ca="1" si="4"/>
        <v>Debe renovar licencia luego de curso de 8 horas</v>
      </c>
      <c r="L77" s="8"/>
      <c r="M77" s="8" t="str">
        <f t="shared" ca="1" si="5"/>
        <v>si</v>
      </c>
      <c r="Q77" s="23" t="str" cm="1">
        <f t="array" aca="1" ref="Q77" ca="1">_xlfn.IFS(J77="no","no",$B$10="si","si")</f>
        <v>no</v>
      </c>
    </row>
    <row r="78" spans="1:17" x14ac:dyDescent="0.3">
      <c r="A78" s="63" t="s">
        <v>344</v>
      </c>
      <c r="B78" s="56" t="s">
        <v>62</v>
      </c>
      <c r="C78" s="80" t="s">
        <v>345</v>
      </c>
      <c r="D78" s="38" t="s">
        <v>46</v>
      </c>
      <c r="E78" s="37" t="s">
        <v>9668</v>
      </c>
      <c r="F78" s="38" t="s">
        <v>3010</v>
      </c>
      <c r="G78" s="39" t="s">
        <v>348</v>
      </c>
      <c r="H78" s="40">
        <v>43139</v>
      </c>
      <c r="I78" s="41">
        <f>Table13[[#This Row],[Fecha 
de 
expedición]]+1461</f>
        <v>44600</v>
      </c>
      <c r="J78" s="62" t="str">
        <f t="shared" ca="1" si="3"/>
        <v>no</v>
      </c>
      <c r="K78" s="8" t="str">
        <f t="shared" ca="1" si="4"/>
        <v/>
      </c>
      <c r="L78" s="8"/>
      <c r="M78" s="8" t="str">
        <f t="shared" ca="1" si="5"/>
        <v>si</v>
      </c>
      <c r="Q78" s="23" t="str" cm="1">
        <f t="array" aca="1" ref="Q78" ca="1">_xlfn.IFS(J78="no","no",$B$10="si","si")</f>
        <v>no</v>
      </c>
    </row>
    <row r="79" spans="1:17" x14ac:dyDescent="0.3">
      <c r="A79" s="63" t="s">
        <v>349</v>
      </c>
      <c r="B79" s="56" t="s">
        <v>44</v>
      </c>
      <c r="C79" s="80" t="s">
        <v>350</v>
      </c>
      <c r="D79" s="38" t="s">
        <v>46</v>
      </c>
      <c r="E79" s="37" t="s">
        <v>351</v>
      </c>
      <c r="F79" s="38" t="s">
        <v>69</v>
      </c>
      <c r="G79" s="39" t="s">
        <v>352</v>
      </c>
      <c r="H79" s="40">
        <v>43641</v>
      </c>
      <c r="I79" s="41">
        <f>Table13[[#This Row],[Fecha 
de 
expedición]]+1461</f>
        <v>45102</v>
      </c>
      <c r="J79" s="62" t="str">
        <f t="shared" ca="1" si="3"/>
        <v>no</v>
      </c>
      <c r="K79" s="8" t="str">
        <f t="shared" ca="1" si="4"/>
        <v>Debe renovar licencia luego de curso de 8 horas</v>
      </c>
      <c r="L79" s="8"/>
      <c r="M79" s="8" t="str">
        <f t="shared" ca="1" si="5"/>
        <v>si</v>
      </c>
      <c r="Q79" s="23" t="str" cm="1">
        <f t="array" aca="1" ref="Q79" ca="1">_xlfn.IFS(J79="no","no",$B$10="si","si")</f>
        <v>no</v>
      </c>
    </row>
    <row r="80" spans="1:17" x14ac:dyDescent="0.3">
      <c r="A80" s="63" t="s">
        <v>353</v>
      </c>
      <c r="B80" s="56" t="s">
        <v>44</v>
      </c>
      <c r="C80" s="80" t="s">
        <v>354</v>
      </c>
      <c r="D80" s="38" t="s">
        <v>46</v>
      </c>
      <c r="E80" s="37" t="s">
        <v>355</v>
      </c>
      <c r="F80" s="38" t="s">
        <v>53</v>
      </c>
      <c r="G80" s="39" t="s">
        <v>9669</v>
      </c>
      <c r="H80" s="40">
        <v>43446</v>
      </c>
      <c r="I80" s="41">
        <f>Table13[[#This Row],[Fecha 
de 
expedición]]+1461</f>
        <v>44907</v>
      </c>
      <c r="J80" s="62" t="str">
        <f t="shared" ca="1" si="3"/>
        <v>no</v>
      </c>
      <c r="K80" s="8" t="str">
        <f t="shared" ca="1" si="4"/>
        <v/>
      </c>
      <c r="L80" s="8"/>
      <c r="M80" s="8" t="str">
        <f t="shared" ca="1" si="5"/>
        <v>si</v>
      </c>
      <c r="Q80" s="23" t="str" cm="1">
        <f t="array" aca="1" ref="Q80" ca="1">_xlfn.IFS(J80="no","no",$B$10="si","si")</f>
        <v>no</v>
      </c>
    </row>
    <row r="81" spans="1:17" x14ac:dyDescent="0.3">
      <c r="A81" s="63" t="s">
        <v>9670</v>
      </c>
      <c r="B81" s="56" t="s">
        <v>44</v>
      </c>
      <c r="C81" s="80" t="s">
        <v>358</v>
      </c>
      <c r="D81" s="38" t="s">
        <v>46</v>
      </c>
      <c r="E81" s="37" t="s">
        <v>359</v>
      </c>
      <c r="F81" s="38" t="s">
        <v>360</v>
      </c>
      <c r="G81" s="39" t="s">
        <v>361</v>
      </c>
      <c r="H81" s="40">
        <v>43411</v>
      </c>
      <c r="I81" s="41">
        <f>Table13[[#This Row],[Fecha 
de 
expedición]]+1461</f>
        <v>44872</v>
      </c>
      <c r="J81" s="62" t="str">
        <f t="shared" ref="J81:J144" ca="1" si="6">IF(I81&gt;=TODAY(),"si","no")</f>
        <v>no</v>
      </c>
      <c r="K81" s="8" t="str">
        <f t="shared" ref="K81:K144" ca="1" si="7">IF(ABS(_xlfn.DAYS(TODAY(),I81))&lt;$B$9,"Debe renovar licencia luego de curso de 8 horas","")</f>
        <v/>
      </c>
      <c r="L81" s="8"/>
      <c r="M81" s="8" t="str">
        <f t="shared" ref="M81:M144" ca="1" si="8">IF(AND(J81="no",$B$10="si"),"si","no")</f>
        <v>si</v>
      </c>
      <c r="Q81" s="23" t="str" cm="1">
        <f t="array" aca="1" ref="Q81" ca="1">_xlfn.IFS(J81="no","no",$B$10="si","si")</f>
        <v>no</v>
      </c>
    </row>
    <row r="82" spans="1:17" x14ac:dyDescent="0.3">
      <c r="A82" s="61" t="s">
        <v>362</v>
      </c>
      <c r="B82" s="56" t="s">
        <v>44</v>
      </c>
      <c r="C82" s="57" t="s">
        <v>363</v>
      </c>
      <c r="D82" s="38" t="s">
        <v>46</v>
      </c>
      <c r="E82" s="178" t="s">
        <v>364</v>
      </c>
      <c r="F82" s="38" t="s">
        <v>285</v>
      </c>
      <c r="G82" s="39" t="s">
        <v>365</v>
      </c>
      <c r="H82" s="40">
        <v>44446</v>
      </c>
      <c r="I82" s="41">
        <f>Table13[[#This Row],[Fecha 
de 
expedición]]+1461</f>
        <v>45907</v>
      </c>
      <c r="J82" s="62" t="str">
        <f t="shared" ca="1" si="6"/>
        <v>si</v>
      </c>
      <c r="K82" s="8" t="str">
        <f t="shared" ca="1" si="7"/>
        <v/>
      </c>
      <c r="L82" s="8"/>
      <c r="M82" s="8" t="str">
        <f t="shared" ca="1" si="8"/>
        <v>no</v>
      </c>
      <c r="Q82" s="23" t="str" cm="1">
        <f t="array" aca="1" ref="Q82" ca="1">_xlfn.IFS(J82="no","no",$B$10="si","si")</f>
        <v>si</v>
      </c>
    </row>
    <row r="83" spans="1:17" x14ac:dyDescent="0.3">
      <c r="A83" s="63" t="s">
        <v>366</v>
      </c>
      <c r="B83" s="56" t="s">
        <v>62</v>
      </c>
      <c r="C83" s="80" t="s">
        <v>367</v>
      </c>
      <c r="D83" s="38" t="s">
        <v>46</v>
      </c>
      <c r="E83" s="37" t="s">
        <v>9671</v>
      </c>
      <c r="F83" s="38" t="s">
        <v>155</v>
      </c>
      <c r="G83" s="39" t="s">
        <v>9672</v>
      </c>
      <c r="H83" s="40">
        <v>43276</v>
      </c>
      <c r="I83" s="41">
        <f>Table13[[#This Row],[Fecha 
de 
expedición]]+1461</f>
        <v>44737</v>
      </c>
      <c r="J83" s="62" t="str">
        <f t="shared" ca="1" si="6"/>
        <v>no</v>
      </c>
      <c r="K83" s="8" t="str">
        <f t="shared" ca="1" si="7"/>
        <v/>
      </c>
      <c r="L83" s="8"/>
      <c r="M83" s="8" t="str">
        <f t="shared" ca="1" si="8"/>
        <v>si</v>
      </c>
      <c r="Q83" s="23" t="str" cm="1">
        <f t="array" aca="1" ref="Q83" ca="1">_xlfn.IFS(J83="no","no",$B$10="si","si")</f>
        <v>no</v>
      </c>
    </row>
    <row r="84" spans="1:17" x14ac:dyDescent="0.3">
      <c r="A84" s="63" t="s">
        <v>370</v>
      </c>
      <c r="B84" s="56" t="s">
        <v>44</v>
      </c>
      <c r="C84" s="80" t="s">
        <v>371</v>
      </c>
      <c r="D84" s="38" t="s">
        <v>46</v>
      </c>
      <c r="E84" s="37" t="s">
        <v>372</v>
      </c>
      <c r="F84" s="38" t="s">
        <v>48</v>
      </c>
      <c r="G84" s="39" t="s">
        <v>373</v>
      </c>
      <c r="H84" s="40">
        <v>44363</v>
      </c>
      <c r="I84" s="41">
        <f>Table13[[#This Row],[Fecha 
de 
expedición]]+1461</f>
        <v>45824</v>
      </c>
      <c r="J84" s="62" t="str">
        <f t="shared" ca="1" si="6"/>
        <v>si</v>
      </c>
      <c r="K84" s="8" t="str">
        <f t="shared" ca="1" si="7"/>
        <v/>
      </c>
      <c r="L84" s="8"/>
      <c r="M84" s="8" t="str">
        <f t="shared" ca="1" si="8"/>
        <v>no</v>
      </c>
      <c r="Q84" s="23" t="str" cm="1">
        <f t="array" aca="1" ref="Q84" ca="1">_xlfn.IFS(J84="no","no",$B$10="si","si")</f>
        <v>si</v>
      </c>
    </row>
    <row r="85" spans="1:17" x14ac:dyDescent="0.3">
      <c r="A85" s="63" t="s">
        <v>374</v>
      </c>
      <c r="B85" s="56" t="s">
        <v>44</v>
      </c>
      <c r="C85" s="80" t="s">
        <v>375</v>
      </c>
      <c r="D85" s="38" t="s">
        <v>46</v>
      </c>
      <c r="E85" s="37" t="s">
        <v>376</v>
      </c>
      <c r="F85" s="38" t="s">
        <v>204</v>
      </c>
      <c r="G85" s="39" t="s">
        <v>377</v>
      </c>
      <c r="H85" s="40">
        <v>44383</v>
      </c>
      <c r="I85" s="41">
        <f>Table13[[#This Row],[Fecha 
de 
expedición]]+1461</f>
        <v>45844</v>
      </c>
      <c r="J85" s="62" t="str">
        <f t="shared" ca="1" si="6"/>
        <v>si</v>
      </c>
      <c r="K85" s="8" t="str">
        <f t="shared" ca="1" si="7"/>
        <v/>
      </c>
      <c r="L85" s="8"/>
      <c r="M85" s="8" t="str">
        <f t="shared" ca="1" si="8"/>
        <v>no</v>
      </c>
      <c r="Q85" s="23" t="str" cm="1">
        <f t="array" aca="1" ref="Q85" ca="1">_xlfn.IFS(J85="no","no",$B$10="si","si")</f>
        <v>si</v>
      </c>
    </row>
    <row r="86" spans="1:17" x14ac:dyDescent="0.3">
      <c r="A86" s="63" t="s">
        <v>378</v>
      </c>
      <c r="B86" s="56" t="s">
        <v>44</v>
      </c>
      <c r="C86" s="80" t="s">
        <v>379</v>
      </c>
      <c r="D86" s="38" t="s">
        <v>57</v>
      </c>
      <c r="E86" s="37" t="s">
        <v>9673</v>
      </c>
      <c r="F86" s="38" t="s">
        <v>89</v>
      </c>
      <c r="G86" s="39" t="s">
        <v>9674</v>
      </c>
      <c r="H86" s="40">
        <v>43360</v>
      </c>
      <c r="I86" s="41">
        <f>Table13[[#This Row],[Fecha 
de 
expedición]]+1461</f>
        <v>44821</v>
      </c>
      <c r="J86" s="62" t="str">
        <f t="shared" ca="1" si="6"/>
        <v>no</v>
      </c>
      <c r="K86" s="8" t="str">
        <f t="shared" ca="1" si="7"/>
        <v/>
      </c>
      <c r="L86" s="8"/>
      <c r="M86" s="8" t="str">
        <f t="shared" ca="1" si="8"/>
        <v>si</v>
      </c>
      <c r="Q86" s="23" t="str" cm="1">
        <f t="array" aca="1" ref="Q86" ca="1">_xlfn.IFS(J86="no","no",$B$10="si","si")</f>
        <v>no</v>
      </c>
    </row>
    <row r="87" spans="1:17" x14ac:dyDescent="0.3">
      <c r="A87" s="63" t="s">
        <v>382</v>
      </c>
      <c r="B87" s="56" t="s">
        <v>44</v>
      </c>
      <c r="C87" s="80" t="s">
        <v>383</v>
      </c>
      <c r="D87" s="38" t="s">
        <v>57</v>
      </c>
      <c r="E87" s="37" t="s">
        <v>384</v>
      </c>
      <c r="F87" s="38" t="s">
        <v>155</v>
      </c>
      <c r="G87" s="39" t="s">
        <v>385</v>
      </c>
      <c r="H87" s="40">
        <v>44280</v>
      </c>
      <c r="I87" s="41">
        <f>Table13[[#This Row],[Fecha 
de 
expedición]]+1461</f>
        <v>45741</v>
      </c>
      <c r="J87" s="62" t="str">
        <f t="shared" ca="1" si="6"/>
        <v>si</v>
      </c>
      <c r="K87" s="8" t="str">
        <f t="shared" ca="1" si="7"/>
        <v/>
      </c>
      <c r="L87" s="8"/>
      <c r="M87" s="8" t="str">
        <f t="shared" ca="1" si="8"/>
        <v>no</v>
      </c>
      <c r="Q87" s="23" t="str" cm="1">
        <f t="array" aca="1" ref="Q87" ca="1">_xlfn.IFS(J87="no","no",$B$10="si","si")</f>
        <v>si</v>
      </c>
    </row>
    <row r="88" spans="1:17" x14ac:dyDescent="0.3">
      <c r="A88" s="63" t="s">
        <v>386</v>
      </c>
      <c r="B88" s="56" t="s">
        <v>44</v>
      </c>
      <c r="C88" s="80" t="s">
        <v>387</v>
      </c>
      <c r="D88" s="38" t="s">
        <v>46</v>
      </c>
      <c r="E88" s="37" t="s">
        <v>388</v>
      </c>
      <c r="F88" s="38" t="s">
        <v>124</v>
      </c>
      <c r="G88" s="39" t="s">
        <v>389</v>
      </c>
      <c r="H88" s="40">
        <v>44363</v>
      </c>
      <c r="I88" s="41">
        <f>Table13[[#This Row],[Fecha 
de 
expedición]]+1461</f>
        <v>45824</v>
      </c>
      <c r="J88" s="62" t="str">
        <f t="shared" ca="1" si="6"/>
        <v>si</v>
      </c>
      <c r="K88" s="8" t="str">
        <f t="shared" ca="1" si="7"/>
        <v/>
      </c>
      <c r="L88" s="8"/>
      <c r="M88" s="8" t="str">
        <f t="shared" ca="1" si="8"/>
        <v>no</v>
      </c>
      <c r="Q88" s="23" t="str" cm="1">
        <f t="array" aca="1" ref="Q88" ca="1">_xlfn.IFS(J88="no","no",$B$10="si","si")</f>
        <v>si</v>
      </c>
    </row>
    <row r="89" spans="1:17" x14ac:dyDescent="0.3">
      <c r="A89" s="63" t="s">
        <v>390</v>
      </c>
      <c r="B89" s="56" t="s">
        <v>44</v>
      </c>
      <c r="C89" s="80" t="s">
        <v>391</v>
      </c>
      <c r="D89" s="38" t="s">
        <v>57</v>
      </c>
      <c r="E89" s="37" t="s">
        <v>392</v>
      </c>
      <c r="F89" s="38" t="s">
        <v>53</v>
      </c>
      <c r="G89" s="39" t="s">
        <v>393</v>
      </c>
      <c r="H89" s="40">
        <v>43628</v>
      </c>
      <c r="I89" s="41">
        <f>Table13[[#This Row],[Fecha 
de 
expedición]]+1461</f>
        <v>45089</v>
      </c>
      <c r="J89" s="62" t="str">
        <f t="shared" ca="1" si="6"/>
        <v>no</v>
      </c>
      <c r="K89" s="8" t="str">
        <f t="shared" ca="1" si="7"/>
        <v>Debe renovar licencia luego de curso de 8 horas</v>
      </c>
      <c r="L89" s="8"/>
      <c r="M89" s="8" t="str">
        <f t="shared" ca="1" si="8"/>
        <v>si</v>
      </c>
      <c r="Q89" s="23" t="str" cm="1">
        <f t="array" aca="1" ref="Q89" ca="1">_xlfn.IFS(J89="no","no",$B$10="si","si")</f>
        <v>no</v>
      </c>
    </row>
    <row r="90" spans="1:17" x14ac:dyDescent="0.3">
      <c r="A90" s="63" t="s">
        <v>394</v>
      </c>
      <c r="B90" s="56" t="s">
        <v>395</v>
      </c>
      <c r="C90" s="80" t="s">
        <v>396</v>
      </c>
      <c r="D90" s="38" t="s">
        <v>57</v>
      </c>
      <c r="E90" s="37" t="s">
        <v>397</v>
      </c>
      <c r="F90" s="38" t="s">
        <v>325</v>
      </c>
      <c r="G90" s="39" t="s">
        <v>398</v>
      </c>
      <c r="H90" s="40">
        <v>43817</v>
      </c>
      <c r="I90" s="41">
        <f>Table13[[#This Row],[Fecha 
de 
expedición]]+1461</f>
        <v>45278</v>
      </c>
      <c r="J90" s="62" t="str">
        <f t="shared" ca="1" si="6"/>
        <v>si</v>
      </c>
      <c r="K90" s="8" t="str">
        <f t="shared" ca="1" si="7"/>
        <v/>
      </c>
      <c r="L90" s="8"/>
      <c r="M90" s="8" t="str">
        <f t="shared" ca="1" si="8"/>
        <v>no</v>
      </c>
      <c r="Q90" s="23" t="str" cm="1">
        <f t="array" aca="1" ref="Q90" ca="1">_xlfn.IFS(J90="no","no",$B$10="si","si")</f>
        <v>si</v>
      </c>
    </row>
    <row r="91" spans="1:17" x14ac:dyDescent="0.3">
      <c r="A91" s="63" t="s">
        <v>399</v>
      </c>
      <c r="B91" s="56" t="s">
        <v>62</v>
      </c>
      <c r="C91" s="80" t="s">
        <v>400</v>
      </c>
      <c r="D91" s="38" t="s">
        <v>57</v>
      </c>
      <c r="E91" s="37" t="s">
        <v>401</v>
      </c>
      <c r="F91" s="38" t="s">
        <v>402</v>
      </c>
      <c r="G91" s="39" t="s">
        <v>403</v>
      </c>
      <c r="H91" s="40">
        <v>43158</v>
      </c>
      <c r="I91" s="41">
        <f>Table13[[#This Row],[Fecha 
de 
expedición]]+1461</f>
        <v>44619</v>
      </c>
      <c r="J91" s="62" t="str">
        <f t="shared" ca="1" si="6"/>
        <v>no</v>
      </c>
      <c r="K91" s="8" t="str">
        <f t="shared" ca="1" si="7"/>
        <v/>
      </c>
      <c r="L91" s="8"/>
      <c r="M91" s="8" t="str">
        <f t="shared" ca="1" si="8"/>
        <v>si</v>
      </c>
      <c r="Q91" s="23" t="str" cm="1">
        <f t="array" aca="1" ref="Q91" ca="1">_xlfn.IFS(J91="no","no",$B$10="si","si")</f>
        <v>no</v>
      </c>
    </row>
    <row r="92" spans="1:17" x14ac:dyDescent="0.3">
      <c r="A92" s="63" t="s">
        <v>404</v>
      </c>
      <c r="B92" s="56" t="s">
        <v>44</v>
      </c>
      <c r="C92" s="80" t="s">
        <v>405</v>
      </c>
      <c r="D92" s="38" t="s">
        <v>57</v>
      </c>
      <c r="E92" s="37" t="s">
        <v>406</v>
      </c>
      <c r="F92" s="38" t="s">
        <v>109</v>
      </c>
      <c r="G92" s="39" t="s">
        <v>9675</v>
      </c>
      <c r="H92" s="40">
        <v>43662</v>
      </c>
      <c r="I92" s="41">
        <f>Table13[[#This Row],[Fecha 
de 
expedición]]+1461</f>
        <v>45123</v>
      </c>
      <c r="J92" s="62" t="str">
        <f t="shared" ca="1" si="6"/>
        <v>no</v>
      </c>
      <c r="K92" s="8" t="str">
        <f t="shared" ca="1" si="7"/>
        <v>Debe renovar licencia luego de curso de 8 horas</v>
      </c>
      <c r="L92" s="8"/>
      <c r="M92" s="8" t="str">
        <f t="shared" ca="1" si="8"/>
        <v>si</v>
      </c>
      <c r="Q92" s="23" t="str" cm="1">
        <f t="array" aca="1" ref="Q92" ca="1">_xlfn.IFS(J92="no","no",$B$10="si","si")</f>
        <v>no</v>
      </c>
    </row>
    <row r="93" spans="1:17" x14ac:dyDescent="0.3">
      <c r="A93" s="63" t="s">
        <v>408</v>
      </c>
      <c r="B93" s="56" t="s">
        <v>44</v>
      </c>
      <c r="C93" s="80" t="s">
        <v>409</v>
      </c>
      <c r="D93" s="38" t="s">
        <v>57</v>
      </c>
      <c r="E93" s="37" t="s">
        <v>410</v>
      </c>
      <c r="F93" s="38" t="s">
        <v>411</v>
      </c>
      <c r="G93" s="39" t="s">
        <v>412</v>
      </c>
      <c r="H93" s="40">
        <v>44406</v>
      </c>
      <c r="I93" s="41">
        <f>Table13[[#This Row],[Fecha 
de 
expedición]]+1461</f>
        <v>45867</v>
      </c>
      <c r="J93" s="62" t="str">
        <f t="shared" ca="1" si="6"/>
        <v>si</v>
      </c>
      <c r="K93" s="8" t="str">
        <f t="shared" ca="1" si="7"/>
        <v/>
      </c>
      <c r="L93" s="8"/>
      <c r="M93" s="8" t="str">
        <f t="shared" ca="1" si="8"/>
        <v>no</v>
      </c>
      <c r="Q93" s="23" t="str" cm="1">
        <f t="array" aca="1" ref="Q93" ca="1">_xlfn.IFS(J93="no","no",$B$10="si","si")</f>
        <v>si</v>
      </c>
    </row>
    <row r="94" spans="1:17" x14ac:dyDescent="0.3">
      <c r="A94" s="63" t="s">
        <v>413</v>
      </c>
      <c r="B94" s="56" t="s">
        <v>44</v>
      </c>
      <c r="C94" s="80" t="s">
        <v>414</v>
      </c>
      <c r="D94" s="38" t="s">
        <v>57</v>
      </c>
      <c r="E94" s="37" t="s">
        <v>415</v>
      </c>
      <c r="F94" s="38" t="s">
        <v>416</v>
      </c>
      <c r="G94" s="39" t="s">
        <v>9676</v>
      </c>
      <c r="H94" s="40">
        <v>43360</v>
      </c>
      <c r="I94" s="41">
        <f>Table13[[#This Row],[Fecha 
de 
expedición]]+1461</f>
        <v>44821</v>
      </c>
      <c r="J94" s="62" t="str">
        <f t="shared" ca="1" si="6"/>
        <v>no</v>
      </c>
      <c r="K94" s="8" t="str">
        <f t="shared" ca="1" si="7"/>
        <v/>
      </c>
      <c r="L94" s="8"/>
      <c r="M94" s="8" t="str">
        <f t="shared" ca="1" si="8"/>
        <v>si</v>
      </c>
      <c r="Q94" s="23" t="str" cm="1">
        <f t="array" aca="1" ref="Q94" ca="1">_xlfn.IFS(J94="no","no",$B$10="si","si")</f>
        <v>no</v>
      </c>
    </row>
    <row r="95" spans="1:17" x14ac:dyDescent="0.3">
      <c r="A95" s="63" t="s">
        <v>418</v>
      </c>
      <c r="B95" s="56" t="s">
        <v>44</v>
      </c>
      <c r="C95" s="80" t="s">
        <v>419</v>
      </c>
      <c r="D95" s="38" t="s">
        <v>57</v>
      </c>
      <c r="E95" s="37" t="s">
        <v>420</v>
      </c>
      <c r="F95" s="38" t="s">
        <v>74</v>
      </c>
      <c r="G95" s="39" t="s">
        <v>421</v>
      </c>
      <c r="H95" s="40">
        <v>44336</v>
      </c>
      <c r="I95" s="41">
        <f>Table13[[#This Row],[Fecha 
de 
expedición]]+1461</f>
        <v>45797</v>
      </c>
      <c r="J95" s="62" t="str">
        <f t="shared" ca="1" si="6"/>
        <v>si</v>
      </c>
      <c r="K95" s="8" t="str">
        <f t="shared" ca="1" si="7"/>
        <v/>
      </c>
      <c r="L95" s="8"/>
      <c r="M95" s="8" t="str">
        <f t="shared" ca="1" si="8"/>
        <v>no</v>
      </c>
      <c r="Q95" s="23" t="str" cm="1">
        <f t="array" aca="1" ref="Q95" ca="1">_xlfn.IFS(J95="no","no",$B$10="si","si")</f>
        <v>si</v>
      </c>
    </row>
    <row r="96" spans="1:17" x14ac:dyDescent="0.3">
      <c r="A96" s="63" t="s">
        <v>422</v>
      </c>
      <c r="B96" s="56" t="s">
        <v>44</v>
      </c>
      <c r="C96" s="80" t="s">
        <v>423</v>
      </c>
      <c r="D96" s="38" t="s">
        <v>57</v>
      </c>
      <c r="E96" s="37" t="s">
        <v>424</v>
      </c>
      <c r="F96" s="38" t="s">
        <v>425</v>
      </c>
      <c r="G96" s="39" t="s">
        <v>426</v>
      </c>
      <c r="H96" s="40">
        <v>44363</v>
      </c>
      <c r="I96" s="41">
        <f>Table13[[#This Row],[Fecha 
de 
expedición]]+1461</f>
        <v>45824</v>
      </c>
      <c r="J96" s="62" t="str">
        <f t="shared" ca="1" si="6"/>
        <v>si</v>
      </c>
      <c r="K96" s="8" t="str">
        <f t="shared" ca="1" si="7"/>
        <v/>
      </c>
      <c r="L96" s="8"/>
      <c r="M96" s="8" t="str">
        <f t="shared" ca="1" si="8"/>
        <v>no</v>
      </c>
      <c r="Q96" s="23" t="str" cm="1">
        <f t="array" aca="1" ref="Q96" ca="1">_xlfn.IFS(J96="no","no",$B$10="si","si")</f>
        <v>si</v>
      </c>
    </row>
    <row r="97" spans="1:17" x14ac:dyDescent="0.3">
      <c r="A97" s="63" t="s">
        <v>427</v>
      </c>
      <c r="B97" s="56" t="s">
        <v>62</v>
      </c>
      <c r="C97" s="80" t="s">
        <v>428</v>
      </c>
      <c r="D97" s="38" t="s">
        <v>46</v>
      </c>
      <c r="E97" s="37" t="s">
        <v>429</v>
      </c>
      <c r="F97" s="38" t="s">
        <v>430</v>
      </c>
      <c r="G97" s="39" t="s">
        <v>9677</v>
      </c>
      <c r="H97" s="40">
        <v>43171</v>
      </c>
      <c r="I97" s="41">
        <f>Table13[[#This Row],[Fecha 
de 
expedición]]+1461</f>
        <v>44632</v>
      </c>
      <c r="J97" s="62" t="str">
        <f t="shared" ca="1" si="6"/>
        <v>no</v>
      </c>
      <c r="K97" s="8" t="str">
        <f t="shared" ca="1" si="7"/>
        <v/>
      </c>
      <c r="L97" s="8"/>
      <c r="M97" s="8" t="str">
        <f t="shared" ca="1" si="8"/>
        <v>si</v>
      </c>
      <c r="Q97" s="23" t="str" cm="1">
        <f t="array" aca="1" ref="Q97" ca="1">_xlfn.IFS(J97="no","no",$B$10="si","si")</f>
        <v>no</v>
      </c>
    </row>
    <row r="98" spans="1:17" x14ac:dyDescent="0.3">
      <c r="A98" s="63" t="s">
        <v>432</v>
      </c>
      <c r="B98" s="56" t="s">
        <v>62</v>
      </c>
      <c r="C98" s="80" t="s">
        <v>433</v>
      </c>
      <c r="D98" s="38" t="s">
        <v>46</v>
      </c>
      <c r="E98" s="37" t="s">
        <v>434</v>
      </c>
      <c r="F98" s="38" t="s">
        <v>48</v>
      </c>
      <c r="G98" s="39" t="s">
        <v>435</v>
      </c>
      <c r="H98" s="40">
        <v>43049</v>
      </c>
      <c r="I98" s="41">
        <f>Table13[[#This Row],[Fecha 
de 
expedición]]+1461</f>
        <v>44510</v>
      </c>
      <c r="J98" s="62" t="str">
        <f t="shared" ca="1" si="6"/>
        <v>no</v>
      </c>
      <c r="K98" s="8" t="str">
        <f t="shared" ca="1" si="7"/>
        <v/>
      </c>
      <c r="L98" s="8"/>
      <c r="M98" s="8" t="str">
        <f t="shared" ca="1" si="8"/>
        <v>si</v>
      </c>
      <c r="Q98" s="23" t="str" cm="1">
        <f t="array" aca="1" ref="Q98" ca="1">_xlfn.IFS(J98="no","no",$B$10="si","si")</f>
        <v>no</v>
      </c>
    </row>
    <row r="99" spans="1:17" x14ac:dyDescent="0.3">
      <c r="A99" s="63" t="s">
        <v>436</v>
      </c>
      <c r="B99" s="56" t="s">
        <v>62</v>
      </c>
      <c r="C99" s="57" t="s">
        <v>437</v>
      </c>
      <c r="D99" s="38" t="s">
        <v>57</v>
      </c>
      <c r="E99" s="37" t="s">
        <v>438</v>
      </c>
      <c r="F99" s="38" t="s">
        <v>194</v>
      </c>
      <c r="G99" s="39" t="s">
        <v>439</v>
      </c>
      <c r="H99" s="40">
        <v>43171</v>
      </c>
      <c r="I99" s="41">
        <f>Table13[[#This Row],[Fecha 
de 
expedición]]+1461</f>
        <v>44632</v>
      </c>
      <c r="J99" s="62" t="str">
        <f t="shared" ca="1" si="6"/>
        <v>no</v>
      </c>
      <c r="K99" s="8" t="str">
        <f t="shared" ca="1" si="7"/>
        <v/>
      </c>
      <c r="L99" s="8"/>
      <c r="M99" s="8" t="str">
        <f t="shared" ca="1" si="8"/>
        <v>si</v>
      </c>
      <c r="Q99" s="23" t="str" cm="1">
        <f t="array" aca="1" ref="Q99" ca="1">_xlfn.IFS(J99="no","no",$B$10="si","si")</f>
        <v>no</v>
      </c>
    </row>
    <row r="100" spans="1:17" ht="15" thickBot="1" x14ac:dyDescent="0.35">
      <c r="A100" s="115" t="s">
        <v>440</v>
      </c>
      <c r="B100" s="116" t="s">
        <v>62</v>
      </c>
      <c r="C100" s="117" t="s">
        <v>441</v>
      </c>
      <c r="D100" s="105" t="s">
        <v>57</v>
      </c>
      <c r="E100" s="118" t="s">
        <v>442</v>
      </c>
      <c r="F100" s="105" t="s">
        <v>443</v>
      </c>
      <c r="G100" s="119" t="s">
        <v>444</v>
      </c>
      <c r="H100" s="120">
        <v>43158</v>
      </c>
      <c r="I100" s="121">
        <f>Table13[[#This Row],[Fecha 
de 
expedición]]+1461</f>
        <v>44619</v>
      </c>
      <c r="J100" s="122" t="str">
        <f t="shared" ca="1" si="6"/>
        <v>no</v>
      </c>
      <c r="K100" s="8" t="str">
        <f t="shared" ca="1" si="7"/>
        <v/>
      </c>
      <c r="L100" s="8"/>
      <c r="M100" s="8" t="str">
        <f t="shared" ca="1" si="8"/>
        <v>si</v>
      </c>
      <c r="Q100" s="23" t="str" cm="1">
        <f t="array" aca="1" ref="Q100" ca="1">_xlfn.IFS(J100="no","no",$B$10="si","si")</f>
        <v>no</v>
      </c>
    </row>
    <row r="101" spans="1:17" ht="15" thickBot="1" x14ac:dyDescent="0.35">
      <c r="A101" s="154" t="s">
        <v>445</v>
      </c>
      <c r="B101" s="155" t="s">
        <v>44</v>
      </c>
      <c r="C101" s="156" t="s">
        <v>446</v>
      </c>
      <c r="D101" s="157" t="s">
        <v>57</v>
      </c>
      <c r="E101" s="158" t="s">
        <v>9678</v>
      </c>
      <c r="F101" s="157" t="s">
        <v>448</v>
      </c>
      <c r="G101" s="159" t="s">
        <v>449</v>
      </c>
      <c r="H101" s="160">
        <v>43361</v>
      </c>
      <c r="I101" s="161">
        <f>Table13[[#This Row],[Fecha 
de 
expedición]]+1461</f>
        <v>44822</v>
      </c>
      <c r="J101" s="162" t="str">
        <f t="shared" ca="1" si="6"/>
        <v>no</v>
      </c>
      <c r="K101" s="8" t="str">
        <f t="shared" ca="1" si="7"/>
        <v/>
      </c>
      <c r="L101" s="8"/>
      <c r="M101" s="8" t="str">
        <f t="shared" ca="1" si="8"/>
        <v>si</v>
      </c>
      <c r="Q101" s="23" t="str" cm="1">
        <f t="array" aca="1" ref="Q101" ca="1">_xlfn.IFS(J101="no","no",$B$10="si","si")</f>
        <v>no</v>
      </c>
    </row>
    <row r="102" spans="1:17" ht="15" thickBot="1" x14ac:dyDescent="0.35">
      <c r="A102" s="123" t="s">
        <v>450</v>
      </c>
      <c r="B102" s="124" t="s">
        <v>44</v>
      </c>
      <c r="C102" s="125" t="s">
        <v>451</v>
      </c>
      <c r="D102" s="126" t="s">
        <v>57</v>
      </c>
      <c r="E102" s="127" t="s">
        <v>452</v>
      </c>
      <c r="F102" s="126" t="s">
        <v>453</v>
      </c>
      <c r="G102" s="128" t="s">
        <v>454</v>
      </c>
      <c r="H102" s="129">
        <v>43389</v>
      </c>
      <c r="I102" s="130">
        <f>Table13[[#This Row],[Fecha 
de 
expedición]]+1461</f>
        <v>44850</v>
      </c>
      <c r="J102" s="131" t="str">
        <f t="shared" ca="1" si="6"/>
        <v>no</v>
      </c>
      <c r="K102" s="8" t="str">
        <f t="shared" ca="1" si="7"/>
        <v/>
      </c>
      <c r="L102" s="8"/>
      <c r="M102" s="8" t="str">
        <f t="shared" ca="1" si="8"/>
        <v>si</v>
      </c>
      <c r="Q102" s="23" t="str" cm="1">
        <f t="array" aca="1" ref="Q102" ca="1">_xlfn.IFS(J102="no","no",$B$10="si","si")</f>
        <v>no</v>
      </c>
    </row>
    <row r="103" spans="1:17" ht="15" thickBot="1" x14ac:dyDescent="0.35">
      <c r="A103" s="154" t="s">
        <v>455</v>
      </c>
      <c r="B103" s="155" t="s">
        <v>44</v>
      </c>
      <c r="C103" s="156" t="s">
        <v>456</v>
      </c>
      <c r="D103" s="157" t="s">
        <v>57</v>
      </c>
      <c r="E103" s="158" t="s">
        <v>457</v>
      </c>
      <c r="F103" s="157" t="s">
        <v>74</v>
      </c>
      <c r="G103" s="159" t="s">
        <v>458</v>
      </c>
      <c r="H103" s="160">
        <v>44333</v>
      </c>
      <c r="I103" s="161">
        <f>Table13[[#This Row],[Fecha 
de 
expedición]]+1461</f>
        <v>45794</v>
      </c>
      <c r="J103" s="162" t="str">
        <f t="shared" ca="1" si="6"/>
        <v>si</v>
      </c>
      <c r="K103" s="8" t="str">
        <f t="shared" ca="1" si="7"/>
        <v/>
      </c>
      <c r="L103" s="8"/>
      <c r="M103" s="8" t="str">
        <f t="shared" ca="1" si="8"/>
        <v>no</v>
      </c>
      <c r="Q103" s="23" t="str" cm="1">
        <f t="array" aca="1" ref="Q103" ca="1">_xlfn.IFS(J103="no","no",$B$10="si","si")</f>
        <v>si</v>
      </c>
    </row>
    <row r="104" spans="1:17" x14ac:dyDescent="0.3">
      <c r="A104" s="106" t="s">
        <v>459</v>
      </c>
      <c r="B104" s="107" t="s">
        <v>44</v>
      </c>
      <c r="C104" s="108" t="s">
        <v>460</v>
      </c>
      <c r="D104" s="109" t="s">
        <v>57</v>
      </c>
      <c r="E104" s="110" t="s">
        <v>461</v>
      </c>
      <c r="F104" s="109" t="s">
        <v>430</v>
      </c>
      <c r="G104" s="111" t="s">
        <v>9679</v>
      </c>
      <c r="H104" s="112">
        <v>43361</v>
      </c>
      <c r="I104" s="113">
        <f>Table13[[#This Row],[Fecha 
de 
expedición]]+1461</f>
        <v>44822</v>
      </c>
      <c r="J104" s="114" t="str">
        <f t="shared" ca="1" si="6"/>
        <v>no</v>
      </c>
      <c r="K104" s="8" t="str">
        <f t="shared" ca="1" si="7"/>
        <v/>
      </c>
      <c r="L104" s="8"/>
      <c r="M104" s="8" t="str">
        <f t="shared" ca="1" si="8"/>
        <v>si</v>
      </c>
      <c r="Q104" s="23" t="str" cm="1">
        <f t="array" aca="1" ref="Q104" ca="1">_xlfn.IFS(J104="no","no",$B$10="si","si")</f>
        <v>no</v>
      </c>
    </row>
    <row r="105" spans="1:17" x14ac:dyDescent="0.3">
      <c r="A105" s="63" t="s">
        <v>9680</v>
      </c>
      <c r="B105" s="56" t="s">
        <v>44</v>
      </c>
      <c r="C105" s="80" t="s">
        <v>464</v>
      </c>
      <c r="D105" s="38" t="s">
        <v>57</v>
      </c>
      <c r="E105" s="37" t="s">
        <v>465</v>
      </c>
      <c r="F105" s="38" t="s">
        <v>466</v>
      </c>
      <c r="G105" s="39" t="s">
        <v>467</v>
      </c>
      <c r="H105" s="40">
        <v>43447</v>
      </c>
      <c r="I105" s="41">
        <f>Table13[[#This Row],[Fecha 
de 
expedición]]+1461</f>
        <v>44908</v>
      </c>
      <c r="J105" s="62" t="str">
        <f t="shared" ca="1" si="6"/>
        <v>no</v>
      </c>
      <c r="K105" s="8" t="str">
        <f t="shared" ca="1" si="7"/>
        <v/>
      </c>
      <c r="L105" s="8"/>
      <c r="M105" s="8" t="str">
        <f t="shared" ca="1" si="8"/>
        <v>si</v>
      </c>
      <c r="Q105" s="23" t="str" cm="1">
        <f t="array" aca="1" ref="Q105" ca="1">_xlfn.IFS(J105="no","no",$B$10="si","si")</f>
        <v>no</v>
      </c>
    </row>
    <row r="106" spans="1:17" x14ac:dyDescent="0.3">
      <c r="A106" s="63" t="s">
        <v>468</v>
      </c>
      <c r="B106" s="56" t="s">
        <v>62</v>
      </c>
      <c r="C106" s="80" t="s">
        <v>469</v>
      </c>
      <c r="D106" s="38" t="s">
        <v>57</v>
      </c>
      <c r="E106" s="37" t="s">
        <v>470</v>
      </c>
      <c r="F106" s="38" t="s">
        <v>204</v>
      </c>
      <c r="G106" s="39" t="s">
        <v>471</v>
      </c>
      <c r="H106" s="40">
        <v>43139</v>
      </c>
      <c r="I106" s="41">
        <f>Table13[[#This Row],[Fecha 
de 
expedición]]+1461</f>
        <v>44600</v>
      </c>
      <c r="J106" s="62" t="str">
        <f t="shared" ca="1" si="6"/>
        <v>no</v>
      </c>
      <c r="K106" s="8" t="str">
        <f t="shared" ca="1" si="7"/>
        <v/>
      </c>
      <c r="L106" s="8"/>
      <c r="M106" s="8" t="str">
        <f t="shared" ca="1" si="8"/>
        <v>si</v>
      </c>
      <c r="Q106" s="23" t="str" cm="1">
        <f t="array" aca="1" ref="Q106" ca="1">_xlfn.IFS(J106="no","no",$B$10="si","si")</f>
        <v>no</v>
      </c>
    </row>
    <row r="107" spans="1:17" x14ac:dyDescent="0.3">
      <c r="A107" s="63" t="s">
        <v>472</v>
      </c>
      <c r="B107" s="56" t="s">
        <v>62</v>
      </c>
      <c r="C107" s="80" t="s">
        <v>473</v>
      </c>
      <c r="D107" s="38" t="s">
        <v>57</v>
      </c>
      <c r="E107" s="37" t="s">
        <v>474</v>
      </c>
      <c r="F107" s="38" t="s">
        <v>204</v>
      </c>
      <c r="G107" s="39" t="s">
        <v>475</v>
      </c>
      <c r="H107" s="40">
        <v>44399</v>
      </c>
      <c r="I107" s="41">
        <f>Table13[[#This Row],[Fecha 
de 
expedición]]+1461</f>
        <v>45860</v>
      </c>
      <c r="J107" s="62" t="str">
        <f t="shared" ca="1" si="6"/>
        <v>si</v>
      </c>
      <c r="K107" s="8" t="str">
        <f t="shared" ca="1" si="7"/>
        <v/>
      </c>
      <c r="L107" s="8"/>
      <c r="M107" s="8" t="str">
        <f t="shared" ca="1" si="8"/>
        <v>no</v>
      </c>
      <c r="Q107" s="23" t="str" cm="1">
        <f t="array" aca="1" ref="Q107" ca="1">_xlfn.IFS(J107="no","no",$B$10="si","si")</f>
        <v>si</v>
      </c>
    </row>
    <row r="108" spans="1:17" x14ac:dyDescent="0.3">
      <c r="A108" s="63" t="s">
        <v>476</v>
      </c>
      <c r="B108" s="56" t="s">
        <v>44</v>
      </c>
      <c r="C108" s="80" t="s">
        <v>477</v>
      </c>
      <c r="D108" s="38" t="s">
        <v>46</v>
      </c>
      <c r="E108" s="37" t="s">
        <v>478</v>
      </c>
      <c r="F108" s="38" t="s">
        <v>48</v>
      </c>
      <c r="G108" s="39" t="s">
        <v>479</v>
      </c>
      <c r="H108" s="40">
        <v>44363</v>
      </c>
      <c r="I108" s="41">
        <f>Table13[[#This Row],[Fecha 
de 
expedición]]+1461</f>
        <v>45824</v>
      </c>
      <c r="J108" s="62" t="str">
        <f t="shared" ca="1" si="6"/>
        <v>si</v>
      </c>
      <c r="K108" s="8" t="str">
        <f t="shared" ca="1" si="7"/>
        <v/>
      </c>
      <c r="L108" s="8"/>
      <c r="M108" s="8" t="str">
        <f t="shared" ca="1" si="8"/>
        <v>no</v>
      </c>
      <c r="Q108" s="23" t="str" cm="1">
        <f t="array" aca="1" ref="Q108" ca="1">_xlfn.IFS(J108="no","no",$B$10="si","si")</f>
        <v>si</v>
      </c>
    </row>
    <row r="109" spans="1:17" x14ac:dyDescent="0.3">
      <c r="A109" s="63" t="s">
        <v>483</v>
      </c>
      <c r="B109" s="56" t="s">
        <v>44</v>
      </c>
      <c r="C109" s="80" t="s">
        <v>484</v>
      </c>
      <c r="D109" s="38" t="s">
        <v>46</v>
      </c>
      <c r="E109" s="37" t="s">
        <v>485</v>
      </c>
      <c r="F109" s="38" t="s">
        <v>74</v>
      </c>
      <c r="G109" s="39" t="s">
        <v>486</v>
      </c>
      <c r="H109" s="40">
        <v>44516</v>
      </c>
      <c r="I109" s="41">
        <f>Table13[[#This Row],[Fecha 
de 
expedición]]+1461</f>
        <v>45977</v>
      </c>
      <c r="J109" s="62" t="str">
        <f t="shared" ca="1" si="6"/>
        <v>si</v>
      </c>
      <c r="K109" s="8" t="str">
        <f t="shared" ca="1" si="7"/>
        <v/>
      </c>
      <c r="L109" s="8"/>
      <c r="M109" s="8" t="str">
        <f t="shared" ca="1" si="8"/>
        <v>no</v>
      </c>
      <c r="Q109" s="23" t="str" cm="1">
        <f t="array" aca="1" ref="Q109" ca="1">_xlfn.IFS(J109="no","no",$B$10="si","si")</f>
        <v>si</v>
      </c>
    </row>
    <row r="110" spans="1:17" x14ac:dyDescent="0.3">
      <c r="A110" s="63" t="s">
        <v>487</v>
      </c>
      <c r="B110" s="56" t="s">
        <v>44</v>
      </c>
      <c r="C110" s="80" t="s">
        <v>488</v>
      </c>
      <c r="D110" s="38" t="s">
        <v>46</v>
      </c>
      <c r="E110" s="37" t="s">
        <v>489</v>
      </c>
      <c r="F110" s="38" t="s">
        <v>490</v>
      </c>
      <c r="G110" s="39" t="s">
        <v>491</v>
      </c>
      <c r="H110" s="40">
        <v>43389</v>
      </c>
      <c r="I110" s="41">
        <f>Table13[[#This Row],[Fecha 
de 
expedición]]+1461</f>
        <v>44850</v>
      </c>
      <c r="J110" s="62" t="str">
        <f t="shared" ca="1" si="6"/>
        <v>no</v>
      </c>
      <c r="K110" s="8" t="str">
        <f t="shared" ca="1" si="7"/>
        <v/>
      </c>
      <c r="L110" s="8"/>
      <c r="M110" s="8" t="str">
        <f t="shared" ca="1" si="8"/>
        <v>si</v>
      </c>
      <c r="Q110" s="23" t="str" cm="1">
        <f t="array" aca="1" ref="Q110" ca="1">_xlfn.IFS(J110="no","no",$B$10="si","si")</f>
        <v>no</v>
      </c>
    </row>
    <row r="111" spans="1:17" x14ac:dyDescent="0.3">
      <c r="A111" s="63" t="s">
        <v>492</v>
      </c>
      <c r="B111" s="56" t="s">
        <v>44</v>
      </c>
      <c r="C111" s="80" t="s">
        <v>493</v>
      </c>
      <c r="D111" s="38" t="s">
        <v>46</v>
      </c>
      <c r="E111" s="37" t="s">
        <v>494</v>
      </c>
      <c r="F111" s="38" t="s">
        <v>155</v>
      </c>
      <c r="G111" s="39" t="s">
        <v>495</v>
      </c>
      <c r="H111" s="40">
        <v>44518</v>
      </c>
      <c r="I111" s="41">
        <f>Table13[[#This Row],[Fecha 
de 
expedición]]+1461</f>
        <v>45979</v>
      </c>
      <c r="J111" s="62" t="str">
        <f t="shared" ca="1" si="6"/>
        <v>si</v>
      </c>
      <c r="K111" s="8" t="str">
        <f t="shared" ca="1" si="7"/>
        <v/>
      </c>
      <c r="L111" s="8"/>
      <c r="M111" s="8" t="str">
        <f t="shared" ca="1" si="8"/>
        <v>no</v>
      </c>
      <c r="Q111" s="23" t="str" cm="1">
        <f t="array" aca="1" ref="Q111" ca="1">_xlfn.IFS(J111="no","no",$B$10="si","si")</f>
        <v>si</v>
      </c>
    </row>
    <row r="112" spans="1:17" x14ac:dyDescent="0.3">
      <c r="A112" s="63" t="s">
        <v>496</v>
      </c>
      <c r="B112" s="56" t="s">
        <v>395</v>
      </c>
      <c r="C112" s="80" t="s">
        <v>497</v>
      </c>
      <c r="D112" s="38" t="s">
        <v>57</v>
      </c>
      <c r="E112" s="37" t="s">
        <v>498</v>
      </c>
      <c r="F112" s="38" t="s">
        <v>499</v>
      </c>
      <c r="G112" s="39" t="s">
        <v>500</v>
      </c>
      <c r="H112" s="40">
        <v>43677</v>
      </c>
      <c r="I112" s="41">
        <f>Table13[[#This Row],[Fecha 
de 
expedición]]+1461</f>
        <v>45138</v>
      </c>
      <c r="J112" s="62" t="str">
        <f t="shared" ca="1" si="6"/>
        <v>no</v>
      </c>
      <c r="K112" s="8" t="str">
        <f t="shared" ca="1" si="7"/>
        <v>Debe renovar licencia luego de curso de 8 horas</v>
      </c>
      <c r="L112" s="8"/>
      <c r="M112" s="8" t="str">
        <f t="shared" ca="1" si="8"/>
        <v>si</v>
      </c>
      <c r="Q112" s="23" t="str" cm="1">
        <f t="array" aca="1" ref="Q112" ca="1">_xlfn.IFS(J112="no","no",$B$10="si","si")</f>
        <v>no</v>
      </c>
    </row>
    <row r="113" spans="1:17" x14ac:dyDescent="0.3">
      <c r="A113" s="63" t="s">
        <v>501</v>
      </c>
      <c r="B113" s="56" t="s">
        <v>44</v>
      </c>
      <c r="C113" s="80" t="s">
        <v>502</v>
      </c>
      <c r="D113" s="38" t="s">
        <v>57</v>
      </c>
      <c r="E113" s="37" t="s">
        <v>9681</v>
      </c>
      <c r="F113" s="38" t="s">
        <v>114</v>
      </c>
      <c r="G113" s="39" t="s">
        <v>504</v>
      </c>
      <c r="H113" s="40">
        <v>43495</v>
      </c>
      <c r="I113" s="41">
        <f>Table13[[#This Row],[Fecha 
de 
expedición]]+1461</f>
        <v>44956</v>
      </c>
      <c r="J113" s="62" t="str">
        <f t="shared" ca="1" si="6"/>
        <v>no</v>
      </c>
      <c r="K113" s="8" t="str">
        <f t="shared" ca="1" si="7"/>
        <v/>
      </c>
      <c r="L113" s="8"/>
      <c r="M113" s="8" t="str">
        <f t="shared" ca="1" si="8"/>
        <v>si</v>
      </c>
      <c r="Q113" s="23" t="str" cm="1">
        <f t="array" aca="1" ref="Q113" ca="1">_xlfn.IFS(J113="no","no",$B$10="si","si")</f>
        <v>no</v>
      </c>
    </row>
    <row r="114" spans="1:17" x14ac:dyDescent="0.3">
      <c r="A114" s="63" t="s">
        <v>505</v>
      </c>
      <c r="B114" s="56" t="s">
        <v>44</v>
      </c>
      <c r="C114" s="80" t="s">
        <v>506</v>
      </c>
      <c r="D114" s="38" t="s">
        <v>57</v>
      </c>
      <c r="E114" s="37" t="s">
        <v>507</v>
      </c>
      <c r="F114" s="38" t="s">
        <v>508</v>
      </c>
      <c r="G114" s="39" t="s">
        <v>509</v>
      </c>
      <c r="H114" s="40">
        <v>43495</v>
      </c>
      <c r="I114" s="41">
        <f>Table13[[#This Row],[Fecha 
de 
expedición]]+1461</f>
        <v>44956</v>
      </c>
      <c r="J114" s="62" t="str">
        <f t="shared" ca="1" si="6"/>
        <v>no</v>
      </c>
      <c r="K114" s="8" t="str">
        <f t="shared" ca="1" si="7"/>
        <v/>
      </c>
      <c r="L114" s="8"/>
      <c r="M114" s="8" t="str">
        <f t="shared" ca="1" si="8"/>
        <v>si</v>
      </c>
      <c r="Q114" s="23" t="str" cm="1">
        <f t="array" aca="1" ref="Q114" ca="1">_xlfn.IFS(J114="no","no",$B$10="si","si")</f>
        <v>no</v>
      </c>
    </row>
    <row r="115" spans="1:17" x14ac:dyDescent="0.3">
      <c r="A115" s="63" t="s">
        <v>510</v>
      </c>
      <c r="B115" s="56" t="s">
        <v>44</v>
      </c>
      <c r="C115" s="80" t="s">
        <v>511</v>
      </c>
      <c r="D115" s="38" t="s">
        <v>46</v>
      </c>
      <c r="E115" s="42" t="s">
        <v>512</v>
      </c>
      <c r="F115" s="38" t="s">
        <v>119</v>
      </c>
      <c r="G115" s="39" t="s">
        <v>513</v>
      </c>
      <c r="H115" s="40">
        <v>44273</v>
      </c>
      <c r="I115" s="41">
        <f>Table13[[#This Row],[Fecha 
de 
expedición]]+1461</f>
        <v>45734</v>
      </c>
      <c r="J115" s="62" t="str">
        <f t="shared" ca="1" si="6"/>
        <v>si</v>
      </c>
      <c r="K115" s="8" t="str">
        <f t="shared" ca="1" si="7"/>
        <v/>
      </c>
      <c r="L115" s="8"/>
      <c r="M115" s="8" t="str">
        <f t="shared" ca="1" si="8"/>
        <v>no</v>
      </c>
      <c r="Q115" s="23" t="str" cm="1">
        <f t="array" aca="1" ref="Q115" ca="1">_xlfn.IFS(J115="no","no",$B$10="si","si")</f>
        <v>si</v>
      </c>
    </row>
    <row r="116" spans="1:17" x14ac:dyDescent="0.3">
      <c r="A116" s="63" t="s">
        <v>514</v>
      </c>
      <c r="B116" s="56" t="s">
        <v>44</v>
      </c>
      <c r="C116" s="80" t="s">
        <v>515</v>
      </c>
      <c r="D116" s="38" t="s">
        <v>46</v>
      </c>
      <c r="E116" s="37" t="s">
        <v>516</v>
      </c>
      <c r="F116" s="38" t="s">
        <v>124</v>
      </c>
      <c r="G116" s="39" t="s">
        <v>517</v>
      </c>
      <c r="H116" s="40">
        <v>43473</v>
      </c>
      <c r="I116" s="41">
        <f>Table13[[#This Row],[Fecha 
de 
expedición]]+1461</f>
        <v>44934</v>
      </c>
      <c r="J116" s="62" t="str">
        <f t="shared" ca="1" si="6"/>
        <v>no</v>
      </c>
      <c r="K116" s="8" t="str">
        <f t="shared" ca="1" si="7"/>
        <v/>
      </c>
      <c r="L116" s="8"/>
      <c r="M116" s="8" t="str">
        <f t="shared" ca="1" si="8"/>
        <v>si</v>
      </c>
      <c r="Q116" s="23" t="str" cm="1">
        <f t="array" aca="1" ref="Q116" ca="1">_xlfn.IFS(J116="no","no",$B$10="si","si")</f>
        <v>no</v>
      </c>
    </row>
    <row r="117" spans="1:17" x14ac:dyDescent="0.3">
      <c r="A117" s="63" t="s">
        <v>518</v>
      </c>
      <c r="B117" s="56" t="s">
        <v>44</v>
      </c>
      <c r="C117" s="80" t="s">
        <v>519</v>
      </c>
      <c r="D117" s="38" t="s">
        <v>46</v>
      </c>
      <c r="E117" s="42" t="s">
        <v>520</v>
      </c>
      <c r="F117" s="38" t="s">
        <v>74</v>
      </c>
      <c r="G117" s="39" t="s">
        <v>521</v>
      </c>
      <c r="H117" s="40">
        <v>44280</v>
      </c>
      <c r="I117" s="41">
        <f>Table13[[#This Row],[Fecha 
de 
expedición]]+1461</f>
        <v>45741</v>
      </c>
      <c r="J117" s="62" t="str">
        <f t="shared" ca="1" si="6"/>
        <v>si</v>
      </c>
      <c r="K117" s="8" t="str">
        <f t="shared" ca="1" si="7"/>
        <v/>
      </c>
      <c r="L117" s="8"/>
      <c r="M117" s="8" t="str">
        <f t="shared" ca="1" si="8"/>
        <v>no</v>
      </c>
      <c r="Q117" s="23" t="str" cm="1">
        <f t="array" aca="1" ref="Q117" ca="1">_xlfn.IFS(J117="no","no",$B$10="si","si")</f>
        <v>si</v>
      </c>
    </row>
    <row r="118" spans="1:17" x14ac:dyDescent="0.3">
      <c r="A118" s="63" t="s">
        <v>522</v>
      </c>
      <c r="B118" s="56" t="s">
        <v>62</v>
      </c>
      <c r="C118" s="80" t="s">
        <v>523</v>
      </c>
      <c r="D118" s="38" t="s">
        <v>57</v>
      </c>
      <c r="E118" s="37" t="s">
        <v>524</v>
      </c>
      <c r="F118" s="38" t="s">
        <v>74</v>
      </c>
      <c r="G118" s="39" t="s">
        <v>9682</v>
      </c>
      <c r="H118" s="40">
        <v>43117</v>
      </c>
      <c r="I118" s="41">
        <f>Table13[[#This Row],[Fecha 
de 
expedición]]+1461</f>
        <v>44578</v>
      </c>
      <c r="J118" s="62" t="str">
        <f t="shared" ca="1" si="6"/>
        <v>no</v>
      </c>
      <c r="K118" s="8" t="str">
        <f t="shared" ca="1" si="7"/>
        <v/>
      </c>
      <c r="L118" s="8"/>
      <c r="M118" s="8" t="str">
        <f t="shared" ca="1" si="8"/>
        <v>si</v>
      </c>
      <c r="Q118" s="23" t="str" cm="1">
        <f t="array" aca="1" ref="Q118" ca="1">_xlfn.IFS(J118="no","no",$B$10="si","si")</f>
        <v>no</v>
      </c>
    </row>
    <row r="119" spans="1:17" x14ac:dyDescent="0.3">
      <c r="A119" s="63" t="s">
        <v>9683</v>
      </c>
      <c r="B119" s="56" t="s">
        <v>44</v>
      </c>
      <c r="C119" s="80" t="s">
        <v>531</v>
      </c>
      <c r="D119" s="38" t="s">
        <v>57</v>
      </c>
      <c r="E119" s="37" t="s">
        <v>9684</v>
      </c>
      <c r="F119" s="38" t="s">
        <v>94</v>
      </c>
      <c r="G119" s="39" t="s">
        <v>9685</v>
      </c>
      <c r="H119" s="40">
        <v>43495</v>
      </c>
      <c r="I119" s="41">
        <f>Table13[[#This Row],[Fecha 
de 
expedición]]+1461</f>
        <v>44956</v>
      </c>
      <c r="J119" s="62" t="str">
        <f t="shared" ca="1" si="6"/>
        <v>no</v>
      </c>
      <c r="K119" s="8" t="str">
        <f t="shared" ca="1" si="7"/>
        <v/>
      </c>
      <c r="L119" s="8"/>
      <c r="M119" s="8" t="str">
        <f t="shared" ca="1" si="8"/>
        <v>si</v>
      </c>
      <c r="Q119" s="23" t="str" cm="1">
        <f t="array" aca="1" ref="Q119" ca="1">_xlfn.IFS(J119="no","no",$B$10="si","si")</f>
        <v>no</v>
      </c>
    </row>
    <row r="120" spans="1:17" x14ac:dyDescent="0.3">
      <c r="A120" s="63" t="s">
        <v>535</v>
      </c>
      <c r="B120" s="56" t="s">
        <v>62</v>
      </c>
      <c r="C120" s="80" t="s">
        <v>536</v>
      </c>
      <c r="D120" s="38" t="s">
        <v>46</v>
      </c>
      <c r="E120" s="37" t="s">
        <v>537</v>
      </c>
      <c r="F120" s="38" t="s">
        <v>74</v>
      </c>
      <c r="G120" s="39" t="s">
        <v>9686</v>
      </c>
      <c r="H120" s="40">
        <v>43145</v>
      </c>
      <c r="I120" s="41">
        <f>Table13[[#This Row],[Fecha 
de 
expedición]]+1461</f>
        <v>44606</v>
      </c>
      <c r="J120" s="62" t="str">
        <f t="shared" ca="1" si="6"/>
        <v>no</v>
      </c>
      <c r="K120" s="8" t="str">
        <f t="shared" ca="1" si="7"/>
        <v/>
      </c>
      <c r="L120" s="8"/>
      <c r="M120" s="8" t="str">
        <f t="shared" ca="1" si="8"/>
        <v>si</v>
      </c>
      <c r="Q120" s="23" t="str" cm="1">
        <f t="array" aca="1" ref="Q120" ca="1">_xlfn.IFS(J120="no","no",$B$10="si","si")</f>
        <v>no</v>
      </c>
    </row>
    <row r="121" spans="1:17" x14ac:dyDescent="0.3">
      <c r="A121" s="63" t="s">
        <v>539</v>
      </c>
      <c r="B121" s="56" t="s">
        <v>44</v>
      </c>
      <c r="C121" s="80" t="s">
        <v>540</v>
      </c>
      <c r="D121" s="38" t="s">
        <v>57</v>
      </c>
      <c r="E121" s="42" t="s">
        <v>541</v>
      </c>
      <c r="F121" s="38" t="s">
        <v>542</v>
      </c>
      <c r="G121" s="39" t="s">
        <v>543</v>
      </c>
      <c r="H121" s="40">
        <v>44280</v>
      </c>
      <c r="I121" s="41">
        <f>Table13[[#This Row],[Fecha 
de 
expedición]]+1461</f>
        <v>45741</v>
      </c>
      <c r="J121" s="62" t="str">
        <f t="shared" ca="1" si="6"/>
        <v>si</v>
      </c>
      <c r="K121" s="8" t="str">
        <f t="shared" ca="1" si="7"/>
        <v/>
      </c>
      <c r="L121" s="8"/>
      <c r="M121" s="8" t="str">
        <f t="shared" ca="1" si="8"/>
        <v>no</v>
      </c>
      <c r="Q121" s="23" t="str" cm="1">
        <f t="array" aca="1" ref="Q121" ca="1">_xlfn.IFS(J121="no","no",$B$10="si","si")</f>
        <v>si</v>
      </c>
    </row>
    <row r="122" spans="1:17" x14ac:dyDescent="0.3">
      <c r="A122" s="63" t="s">
        <v>548</v>
      </c>
      <c r="B122" s="56" t="s">
        <v>44</v>
      </c>
      <c r="C122" s="80" t="s">
        <v>549</v>
      </c>
      <c r="D122" s="38" t="s">
        <v>57</v>
      </c>
      <c r="E122" s="37" t="s">
        <v>550</v>
      </c>
      <c r="F122" s="38" t="s">
        <v>155</v>
      </c>
      <c r="G122" s="39" t="s">
        <v>551</v>
      </c>
      <c r="H122" s="40">
        <v>43670</v>
      </c>
      <c r="I122" s="41">
        <f>Table13[[#This Row],[Fecha 
de 
expedición]]+1461</f>
        <v>45131</v>
      </c>
      <c r="J122" s="62" t="str">
        <f t="shared" ca="1" si="6"/>
        <v>no</v>
      </c>
      <c r="K122" s="8" t="str">
        <f t="shared" ca="1" si="7"/>
        <v>Debe renovar licencia luego de curso de 8 horas</v>
      </c>
      <c r="L122" s="8"/>
      <c r="M122" s="8" t="str">
        <f t="shared" ca="1" si="8"/>
        <v>si</v>
      </c>
      <c r="Q122" s="23" t="str" cm="1">
        <f t="array" aca="1" ref="Q122" ca="1">_xlfn.IFS(J122="no","no",$B$10="si","si")</f>
        <v>no</v>
      </c>
    </row>
    <row r="123" spans="1:17" x14ac:dyDescent="0.3">
      <c r="A123" s="63" t="s">
        <v>552</v>
      </c>
      <c r="B123" s="56" t="s">
        <v>44</v>
      </c>
      <c r="C123" s="80" t="s">
        <v>553</v>
      </c>
      <c r="D123" s="38" t="s">
        <v>57</v>
      </c>
      <c r="E123" s="37" t="s">
        <v>554</v>
      </c>
      <c r="F123" s="38" t="s">
        <v>555</v>
      </c>
      <c r="G123" s="39" t="s">
        <v>556</v>
      </c>
      <c r="H123" s="40">
        <v>43670</v>
      </c>
      <c r="I123" s="41">
        <f>Table13[[#This Row],[Fecha 
de 
expedición]]+1461</f>
        <v>45131</v>
      </c>
      <c r="J123" s="62" t="str">
        <f t="shared" ca="1" si="6"/>
        <v>no</v>
      </c>
      <c r="K123" s="8" t="str">
        <f t="shared" ca="1" si="7"/>
        <v>Debe renovar licencia luego de curso de 8 horas</v>
      </c>
      <c r="L123" s="8"/>
      <c r="M123" s="8" t="str">
        <f t="shared" ca="1" si="8"/>
        <v>si</v>
      </c>
      <c r="Q123" s="23" t="str" cm="1">
        <f t="array" aca="1" ref="Q123" ca="1">_xlfn.IFS(J123="no","no",$B$10="si","si")</f>
        <v>no</v>
      </c>
    </row>
    <row r="124" spans="1:17" x14ac:dyDescent="0.3">
      <c r="A124" s="63" t="s">
        <v>557</v>
      </c>
      <c r="B124" s="56" t="s">
        <v>44</v>
      </c>
      <c r="C124" s="80" t="s">
        <v>558</v>
      </c>
      <c r="D124" s="38" t="s">
        <v>57</v>
      </c>
      <c r="E124" s="37" t="s">
        <v>9687</v>
      </c>
      <c r="F124" s="38" t="s">
        <v>194</v>
      </c>
      <c r="G124" s="39" t="s">
        <v>9688</v>
      </c>
      <c r="H124" s="40">
        <v>43440</v>
      </c>
      <c r="I124" s="41">
        <f>Table13[[#This Row],[Fecha 
de 
expedición]]+1461</f>
        <v>44901</v>
      </c>
      <c r="J124" s="62" t="str">
        <f t="shared" ca="1" si="6"/>
        <v>no</v>
      </c>
      <c r="K124" s="8" t="str">
        <f t="shared" ca="1" si="7"/>
        <v/>
      </c>
      <c r="L124" s="8"/>
      <c r="M124" s="8" t="str">
        <f t="shared" ca="1" si="8"/>
        <v>si</v>
      </c>
      <c r="Q124" s="23" t="str" cm="1">
        <f t="array" aca="1" ref="Q124" ca="1">_xlfn.IFS(J124="no","no",$B$10="si","si")</f>
        <v>no</v>
      </c>
    </row>
    <row r="125" spans="1:17" x14ac:dyDescent="0.3">
      <c r="A125" s="63" t="s">
        <v>9689</v>
      </c>
      <c r="B125" s="56" t="s">
        <v>44</v>
      </c>
      <c r="C125" s="80" t="s">
        <v>563</v>
      </c>
      <c r="D125" s="38" t="s">
        <v>57</v>
      </c>
      <c r="E125" s="37" t="s">
        <v>564</v>
      </c>
      <c r="F125" s="38" t="s">
        <v>155</v>
      </c>
      <c r="G125" s="39" t="s">
        <v>9690</v>
      </c>
      <c r="H125" s="40">
        <v>43389</v>
      </c>
      <c r="I125" s="41">
        <f>Table13[[#This Row],[Fecha 
de 
expedición]]+1461</f>
        <v>44850</v>
      </c>
      <c r="J125" s="62" t="str">
        <f t="shared" ca="1" si="6"/>
        <v>no</v>
      </c>
      <c r="K125" s="8" t="str">
        <f t="shared" ca="1" si="7"/>
        <v/>
      </c>
      <c r="L125" s="8"/>
      <c r="M125" s="8" t="str">
        <f t="shared" ca="1" si="8"/>
        <v>si</v>
      </c>
      <c r="Q125" s="23" t="str" cm="1">
        <f t="array" aca="1" ref="Q125" ca="1">_xlfn.IFS(J125="no","no",$B$10="si","si")</f>
        <v>no</v>
      </c>
    </row>
    <row r="126" spans="1:17" x14ac:dyDescent="0.3">
      <c r="A126" s="63" t="s">
        <v>566</v>
      </c>
      <c r="B126" s="56" t="s">
        <v>44</v>
      </c>
      <c r="C126" s="80" t="s">
        <v>567</v>
      </c>
      <c r="D126" s="38" t="s">
        <v>57</v>
      </c>
      <c r="E126" s="37" t="s">
        <v>568</v>
      </c>
      <c r="F126" s="38" t="s">
        <v>155</v>
      </c>
      <c r="G126" s="39" t="s">
        <v>9691</v>
      </c>
      <c r="H126" s="40">
        <v>43389</v>
      </c>
      <c r="I126" s="41">
        <f>Table13[[#This Row],[Fecha 
de 
expedición]]+1461</f>
        <v>44850</v>
      </c>
      <c r="J126" s="62" t="str">
        <f t="shared" ca="1" si="6"/>
        <v>no</v>
      </c>
      <c r="K126" s="8" t="str">
        <f t="shared" ca="1" si="7"/>
        <v/>
      </c>
      <c r="L126" s="8"/>
      <c r="M126" s="8" t="str">
        <f t="shared" ca="1" si="8"/>
        <v>si</v>
      </c>
      <c r="Q126" s="23" t="str" cm="1">
        <f t="array" aca="1" ref="Q126" ca="1">_xlfn.IFS(J126="no","no",$B$10="si","si")</f>
        <v>no</v>
      </c>
    </row>
    <row r="127" spans="1:17" x14ac:dyDescent="0.3">
      <c r="A127" s="63" t="s">
        <v>570</v>
      </c>
      <c r="B127" s="56" t="s">
        <v>44</v>
      </c>
      <c r="C127" s="80" t="s">
        <v>571</v>
      </c>
      <c r="D127" s="38" t="s">
        <v>46</v>
      </c>
      <c r="E127" s="37" t="s">
        <v>572</v>
      </c>
      <c r="F127" s="38" t="s">
        <v>124</v>
      </c>
      <c r="G127" s="39" t="s">
        <v>573</v>
      </c>
      <c r="H127" s="40">
        <v>44267</v>
      </c>
      <c r="I127" s="41">
        <f>Table13[[#This Row],[Fecha 
de 
expedición]]+1461</f>
        <v>45728</v>
      </c>
      <c r="J127" s="62" t="str">
        <f t="shared" ca="1" si="6"/>
        <v>si</v>
      </c>
      <c r="K127" s="8" t="str">
        <f t="shared" ca="1" si="7"/>
        <v/>
      </c>
      <c r="L127" s="8"/>
      <c r="M127" s="8" t="str">
        <f t="shared" ca="1" si="8"/>
        <v>no</v>
      </c>
      <c r="Q127" s="23" t="str" cm="1">
        <f t="array" aca="1" ref="Q127" ca="1">_xlfn.IFS(J127="no","no",$B$10="si","si")</f>
        <v>si</v>
      </c>
    </row>
    <row r="128" spans="1:17" x14ac:dyDescent="0.3">
      <c r="A128" s="63" t="s">
        <v>9692</v>
      </c>
      <c r="B128" s="56" t="s">
        <v>44</v>
      </c>
      <c r="C128" s="80" t="s">
        <v>575</v>
      </c>
      <c r="D128" s="38" t="s">
        <v>57</v>
      </c>
      <c r="E128" s="37" t="s">
        <v>576</v>
      </c>
      <c r="F128" s="38" t="s">
        <v>84</v>
      </c>
      <c r="G128" s="39" t="s">
        <v>9693</v>
      </c>
      <c r="H128" s="40">
        <v>43584</v>
      </c>
      <c r="I128" s="41">
        <f>Table13[[#This Row],[Fecha 
de 
expedición]]+1461</f>
        <v>45045</v>
      </c>
      <c r="J128" s="62" t="str">
        <f t="shared" ca="1" si="6"/>
        <v>no</v>
      </c>
      <c r="K128" s="8" t="str">
        <f t="shared" ca="1" si="7"/>
        <v/>
      </c>
      <c r="L128" s="8"/>
      <c r="M128" s="8" t="str">
        <f t="shared" ca="1" si="8"/>
        <v>si</v>
      </c>
      <c r="Q128" s="23" t="str" cm="1">
        <f t="array" aca="1" ref="Q128" ca="1">_xlfn.IFS(J128="no","no",$B$10="si","si")</f>
        <v>no</v>
      </c>
    </row>
    <row r="129" spans="1:17" x14ac:dyDescent="0.3">
      <c r="A129" s="63" t="s">
        <v>578</v>
      </c>
      <c r="B129" s="56" t="s">
        <v>44</v>
      </c>
      <c r="C129" s="80" t="s">
        <v>579</v>
      </c>
      <c r="D129" s="38" t="s">
        <v>57</v>
      </c>
      <c r="E129" s="37" t="s">
        <v>580</v>
      </c>
      <c r="F129" s="38" t="s">
        <v>74</v>
      </c>
      <c r="G129" s="39" t="s">
        <v>581</v>
      </c>
      <c r="H129" s="40">
        <v>44336</v>
      </c>
      <c r="I129" s="41">
        <f>Table13[[#This Row],[Fecha 
de 
expedición]]+1461</f>
        <v>45797</v>
      </c>
      <c r="J129" s="62" t="str">
        <f t="shared" ca="1" si="6"/>
        <v>si</v>
      </c>
      <c r="K129" s="8" t="str">
        <f t="shared" ca="1" si="7"/>
        <v/>
      </c>
      <c r="L129" s="8"/>
      <c r="M129" s="8" t="str">
        <f t="shared" ca="1" si="8"/>
        <v>no</v>
      </c>
      <c r="Q129" s="23" t="str" cm="1">
        <f t="array" aca="1" ref="Q129" ca="1">_xlfn.IFS(J129="no","no",$B$10="si","si")</f>
        <v>si</v>
      </c>
    </row>
    <row r="130" spans="1:17" x14ac:dyDescent="0.3">
      <c r="A130" s="63" t="s">
        <v>582</v>
      </c>
      <c r="B130" s="56" t="s">
        <v>62</v>
      </c>
      <c r="C130" s="80" t="s">
        <v>583</v>
      </c>
      <c r="D130" s="38" t="s">
        <v>57</v>
      </c>
      <c r="E130" s="37" t="s">
        <v>584</v>
      </c>
      <c r="F130" s="38" t="s">
        <v>129</v>
      </c>
      <c r="G130" s="39" t="s">
        <v>585</v>
      </c>
      <c r="H130" s="40">
        <v>43235</v>
      </c>
      <c r="I130" s="41">
        <f>Table13[[#This Row],[Fecha 
de 
expedición]]+1461</f>
        <v>44696</v>
      </c>
      <c r="J130" s="62" t="str">
        <f t="shared" ca="1" si="6"/>
        <v>no</v>
      </c>
      <c r="K130" s="8" t="str">
        <f t="shared" ca="1" si="7"/>
        <v/>
      </c>
      <c r="L130" s="8"/>
      <c r="M130" s="8" t="str">
        <f t="shared" ca="1" si="8"/>
        <v>si</v>
      </c>
      <c r="Q130" s="23" t="str" cm="1">
        <f t="array" aca="1" ref="Q130" ca="1">_xlfn.IFS(J130="no","no",$B$10="si","si")</f>
        <v>no</v>
      </c>
    </row>
    <row r="131" spans="1:17" x14ac:dyDescent="0.3">
      <c r="A131" s="63" t="s">
        <v>591</v>
      </c>
      <c r="B131" s="56" t="s">
        <v>44</v>
      </c>
      <c r="C131" s="80" t="s">
        <v>592</v>
      </c>
      <c r="D131" s="38" t="s">
        <v>46</v>
      </c>
      <c r="E131" s="37" t="s">
        <v>9694</v>
      </c>
      <c r="F131" s="38" t="s">
        <v>89</v>
      </c>
      <c r="G131" s="39" t="s">
        <v>9695</v>
      </c>
      <c r="H131" s="40">
        <v>43391</v>
      </c>
      <c r="I131" s="41">
        <f>Table13[[#This Row],[Fecha 
de 
expedición]]+1461</f>
        <v>44852</v>
      </c>
      <c r="J131" s="62" t="str">
        <f t="shared" ca="1" si="6"/>
        <v>no</v>
      </c>
      <c r="K131" s="8" t="str">
        <f t="shared" ca="1" si="7"/>
        <v/>
      </c>
      <c r="L131" s="8"/>
      <c r="M131" s="8" t="str">
        <f t="shared" ca="1" si="8"/>
        <v>si</v>
      </c>
      <c r="Q131" s="23" t="str" cm="1">
        <f t="array" aca="1" ref="Q131" ca="1">_xlfn.IFS(J131="no","no",$B$10="si","si")</f>
        <v>no</v>
      </c>
    </row>
    <row r="132" spans="1:17" x14ac:dyDescent="0.3">
      <c r="A132" s="63" t="s">
        <v>595</v>
      </c>
      <c r="B132" s="56" t="s">
        <v>62</v>
      </c>
      <c r="C132" s="80" t="s">
        <v>596</v>
      </c>
      <c r="D132" s="38" t="s">
        <v>57</v>
      </c>
      <c r="E132" s="37" t="s">
        <v>597</v>
      </c>
      <c r="F132" s="38" t="s">
        <v>129</v>
      </c>
      <c r="G132" s="39" t="s">
        <v>9696</v>
      </c>
      <c r="H132" s="40">
        <v>43158</v>
      </c>
      <c r="I132" s="41">
        <f>Table13[[#This Row],[Fecha 
de 
expedición]]+1461</f>
        <v>44619</v>
      </c>
      <c r="J132" s="62" t="str">
        <f t="shared" ca="1" si="6"/>
        <v>no</v>
      </c>
      <c r="K132" s="8" t="str">
        <f t="shared" ca="1" si="7"/>
        <v/>
      </c>
      <c r="L132" s="8"/>
      <c r="M132" s="8" t="str">
        <f t="shared" ca="1" si="8"/>
        <v>si</v>
      </c>
      <c r="Q132" s="23" t="str" cm="1">
        <f t="array" aca="1" ref="Q132" ca="1">_xlfn.IFS(J132="no","no",$B$10="si","si")</f>
        <v>no</v>
      </c>
    </row>
    <row r="133" spans="1:17" x14ac:dyDescent="0.3">
      <c r="A133" s="63" t="s">
        <v>599</v>
      </c>
      <c r="B133" s="56" t="s">
        <v>44</v>
      </c>
      <c r="C133" s="80" t="s">
        <v>600</v>
      </c>
      <c r="D133" s="38" t="s">
        <v>57</v>
      </c>
      <c r="E133" s="37" t="s">
        <v>601</v>
      </c>
      <c r="F133" s="38" t="s">
        <v>104</v>
      </c>
      <c r="G133" s="39" t="s">
        <v>602</v>
      </c>
      <c r="H133" s="40">
        <v>44497</v>
      </c>
      <c r="I133" s="41">
        <f>Table13[[#This Row],[Fecha 
de 
expedición]]+1461</f>
        <v>45958</v>
      </c>
      <c r="J133" s="62" t="str">
        <f t="shared" ca="1" si="6"/>
        <v>si</v>
      </c>
      <c r="K133" s="8" t="str">
        <f t="shared" ca="1" si="7"/>
        <v/>
      </c>
      <c r="L133" s="8"/>
      <c r="M133" s="8" t="str">
        <f t="shared" ca="1" si="8"/>
        <v>no</v>
      </c>
      <c r="Q133" s="23" t="str" cm="1">
        <f t="array" aca="1" ref="Q133" ca="1">_xlfn.IFS(J133="no","no",$B$10="si","si")</f>
        <v>si</v>
      </c>
    </row>
    <row r="134" spans="1:17" x14ac:dyDescent="0.3">
      <c r="A134" s="63" t="s">
        <v>608</v>
      </c>
      <c r="B134" s="56" t="s">
        <v>44</v>
      </c>
      <c r="C134" s="80" t="s">
        <v>609</v>
      </c>
      <c r="D134" s="38" t="s">
        <v>57</v>
      </c>
      <c r="E134" s="42" t="s">
        <v>610</v>
      </c>
      <c r="F134" s="38" t="s">
        <v>430</v>
      </c>
      <c r="G134" s="39" t="s">
        <v>611</v>
      </c>
      <c r="H134" s="40">
        <v>44279</v>
      </c>
      <c r="I134" s="41">
        <f>Table13[[#This Row],[Fecha 
de 
expedición]]+1461</f>
        <v>45740</v>
      </c>
      <c r="J134" s="62" t="str">
        <f t="shared" ca="1" si="6"/>
        <v>si</v>
      </c>
      <c r="K134" s="8" t="str">
        <f t="shared" ca="1" si="7"/>
        <v/>
      </c>
      <c r="L134" s="8"/>
      <c r="M134" s="8" t="str">
        <f t="shared" ca="1" si="8"/>
        <v>no</v>
      </c>
      <c r="Q134" s="23" t="str" cm="1">
        <f t="array" aca="1" ref="Q134" ca="1">_xlfn.IFS(J134="no","no",$B$10="si","si")</f>
        <v>si</v>
      </c>
    </row>
    <row r="135" spans="1:17" x14ac:dyDescent="0.3">
      <c r="A135" s="63" t="s">
        <v>612</v>
      </c>
      <c r="B135" s="56" t="s">
        <v>62</v>
      </c>
      <c r="C135" s="80" t="s">
        <v>613</v>
      </c>
      <c r="D135" s="38" t="s">
        <v>46</v>
      </c>
      <c r="E135" s="37" t="s">
        <v>614</v>
      </c>
      <c r="F135" s="38" t="s">
        <v>325</v>
      </c>
      <c r="G135" s="39" t="s">
        <v>9697</v>
      </c>
      <c r="H135" s="40">
        <v>43276</v>
      </c>
      <c r="I135" s="41">
        <f>Table13[[#This Row],[Fecha 
de 
expedición]]+1461</f>
        <v>44737</v>
      </c>
      <c r="J135" s="62" t="str">
        <f t="shared" ca="1" si="6"/>
        <v>no</v>
      </c>
      <c r="K135" s="8" t="str">
        <f t="shared" ca="1" si="7"/>
        <v/>
      </c>
      <c r="L135" s="8"/>
      <c r="M135" s="8" t="str">
        <f t="shared" ca="1" si="8"/>
        <v>si</v>
      </c>
      <c r="Q135" s="23" t="str" cm="1">
        <f t="array" aca="1" ref="Q135" ca="1">_xlfn.IFS(J135="no","no",$B$10="si","si")</f>
        <v>no</v>
      </c>
    </row>
    <row r="136" spans="1:17" x14ac:dyDescent="0.3">
      <c r="A136" s="63" t="s">
        <v>625</v>
      </c>
      <c r="B136" s="56" t="s">
        <v>44</v>
      </c>
      <c r="C136" s="80" t="s">
        <v>626</v>
      </c>
      <c r="D136" s="38" t="s">
        <v>57</v>
      </c>
      <c r="E136" s="37" t="s">
        <v>3938</v>
      </c>
      <c r="F136" s="38" t="s">
        <v>443</v>
      </c>
      <c r="G136" s="39" t="s">
        <v>9698</v>
      </c>
      <c r="H136" s="40">
        <v>43360</v>
      </c>
      <c r="I136" s="41">
        <f>Table13[[#This Row],[Fecha 
de 
expedición]]+1461</f>
        <v>44821</v>
      </c>
      <c r="J136" s="62" t="str">
        <f t="shared" ca="1" si="6"/>
        <v>no</v>
      </c>
      <c r="K136" s="8" t="str">
        <f t="shared" ca="1" si="7"/>
        <v/>
      </c>
      <c r="L136" s="8"/>
      <c r="M136" s="8" t="str">
        <f t="shared" ca="1" si="8"/>
        <v>si</v>
      </c>
      <c r="Q136" s="23" t="str" cm="1">
        <f t="array" aca="1" ref="Q136" ca="1">_xlfn.IFS(J136="no","no",$B$10="si","si")</f>
        <v>no</v>
      </c>
    </row>
    <row r="137" spans="1:17" x14ac:dyDescent="0.3">
      <c r="A137" s="63" t="s">
        <v>9699</v>
      </c>
      <c r="B137" s="56" t="s">
        <v>44</v>
      </c>
      <c r="C137" s="80" t="s">
        <v>629</v>
      </c>
      <c r="D137" s="38" t="s">
        <v>57</v>
      </c>
      <c r="E137" s="37" t="s">
        <v>630</v>
      </c>
      <c r="F137" s="38" t="s">
        <v>443</v>
      </c>
      <c r="G137" s="39" t="s">
        <v>9700</v>
      </c>
      <c r="H137" s="40">
        <v>43361</v>
      </c>
      <c r="I137" s="41">
        <f>Table13[[#This Row],[Fecha 
de 
expedición]]+1461</f>
        <v>44822</v>
      </c>
      <c r="J137" s="62" t="str">
        <f t="shared" ca="1" si="6"/>
        <v>no</v>
      </c>
      <c r="K137" s="8" t="str">
        <f t="shared" ca="1" si="7"/>
        <v/>
      </c>
      <c r="L137" s="8"/>
      <c r="M137" s="8" t="str">
        <f t="shared" ca="1" si="8"/>
        <v>si</v>
      </c>
      <c r="Q137" s="23" t="str" cm="1">
        <f t="array" aca="1" ref="Q137" ca="1">_xlfn.IFS(J137="no","no",$B$10="si","si")</f>
        <v>no</v>
      </c>
    </row>
    <row r="138" spans="1:17" x14ac:dyDescent="0.3">
      <c r="A138" s="63" t="s">
        <v>632</v>
      </c>
      <c r="B138" s="56" t="s">
        <v>62</v>
      </c>
      <c r="C138" s="80" t="s">
        <v>633</v>
      </c>
      <c r="D138" s="38" t="s">
        <v>57</v>
      </c>
      <c r="E138" s="37" t="s">
        <v>634</v>
      </c>
      <c r="F138" s="38" t="s">
        <v>490</v>
      </c>
      <c r="G138" s="39" t="s">
        <v>635</v>
      </c>
      <c r="H138" s="40">
        <v>43049</v>
      </c>
      <c r="I138" s="41">
        <f>Table13[[#This Row],[Fecha 
de 
expedición]]+1461</f>
        <v>44510</v>
      </c>
      <c r="J138" s="62" t="str">
        <f t="shared" ca="1" si="6"/>
        <v>no</v>
      </c>
      <c r="K138" s="8" t="str">
        <f t="shared" ca="1" si="7"/>
        <v/>
      </c>
      <c r="L138" s="8"/>
      <c r="M138" s="8" t="str">
        <f t="shared" ca="1" si="8"/>
        <v>si</v>
      </c>
      <c r="Q138" s="23" t="str" cm="1">
        <f t="array" aca="1" ref="Q138" ca="1">_xlfn.IFS(J138="no","no",$B$10="si","si")</f>
        <v>no</v>
      </c>
    </row>
    <row r="139" spans="1:17" x14ac:dyDescent="0.3">
      <c r="A139" s="63" t="s">
        <v>636</v>
      </c>
      <c r="B139" s="56" t="s">
        <v>62</v>
      </c>
      <c r="C139" s="80" t="s">
        <v>637</v>
      </c>
      <c r="D139" s="38" t="s">
        <v>46</v>
      </c>
      <c r="E139" s="37" t="s">
        <v>638</v>
      </c>
      <c r="F139" s="38" t="s">
        <v>53</v>
      </c>
      <c r="G139" s="39" t="s">
        <v>639</v>
      </c>
      <c r="H139" s="40">
        <v>43213</v>
      </c>
      <c r="I139" s="41">
        <f>Table13[[#This Row],[Fecha 
de 
expedición]]+1461</f>
        <v>44674</v>
      </c>
      <c r="J139" s="62" t="str">
        <f t="shared" ca="1" si="6"/>
        <v>no</v>
      </c>
      <c r="K139" s="8" t="str">
        <f t="shared" ca="1" si="7"/>
        <v/>
      </c>
      <c r="L139" s="8"/>
      <c r="M139" s="8" t="str">
        <f t="shared" ca="1" si="8"/>
        <v>si</v>
      </c>
      <c r="Q139" s="23" t="str" cm="1">
        <f t="array" aca="1" ref="Q139" ca="1">_xlfn.IFS(J139="no","no",$B$10="si","si")</f>
        <v>no</v>
      </c>
    </row>
    <row r="140" spans="1:17" x14ac:dyDescent="0.3">
      <c r="A140" s="63" t="s">
        <v>640</v>
      </c>
      <c r="B140" s="56" t="s">
        <v>44</v>
      </c>
      <c r="C140" s="80" t="s">
        <v>641</v>
      </c>
      <c r="D140" s="38" t="s">
        <v>46</v>
      </c>
      <c r="E140" s="37" t="s">
        <v>642</v>
      </c>
      <c r="F140" s="38" t="s">
        <v>74</v>
      </c>
      <c r="G140" s="39" t="s">
        <v>643</v>
      </c>
      <c r="H140" s="40">
        <v>43852</v>
      </c>
      <c r="I140" s="41">
        <f>Table13[[#This Row],[Fecha 
de 
expedición]]+1461</f>
        <v>45313</v>
      </c>
      <c r="J140" s="62" t="str">
        <f t="shared" ca="1" si="6"/>
        <v>si</v>
      </c>
      <c r="K140" s="8" t="str">
        <f t="shared" ca="1" si="7"/>
        <v/>
      </c>
      <c r="L140" s="8"/>
      <c r="M140" s="8" t="str">
        <f t="shared" ca="1" si="8"/>
        <v>no</v>
      </c>
      <c r="Q140" s="23" t="str" cm="1">
        <f t="array" aca="1" ref="Q140" ca="1">_xlfn.IFS(J140="no","no",$B$10="si","si")</f>
        <v>si</v>
      </c>
    </row>
    <row r="141" spans="1:17" x14ac:dyDescent="0.3">
      <c r="A141" s="63" t="s">
        <v>644</v>
      </c>
      <c r="B141" s="56" t="s">
        <v>44</v>
      </c>
      <c r="C141" s="80" t="s">
        <v>645</v>
      </c>
      <c r="D141" s="38" t="s">
        <v>46</v>
      </c>
      <c r="E141" s="37" t="s">
        <v>646</v>
      </c>
      <c r="F141" s="38" t="s">
        <v>74</v>
      </c>
      <c r="G141" s="39" t="s">
        <v>9701</v>
      </c>
      <c r="H141" s="40">
        <v>43389</v>
      </c>
      <c r="I141" s="41">
        <f>Table13[[#This Row],[Fecha 
de 
expedición]]+1461</f>
        <v>44850</v>
      </c>
      <c r="J141" s="62" t="str">
        <f t="shared" ca="1" si="6"/>
        <v>no</v>
      </c>
      <c r="K141" s="8" t="str">
        <f t="shared" ca="1" si="7"/>
        <v/>
      </c>
      <c r="L141" s="8"/>
      <c r="M141" s="8" t="str">
        <f t="shared" ca="1" si="8"/>
        <v>si</v>
      </c>
      <c r="Q141" s="23" t="str" cm="1">
        <f t="array" aca="1" ref="Q141" ca="1">_xlfn.IFS(J141="no","no",$B$10="si","si")</f>
        <v>no</v>
      </c>
    </row>
    <row r="142" spans="1:17" x14ac:dyDescent="0.3">
      <c r="A142" s="63" t="s">
        <v>648</v>
      </c>
      <c r="B142" s="56" t="s">
        <v>62</v>
      </c>
      <c r="C142" s="80" t="s">
        <v>649</v>
      </c>
      <c r="D142" s="38" t="s">
        <v>46</v>
      </c>
      <c r="E142" s="37" t="s">
        <v>650</v>
      </c>
      <c r="F142" s="38" t="s">
        <v>430</v>
      </c>
      <c r="G142" s="39" t="s">
        <v>651</v>
      </c>
      <c r="H142" s="40">
        <v>43049</v>
      </c>
      <c r="I142" s="41">
        <f>Table13[[#This Row],[Fecha 
de 
expedición]]+1461</f>
        <v>44510</v>
      </c>
      <c r="J142" s="62" t="str">
        <f t="shared" ca="1" si="6"/>
        <v>no</v>
      </c>
      <c r="K142" s="8" t="str">
        <f t="shared" ca="1" si="7"/>
        <v/>
      </c>
      <c r="L142" s="8"/>
      <c r="M142" s="8" t="str">
        <f t="shared" ca="1" si="8"/>
        <v>si</v>
      </c>
      <c r="Q142" s="23" t="str" cm="1">
        <f t="array" aca="1" ref="Q142" ca="1">_xlfn.IFS(J142="no","no",$B$10="si","si")</f>
        <v>no</v>
      </c>
    </row>
    <row r="143" spans="1:17" x14ac:dyDescent="0.3">
      <c r="A143" s="63" t="s">
        <v>652</v>
      </c>
      <c r="B143" s="56" t="s">
        <v>44</v>
      </c>
      <c r="C143" s="80" t="s">
        <v>653</v>
      </c>
      <c r="D143" s="38" t="s">
        <v>46</v>
      </c>
      <c r="E143" s="37" t="s">
        <v>654</v>
      </c>
      <c r="F143" s="38" t="s">
        <v>655</v>
      </c>
      <c r="G143" s="39" t="s">
        <v>656</v>
      </c>
      <c r="H143" s="40">
        <v>43620</v>
      </c>
      <c r="I143" s="41">
        <f>Table13[[#This Row],[Fecha 
de 
expedición]]+1461</f>
        <v>45081</v>
      </c>
      <c r="J143" s="62" t="str">
        <f t="shared" ca="1" si="6"/>
        <v>no</v>
      </c>
      <c r="K143" s="8" t="str">
        <f t="shared" ca="1" si="7"/>
        <v>Debe renovar licencia luego de curso de 8 horas</v>
      </c>
      <c r="L143" s="8"/>
      <c r="M143" s="8" t="str">
        <f t="shared" ca="1" si="8"/>
        <v>si</v>
      </c>
      <c r="Q143" s="23" t="str" cm="1">
        <f t="array" aca="1" ref="Q143" ca="1">_xlfn.IFS(J143="no","no",$B$10="si","si")</f>
        <v>no</v>
      </c>
    </row>
    <row r="144" spans="1:17" x14ac:dyDescent="0.3">
      <c r="A144" s="63" t="s">
        <v>657</v>
      </c>
      <c r="B144" s="56" t="s">
        <v>44</v>
      </c>
      <c r="C144" s="80" t="s">
        <v>658</v>
      </c>
      <c r="D144" s="38" t="s">
        <v>57</v>
      </c>
      <c r="E144" s="37" t="s">
        <v>659</v>
      </c>
      <c r="F144" s="38"/>
      <c r="G144" s="39" t="s">
        <v>660</v>
      </c>
      <c r="H144" s="40">
        <v>44326</v>
      </c>
      <c r="I144" s="41">
        <f>Table13[[#This Row],[Fecha 
de 
expedición]]+1461</f>
        <v>45787</v>
      </c>
      <c r="J144" s="62" t="str">
        <f t="shared" ca="1" si="6"/>
        <v>si</v>
      </c>
      <c r="K144" s="8" t="str">
        <f t="shared" ca="1" si="7"/>
        <v/>
      </c>
      <c r="L144" s="8"/>
      <c r="M144" s="8" t="str">
        <f t="shared" ca="1" si="8"/>
        <v>no</v>
      </c>
      <c r="Q144" s="23" t="str" cm="1">
        <f t="array" aca="1" ref="Q144" ca="1">_xlfn.IFS(J144="no","no",$B$10="si","si")</f>
        <v>si</v>
      </c>
    </row>
    <row r="145" spans="1:17" x14ac:dyDescent="0.3">
      <c r="A145" s="63" t="s">
        <v>661</v>
      </c>
      <c r="B145" s="56" t="s">
        <v>62</v>
      </c>
      <c r="C145" s="80" t="s">
        <v>662</v>
      </c>
      <c r="D145" s="38" t="s">
        <v>57</v>
      </c>
      <c r="E145" s="37" t="s">
        <v>663</v>
      </c>
      <c r="F145" s="38" t="s">
        <v>425</v>
      </c>
      <c r="G145" s="39" t="s">
        <v>9702</v>
      </c>
      <c r="H145" s="40">
        <v>43306</v>
      </c>
      <c r="I145" s="41">
        <f>Table13[[#This Row],[Fecha 
de 
expedición]]+1461</f>
        <v>44767</v>
      </c>
      <c r="J145" s="62" t="str">
        <f t="shared" ref="J145:J208" ca="1" si="9">IF(I145&gt;=TODAY(),"si","no")</f>
        <v>no</v>
      </c>
      <c r="K145" s="8" t="str">
        <f t="shared" ref="K145:K208" ca="1" si="10">IF(ABS(_xlfn.DAYS(TODAY(),I145))&lt;$B$9,"Debe renovar licencia luego de curso de 8 horas","")</f>
        <v/>
      </c>
      <c r="L145" s="8"/>
      <c r="M145" s="8" t="str">
        <f t="shared" ref="M145:M208" ca="1" si="11">IF(AND(J145="no",$B$10="si"),"si","no")</f>
        <v>si</v>
      </c>
      <c r="Q145" s="23" t="str" cm="1">
        <f t="array" aca="1" ref="Q145" ca="1">_xlfn.IFS(J145="no","no",$B$10="si","si")</f>
        <v>no</v>
      </c>
    </row>
    <row r="146" spans="1:17" x14ac:dyDescent="0.3">
      <c r="A146" s="63" t="s">
        <v>666</v>
      </c>
      <c r="B146" s="56" t="s">
        <v>44</v>
      </c>
      <c r="C146" s="80" t="s">
        <v>667</v>
      </c>
      <c r="D146" s="38" t="s">
        <v>57</v>
      </c>
      <c r="E146" s="37" t="s">
        <v>668</v>
      </c>
      <c r="F146" s="38" t="s">
        <v>267</v>
      </c>
      <c r="G146" s="39" t="s">
        <v>9703</v>
      </c>
      <c r="H146" s="40">
        <v>43551</v>
      </c>
      <c r="I146" s="41">
        <f>Table13[[#This Row],[Fecha 
de 
expedición]]+1461</f>
        <v>45012</v>
      </c>
      <c r="J146" s="62" t="str">
        <f t="shared" ca="1" si="9"/>
        <v>no</v>
      </c>
      <c r="K146" s="8" t="str">
        <f t="shared" ca="1" si="10"/>
        <v/>
      </c>
      <c r="L146" s="8"/>
      <c r="M146" s="8" t="str">
        <f t="shared" ca="1" si="11"/>
        <v>si</v>
      </c>
      <c r="Q146" s="23" t="str" cm="1">
        <f t="array" aca="1" ref="Q146" ca="1">_xlfn.IFS(J146="no","no",$B$10="si","si")</f>
        <v>no</v>
      </c>
    </row>
    <row r="147" spans="1:17" x14ac:dyDescent="0.3">
      <c r="A147" s="63" t="s">
        <v>671</v>
      </c>
      <c r="B147" s="56" t="s">
        <v>44</v>
      </c>
      <c r="C147" s="80" t="s">
        <v>672</v>
      </c>
      <c r="D147" s="38" t="s">
        <v>57</v>
      </c>
      <c r="E147" s="37" t="s">
        <v>673</v>
      </c>
      <c r="F147" s="38" t="s">
        <v>267</v>
      </c>
      <c r="G147" s="39" t="s">
        <v>674</v>
      </c>
      <c r="H147" s="40">
        <v>43410</v>
      </c>
      <c r="I147" s="41">
        <f>Table13[[#This Row],[Fecha 
de 
expedición]]+1461</f>
        <v>44871</v>
      </c>
      <c r="J147" s="62" t="str">
        <f t="shared" ca="1" si="9"/>
        <v>no</v>
      </c>
      <c r="K147" s="8" t="str">
        <f t="shared" ca="1" si="10"/>
        <v/>
      </c>
      <c r="L147" s="8"/>
      <c r="M147" s="8" t="str">
        <f t="shared" ca="1" si="11"/>
        <v>si</v>
      </c>
      <c r="Q147" s="23" t="str" cm="1">
        <f t="array" aca="1" ref="Q147" ca="1">_xlfn.IFS(J147="no","no",$B$10="si","si")</f>
        <v>no</v>
      </c>
    </row>
    <row r="148" spans="1:17" x14ac:dyDescent="0.3">
      <c r="A148" s="63" t="s">
        <v>675</v>
      </c>
      <c r="B148" s="56" t="s">
        <v>44</v>
      </c>
      <c r="C148" s="80" t="s">
        <v>676</v>
      </c>
      <c r="D148" s="38" t="s">
        <v>57</v>
      </c>
      <c r="E148" s="37" t="s">
        <v>677</v>
      </c>
      <c r="F148" s="38" t="s">
        <v>678</v>
      </c>
      <c r="G148" s="39" t="s">
        <v>9704</v>
      </c>
      <c r="H148" s="40">
        <v>43676</v>
      </c>
      <c r="I148" s="41">
        <f>Table13[[#This Row],[Fecha 
de 
expedición]]+1461</f>
        <v>45137</v>
      </c>
      <c r="J148" s="62" t="str">
        <f t="shared" ca="1" si="9"/>
        <v>no</v>
      </c>
      <c r="K148" s="8" t="str">
        <f t="shared" ca="1" si="10"/>
        <v>Debe renovar licencia luego de curso de 8 horas</v>
      </c>
      <c r="L148" s="8"/>
      <c r="M148" s="8" t="str">
        <f t="shared" ca="1" si="11"/>
        <v>si</v>
      </c>
      <c r="Q148" s="23" t="str" cm="1">
        <f t="array" aca="1" ref="Q148" ca="1">_xlfn.IFS(J148="no","no",$B$10="si","si")</f>
        <v>no</v>
      </c>
    </row>
    <row r="149" spans="1:17" x14ac:dyDescent="0.3">
      <c r="A149" s="61" t="s">
        <v>680</v>
      </c>
      <c r="B149" s="56" t="s">
        <v>44</v>
      </c>
      <c r="C149" s="57" t="s">
        <v>681</v>
      </c>
      <c r="D149" s="38" t="s">
        <v>57</v>
      </c>
      <c r="E149" s="60" t="s">
        <v>682</v>
      </c>
      <c r="F149" s="38" t="s">
        <v>683</v>
      </c>
      <c r="G149" s="39" t="s">
        <v>684</v>
      </c>
      <c r="H149" s="81">
        <v>44518</v>
      </c>
      <c r="I149" s="84">
        <f>Table13[[#This Row],[Fecha 
de 
expedición]]+1461</f>
        <v>45979</v>
      </c>
      <c r="J149" s="62" t="str">
        <f t="shared" ca="1" si="9"/>
        <v>si</v>
      </c>
      <c r="K149" s="8" t="str">
        <f t="shared" ca="1" si="10"/>
        <v/>
      </c>
      <c r="L149" s="8"/>
      <c r="M149" s="8" t="str">
        <f t="shared" ca="1" si="11"/>
        <v>no</v>
      </c>
      <c r="Q149" s="23" t="str" cm="1">
        <f t="array" aca="1" ref="Q149" ca="1">_xlfn.IFS(J149="no","no",$B$10="si","si")</f>
        <v>si</v>
      </c>
    </row>
    <row r="150" spans="1:17" x14ac:dyDescent="0.3">
      <c r="A150" s="61" t="s">
        <v>685</v>
      </c>
      <c r="B150" s="56" t="s">
        <v>44</v>
      </c>
      <c r="C150" s="57" t="s">
        <v>686</v>
      </c>
      <c r="D150" s="38" t="s">
        <v>57</v>
      </c>
      <c r="E150" s="60" t="s">
        <v>682</v>
      </c>
      <c r="F150" s="38" t="s">
        <v>683</v>
      </c>
      <c r="G150" s="39" t="s">
        <v>687</v>
      </c>
      <c r="H150" s="81">
        <v>44518</v>
      </c>
      <c r="I150" s="84">
        <f>Table13[[#This Row],[Fecha 
de 
expedición]]+1461</f>
        <v>45979</v>
      </c>
      <c r="J150" s="62" t="str">
        <f t="shared" ca="1" si="9"/>
        <v>si</v>
      </c>
      <c r="K150" s="8" t="str">
        <f t="shared" ca="1" si="10"/>
        <v/>
      </c>
      <c r="L150" s="8"/>
      <c r="M150" s="8" t="str">
        <f t="shared" ca="1" si="11"/>
        <v>no</v>
      </c>
      <c r="Q150" s="23" t="str" cm="1">
        <f t="array" aca="1" ref="Q150" ca="1">_xlfn.IFS(J150="no","no",$B$10="si","si")</f>
        <v>si</v>
      </c>
    </row>
    <row r="151" spans="1:17" x14ac:dyDescent="0.3">
      <c r="A151" s="63" t="s">
        <v>688</v>
      </c>
      <c r="B151" s="56" t="s">
        <v>44</v>
      </c>
      <c r="C151" s="80" t="s">
        <v>689</v>
      </c>
      <c r="D151" s="38" t="s">
        <v>57</v>
      </c>
      <c r="E151" s="37" t="s">
        <v>690</v>
      </c>
      <c r="F151" s="38" t="s">
        <v>129</v>
      </c>
      <c r="G151" s="39" t="s">
        <v>691</v>
      </c>
      <c r="H151" s="40">
        <v>43706</v>
      </c>
      <c r="I151" s="41">
        <f>Table13[[#This Row],[Fecha 
de 
expedición]]+1461</f>
        <v>45167</v>
      </c>
      <c r="J151" s="62" t="str">
        <f t="shared" ca="1" si="9"/>
        <v>si</v>
      </c>
      <c r="K151" s="8" t="str">
        <f t="shared" ca="1" si="10"/>
        <v>Debe renovar licencia luego de curso de 8 horas</v>
      </c>
      <c r="L151" s="8"/>
      <c r="M151" s="8" t="str">
        <f t="shared" ca="1" si="11"/>
        <v>no</v>
      </c>
      <c r="Q151" s="23" t="str" cm="1">
        <f t="array" aca="1" ref="Q151" ca="1">_xlfn.IFS(J151="no","no",$B$10="si","si")</f>
        <v>si</v>
      </c>
    </row>
    <row r="152" spans="1:17" x14ac:dyDescent="0.3">
      <c r="A152" s="63" t="s">
        <v>692</v>
      </c>
      <c r="B152" s="56" t="s">
        <v>44</v>
      </c>
      <c r="C152" s="80" t="s">
        <v>693</v>
      </c>
      <c r="D152" s="38" t="s">
        <v>57</v>
      </c>
      <c r="E152" s="37" t="s">
        <v>694</v>
      </c>
      <c r="F152" s="40" t="s">
        <v>695</v>
      </c>
      <c r="G152" s="39" t="s">
        <v>696</v>
      </c>
      <c r="H152" s="40">
        <v>44530</v>
      </c>
      <c r="I152" s="41">
        <f>Table13[[#This Row],[Fecha 
de 
expedición]]+1461</f>
        <v>45991</v>
      </c>
      <c r="J152" s="62" t="str">
        <f t="shared" ca="1" si="9"/>
        <v>si</v>
      </c>
      <c r="K152" s="8" t="str">
        <f t="shared" ca="1" si="10"/>
        <v/>
      </c>
      <c r="L152" s="8"/>
      <c r="M152" s="8" t="str">
        <f t="shared" ca="1" si="11"/>
        <v>no</v>
      </c>
      <c r="Q152" s="23" t="str" cm="1">
        <f t="array" aca="1" ref="Q152" ca="1">_xlfn.IFS(J152="no","no",$B$10="si","si")</f>
        <v>si</v>
      </c>
    </row>
    <row r="153" spans="1:17" x14ac:dyDescent="0.3">
      <c r="A153" s="61" t="s">
        <v>697</v>
      </c>
      <c r="B153" s="56" t="s">
        <v>44</v>
      </c>
      <c r="C153" s="80" t="s">
        <v>698</v>
      </c>
      <c r="D153" s="38" t="s">
        <v>57</v>
      </c>
      <c r="E153" s="42" t="s">
        <v>699</v>
      </c>
      <c r="F153" s="38" t="s">
        <v>655</v>
      </c>
      <c r="G153" s="39" t="s">
        <v>700</v>
      </c>
      <c r="H153" s="40">
        <v>44356</v>
      </c>
      <c r="I153" s="41">
        <f>Table13[[#This Row],[Fecha 
de 
expedición]]+1461</f>
        <v>45817</v>
      </c>
      <c r="J153" s="62" t="str">
        <f t="shared" ca="1" si="9"/>
        <v>si</v>
      </c>
      <c r="K153" s="8" t="str">
        <f t="shared" ca="1" si="10"/>
        <v/>
      </c>
      <c r="L153" s="8"/>
      <c r="M153" s="8" t="str">
        <f t="shared" ca="1" si="11"/>
        <v>no</v>
      </c>
      <c r="Q153" s="23" t="str" cm="1">
        <f t="array" aca="1" ref="Q153" ca="1">_xlfn.IFS(J153="no","no",$B$10="si","si")</f>
        <v>si</v>
      </c>
    </row>
    <row r="154" spans="1:17" x14ac:dyDescent="0.3">
      <c r="A154" s="63" t="s">
        <v>706</v>
      </c>
      <c r="B154" s="56" t="s">
        <v>44</v>
      </c>
      <c r="C154" s="80" t="s">
        <v>707</v>
      </c>
      <c r="D154" s="38" t="s">
        <v>57</v>
      </c>
      <c r="E154" s="37" t="s">
        <v>708</v>
      </c>
      <c r="F154" s="38" t="s">
        <v>709</v>
      </c>
      <c r="G154" s="39" t="s">
        <v>710</v>
      </c>
      <c r="H154" s="40">
        <v>43410</v>
      </c>
      <c r="I154" s="41">
        <f>Table13[[#This Row],[Fecha 
de 
expedición]]+1461</f>
        <v>44871</v>
      </c>
      <c r="J154" s="62" t="str">
        <f t="shared" ca="1" si="9"/>
        <v>no</v>
      </c>
      <c r="K154" s="8" t="str">
        <f t="shared" ca="1" si="10"/>
        <v/>
      </c>
      <c r="L154" s="8"/>
      <c r="M154" s="8" t="str">
        <f t="shared" ca="1" si="11"/>
        <v>si</v>
      </c>
      <c r="Q154" s="23" t="str" cm="1">
        <f t="array" aca="1" ref="Q154" ca="1">_xlfn.IFS(J154="no","no",$B$10="si","si")</f>
        <v>no</v>
      </c>
    </row>
    <row r="155" spans="1:17" x14ac:dyDescent="0.3">
      <c r="A155" s="63" t="s">
        <v>711</v>
      </c>
      <c r="B155" s="56" t="s">
        <v>62</v>
      </c>
      <c r="C155" s="80" t="s">
        <v>712</v>
      </c>
      <c r="D155" s="38" t="s">
        <v>57</v>
      </c>
      <c r="E155" s="37" t="s">
        <v>713</v>
      </c>
      <c r="F155" s="38" t="s">
        <v>204</v>
      </c>
      <c r="G155" s="39" t="s">
        <v>714</v>
      </c>
      <c r="H155" s="40">
        <v>43217</v>
      </c>
      <c r="I155" s="41">
        <f>Table13[[#This Row],[Fecha 
de 
expedición]]+1461</f>
        <v>44678</v>
      </c>
      <c r="J155" s="62" t="str">
        <f t="shared" ca="1" si="9"/>
        <v>no</v>
      </c>
      <c r="K155" s="8" t="str">
        <f t="shared" ca="1" si="10"/>
        <v/>
      </c>
      <c r="L155" s="8"/>
      <c r="M155" s="8" t="str">
        <f t="shared" ca="1" si="11"/>
        <v>si</v>
      </c>
      <c r="Q155" s="23" t="str" cm="1">
        <f t="array" aca="1" ref="Q155" ca="1">_xlfn.IFS(J155="no","no",$B$10="si","si")</f>
        <v>no</v>
      </c>
    </row>
    <row r="156" spans="1:17" x14ac:dyDescent="0.3">
      <c r="A156" s="63" t="s">
        <v>9705</v>
      </c>
      <c r="B156" s="56" t="s">
        <v>62</v>
      </c>
      <c r="C156" s="80" t="s">
        <v>716</v>
      </c>
      <c r="D156" s="38" t="s">
        <v>46</v>
      </c>
      <c r="E156" s="37" t="s">
        <v>717</v>
      </c>
      <c r="F156" s="38" t="s">
        <v>74</v>
      </c>
      <c r="G156" s="39" t="s">
        <v>718</v>
      </c>
      <c r="H156" s="40">
        <v>43180</v>
      </c>
      <c r="I156" s="41">
        <f>Table13[[#This Row],[Fecha 
de 
expedición]]+1461</f>
        <v>44641</v>
      </c>
      <c r="J156" s="62" t="str">
        <f t="shared" ca="1" si="9"/>
        <v>no</v>
      </c>
      <c r="K156" s="8" t="str">
        <f t="shared" ca="1" si="10"/>
        <v/>
      </c>
      <c r="L156" s="8"/>
      <c r="M156" s="8" t="str">
        <f t="shared" ca="1" si="11"/>
        <v>si</v>
      </c>
      <c r="Q156" s="23" t="str" cm="1">
        <f t="array" aca="1" ref="Q156" ca="1">_xlfn.IFS(J156="no","no",$B$10="si","si")</f>
        <v>no</v>
      </c>
    </row>
    <row r="157" spans="1:17" x14ac:dyDescent="0.3">
      <c r="A157" s="63" t="s">
        <v>719</v>
      </c>
      <c r="B157" s="56" t="s">
        <v>44</v>
      </c>
      <c r="C157" s="80" t="s">
        <v>720</v>
      </c>
      <c r="D157" s="38" t="s">
        <v>46</v>
      </c>
      <c r="E157" s="37" t="s">
        <v>721</v>
      </c>
      <c r="F157" s="38" t="s">
        <v>74</v>
      </c>
      <c r="G157" s="39" t="s">
        <v>9706</v>
      </c>
      <c r="H157" s="40">
        <v>43404</v>
      </c>
      <c r="I157" s="41">
        <f>Table13[[#This Row],[Fecha 
de 
expedición]]+1461</f>
        <v>44865</v>
      </c>
      <c r="J157" s="62" t="str">
        <f t="shared" ca="1" si="9"/>
        <v>no</v>
      </c>
      <c r="K157" s="8" t="str">
        <f t="shared" ca="1" si="10"/>
        <v/>
      </c>
      <c r="L157" s="8"/>
      <c r="M157" s="8" t="str">
        <f t="shared" ca="1" si="11"/>
        <v>si</v>
      </c>
      <c r="Q157" s="23" t="str" cm="1">
        <f t="array" aca="1" ref="Q157" ca="1">_xlfn.IFS(J157="no","no",$B$10="si","si")</f>
        <v>no</v>
      </c>
    </row>
    <row r="158" spans="1:17" x14ac:dyDescent="0.3">
      <c r="A158" s="63" t="s">
        <v>723</v>
      </c>
      <c r="B158" s="56" t="s">
        <v>62</v>
      </c>
      <c r="C158" s="80" t="s">
        <v>724</v>
      </c>
      <c r="D158" s="38" t="s">
        <v>46</v>
      </c>
      <c r="E158" s="37" t="s">
        <v>725</v>
      </c>
      <c r="F158" s="38" t="s">
        <v>53</v>
      </c>
      <c r="G158" s="39" t="s">
        <v>9707</v>
      </c>
      <c r="H158" s="40">
        <v>43286</v>
      </c>
      <c r="I158" s="41">
        <f>Table13[[#This Row],[Fecha 
de 
expedición]]+1461</f>
        <v>44747</v>
      </c>
      <c r="J158" s="62" t="str">
        <f t="shared" ca="1" si="9"/>
        <v>no</v>
      </c>
      <c r="K158" s="8" t="str">
        <f t="shared" ca="1" si="10"/>
        <v/>
      </c>
      <c r="L158" s="8"/>
      <c r="M158" s="8" t="str">
        <f t="shared" ca="1" si="11"/>
        <v>si</v>
      </c>
      <c r="Q158" s="23" t="str" cm="1">
        <f t="array" aca="1" ref="Q158" ca="1">_xlfn.IFS(J158="no","no",$B$10="si","si")</f>
        <v>no</v>
      </c>
    </row>
    <row r="159" spans="1:17" x14ac:dyDescent="0.3">
      <c r="A159" s="61" t="s">
        <v>727</v>
      </c>
      <c r="B159" s="56" t="s">
        <v>44</v>
      </c>
      <c r="C159" s="57" t="s">
        <v>728</v>
      </c>
      <c r="D159" s="38" t="s">
        <v>57</v>
      </c>
      <c r="E159" s="60" t="s">
        <v>729</v>
      </c>
      <c r="F159" s="38" t="s">
        <v>453</v>
      </c>
      <c r="G159" s="39" t="s">
        <v>730</v>
      </c>
      <c r="H159" s="81">
        <v>44518</v>
      </c>
      <c r="I159" s="84">
        <f>Table13[[#This Row],[Fecha 
de 
expedición]]+1461</f>
        <v>45979</v>
      </c>
      <c r="J159" s="62" t="str">
        <f t="shared" ca="1" si="9"/>
        <v>si</v>
      </c>
      <c r="K159" s="8" t="str">
        <f t="shared" ca="1" si="10"/>
        <v/>
      </c>
      <c r="L159" s="8"/>
      <c r="M159" s="8" t="str">
        <f t="shared" ca="1" si="11"/>
        <v>no</v>
      </c>
      <c r="Q159" s="23" t="str" cm="1">
        <f t="array" aca="1" ref="Q159" ca="1">_xlfn.IFS(J159="no","no",$B$10="si","si")</f>
        <v>si</v>
      </c>
    </row>
    <row r="160" spans="1:17" x14ac:dyDescent="0.3">
      <c r="A160" s="63" t="s">
        <v>731</v>
      </c>
      <c r="B160" s="56" t="s">
        <v>44</v>
      </c>
      <c r="C160" s="80" t="s">
        <v>732</v>
      </c>
      <c r="D160" s="38" t="s">
        <v>46</v>
      </c>
      <c r="E160" s="37" t="s">
        <v>9708</v>
      </c>
      <c r="F160" s="38" t="s">
        <v>325</v>
      </c>
      <c r="G160" s="39" t="s">
        <v>734</v>
      </c>
      <c r="H160" s="40">
        <v>43539</v>
      </c>
      <c r="I160" s="41">
        <f>Table13[[#This Row],[Fecha 
de 
expedición]]+1461</f>
        <v>45000</v>
      </c>
      <c r="J160" s="62" t="str">
        <f t="shared" ca="1" si="9"/>
        <v>no</v>
      </c>
      <c r="K160" s="8" t="str">
        <f t="shared" ca="1" si="10"/>
        <v/>
      </c>
      <c r="L160" s="8"/>
      <c r="M160" s="8" t="str">
        <f t="shared" ca="1" si="11"/>
        <v>si</v>
      </c>
      <c r="Q160" s="23" t="str" cm="1">
        <f t="array" aca="1" ref="Q160" ca="1">_xlfn.IFS(J160="no","no",$B$10="si","si")</f>
        <v>no</v>
      </c>
    </row>
    <row r="161" spans="1:17" x14ac:dyDescent="0.3">
      <c r="A161" s="63" t="s">
        <v>739</v>
      </c>
      <c r="B161" s="56" t="s">
        <v>62</v>
      </c>
      <c r="C161" s="80" t="s">
        <v>740</v>
      </c>
      <c r="D161" s="38" t="s">
        <v>46</v>
      </c>
      <c r="E161" s="37" t="s">
        <v>9709</v>
      </c>
      <c r="F161" s="38" t="s">
        <v>74</v>
      </c>
      <c r="G161" s="39" t="s">
        <v>742</v>
      </c>
      <c r="H161" s="40">
        <v>43117</v>
      </c>
      <c r="I161" s="41">
        <f>Table13[[#This Row],[Fecha 
de 
expedición]]+1461</f>
        <v>44578</v>
      </c>
      <c r="J161" s="62" t="str">
        <f t="shared" ca="1" si="9"/>
        <v>no</v>
      </c>
      <c r="K161" s="8" t="str">
        <f t="shared" ca="1" si="10"/>
        <v/>
      </c>
      <c r="L161" s="8"/>
      <c r="M161" s="8" t="str">
        <f t="shared" ca="1" si="11"/>
        <v>si</v>
      </c>
      <c r="Q161" s="23" t="str" cm="1">
        <f t="array" aca="1" ref="Q161" ca="1">_xlfn.IFS(J161="no","no",$B$10="si","si")</f>
        <v>no</v>
      </c>
    </row>
    <row r="162" spans="1:17" x14ac:dyDescent="0.3">
      <c r="A162" s="63" t="s">
        <v>747</v>
      </c>
      <c r="B162" s="56" t="s">
        <v>44</v>
      </c>
      <c r="C162" s="80" t="s">
        <v>748</v>
      </c>
      <c r="D162" s="38" t="s">
        <v>57</v>
      </c>
      <c r="E162" s="37" t="s">
        <v>749</v>
      </c>
      <c r="F162" s="38" t="s">
        <v>74</v>
      </c>
      <c r="G162" s="39" t="s">
        <v>750</v>
      </c>
      <c r="H162" s="40">
        <v>44326</v>
      </c>
      <c r="I162" s="41">
        <f>Table13[[#This Row],[Fecha 
de 
expedición]]+1461</f>
        <v>45787</v>
      </c>
      <c r="J162" s="62" t="str">
        <f t="shared" ca="1" si="9"/>
        <v>si</v>
      </c>
      <c r="K162" s="8" t="str">
        <f t="shared" ca="1" si="10"/>
        <v/>
      </c>
      <c r="L162" s="8"/>
      <c r="M162" s="8" t="str">
        <f t="shared" ca="1" si="11"/>
        <v>no</v>
      </c>
      <c r="Q162" s="23" t="str" cm="1">
        <f t="array" aca="1" ref="Q162" ca="1">_xlfn.IFS(J162="no","no",$B$10="si","si")</f>
        <v>si</v>
      </c>
    </row>
    <row r="163" spans="1:17" x14ac:dyDescent="0.3">
      <c r="A163" s="63" t="s">
        <v>755</v>
      </c>
      <c r="B163" s="56" t="s">
        <v>44</v>
      </c>
      <c r="C163" s="80" t="s">
        <v>756</v>
      </c>
      <c r="D163" s="38" t="s">
        <v>57</v>
      </c>
      <c r="E163" s="37" t="s">
        <v>757</v>
      </c>
      <c r="F163" s="38" t="s">
        <v>74</v>
      </c>
      <c r="G163" s="39" t="s">
        <v>758</v>
      </c>
      <c r="H163" s="40">
        <v>43397</v>
      </c>
      <c r="I163" s="41">
        <f>Table13[[#This Row],[Fecha 
de 
expedición]]+1461</f>
        <v>44858</v>
      </c>
      <c r="J163" s="62" t="str">
        <f t="shared" ca="1" si="9"/>
        <v>no</v>
      </c>
      <c r="K163" s="8" t="str">
        <f t="shared" ca="1" si="10"/>
        <v/>
      </c>
      <c r="L163" s="8"/>
      <c r="M163" s="8" t="str">
        <f t="shared" ca="1" si="11"/>
        <v>si</v>
      </c>
      <c r="Q163" s="23" t="str" cm="1">
        <f t="array" aca="1" ref="Q163" ca="1">_xlfn.IFS(J163="no","no",$B$10="si","si")</f>
        <v>no</v>
      </c>
    </row>
    <row r="164" spans="1:17" x14ac:dyDescent="0.3">
      <c r="A164" s="63" t="s">
        <v>759</v>
      </c>
      <c r="B164" s="56" t="s">
        <v>62</v>
      </c>
      <c r="C164" s="80" t="s">
        <v>760</v>
      </c>
      <c r="D164" s="38" t="s">
        <v>57</v>
      </c>
      <c r="E164" s="37" t="s">
        <v>761</v>
      </c>
      <c r="F164" s="38" t="s">
        <v>74</v>
      </c>
      <c r="G164" s="39" t="s">
        <v>762</v>
      </c>
      <c r="H164" s="40">
        <v>44341</v>
      </c>
      <c r="I164" s="41">
        <f>Table13[[#This Row],[Fecha 
de 
expedición]]+1461</f>
        <v>45802</v>
      </c>
      <c r="J164" s="62" t="str">
        <f t="shared" ca="1" si="9"/>
        <v>si</v>
      </c>
      <c r="K164" s="8" t="str">
        <f t="shared" ca="1" si="10"/>
        <v/>
      </c>
      <c r="L164" s="8"/>
      <c r="M164" s="8" t="str">
        <f t="shared" ca="1" si="11"/>
        <v>no</v>
      </c>
      <c r="Q164" s="23" t="str" cm="1">
        <f t="array" aca="1" ref="Q164" ca="1">_xlfn.IFS(J164="no","no",$B$10="si","si")</f>
        <v>si</v>
      </c>
    </row>
    <row r="165" spans="1:17" x14ac:dyDescent="0.3">
      <c r="A165" s="63" t="s">
        <v>763</v>
      </c>
      <c r="B165" s="56" t="s">
        <v>44</v>
      </c>
      <c r="C165" s="80" t="s">
        <v>764</v>
      </c>
      <c r="D165" s="38" t="s">
        <v>57</v>
      </c>
      <c r="E165" s="37" t="s">
        <v>765</v>
      </c>
      <c r="F165" s="38" t="s">
        <v>53</v>
      </c>
      <c r="G165" s="39" t="s">
        <v>766</v>
      </c>
      <c r="H165" s="40">
        <v>43817</v>
      </c>
      <c r="I165" s="41">
        <f>Table13[[#This Row],[Fecha 
de 
expedición]]+1461</f>
        <v>45278</v>
      </c>
      <c r="J165" s="62" t="str">
        <f t="shared" ca="1" si="9"/>
        <v>si</v>
      </c>
      <c r="K165" s="8" t="str">
        <f t="shared" ca="1" si="10"/>
        <v/>
      </c>
      <c r="L165" s="8"/>
      <c r="M165" s="8" t="str">
        <f t="shared" ca="1" si="11"/>
        <v>no</v>
      </c>
      <c r="Q165" s="23" t="str" cm="1">
        <f t="array" aca="1" ref="Q165" ca="1">_xlfn.IFS(J165="no","no",$B$10="si","si")</f>
        <v>si</v>
      </c>
    </row>
    <row r="166" spans="1:17" x14ac:dyDescent="0.3">
      <c r="A166" s="63" t="s">
        <v>771</v>
      </c>
      <c r="B166" s="56" t="s">
        <v>62</v>
      </c>
      <c r="C166" s="80" t="s">
        <v>772</v>
      </c>
      <c r="D166" s="38" t="s">
        <v>57</v>
      </c>
      <c r="E166" s="37" t="s">
        <v>773</v>
      </c>
      <c r="F166" s="38" t="s">
        <v>69</v>
      </c>
      <c r="G166" s="39" t="s">
        <v>774</v>
      </c>
      <c r="H166" s="40">
        <v>43139</v>
      </c>
      <c r="I166" s="41">
        <f>Table13[[#This Row],[Fecha 
de 
expedición]]+1461</f>
        <v>44600</v>
      </c>
      <c r="J166" s="62" t="str">
        <f t="shared" ca="1" si="9"/>
        <v>no</v>
      </c>
      <c r="K166" s="8" t="str">
        <f t="shared" ca="1" si="10"/>
        <v/>
      </c>
      <c r="L166" s="8"/>
      <c r="M166" s="8" t="str">
        <f t="shared" ca="1" si="11"/>
        <v>si</v>
      </c>
      <c r="Q166" s="23" t="str" cm="1">
        <f t="array" aca="1" ref="Q166" ca="1">_xlfn.IFS(J166="no","no",$B$10="si","si")</f>
        <v>no</v>
      </c>
    </row>
    <row r="167" spans="1:17" x14ac:dyDescent="0.3">
      <c r="A167" s="63" t="s">
        <v>775</v>
      </c>
      <c r="B167" s="56" t="s">
        <v>44</v>
      </c>
      <c r="C167" s="80" t="s">
        <v>776</v>
      </c>
      <c r="D167" s="38" t="s">
        <v>57</v>
      </c>
      <c r="E167" s="37" t="s">
        <v>777</v>
      </c>
      <c r="F167" s="38" t="s">
        <v>678</v>
      </c>
      <c r="G167" s="39" t="s">
        <v>778</v>
      </c>
      <c r="H167" s="40">
        <v>44336</v>
      </c>
      <c r="I167" s="41">
        <f>Table13[[#This Row],[Fecha 
de 
expedición]]+1461</f>
        <v>45797</v>
      </c>
      <c r="J167" s="62" t="str">
        <f t="shared" ca="1" si="9"/>
        <v>si</v>
      </c>
      <c r="K167" s="8" t="str">
        <f t="shared" ca="1" si="10"/>
        <v/>
      </c>
      <c r="L167" s="8"/>
      <c r="M167" s="8" t="str">
        <f t="shared" ca="1" si="11"/>
        <v>no</v>
      </c>
      <c r="Q167" s="23" t="str" cm="1">
        <f t="array" aca="1" ref="Q167" ca="1">_xlfn.IFS(J167="no","no",$B$10="si","si")</f>
        <v>si</v>
      </c>
    </row>
    <row r="168" spans="1:17" x14ac:dyDescent="0.3">
      <c r="A168" s="63" t="s">
        <v>783</v>
      </c>
      <c r="B168" s="56" t="s">
        <v>44</v>
      </c>
      <c r="C168" s="80" t="s">
        <v>784</v>
      </c>
      <c r="D168" s="38" t="s">
        <v>57</v>
      </c>
      <c r="E168" s="37" t="s">
        <v>785</v>
      </c>
      <c r="F168" s="38" t="s">
        <v>453</v>
      </c>
      <c r="G168" s="39" t="s">
        <v>786</v>
      </c>
      <c r="H168" s="40">
        <v>44370</v>
      </c>
      <c r="I168" s="41">
        <f>Table13[[#This Row],[Fecha 
de 
expedición]]+1461</f>
        <v>45831</v>
      </c>
      <c r="J168" s="62" t="str">
        <f t="shared" ca="1" si="9"/>
        <v>si</v>
      </c>
      <c r="K168" s="8" t="str">
        <f t="shared" ca="1" si="10"/>
        <v/>
      </c>
      <c r="L168" s="8"/>
      <c r="M168" s="8" t="str">
        <f t="shared" ca="1" si="11"/>
        <v>no</v>
      </c>
      <c r="Q168" s="23" t="str" cm="1">
        <f t="array" aca="1" ref="Q168" ca="1">_xlfn.IFS(J168="no","no",$B$10="si","si")</f>
        <v>si</v>
      </c>
    </row>
    <row r="169" spans="1:17" x14ac:dyDescent="0.3">
      <c r="A169" s="63" t="s">
        <v>787</v>
      </c>
      <c r="B169" s="56" t="s">
        <v>44</v>
      </c>
      <c r="C169" s="80" t="s">
        <v>788</v>
      </c>
      <c r="D169" s="38" t="s">
        <v>57</v>
      </c>
      <c r="E169" s="37" t="s">
        <v>789</v>
      </c>
      <c r="F169" s="43" t="s">
        <v>790</v>
      </c>
      <c r="G169" s="39" t="s">
        <v>791</v>
      </c>
      <c r="H169" s="40">
        <v>44488</v>
      </c>
      <c r="I169" s="41">
        <f>Table13[[#This Row],[Fecha 
de 
expedición]]+1461</f>
        <v>45949</v>
      </c>
      <c r="J169" s="62" t="str">
        <f t="shared" ca="1" si="9"/>
        <v>si</v>
      </c>
      <c r="K169" s="8" t="str">
        <f t="shared" ca="1" si="10"/>
        <v/>
      </c>
      <c r="L169" s="8"/>
      <c r="M169" s="8" t="str">
        <f t="shared" ca="1" si="11"/>
        <v>no</v>
      </c>
      <c r="Q169" s="23" t="str" cm="1">
        <f t="array" aca="1" ref="Q169" ca="1">_xlfn.IFS(J169="no","no",$B$10="si","si")</f>
        <v>si</v>
      </c>
    </row>
    <row r="170" spans="1:17" x14ac:dyDescent="0.3">
      <c r="A170" s="63" t="s">
        <v>792</v>
      </c>
      <c r="B170" s="56" t="s">
        <v>44</v>
      </c>
      <c r="C170" s="80" t="s">
        <v>793</v>
      </c>
      <c r="D170" s="38" t="s">
        <v>57</v>
      </c>
      <c r="E170" s="37" t="s">
        <v>794</v>
      </c>
      <c r="F170" s="38" t="s">
        <v>129</v>
      </c>
      <c r="G170" s="39" t="s">
        <v>795</v>
      </c>
      <c r="H170" s="40">
        <v>44305</v>
      </c>
      <c r="I170" s="41">
        <f>Table13[[#This Row],[Fecha 
de 
expedición]]+1461</f>
        <v>45766</v>
      </c>
      <c r="J170" s="62" t="str">
        <f t="shared" ca="1" si="9"/>
        <v>si</v>
      </c>
      <c r="K170" s="8" t="str">
        <f t="shared" ca="1" si="10"/>
        <v/>
      </c>
      <c r="L170" s="8"/>
      <c r="M170" s="8" t="str">
        <f t="shared" ca="1" si="11"/>
        <v>no</v>
      </c>
      <c r="Q170" s="23" t="str" cm="1">
        <f t="array" aca="1" ref="Q170" ca="1">_xlfn.IFS(J170="no","no",$B$10="si","si")</f>
        <v>si</v>
      </c>
    </row>
    <row r="171" spans="1:17" x14ac:dyDescent="0.3">
      <c r="A171" s="63" t="s">
        <v>796</v>
      </c>
      <c r="B171" s="56" t="s">
        <v>62</v>
      </c>
      <c r="C171" s="80" t="s">
        <v>797</v>
      </c>
      <c r="D171" s="38" t="s">
        <v>57</v>
      </c>
      <c r="E171" s="37" t="s">
        <v>798</v>
      </c>
      <c r="F171" s="38" t="s">
        <v>402</v>
      </c>
      <c r="G171" s="39" t="s">
        <v>9710</v>
      </c>
      <c r="H171" s="40">
        <v>43276</v>
      </c>
      <c r="I171" s="41">
        <f>Table13[[#This Row],[Fecha 
de 
expedición]]+1461</f>
        <v>44737</v>
      </c>
      <c r="J171" s="62" t="str">
        <f t="shared" ca="1" si="9"/>
        <v>no</v>
      </c>
      <c r="K171" s="8" t="str">
        <f t="shared" ca="1" si="10"/>
        <v/>
      </c>
      <c r="L171" s="8"/>
      <c r="M171" s="8" t="str">
        <f t="shared" ca="1" si="11"/>
        <v>si</v>
      </c>
      <c r="Q171" s="23" t="str" cm="1">
        <f t="array" aca="1" ref="Q171" ca="1">_xlfn.IFS(J171="no","no",$B$10="si","si")</f>
        <v>no</v>
      </c>
    </row>
    <row r="172" spans="1:17" x14ac:dyDescent="0.3">
      <c r="A172" s="63" t="s">
        <v>800</v>
      </c>
      <c r="B172" s="56" t="s">
        <v>44</v>
      </c>
      <c r="C172" s="80" t="s">
        <v>801</v>
      </c>
      <c r="D172" s="38" t="s">
        <v>46</v>
      </c>
      <c r="E172" s="37" t="s">
        <v>802</v>
      </c>
      <c r="F172" s="38" t="s">
        <v>74</v>
      </c>
      <c r="G172" s="39" t="s">
        <v>803</v>
      </c>
      <c r="H172" s="40">
        <v>44370</v>
      </c>
      <c r="I172" s="41">
        <f>Table13[[#This Row],[Fecha 
de 
expedición]]+1461</f>
        <v>45831</v>
      </c>
      <c r="J172" s="62" t="str">
        <f t="shared" ca="1" si="9"/>
        <v>si</v>
      </c>
      <c r="K172" s="8" t="str">
        <f t="shared" ca="1" si="10"/>
        <v/>
      </c>
      <c r="L172" s="8"/>
      <c r="M172" s="8" t="str">
        <f t="shared" ca="1" si="11"/>
        <v>no</v>
      </c>
      <c r="Q172" s="23" t="str" cm="1">
        <f t="array" aca="1" ref="Q172" ca="1">_xlfn.IFS(J172="no","no",$B$10="si","si")</f>
        <v>si</v>
      </c>
    </row>
    <row r="173" spans="1:17" x14ac:dyDescent="0.3">
      <c r="A173" s="63" t="s">
        <v>804</v>
      </c>
      <c r="B173" s="56" t="s">
        <v>44</v>
      </c>
      <c r="C173" s="80" t="s">
        <v>805</v>
      </c>
      <c r="D173" s="38" t="s">
        <v>46</v>
      </c>
      <c r="E173" s="37" t="s">
        <v>806</v>
      </c>
      <c r="F173" s="38" t="s">
        <v>466</v>
      </c>
      <c r="G173" s="39" t="s">
        <v>807</v>
      </c>
      <c r="H173" s="40">
        <v>44497</v>
      </c>
      <c r="I173" s="41">
        <f>Table13[[#This Row],[Fecha 
de 
expedición]]+1461</f>
        <v>45958</v>
      </c>
      <c r="J173" s="62" t="str">
        <f t="shared" ca="1" si="9"/>
        <v>si</v>
      </c>
      <c r="K173" s="8" t="str">
        <f t="shared" ca="1" si="10"/>
        <v/>
      </c>
      <c r="L173" s="8"/>
      <c r="M173" s="8" t="str">
        <f t="shared" ca="1" si="11"/>
        <v>no</v>
      </c>
      <c r="Q173" s="23" t="str" cm="1">
        <f t="array" aca="1" ref="Q173" ca="1">_xlfn.IFS(J173="no","no",$B$10="si","si")</f>
        <v>si</v>
      </c>
    </row>
    <row r="174" spans="1:17" x14ac:dyDescent="0.3">
      <c r="A174" s="63" t="s">
        <v>808</v>
      </c>
      <c r="B174" s="56" t="s">
        <v>44</v>
      </c>
      <c r="C174" s="80" t="s">
        <v>809</v>
      </c>
      <c r="D174" s="38" t="s">
        <v>46</v>
      </c>
      <c r="E174" s="37" t="s">
        <v>810</v>
      </c>
      <c r="F174" s="38" t="s">
        <v>124</v>
      </c>
      <c r="G174" s="39" t="s">
        <v>811</v>
      </c>
      <c r="H174" s="40">
        <v>43600</v>
      </c>
      <c r="I174" s="41">
        <f>Table13[[#This Row],[Fecha 
de 
expedición]]+1461</f>
        <v>45061</v>
      </c>
      <c r="J174" s="62" t="str">
        <f t="shared" ca="1" si="9"/>
        <v>no</v>
      </c>
      <c r="K174" s="8" t="str">
        <f t="shared" ca="1" si="10"/>
        <v/>
      </c>
      <c r="L174" s="8"/>
      <c r="M174" s="8" t="str">
        <f t="shared" ca="1" si="11"/>
        <v>si</v>
      </c>
      <c r="Q174" s="23" t="str" cm="1">
        <f t="array" aca="1" ref="Q174" ca="1">_xlfn.IFS(J174="no","no",$B$10="si","si")</f>
        <v>no</v>
      </c>
    </row>
    <row r="175" spans="1:17" x14ac:dyDescent="0.3">
      <c r="A175" s="61" t="s">
        <v>812</v>
      </c>
      <c r="B175" s="56" t="s">
        <v>44</v>
      </c>
      <c r="C175" s="57" t="s">
        <v>813</v>
      </c>
      <c r="D175" s="38" t="s">
        <v>57</v>
      </c>
      <c r="E175" s="60" t="s">
        <v>814</v>
      </c>
      <c r="F175" s="38" t="s">
        <v>155</v>
      </c>
      <c r="G175" s="39" t="s">
        <v>815</v>
      </c>
      <c r="H175" s="81">
        <v>44530</v>
      </c>
      <c r="I175" s="84">
        <f>Table13[[#This Row],[Fecha 
de 
expedición]]+1461</f>
        <v>45991</v>
      </c>
      <c r="J175" s="62" t="str">
        <f t="shared" ca="1" si="9"/>
        <v>si</v>
      </c>
      <c r="K175" s="8" t="str">
        <f t="shared" ca="1" si="10"/>
        <v/>
      </c>
      <c r="L175" s="8"/>
      <c r="M175" s="8" t="str">
        <f t="shared" ca="1" si="11"/>
        <v>no</v>
      </c>
      <c r="Q175" s="23" t="str" cm="1">
        <f t="array" aca="1" ref="Q175" ca="1">_xlfn.IFS(J175="no","no",$B$10="si","si")</f>
        <v>si</v>
      </c>
    </row>
    <row r="176" spans="1:17" x14ac:dyDescent="0.3">
      <c r="A176" s="63" t="s">
        <v>824</v>
      </c>
      <c r="B176" s="56" t="s">
        <v>62</v>
      </c>
      <c r="C176" s="80" t="s">
        <v>825</v>
      </c>
      <c r="D176" s="38" t="s">
        <v>57</v>
      </c>
      <c r="E176" s="37" t="s">
        <v>826</v>
      </c>
      <c r="F176" s="38" t="s">
        <v>168</v>
      </c>
      <c r="G176" s="39" t="s">
        <v>827</v>
      </c>
      <c r="H176" s="40">
        <v>43171</v>
      </c>
      <c r="I176" s="41">
        <f>Table13[[#This Row],[Fecha 
de 
expedición]]+1461</f>
        <v>44632</v>
      </c>
      <c r="J176" s="62" t="str">
        <f t="shared" ca="1" si="9"/>
        <v>no</v>
      </c>
      <c r="K176" s="8" t="str">
        <f t="shared" ca="1" si="10"/>
        <v/>
      </c>
      <c r="L176" s="8"/>
      <c r="M176" s="8" t="str">
        <f t="shared" ca="1" si="11"/>
        <v>si</v>
      </c>
      <c r="Q176" s="23" t="str" cm="1">
        <f t="array" aca="1" ref="Q176" ca="1">_xlfn.IFS(J176="no","no",$B$10="si","si")</f>
        <v>no</v>
      </c>
    </row>
    <row r="177" spans="1:17" x14ac:dyDescent="0.3">
      <c r="A177" s="63" t="s">
        <v>828</v>
      </c>
      <c r="B177" s="56" t="s">
        <v>62</v>
      </c>
      <c r="C177" s="80" t="s">
        <v>829</v>
      </c>
      <c r="D177" s="38" t="s">
        <v>46</v>
      </c>
      <c r="E177" s="37" t="s">
        <v>830</v>
      </c>
      <c r="F177" s="38" t="s">
        <v>294</v>
      </c>
      <c r="G177" s="39" t="s">
        <v>831</v>
      </c>
      <c r="H177" s="40">
        <v>43221</v>
      </c>
      <c r="I177" s="41">
        <f>Table13[[#This Row],[Fecha 
de 
expedición]]+1461</f>
        <v>44682</v>
      </c>
      <c r="J177" s="62" t="str">
        <f t="shared" ca="1" si="9"/>
        <v>no</v>
      </c>
      <c r="K177" s="8" t="str">
        <f t="shared" ca="1" si="10"/>
        <v/>
      </c>
      <c r="L177" s="8"/>
      <c r="M177" s="8" t="str">
        <f t="shared" ca="1" si="11"/>
        <v>si</v>
      </c>
      <c r="Q177" s="23" t="str" cm="1">
        <f t="array" aca="1" ref="Q177" ca="1">_xlfn.IFS(J177="no","no",$B$10="si","si")</f>
        <v>no</v>
      </c>
    </row>
    <row r="178" spans="1:17" x14ac:dyDescent="0.3">
      <c r="A178" s="63" t="s">
        <v>832</v>
      </c>
      <c r="B178" s="56" t="s">
        <v>44</v>
      </c>
      <c r="C178" s="80" t="s">
        <v>833</v>
      </c>
      <c r="D178" s="38" t="s">
        <v>57</v>
      </c>
      <c r="E178" s="37" t="s">
        <v>9711</v>
      </c>
      <c r="F178" s="38" t="s">
        <v>835</v>
      </c>
      <c r="G178" s="39" t="s">
        <v>836</v>
      </c>
      <c r="H178" s="40">
        <v>43620</v>
      </c>
      <c r="I178" s="41">
        <f>Table13[[#This Row],[Fecha 
de 
expedición]]+1461</f>
        <v>45081</v>
      </c>
      <c r="J178" s="62" t="str">
        <f t="shared" ca="1" si="9"/>
        <v>no</v>
      </c>
      <c r="K178" s="8" t="str">
        <f t="shared" ca="1" si="10"/>
        <v>Debe renovar licencia luego de curso de 8 horas</v>
      </c>
      <c r="L178" s="8"/>
      <c r="M178" s="8" t="str">
        <f t="shared" ca="1" si="11"/>
        <v>si</v>
      </c>
      <c r="Q178" s="23" t="str" cm="1">
        <f t="array" aca="1" ref="Q178" ca="1">_xlfn.IFS(J178="no","no",$B$10="si","si")</f>
        <v>no</v>
      </c>
    </row>
    <row r="179" spans="1:17" x14ac:dyDescent="0.3">
      <c r="A179" s="63" t="s">
        <v>837</v>
      </c>
      <c r="B179" s="56" t="s">
        <v>62</v>
      </c>
      <c r="C179" s="80" t="s">
        <v>838</v>
      </c>
      <c r="D179" s="38" t="s">
        <v>46</v>
      </c>
      <c r="E179" s="37" t="s">
        <v>9712</v>
      </c>
      <c r="F179" s="38" t="s">
        <v>267</v>
      </c>
      <c r="G179" s="39" t="s">
        <v>9713</v>
      </c>
      <c r="H179" s="40">
        <v>43276</v>
      </c>
      <c r="I179" s="41">
        <f>Table13[[#This Row],[Fecha 
de 
expedición]]+1461</f>
        <v>44737</v>
      </c>
      <c r="J179" s="62" t="str">
        <f t="shared" ca="1" si="9"/>
        <v>no</v>
      </c>
      <c r="K179" s="8" t="str">
        <f t="shared" ca="1" si="10"/>
        <v/>
      </c>
      <c r="L179" s="8"/>
      <c r="M179" s="8" t="str">
        <f t="shared" ca="1" si="11"/>
        <v>si</v>
      </c>
      <c r="Q179" s="23" t="str" cm="1">
        <f t="array" aca="1" ref="Q179" ca="1">_xlfn.IFS(J179="no","no",$B$10="si","si")</f>
        <v>no</v>
      </c>
    </row>
    <row r="180" spans="1:17" x14ac:dyDescent="0.3">
      <c r="A180" s="63" t="s">
        <v>846</v>
      </c>
      <c r="B180" s="56" t="s">
        <v>62</v>
      </c>
      <c r="C180" s="80" t="s">
        <v>847</v>
      </c>
      <c r="D180" s="38" t="s">
        <v>46</v>
      </c>
      <c r="E180" s="37" t="s">
        <v>848</v>
      </c>
      <c r="F180" s="38" t="s">
        <v>849</v>
      </c>
      <c r="G180" s="39" t="s">
        <v>850</v>
      </c>
      <c r="H180" s="40">
        <v>43217</v>
      </c>
      <c r="I180" s="41">
        <f>Table13[[#This Row],[Fecha 
de 
expedición]]+1461</f>
        <v>44678</v>
      </c>
      <c r="J180" s="62" t="str">
        <f t="shared" ca="1" si="9"/>
        <v>no</v>
      </c>
      <c r="K180" s="8" t="str">
        <f t="shared" ca="1" si="10"/>
        <v/>
      </c>
      <c r="L180" s="8"/>
      <c r="M180" s="8" t="str">
        <f t="shared" ca="1" si="11"/>
        <v>si</v>
      </c>
      <c r="Q180" s="23" t="str" cm="1">
        <f t="array" aca="1" ref="Q180" ca="1">_xlfn.IFS(J180="no","no",$B$10="si","si")</f>
        <v>no</v>
      </c>
    </row>
    <row r="181" spans="1:17" x14ac:dyDescent="0.3">
      <c r="A181" s="63" t="s">
        <v>851</v>
      </c>
      <c r="B181" s="56" t="s">
        <v>44</v>
      </c>
      <c r="C181" s="80" t="s">
        <v>852</v>
      </c>
      <c r="D181" s="38" t="s">
        <v>57</v>
      </c>
      <c r="E181" s="42" t="s">
        <v>853</v>
      </c>
      <c r="F181" s="38" t="s">
        <v>285</v>
      </c>
      <c r="G181" s="39" t="s">
        <v>854</v>
      </c>
      <c r="H181" s="40">
        <v>44279</v>
      </c>
      <c r="I181" s="41">
        <f>Table13[[#This Row],[Fecha 
de 
expedición]]+1461</f>
        <v>45740</v>
      </c>
      <c r="J181" s="62" t="str">
        <f t="shared" ca="1" si="9"/>
        <v>si</v>
      </c>
      <c r="K181" s="8" t="str">
        <f t="shared" ca="1" si="10"/>
        <v/>
      </c>
      <c r="L181" s="8"/>
      <c r="M181" s="8" t="str">
        <f t="shared" ca="1" si="11"/>
        <v>no</v>
      </c>
      <c r="Q181" s="23" t="str" cm="1">
        <f t="array" aca="1" ref="Q181" ca="1">_xlfn.IFS(J181="no","no",$B$10="si","si")</f>
        <v>si</v>
      </c>
    </row>
    <row r="182" spans="1:17" x14ac:dyDescent="0.3">
      <c r="A182" s="63" t="s">
        <v>855</v>
      </c>
      <c r="B182" s="56" t="s">
        <v>44</v>
      </c>
      <c r="C182" s="80" t="s">
        <v>856</v>
      </c>
      <c r="D182" s="38" t="s">
        <v>57</v>
      </c>
      <c r="E182" s="42" t="s">
        <v>857</v>
      </c>
      <c r="F182" s="38" t="s">
        <v>858</v>
      </c>
      <c r="G182" s="39" t="s">
        <v>859</v>
      </c>
      <c r="H182" s="40">
        <v>44336</v>
      </c>
      <c r="I182" s="41">
        <f>Table13[[#This Row],[Fecha 
de 
expedición]]+1461</f>
        <v>45797</v>
      </c>
      <c r="J182" s="62" t="str">
        <f t="shared" ca="1" si="9"/>
        <v>si</v>
      </c>
      <c r="K182" s="8" t="str">
        <f t="shared" ca="1" si="10"/>
        <v/>
      </c>
      <c r="L182" s="8"/>
      <c r="M182" s="8" t="str">
        <f t="shared" ca="1" si="11"/>
        <v>no</v>
      </c>
      <c r="Q182" s="23" t="str" cm="1">
        <f t="array" aca="1" ref="Q182" ca="1">_xlfn.IFS(J182="no","no",$B$10="si","si")</f>
        <v>si</v>
      </c>
    </row>
    <row r="183" spans="1:17" x14ac:dyDescent="0.3">
      <c r="A183" s="63" t="s">
        <v>860</v>
      </c>
      <c r="B183" s="56" t="s">
        <v>44</v>
      </c>
      <c r="C183" s="80" t="s">
        <v>861</v>
      </c>
      <c r="D183" s="38" t="s">
        <v>57</v>
      </c>
      <c r="E183" s="37" t="s">
        <v>862</v>
      </c>
      <c r="F183" s="38" t="s">
        <v>430</v>
      </c>
      <c r="G183" s="39" t="s">
        <v>9714</v>
      </c>
      <c r="H183" s="40">
        <v>43518</v>
      </c>
      <c r="I183" s="41">
        <f>Table13[[#This Row],[Fecha 
de 
expedición]]+1461</f>
        <v>44979</v>
      </c>
      <c r="J183" s="62" t="str">
        <f t="shared" ca="1" si="9"/>
        <v>no</v>
      </c>
      <c r="K183" s="8" t="str">
        <f t="shared" ca="1" si="10"/>
        <v/>
      </c>
      <c r="L183" s="8"/>
      <c r="M183" s="8" t="str">
        <f t="shared" ca="1" si="11"/>
        <v>si</v>
      </c>
      <c r="Q183" s="23" t="str" cm="1">
        <f t="array" aca="1" ref="Q183" ca="1">_xlfn.IFS(J183="no","no",$B$10="si","si")</f>
        <v>no</v>
      </c>
    </row>
    <row r="184" spans="1:17" x14ac:dyDescent="0.3">
      <c r="A184" s="63" t="s">
        <v>864</v>
      </c>
      <c r="B184" s="56" t="s">
        <v>44</v>
      </c>
      <c r="C184" s="80" t="s">
        <v>865</v>
      </c>
      <c r="D184" s="38" t="s">
        <v>57</v>
      </c>
      <c r="E184" s="37" t="s">
        <v>866</v>
      </c>
      <c r="F184" s="38" t="s">
        <v>835</v>
      </c>
      <c r="G184" s="39" t="s">
        <v>867</v>
      </c>
      <c r="H184" s="40">
        <v>44326</v>
      </c>
      <c r="I184" s="41">
        <f>Table13[[#This Row],[Fecha 
de 
expedición]]+1461</f>
        <v>45787</v>
      </c>
      <c r="J184" s="62" t="str">
        <f t="shared" ca="1" si="9"/>
        <v>si</v>
      </c>
      <c r="K184" s="8" t="str">
        <f t="shared" ca="1" si="10"/>
        <v/>
      </c>
      <c r="L184" s="8"/>
      <c r="M184" s="8" t="str">
        <f t="shared" ca="1" si="11"/>
        <v>no</v>
      </c>
      <c r="Q184" s="23" t="str" cm="1">
        <f t="array" aca="1" ref="Q184" ca="1">_xlfn.IFS(J184="no","no",$B$10="si","si")</f>
        <v>si</v>
      </c>
    </row>
    <row r="185" spans="1:17" x14ac:dyDescent="0.3">
      <c r="A185" s="61" t="s">
        <v>868</v>
      </c>
      <c r="B185" s="56" t="s">
        <v>44</v>
      </c>
      <c r="C185" s="57" t="s">
        <v>869</v>
      </c>
      <c r="D185" s="38" t="s">
        <v>57</v>
      </c>
      <c r="E185" s="178" t="s">
        <v>870</v>
      </c>
      <c r="F185" s="38" t="s">
        <v>204</v>
      </c>
      <c r="G185" s="39" t="s">
        <v>871</v>
      </c>
      <c r="H185" s="40">
        <v>44383</v>
      </c>
      <c r="I185" s="41">
        <f>Table13[[#This Row],[Fecha 
de 
expedición]]+1461</f>
        <v>45844</v>
      </c>
      <c r="J185" s="62" t="str">
        <f t="shared" ca="1" si="9"/>
        <v>si</v>
      </c>
      <c r="K185" s="8" t="str">
        <f t="shared" ca="1" si="10"/>
        <v/>
      </c>
      <c r="L185" s="8"/>
      <c r="M185" s="8" t="str">
        <f t="shared" ca="1" si="11"/>
        <v>no</v>
      </c>
      <c r="Q185" s="23" t="str" cm="1">
        <f t="array" aca="1" ref="Q185" ca="1">_xlfn.IFS(J185="no","no",$B$10="si","si")</f>
        <v>si</v>
      </c>
    </row>
    <row r="186" spans="1:17" x14ac:dyDescent="0.3">
      <c r="A186" s="61" t="s">
        <v>872</v>
      </c>
      <c r="B186" s="56" t="s">
        <v>44</v>
      </c>
      <c r="C186" s="57" t="s">
        <v>873</v>
      </c>
      <c r="D186" s="38" t="s">
        <v>57</v>
      </c>
      <c r="E186" s="60" t="s">
        <v>874</v>
      </c>
      <c r="F186" s="38" t="s">
        <v>53</v>
      </c>
      <c r="G186" s="39" t="s">
        <v>875</v>
      </c>
      <c r="H186" s="81">
        <v>44518</v>
      </c>
      <c r="I186" s="84">
        <f>Table13[[#This Row],[Fecha 
de 
expedición]]+1461</f>
        <v>45979</v>
      </c>
      <c r="J186" s="62" t="str">
        <f t="shared" ca="1" si="9"/>
        <v>si</v>
      </c>
      <c r="K186" s="8" t="str">
        <f t="shared" ca="1" si="10"/>
        <v/>
      </c>
      <c r="L186" s="8"/>
      <c r="M186" s="8" t="str">
        <f t="shared" ca="1" si="11"/>
        <v>no</v>
      </c>
      <c r="Q186" s="23" t="str" cm="1">
        <f t="array" aca="1" ref="Q186" ca="1">_xlfn.IFS(J186="no","no",$B$10="si","si")</f>
        <v>si</v>
      </c>
    </row>
    <row r="187" spans="1:17" x14ac:dyDescent="0.3">
      <c r="A187" s="63" t="s">
        <v>876</v>
      </c>
      <c r="B187" s="56" t="s">
        <v>62</v>
      </c>
      <c r="C187" s="80" t="s">
        <v>877</v>
      </c>
      <c r="D187" s="38" t="s">
        <v>46</v>
      </c>
      <c r="E187" s="37" t="s">
        <v>878</v>
      </c>
      <c r="F187" s="38" t="s">
        <v>443</v>
      </c>
      <c r="G187" s="39" t="s">
        <v>9715</v>
      </c>
      <c r="H187" s="40">
        <v>43139</v>
      </c>
      <c r="I187" s="41">
        <f>Table13[[#This Row],[Fecha 
de 
expedición]]+1461</f>
        <v>44600</v>
      </c>
      <c r="J187" s="62" t="str">
        <f t="shared" ca="1" si="9"/>
        <v>no</v>
      </c>
      <c r="K187" s="8" t="str">
        <f t="shared" ca="1" si="10"/>
        <v/>
      </c>
      <c r="L187" s="8"/>
      <c r="M187" s="8" t="str">
        <f t="shared" ca="1" si="11"/>
        <v>si</v>
      </c>
      <c r="Q187" s="23" t="str" cm="1">
        <f t="array" aca="1" ref="Q187" ca="1">_xlfn.IFS(J187="no","no",$B$10="si","si")</f>
        <v>no</v>
      </c>
    </row>
    <row r="188" spans="1:17" x14ac:dyDescent="0.3">
      <c r="A188" s="63" t="s">
        <v>889</v>
      </c>
      <c r="B188" s="56" t="s">
        <v>44</v>
      </c>
      <c r="C188" s="80" t="s">
        <v>890</v>
      </c>
      <c r="D188" s="38" t="s">
        <v>57</v>
      </c>
      <c r="E188" s="37" t="s">
        <v>891</v>
      </c>
      <c r="F188" s="38" t="s">
        <v>892</v>
      </c>
      <c r="G188" s="39" t="s">
        <v>9716</v>
      </c>
      <c r="H188" s="40">
        <v>43389</v>
      </c>
      <c r="I188" s="41">
        <f>Table13[[#This Row],[Fecha 
de 
expedición]]+1461</f>
        <v>44850</v>
      </c>
      <c r="J188" s="62" t="str">
        <f t="shared" ca="1" si="9"/>
        <v>no</v>
      </c>
      <c r="K188" s="8" t="str">
        <f t="shared" ca="1" si="10"/>
        <v/>
      </c>
      <c r="L188" s="8"/>
      <c r="M188" s="8" t="str">
        <f t="shared" ca="1" si="11"/>
        <v>si</v>
      </c>
      <c r="Q188" s="23" t="str" cm="1">
        <f t="array" aca="1" ref="Q188" ca="1">_xlfn.IFS(J188="no","no",$B$10="si","si")</f>
        <v>no</v>
      </c>
    </row>
    <row r="189" spans="1:17" x14ac:dyDescent="0.3">
      <c r="A189" s="63" t="s">
        <v>894</v>
      </c>
      <c r="B189" s="56" t="s">
        <v>44</v>
      </c>
      <c r="C189" s="80" t="s">
        <v>895</v>
      </c>
      <c r="D189" s="38" t="s">
        <v>57</v>
      </c>
      <c r="E189" s="37" t="s">
        <v>896</v>
      </c>
      <c r="F189" s="38" t="s">
        <v>555</v>
      </c>
      <c r="G189" s="39" t="s">
        <v>9717</v>
      </c>
      <c r="H189" s="40">
        <v>43502</v>
      </c>
      <c r="I189" s="41">
        <f>Table13[[#This Row],[Fecha 
de 
expedición]]+1461</f>
        <v>44963</v>
      </c>
      <c r="J189" s="62" t="str">
        <f t="shared" ca="1" si="9"/>
        <v>no</v>
      </c>
      <c r="K189" s="8" t="str">
        <f t="shared" ca="1" si="10"/>
        <v/>
      </c>
      <c r="L189" s="8"/>
      <c r="M189" s="8" t="str">
        <f t="shared" ca="1" si="11"/>
        <v>si</v>
      </c>
      <c r="Q189" s="23" t="str" cm="1">
        <f t="array" aca="1" ref="Q189" ca="1">_xlfn.IFS(J189="no","no",$B$10="si","si")</f>
        <v>no</v>
      </c>
    </row>
    <row r="190" spans="1:17" x14ac:dyDescent="0.3">
      <c r="A190" s="63" t="s">
        <v>898</v>
      </c>
      <c r="B190" s="56" t="s">
        <v>44</v>
      </c>
      <c r="C190" s="80" t="s">
        <v>899</v>
      </c>
      <c r="D190" s="38" t="s">
        <v>57</v>
      </c>
      <c r="E190" s="37" t="s">
        <v>3938</v>
      </c>
      <c r="F190" s="38" t="s">
        <v>89</v>
      </c>
      <c r="G190" s="39" t="s">
        <v>900</v>
      </c>
      <c r="H190" s="40">
        <v>43608</v>
      </c>
      <c r="I190" s="41">
        <f>Table13[[#This Row],[Fecha 
de 
expedición]]+1461</f>
        <v>45069</v>
      </c>
      <c r="J190" s="62" t="str">
        <f t="shared" ca="1" si="9"/>
        <v>no</v>
      </c>
      <c r="K190" s="8" t="str">
        <f t="shared" ca="1" si="10"/>
        <v/>
      </c>
      <c r="L190" s="8"/>
      <c r="M190" s="8" t="str">
        <f t="shared" ca="1" si="11"/>
        <v>si</v>
      </c>
      <c r="Q190" s="23" t="str" cm="1">
        <f t="array" aca="1" ref="Q190" ca="1">_xlfn.IFS(J190="no","no",$B$10="si","si")</f>
        <v>no</v>
      </c>
    </row>
    <row r="191" spans="1:17" x14ac:dyDescent="0.3">
      <c r="A191" s="63" t="s">
        <v>905</v>
      </c>
      <c r="B191" s="56" t="s">
        <v>44</v>
      </c>
      <c r="C191" s="80" t="s">
        <v>906</v>
      </c>
      <c r="D191" s="38" t="s">
        <v>57</v>
      </c>
      <c r="E191" s="37" t="s">
        <v>3938</v>
      </c>
      <c r="F191" s="38" t="s">
        <v>619</v>
      </c>
      <c r="G191" s="39" t="s">
        <v>908</v>
      </c>
      <c r="H191" s="40">
        <v>43410</v>
      </c>
      <c r="I191" s="41">
        <f>Table13[[#This Row],[Fecha 
de 
expedición]]+1461</f>
        <v>44871</v>
      </c>
      <c r="J191" s="62" t="str">
        <f t="shared" ca="1" si="9"/>
        <v>no</v>
      </c>
      <c r="K191" s="8" t="str">
        <f t="shared" ca="1" si="10"/>
        <v/>
      </c>
      <c r="L191" s="8"/>
      <c r="M191" s="8" t="str">
        <f t="shared" ca="1" si="11"/>
        <v>si</v>
      </c>
      <c r="Q191" s="23" t="str" cm="1">
        <f t="array" aca="1" ref="Q191" ca="1">_xlfn.IFS(J191="no","no",$B$10="si","si")</f>
        <v>no</v>
      </c>
    </row>
    <row r="192" spans="1:17" x14ac:dyDescent="0.3">
      <c r="A192" s="63" t="s">
        <v>909</v>
      </c>
      <c r="B192" s="56" t="s">
        <v>44</v>
      </c>
      <c r="C192" s="80" t="s">
        <v>910</v>
      </c>
      <c r="D192" s="38" t="s">
        <v>46</v>
      </c>
      <c r="E192" s="37" t="s">
        <v>911</v>
      </c>
      <c r="F192" s="38" t="s">
        <v>325</v>
      </c>
      <c r="G192" s="39" t="s">
        <v>9718</v>
      </c>
      <c r="H192" s="40">
        <v>43391</v>
      </c>
      <c r="I192" s="41">
        <f>Table13[[#This Row],[Fecha 
de 
expedición]]+1461</f>
        <v>44852</v>
      </c>
      <c r="J192" s="62" t="str">
        <f t="shared" ca="1" si="9"/>
        <v>no</v>
      </c>
      <c r="K192" s="8" t="str">
        <f t="shared" ca="1" si="10"/>
        <v/>
      </c>
      <c r="L192" s="8"/>
      <c r="M192" s="8" t="str">
        <f t="shared" ca="1" si="11"/>
        <v>si</v>
      </c>
      <c r="Q192" s="23" t="str" cm="1">
        <f t="array" aca="1" ref="Q192" ca="1">_xlfn.IFS(J192="no","no",$B$10="si","si")</f>
        <v>no</v>
      </c>
    </row>
    <row r="193" spans="1:17" x14ac:dyDescent="0.3">
      <c r="A193" s="63" t="s">
        <v>921</v>
      </c>
      <c r="B193" s="56" t="s">
        <v>62</v>
      </c>
      <c r="C193" s="80" t="s">
        <v>922</v>
      </c>
      <c r="D193" s="38" t="s">
        <v>57</v>
      </c>
      <c r="E193" s="37" t="s">
        <v>923</v>
      </c>
      <c r="F193" s="38" t="s">
        <v>924</v>
      </c>
      <c r="G193" s="39" t="s">
        <v>9719</v>
      </c>
      <c r="H193" s="40">
        <v>43276</v>
      </c>
      <c r="I193" s="41">
        <f>Table13[[#This Row],[Fecha 
de 
expedición]]+1461</f>
        <v>44737</v>
      </c>
      <c r="J193" s="62" t="str">
        <f t="shared" ca="1" si="9"/>
        <v>no</v>
      </c>
      <c r="K193" s="8" t="str">
        <f t="shared" ca="1" si="10"/>
        <v/>
      </c>
      <c r="L193" s="8"/>
      <c r="M193" s="8" t="str">
        <f t="shared" ca="1" si="11"/>
        <v>si</v>
      </c>
      <c r="Q193" s="23" t="str" cm="1">
        <f t="array" aca="1" ref="Q193" ca="1">_xlfn.IFS(J193="no","no",$B$10="si","si")</f>
        <v>no</v>
      </c>
    </row>
    <row r="194" spans="1:17" x14ac:dyDescent="0.3">
      <c r="A194" s="63" t="s">
        <v>926</v>
      </c>
      <c r="B194" s="56" t="s">
        <v>44</v>
      </c>
      <c r="C194" s="80" t="s">
        <v>927</v>
      </c>
      <c r="D194" s="38" t="s">
        <v>57</v>
      </c>
      <c r="E194" s="37" t="s">
        <v>928</v>
      </c>
      <c r="F194" s="38" t="s">
        <v>929</v>
      </c>
      <c r="G194" s="39" t="s">
        <v>930</v>
      </c>
      <c r="H194" s="40">
        <v>43430</v>
      </c>
      <c r="I194" s="41">
        <f>Table13[[#This Row],[Fecha 
de 
expedición]]+1461</f>
        <v>44891</v>
      </c>
      <c r="J194" s="62" t="str">
        <f t="shared" ca="1" si="9"/>
        <v>no</v>
      </c>
      <c r="K194" s="8" t="str">
        <f t="shared" ca="1" si="10"/>
        <v/>
      </c>
      <c r="L194" s="8"/>
      <c r="M194" s="8" t="str">
        <f t="shared" ca="1" si="11"/>
        <v>si</v>
      </c>
      <c r="Q194" s="23" t="str" cm="1">
        <f t="array" aca="1" ref="Q194" ca="1">_xlfn.IFS(J194="no","no",$B$10="si","si")</f>
        <v>no</v>
      </c>
    </row>
    <row r="195" spans="1:17" x14ac:dyDescent="0.3">
      <c r="A195" s="63" t="s">
        <v>935</v>
      </c>
      <c r="B195" s="56" t="s">
        <v>44</v>
      </c>
      <c r="C195" s="80" t="s">
        <v>936</v>
      </c>
      <c r="D195" s="38" t="s">
        <v>46</v>
      </c>
      <c r="E195" s="37" t="s">
        <v>937</v>
      </c>
      <c r="F195" s="38" t="s">
        <v>267</v>
      </c>
      <c r="G195" s="39" t="s">
        <v>9720</v>
      </c>
      <c r="H195" s="40">
        <v>43539</v>
      </c>
      <c r="I195" s="41">
        <f>Table13[[#This Row],[Fecha 
de 
expedición]]+1461</f>
        <v>45000</v>
      </c>
      <c r="J195" s="62" t="str">
        <f t="shared" ca="1" si="9"/>
        <v>no</v>
      </c>
      <c r="K195" s="8" t="str">
        <f t="shared" ca="1" si="10"/>
        <v/>
      </c>
      <c r="L195" s="8"/>
      <c r="M195" s="8" t="str">
        <f t="shared" ca="1" si="11"/>
        <v>si</v>
      </c>
      <c r="Q195" s="23" t="str" cm="1">
        <f t="array" aca="1" ref="Q195" ca="1">_xlfn.IFS(J195="no","no",$B$10="si","si")</f>
        <v>no</v>
      </c>
    </row>
    <row r="196" spans="1:17" x14ac:dyDescent="0.3">
      <c r="A196" s="63" t="s">
        <v>9721</v>
      </c>
      <c r="B196" s="56" t="s">
        <v>44</v>
      </c>
      <c r="C196" s="80" t="s">
        <v>940</v>
      </c>
      <c r="D196" s="38" t="s">
        <v>57</v>
      </c>
      <c r="E196" s="37" t="s">
        <v>941</v>
      </c>
      <c r="F196" s="38" t="s">
        <v>237</v>
      </c>
      <c r="G196" s="39" t="s">
        <v>942</v>
      </c>
      <c r="H196" s="40">
        <v>43361</v>
      </c>
      <c r="I196" s="41">
        <f>Table13[[#This Row],[Fecha 
de 
expedición]]+1461</f>
        <v>44822</v>
      </c>
      <c r="J196" s="62" t="str">
        <f t="shared" ca="1" si="9"/>
        <v>no</v>
      </c>
      <c r="K196" s="8" t="str">
        <f t="shared" ca="1" si="10"/>
        <v/>
      </c>
      <c r="L196" s="8"/>
      <c r="M196" s="8" t="str">
        <f t="shared" ca="1" si="11"/>
        <v>si</v>
      </c>
      <c r="Q196" s="23" t="str" cm="1">
        <f t="array" aca="1" ref="Q196" ca="1">_xlfn.IFS(J196="no","no",$B$10="si","si")</f>
        <v>no</v>
      </c>
    </row>
    <row r="197" spans="1:17" x14ac:dyDescent="0.3">
      <c r="A197" s="63" t="s">
        <v>943</v>
      </c>
      <c r="B197" s="56" t="s">
        <v>62</v>
      </c>
      <c r="C197" s="80" t="s">
        <v>944</v>
      </c>
      <c r="D197" s="38" t="s">
        <v>57</v>
      </c>
      <c r="E197" s="37" t="s">
        <v>945</v>
      </c>
      <c r="F197" s="38" t="s">
        <v>655</v>
      </c>
      <c r="G197" s="39" t="s">
        <v>946</v>
      </c>
      <c r="H197" s="40">
        <v>43235</v>
      </c>
      <c r="I197" s="41">
        <f>Table13[[#This Row],[Fecha 
de 
expedición]]+1461</f>
        <v>44696</v>
      </c>
      <c r="J197" s="62" t="str">
        <f t="shared" ca="1" si="9"/>
        <v>no</v>
      </c>
      <c r="K197" s="8" t="str">
        <f t="shared" ca="1" si="10"/>
        <v/>
      </c>
      <c r="L197" s="8"/>
      <c r="M197" s="8" t="str">
        <f t="shared" ca="1" si="11"/>
        <v>si</v>
      </c>
      <c r="Q197" s="23" t="str" cm="1">
        <f t="array" aca="1" ref="Q197" ca="1">_xlfn.IFS(J197="no","no",$B$10="si","si")</f>
        <v>no</v>
      </c>
    </row>
    <row r="198" spans="1:17" x14ac:dyDescent="0.3">
      <c r="A198" s="63" t="s">
        <v>947</v>
      </c>
      <c r="B198" s="56" t="s">
        <v>44</v>
      </c>
      <c r="C198" s="80" t="s">
        <v>948</v>
      </c>
      <c r="D198" s="38" t="s">
        <v>57</v>
      </c>
      <c r="E198" s="37" t="s">
        <v>949</v>
      </c>
      <c r="F198" s="38" t="s">
        <v>402</v>
      </c>
      <c r="G198" s="39" t="s">
        <v>9722</v>
      </c>
      <c r="H198" s="40">
        <v>43453</v>
      </c>
      <c r="I198" s="41">
        <f>Table13[[#This Row],[Fecha 
de 
expedición]]+1461</f>
        <v>44914</v>
      </c>
      <c r="J198" s="62" t="str">
        <f t="shared" ca="1" si="9"/>
        <v>no</v>
      </c>
      <c r="K198" s="8" t="str">
        <f t="shared" ca="1" si="10"/>
        <v/>
      </c>
      <c r="L198" s="8"/>
      <c r="M198" s="8" t="str">
        <f t="shared" ca="1" si="11"/>
        <v>si</v>
      </c>
      <c r="Q198" s="23" t="str" cm="1">
        <f t="array" aca="1" ref="Q198" ca="1">_xlfn.IFS(J198="no","no",$B$10="si","si")</f>
        <v>no</v>
      </c>
    </row>
    <row r="199" spans="1:17" x14ac:dyDescent="0.3">
      <c r="A199" s="61" t="s">
        <v>951</v>
      </c>
      <c r="B199" s="56" t="s">
        <v>44</v>
      </c>
      <c r="C199" s="57" t="s">
        <v>952</v>
      </c>
      <c r="D199" s="38" t="s">
        <v>46</v>
      </c>
      <c r="E199" s="178" t="s">
        <v>953</v>
      </c>
      <c r="F199" s="38" t="s">
        <v>74</v>
      </c>
      <c r="G199" s="39" t="s">
        <v>954</v>
      </c>
      <c r="H199" s="40">
        <v>44370</v>
      </c>
      <c r="I199" s="41">
        <f>Table13[[#This Row],[Fecha 
de 
expedición]]+1461</f>
        <v>45831</v>
      </c>
      <c r="J199" s="62" t="str">
        <f t="shared" ca="1" si="9"/>
        <v>si</v>
      </c>
      <c r="K199" s="8" t="str">
        <f t="shared" ca="1" si="10"/>
        <v/>
      </c>
      <c r="L199" s="8"/>
      <c r="M199" s="8" t="str">
        <f t="shared" ca="1" si="11"/>
        <v>no</v>
      </c>
      <c r="Q199" s="23" t="str" cm="1">
        <f t="array" aca="1" ref="Q199" ca="1">_xlfn.IFS(J199="no","no",$B$10="si","si")</f>
        <v>si</v>
      </c>
    </row>
    <row r="200" spans="1:17" x14ac:dyDescent="0.3">
      <c r="A200" s="63" t="s">
        <v>955</v>
      </c>
      <c r="B200" s="56" t="s">
        <v>62</v>
      </c>
      <c r="C200" s="80" t="s">
        <v>956</v>
      </c>
      <c r="D200" s="38" t="s">
        <v>57</v>
      </c>
      <c r="E200" s="37" t="s">
        <v>957</v>
      </c>
      <c r="F200" s="38" t="s">
        <v>411</v>
      </c>
      <c r="G200" s="39" t="s">
        <v>958</v>
      </c>
      <c r="H200" s="40">
        <v>43171</v>
      </c>
      <c r="I200" s="41">
        <f>Table13[[#This Row],[Fecha 
de 
expedición]]+1461</f>
        <v>44632</v>
      </c>
      <c r="J200" s="62" t="str">
        <f t="shared" ca="1" si="9"/>
        <v>no</v>
      </c>
      <c r="K200" s="8" t="str">
        <f t="shared" ca="1" si="10"/>
        <v/>
      </c>
      <c r="L200" s="8"/>
      <c r="M200" s="8" t="str">
        <f t="shared" ca="1" si="11"/>
        <v>si</v>
      </c>
      <c r="Q200" s="23" t="str" cm="1">
        <f t="array" aca="1" ref="Q200" ca="1">_xlfn.IFS(J200="no","no",$B$10="si","si")</f>
        <v>no</v>
      </c>
    </row>
    <row r="201" spans="1:17" x14ac:dyDescent="0.3">
      <c r="A201" s="61" t="s">
        <v>963</v>
      </c>
      <c r="B201" s="56" t="s">
        <v>44</v>
      </c>
      <c r="C201" s="57" t="s">
        <v>964</v>
      </c>
      <c r="D201" s="38" t="s">
        <v>57</v>
      </c>
      <c r="E201" s="60" t="s">
        <v>965</v>
      </c>
      <c r="F201" s="38" t="s">
        <v>655</v>
      </c>
      <c r="G201" s="39" t="s">
        <v>966</v>
      </c>
      <c r="H201" s="81">
        <v>44497</v>
      </c>
      <c r="I201" s="84">
        <f>Table13[[#This Row],[Fecha 
de 
expedición]]+1461</f>
        <v>45958</v>
      </c>
      <c r="J201" s="62" t="str">
        <f t="shared" ca="1" si="9"/>
        <v>si</v>
      </c>
      <c r="K201" s="8" t="str">
        <f t="shared" ca="1" si="10"/>
        <v/>
      </c>
      <c r="L201" s="8"/>
      <c r="M201" s="8" t="str">
        <f t="shared" ca="1" si="11"/>
        <v>no</v>
      </c>
      <c r="Q201" s="23" t="str" cm="1">
        <f t="array" aca="1" ref="Q201" ca="1">_xlfn.IFS(J201="no","no",$B$10="si","si")</f>
        <v>si</v>
      </c>
    </row>
    <row r="202" spans="1:17" x14ac:dyDescent="0.3">
      <c r="A202" s="61" t="s">
        <v>967</v>
      </c>
      <c r="B202" s="56" t="s">
        <v>44</v>
      </c>
      <c r="C202" s="57" t="s">
        <v>968</v>
      </c>
      <c r="D202" s="38" t="s">
        <v>57</v>
      </c>
      <c r="E202" s="60" t="s">
        <v>969</v>
      </c>
      <c r="F202" s="38" t="s">
        <v>129</v>
      </c>
      <c r="G202" s="39" t="s">
        <v>970</v>
      </c>
      <c r="H202" s="81">
        <v>44497</v>
      </c>
      <c r="I202" s="84">
        <f>Table13[[#This Row],[Fecha 
de 
expedición]]+1461</f>
        <v>45958</v>
      </c>
      <c r="J202" s="62" t="str">
        <f t="shared" ca="1" si="9"/>
        <v>si</v>
      </c>
      <c r="K202" s="8" t="str">
        <f t="shared" ca="1" si="10"/>
        <v/>
      </c>
      <c r="L202" s="8"/>
      <c r="M202" s="8" t="str">
        <f t="shared" ca="1" si="11"/>
        <v>no</v>
      </c>
      <c r="Q202" s="23" t="str" cm="1">
        <f t="array" aca="1" ref="Q202" ca="1">_xlfn.IFS(J202="no","no",$B$10="si","si")</f>
        <v>si</v>
      </c>
    </row>
    <row r="203" spans="1:17" x14ac:dyDescent="0.3">
      <c r="A203" s="63" t="s">
        <v>971</v>
      </c>
      <c r="B203" s="56" t="s">
        <v>44</v>
      </c>
      <c r="C203" s="80" t="s">
        <v>972</v>
      </c>
      <c r="D203" s="38" t="s">
        <v>57</v>
      </c>
      <c r="E203" s="37" t="s">
        <v>973</v>
      </c>
      <c r="F203" s="38" t="s">
        <v>325</v>
      </c>
      <c r="G203" s="39" t="s">
        <v>974</v>
      </c>
      <c r="H203" s="40">
        <v>43672</v>
      </c>
      <c r="I203" s="41">
        <f>Table13[[#This Row],[Fecha 
de 
expedición]]+1461</f>
        <v>45133</v>
      </c>
      <c r="J203" s="62" t="str">
        <f t="shared" ca="1" si="9"/>
        <v>no</v>
      </c>
      <c r="K203" s="8" t="str">
        <f t="shared" ca="1" si="10"/>
        <v>Debe renovar licencia luego de curso de 8 horas</v>
      </c>
      <c r="L203" s="8"/>
      <c r="M203" s="8" t="str">
        <f t="shared" ca="1" si="11"/>
        <v>si</v>
      </c>
      <c r="Q203" s="23" t="str" cm="1">
        <f t="array" aca="1" ref="Q203" ca="1">_xlfn.IFS(J203="no","no",$B$10="si","si")</f>
        <v>no</v>
      </c>
    </row>
    <row r="204" spans="1:17" x14ac:dyDescent="0.3">
      <c r="A204" s="63" t="s">
        <v>975</v>
      </c>
      <c r="B204" s="56" t="s">
        <v>44</v>
      </c>
      <c r="C204" s="80" t="s">
        <v>976</v>
      </c>
      <c r="D204" s="38" t="s">
        <v>57</v>
      </c>
      <c r="E204" s="37" t="s">
        <v>977</v>
      </c>
      <c r="F204" s="38" t="s">
        <v>168</v>
      </c>
      <c r="G204" s="39" t="s">
        <v>978</v>
      </c>
      <c r="H204" s="40">
        <v>43430</v>
      </c>
      <c r="I204" s="41">
        <f>Table13[[#This Row],[Fecha 
de 
expedición]]+1461</f>
        <v>44891</v>
      </c>
      <c r="J204" s="62" t="str">
        <f t="shared" ca="1" si="9"/>
        <v>no</v>
      </c>
      <c r="K204" s="8" t="str">
        <f t="shared" ca="1" si="10"/>
        <v/>
      </c>
      <c r="L204" s="8"/>
      <c r="M204" s="8" t="str">
        <f t="shared" ca="1" si="11"/>
        <v>si</v>
      </c>
      <c r="Q204" s="23" t="str" cm="1">
        <f t="array" aca="1" ref="Q204" ca="1">_xlfn.IFS(J204="no","no",$B$10="si","si")</f>
        <v>no</v>
      </c>
    </row>
    <row r="205" spans="1:17" x14ac:dyDescent="0.3">
      <c r="A205" s="63" t="s">
        <v>979</v>
      </c>
      <c r="B205" s="56" t="s">
        <v>62</v>
      </c>
      <c r="C205" s="80" t="s">
        <v>980</v>
      </c>
      <c r="D205" s="38" t="s">
        <v>57</v>
      </c>
      <c r="E205" s="37" t="s">
        <v>981</v>
      </c>
      <c r="F205" s="38" t="s">
        <v>844</v>
      </c>
      <c r="G205" s="39" t="s">
        <v>982</v>
      </c>
      <c r="H205" s="40">
        <v>43158</v>
      </c>
      <c r="I205" s="41">
        <f>Table13[[#This Row],[Fecha 
de 
expedición]]+1461</f>
        <v>44619</v>
      </c>
      <c r="J205" s="62" t="str">
        <f t="shared" ca="1" si="9"/>
        <v>no</v>
      </c>
      <c r="K205" s="8" t="str">
        <f t="shared" ca="1" si="10"/>
        <v/>
      </c>
      <c r="L205" s="8"/>
      <c r="M205" s="8" t="str">
        <f t="shared" ca="1" si="11"/>
        <v>si</v>
      </c>
      <c r="Q205" s="23" t="str" cm="1">
        <f t="array" aca="1" ref="Q205" ca="1">_xlfn.IFS(J205="no","no",$B$10="si","si")</f>
        <v>no</v>
      </c>
    </row>
    <row r="206" spans="1:17" x14ac:dyDescent="0.3">
      <c r="A206" s="63" t="s">
        <v>983</v>
      </c>
      <c r="B206" s="56" t="s">
        <v>44</v>
      </c>
      <c r="C206" s="80" t="s">
        <v>984</v>
      </c>
      <c r="D206" s="38" t="s">
        <v>57</v>
      </c>
      <c r="E206" s="37" t="s">
        <v>985</v>
      </c>
      <c r="F206" s="38" t="s">
        <v>416</v>
      </c>
      <c r="G206" s="39" t="s">
        <v>9723</v>
      </c>
      <c r="H206" s="40">
        <v>43389</v>
      </c>
      <c r="I206" s="41">
        <f>Table13[[#This Row],[Fecha 
de 
expedición]]+1461</f>
        <v>44850</v>
      </c>
      <c r="J206" s="62" t="str">
        <f t="shared" ca="1" si="9"/>
        <v>no</v>
      </c>
      <c r="K206" s="8" t="str">
        <f t="shared" ca="1" si="10"/>
        <v/>
      </c>
      <c r="L206" s="8"/>
      <c r="M206" s="8" t="str">
        <f t="shared" ca="1" si="11"/>
        <v>si</v>
      </c>
      <c r="Q206" s="23" t="str" cm="1">
        <f t="array" aca="1" ref="Q206" ca="1">_xlfn.IFS(J206="no","no",$B$10="si","si")</f>
        <v>no</v>
      </c>
    </row>
    <row r="207" spans="1:17" x14ac:dyDescent="0.3">
      <c r="A207" s="63" t="s">
        <v>991</v>
      </c>
      <c r="B207" s="56" t="s">
        <v>44</v>
      </c>
      <c r="C207" s="80" t="s">
        <v>992</v>
      </c>
      <c r="D207" s="38" t="s">
        <v>57</v>
      </c>
      <c r="E207" s="37" t="s">
        <v>993</v>
      </c>
      <c r="F207" s="38" t="s">
        <v>994</v>
      </c>
      <c r="G207" s="39" t="s">
        <v>995</v>
      </c>
      <c r="H207" s="40">
        <v>44336</v>
      </c>
      <c r="I207" s="41">
        <f>Table13[[#This Row],[Fecha 
de 
expedición]]+1461</f>
        <v>45797</v>
      </c>
      <c r="J207" s="62" t="str">
        <f t="shared" ca="1" si="9"/>
        <v>si</v>
      </c>
      <c r="K207" s="8" t="str">
        <f t="shared" ca="1" si="10"/>
        <v/>
      </c>
      <c r="L207" s="8"/>
      <c r="M207" s="8" t="str">
        <f t="shared" ca="1" si="11"/>
        <v>no</v>
      </c>
      <c r="Q207" s="23" t="str" cm="1">
        <f t="array" aca="1" ref="Q207" ca="1">_xlfn.IFS(J207="no","no",$B$10="si","si")</f>
        <v>si</v>
      </c>
    </row>
    <row r="208" spans="1:17" x14ac:dyDescent="0.3">
      <c r="A208" s="63" t="s">
        <v>996</v>
      </c>
      <c r="B208" s="56" t="s">
        <v>44</v>
      </c>
      <c r="C208" s="80" t="s">
        <v>997</v>
      </c>
      <c r="D208" s="38" t="s">
        <v>57</v>
      </c>
      <c r="E208" s="37" t="s">
        <v>9724</v>
      </c>
      <c r="F208" s="38" t="s">
        <v>453</v>
      </c>
      <c r="G208" s="39" t="s">
        <v>999</v>
      </c>
      <c r="H208" s="40">
        <v>43410</v>
      </c>
      <c r="I208" s="41">
        <f>Table13[[#This Row],[Fecha 
de 
expedición]]+1461</f>
        <v>44871</v>
      </c>
      <c r="J208" s="62" t="str">
        <f t="shared" ca="1" si="9"/>
        <v>no</v>
      </c>
      <c r="K208" s="8" t="str">
        <f t="shared" ca="1" si="10"/>
        <v/>
      </c>
      <c r="L208" s="8"/>
      <c r="M208" s="8" t="str">
        <f t="shared" ca="1" si="11"/>
        <v>si</v>
      </c>
      <c r="Q208" s="23" t="str" cm="1">
        <f t="array" aca="1" ref="Q208" ca="1">_xlfn.IFS(J208="no","no",$B$10="si","si")</f>
        <v>no</v>
      </c>
    </row>
    <row r="209" spans="1:17" x14ac:dyDescent="0.3">
      <c r="A209" s="63" t="s">
        <v>1000</v>
      </c>
      <c r="B209" s="56" t="s">
        <v>62</v>
      </c>
      <c r="C209" s="80" t="s">
        <v>1001</v>
      </c>
      <c r="D209" s="38" t="s">
        <v>46</v>
      </c>
      <c r="E209" s="37" t="s">
        <v>1002</v>
      </c>
      <c r="F209" s="38" t="s">
        <v>555</v>
      </c>
      <c r="G209" s="39" t="s">
        <v>1003</v>
      </c>
      <c r="H209" s="40">
        <v>43117</v>
      </c>
      <c r="I209" s="41">
        <f>Table13[[#This Row],[Fecha 
de 
expedición]]+1461</f>
        <v>44578</v>
      </c>
      <c r="J209" s="62" t="str">
        <f t="shared" ref="J209:J272" ca="1" si="12">IF(I209&gt;=TODAY(),"si","no")</f>
        <v>no</v>
      </c>
      <c r="K209" s="8" t="str">
        <f t="shared" ref="K209:K272" ca="1" si="13">IF(ABS(_xlfn.DAYS(TODAY(),I209))&lt;$B$9,"Debe renovar licencia luego de curso de 8 horas","")</f>
        <v/>
      </c>
      <c r="L209" s="8"/>
      <c r="M209" s="8" t="str">
        <f t="shared" ref="M209:M272" ca="1" si="14">IF(AND(J209="no",$B$10="si"),"si","no")</f>
        <v>si</v>
      </c>
      <c r="Q209" s="23" t="str" cm="1">
        <f t="array" aca="1" ref="Q209" ca="1">_xlfn.IFS(J209="no","no",$B$10="si","si")</f>
        <v>no</v>
      </c>
    </row>
    <row r="210" spans="1:17" x14ac:dyDescent="0.3">
      <c r="A210" s="63" t="s">
        <v>1008</v>
      </c>
      <c r="B210" s="56" t="s">
        <v>44</v>
      </c>
      <c r="C210" s="80" t="s">
        <v>1009</v>
      </c>
      <c r="D210" s="38" t="s">
        <v>57</v>
      </c>
      <c r="E210" s="37" t="s">
        <v>1010</v>
      </c>
      <c r="F210" s="38" t="s">
        <v>1011</v>
      </c>
      <c r="G210" s="39" t="s">
        <v>1012</v>
      </c>
      <c r="H210" s="40">
        <v>44333</v>
      </c>
      <c r="I210" s="41">
        <f>Table13[[#This Row],[Fecha 
de 
expedición]]+1461</f>
        <v>45794</v>
      </c>
      <c r="J210" s="62" t="str">
        <f t="shared" ca="1" si="12"/>
        <v>si</v>
      </c>
      <c r="K210" s="8" t="str">
        <f t="shared" ca="1" si="13"/>
        <v/>
      </c>
      <c r="L210" s="8"/>
      <c r="M210" s="8" t="str">
        <f t="shared" ca="1" si="14"/>
        <v>no</v>
      </c>
      <c r="Q210" s="23" t="str" cm="1">
        <f t="array" aca="1" ref="Q210" ca="1">_xlfn.IFS(J210="no","no",$B$10="si","si")</f>
        <v>si</v>
      </c>
    </row>
    <row r="211" spans="1:17" x14ac:dyDescent="0.3">
      <c r="A211" s="63" t="s">
        <v>1013</v>
      </c>
      <c r="B211" s="56" t="s">
        <v>44</v>
      </c>
      <c r="C211" s="80" t="s">
        <v>1014</v>
      </c>
      <c r="D211" s="38" t="s">
        <v>57</v>
      </c>
      <c r="E211" s="37" t="s">
        <v>1015</v>
      </c>
      <c r="F211" s="38" t="s">
        <v>285</v>
      </c>
      <c r="G211" s="39" t="s">
        <v>1016</v>
      </c>
      <c r="H211" s="40">
        <v>43585</v>
      </c>
      <c r="I211" s="41">
        <f>Table13[[#This Row],[Fecha 
de 
expedición]]+1461</f>
        <v>45046</v>
      </c>
      <c r="J211" s="62" t="str">
        <f t="shared" ca="1" si="12"/>
        <v>no</v>
      </c>
      <c r="K211" s="8" t="str">
        <f t="shared" ca="1" si="13"/>
        <v/>
      </c>
      <c r="L211" s="8"/>
      <c r="M211" s="8" t="str">
        <f t="shared" ca="1" si="14"/>
        <v>si</v>
      </c>
      <c r="Q211" s="23" t="str" cm="1">
        <f t="array" aca="1" ref="Q211" ca="1">_xlfn.IFS(J211="no","no",$B$10="si","si")</f>
        <v>no</v>
      </c>
    </row>
    <row r="212" spans="1:17" x14ac:dyDescent="0.3">
      <c r="A212" s="63" t="s">
        <v>1021</v>
      </c>
      <c r="B212" s="56" t="s">
        <v>44</v>
      </c>
      <c r="C212" s="80" t="s">
        <v>1022</v>
      </c>
      <c r="D212" s="38" t="s">
        <v>57</v>
      </c>
      <c r="E212" s="37" t="s">
        <v>9725</v>
      </c>
      <c r="F212" s="38" t="s">
        <v>204</v>
      </c>
      <c r="G212" s="39" t="s">
        <v>9726</v>
      </c>
      <c r="H212" s="40">
        <v>43446</v>
      </c>
      <c r="I212" s="41">
        <f>Table13[[#This Row],[Fecha 
de 
expedición]]+1461</f>
        <v>44907</v>
      </c>
      <c r="J212" s="62" t="str">
        <f t="shared" ca="1" si="12"/>
        <v>no</v>
      </c>
      <c r="K212" s="8" t="str">
        <f t="shared" ca="1" si="13"/>
        <v/>
      </c>
      <c r="L212" s="8"/>
      <c r="M212" s="8" t="str">
        <f t="shared" ca="1" si="14"/>
        <v>si</v>
      </c>
      <c r="Q212" s="23" t="str" cm="1">
        <f t="array" aca="1" ref="Q212" ca="1">_xlfn.IFS(J212="no","no",$B$10="si","si")</f>
        <v>no</v>
      </c>
    </row>
    <row r="213" spans="1:17" x14ac:dyDescent="0.3">
      <c r="A213" s="63" t="s">
        <v>1025</v>
      </c>
      <c r="B213" s="56" t="s">
        <v>44</v>
      </c>
      <c r="C213" s="80" t="s">
        <v>1026</v>
      </c>
      <c r="D213" s="38" t="s">
        <v>57</v>
      </c>
      <c r="E213" s="37" t="s">
        <v>3938</v>
      </c>
      <c r="F213" s="38" t="s">
        <v>89</v>
      </c>
      <c r="G213" s="39" t="s">
        <v>1027</v>
      </c>
      <c r="H213" s="40">
        <v>43608</v>
      </c>
      <c r="I213" s="41">
        <f>Table13[[#This Row],[Fecha 
de 
expedición]]+1461</f>
        <v>45069</v>
      </c>
      <c r="J213" s="62" t="str">
        <f t="shared" ca="1" si="12"/>
        <v>no</v>
      </c>
      <c r="K213" s="8" t="str">
        <f t="shared" ca="1" si="13"/>
        <v/>
      </c>
      <c r="L213" s="8"/>
      <c r="M213" s="8" t="str">
        <f t="shared" ca="1" si="14"/>
        <v>si</v>
      </c>
      <c r="Q213" s="23" t="str" cm="1">
        <f t="array" aca="1" ref="Q213" ca="1">_xlfn.IFS(J213="no","no",$B$10="si","si")</f>
        <v>no</v>
      </c>
    </row>
    <row r="214" spans="1:17" x14ac:dyDescent="0.3">
      <c r="A214" s="63" t="s">
        <v>1032</v>
      </c>
      <c r="B214" s="56" t="s">
        <v>44</v>
      </c>
      <c r="C214" s="80" t="s">
        <v>1033</v>
      </c>
      <c r="D214" s="38" t="s">
        <v>57</v>
      </c>
      <c r="E214" s="37" t="s">
        <v>1034</v>
      </c>
      <c r="F214" s="38" t="s">
        <v>1035</v>
      </c>
      <c r="G214" s="39" t="s">
        <v>1036</v>
      </c>
      <c r="H214" s="40">
        <v>44335</v>
      </c>
      <c r="I214" s="41">
        <f>Table13[[#This Row],[Fecha 
de 
expedición]]+1461</f>
        <v>45796</v>
      </c>
      <c r="J214" s="62" t="str">
        <f t="shared" ca="1" si="12"/>
        <v>si</v>
      </c>
      <c r="K214" s="8" t="str">
        <f t="shared" ca="1" si="13"/>
        <v/>
      </c>
      <c r="L214" s="8"/>
      <c r="M214" s="8" t="str">
        <f t="shared" ca="1" si="14"/>
        <v>no</v>
      </c>
      <c r="Q214" s="23" t="str" cm="1">
        <f t="array" aca="1" ref="Q214" ca="1">_xlfn.IFS(J214="no","no",$B$10="si","si")</f>
        <v>si</v>
      </c>
    </row>
    <row r="215" spans="1:17" x14ac:dyDescent="0.3">
      <c r="A215" s="63" t="s">
        <v>1037</v>
      </c>
      <c r="B215" s="56" t="s">
        <v>44</v>
      </c>
      <c r="C215" s="80" t="s">
        <v>1038</v>
      </c>
      <c r="D215" s="38" t="s">
        <v>57</v>
      </c>
      <c r="E215" s="37" t="s">
        <v>1039</v>
      </c>
      <c r="F215" s="38" t="s">
        <v>1035</v>
      </c>
      <c r="G215" s="39" t="s">
        <v>1040</v>
      </c>
      <c r="H215" s="40">
        <v>43584</v>
      </c>
      <c r="I215" s="41">
        <f>Table13[[#This Row],[Fecha 
de 
expedición]]+1461</f>
        <v>45045</v>
      </c>
      <c r="J215" s="62" t="str">
        <f t="shared" ca="1" si="12"/>
        <v>no</v>
      </c>
      <c r="K215" s="8" t="str">
        <f t="shared" ca="1" si="13"/>
        <v/>
      </c>
      <c r="L215" s="8"/>
      <c r="M215" s="8" t="str">
        <f t="shared" ca="1" si="14"/>
        <v>si</v>
      </c>
      <c r="Q215" s="23" t="str" cm="1">
        <f t="array" aca="1" ref="Q215" ca="1">_xlfn.IFS(J215="no","no",$B$10="si","si")</f>
        <v>no</v>
      </c>
    </row>
    <row r="216" spans="1:17" x14ac:dyDescent="0.3">
      <c r="A216" s="63" t="s">
        <v>1041</v>
      </c>
      <c r="B216" s="56" t="s">
        <v>44</v>
      </c>
      <c r="C216" s="80" t="s">
        <v>1042</v>
      </c>
      <c r="D216" s="38" t="s">
        <v>57</v>
      </c>
      <c r="E216" s="37" t="s">
        <v>1043</v>
      </c>
      <c r="F216" s="38" t="s">
        <v>155</v>
      </c>
      <c r="G216" s="39" t="s">
        <v>1044</v>
      </c>
      <c r="H216" s="40">
        <v>43440</v>
      </c>
      <c r="I216" s="41">
        <f>Table13[[#This Row],[Fecha 
de 
expedición]]+1461</f>
        <v>44901</v>
      </c>
      <c r="J216" s="62" t="str">
        <f t="shared" ca="1" si="12"/>
        <v>no</v>
      </c>
      <c r="K216" s="8" t="str">
        <f t="shared" ca="1" si="13"/>
        <v/>
      </c>
      <c r="L216" s="8"/>
      <c r="M216" s="8" t="str">
        <f t="shared" ca="1" si="14"/>
        <v>si</v>
      </c>
      <c r="Q216" s="23" t="str" cm="1">
        <f t="array" aca="1" ref="Q216" ca="1">_xlfn.IFS(J216="no","no",$B$10="si","si")</f>
        <v>no</v>
      </c>
    </row>
    <row r="217" spans="1:17" x14ac:dyDescent="0.3">
      <c r="A217" s="63" t="s">
        <v>1045</v>
      </c>
      <c r="B217" s="56" t="s">
        <v>44</v>
      </c>
      <c r="C217" s="80" t="s">
        <v>1046</v>
      </c>
      <c r="D217" s="38" t="s">
        <v>57</v>
      </c>
      <c r="E217" s="37" t="s">
        <v>9727</v>
      </c>
      <c r="F217" s="38" t="s">
        <v>1048</v>
      </c>
      <c r="G217" s="39" t="s">
        <v>1049</v>
      </c>
      <c r="H217" s="40">
        <v>43446</v>
      </c>
      <c r="I217" s="41">
        <f>Table13[[#This Row],[Fecha 
de 
expedición]]+1461</f>
        <v>44907</v>
      </c>
      <c r="J217" s="62" t="str">
        <f t="shared" ca="1" si="12"/>
        <v>no</v>
      </c>
      <c r="K217" s="8" t="str">
        <f t="shared" ca="1" si="13"/>
        <v/>
      </c>
      <c r="L217" s="8"/>
      <c r="M217" s="8" t="str">
        <f t="shared" ca="1" si="14"/>
        <v>si</v>
      </c>
      <c r="Q217" s="23" t="str" cm="1">
        <f t="array" aca="1" ref="Q217" ca="1">_xlfn.IFS(J217="no","no",$B$10="si","si")</f>
        <v>no</v>
      </c>
    </row>
    <row r="218" spans="1:17" x14ac:dyDescent="0.3">
      <c r="A218" s="63" t="s">
        <v>1050</v>
      </c>
      <c r="B218" s="56" t="s">
        <v>44</v>
      </c>
      <c r="C218" s="80" t="s">
        <v>1051</v>
      </c>
      <c r="D218" s="38" t="s">
        <v>57</v>
      </c>
      <c r="E218" s="37" t="s">
        <v>1052</v>
      </c>
      <c r="F218" s="38" t="s">
        <v>1053</v>
      </c>
      <c r="G218" s="39" t="s">
        <v>1054</v>
      </c>
      <c r="H218" s="40">
        <v>43852</v>
      </c>
      <c r="I218" s="41">
        <f>Table13[[#This Row],[Fecha 
de 
expedición]]+1461</f>
        <v>45313</v>
      </c>
      <c r="J218" s="62" t="str">
        <f t="shared" ca="1" si="12"/>
        <v>si</v>
      </c>
      <c r="K218" s="8" t="str">
        <f t="shared" ca="1" si="13"/>
        <v/>
      </c>
      <c r="L218" s="8"/>
      <c r="M218" s="8" t="str">
        <f t="shared" ca="1" si="14"/>
        <v>no</v>
      </c>
      <c r="Q218" s="23" t="str" cm="1">
        <f t="array" aca="1" ref="Q218" ca="1">_xlfn.IFS(J218="no","no",$B$10="si","si")</f>
        <v>si</v>
      </c>
    </row>
    <row r="219" spans="1:17" x14ac:dyDescent="0.3">
      <c r="A219" s="63" t="s">
        <v>1055</v>
      </c>
      <c r="B219" s="56" t="s">
        <v>62</v>
      </c>
      <c r="C219" s="80" t="s">
        <v>1056</v>
      </c>
      <c r="D219" s="38" t="s">
        <v>57</v>
      </c>
      <c r="E219" s="37" t="s">
        <v>9728</v>
      </c>
      <c r="F219" s="38" t="s">
        <v>155</v>
      </c>
      <c r="G219" s="39" t="s">
        <v>1058</v>
      </c>
      <c r="H219" s="40">
        <v>43158</v>
      </c>
      <c r="I219" s="41">
        <f>Table13[[#This Row],[Fecha 
de 
expedición]]+1461</f>
        <v>44619</v>
      </c>
      <c r="J219" s="62" t="str">
        <f t="shared" ca="1" si="12"/>
        <v>no</v>
      </c>
      <c r="K219" s="8" t="str">
        <f t="shared" ca="1" si="13"/>
        <v/>
      </c>
      <c r="L219" s="8"/>
      <c r="M219" s="8" t="str">
        <f t="shared" ca="1" si="14"/>
        <v>si</v>
      </c>
      <c r="Q219" s="23" t="str" cm="1">
        <f t="array" aca="1" ref="Q219" ca="1">_xlfn.IFS(J219="no","no",$B$10="si","si")</f>
        <v>no</v>
      </c>
    </row>
    <row r="220" spans="1:17" x14ac:dyDescent="0.3">
      <c r="A220" s="63" t="s">
        <v>1059</v>
      </c>
      <c r="B220" s="56" t="s">
        <v>44</v>
      </c>
      <c r="C220" s="80" t="s">
        <v>1060</v>
      </c>
      <c r="D220" s="38" t="s">
        <v>46</v>
      </c>
      <c r="E220" s="37" t="s">
        <v>1061</v>
      </c>
      <c r="F220" s="38" t="s">
        <v>555</v>
      </c>
      <c r="G220" s="39" t="s">
        <v>9729</v>
      </c>
      <c r="H220" s="40">
        <v>43360</v>
      </c>
      <c r="I220" s="41">
        <f>Table13[[#This Row],[Fecha 
de 
expedición]]+1461</f>
        <v>44821</v>
      </c>
      <c r="J220" s="62" t="str">
        <f t="shared" ca="1" si="12"/>
        <v>no</v>
      </c>
      <c r="K220" s="8" t="str">
        <f t="shared" ca="1" si="13"/>
        <v/>
      </c>
      <c r="L220" s="8"/>
      <c r="M220" s="8" t="str">
        <f t="shared" ca="1" si="14"/>
        <v>si</v>
      </c>
      <c r="Q220" s="23" t="str" cm="1">
        <f t="array" aca="1" ref="Q220" ca="1">_xlfn.IFS(J220="no","no",$B$10="si","si")</f>
        <v>no</v>
      </c>
    </row>
    <row r="221" spans="1:17" x14ac:dyDescent="0.3">
      <c r="A221" s="63" t="s">
        <v>1063</v>
      </c>
      <c r="B221" s="56" t="s">
        <v>62</v>
      </c>
      <c r="C221" s="80" t="s">
        <v>1064</v>
      </c>
      <c r="D221" s="38" t="s">
        <v>46</v>
      </c>
      <c r="E221" s="37" t="s">
        <v>1065</v>
      </c>
      <c r="F221" s="38" t="s">
        <v>48</v>
      </c>
      <c r="G221" s="39" t="s">
        <v>9730</v>
      </c>
      <c r="H221" s="40">
        <v>43276</v>
      </c>
      <c r="I221" s="41">
        <f>Table13[[#This Row],[Fecha 
de 
expedición]]+1461</f>
        <v>44737</v>
      </c>
      <c r="J221" s="62" t="str">
        <f t="shared" ca="1" si="12"/>
        <v>no</v>
      </c>
      <c r="K221" s="8" t="str">
        <f t="shared" ca="1" si="13"/>
        <v/>
      </c>
      <c r="L221" s="8"/>
      <c r="M221" s="8" t="str">
        <f t="shared" ca="1" si="14"/>
        <v>si</v>
      </c>
      <c r="Q221" s="23" t="str" cm="1">
        <f t="array" aca="1" ref="Q221" ca="1">_xlfn.IFS(J221="no","no",$B$10="si","si")</f>
        <v>no</v>
      </c>
    </row>
    <row r="222" spans="1:17" x14ac:dyDescent="0.3">
      <c r="A222" s="63" t="s">
        <v>1075</v>
      </c>
      <c r="B222" s="56" t="s">
        <v>44</v>
      </c>
      <c r="C222" s="80" t="s">
        <v>1076</v>
      </c>
      <c r="D222" s="38" t="s">
        <v>57</v>
      </c>
      <c r="E222" s="37" t="s">
        <v>1077</v>
      </c>
      <c r="F222" s="38" t="s">
        <v>1035</v>
      </c>
      <c r="G222" s="39" t="s">
        <v>1078</v>
      </c>
      <c r="H222" s="40">
        <v>43479</v>
      </c>
      <c r="I222" s="41">
        <f>Table13[[#This Row],[Fecha 
de 
expedición]]+1461</f>
        <v>44940</v>
      </c>
      <c r="J222" s="62" t="str">
        <f t="shared" ca="1" si="12"/>
        <v>no</v>
      </c>
      <c r="K222" s="8" t="str">
        <f t="shared" ca="1" si="13"/>
        <v/>
      </c>
      <c r="L222" s="8"/>
      <c r="M222" s="8" t="str">
        <f t="shared" ca="1" si="14"/>
        <v>si</v>
      </c>
      <c r="Q222" s="23" t="str" cm="1">
        <f t="array" aca="1" ref="Q222" ca="1">_xlfn.IFS(J222="no","no",$B$10="si","si")</f>
        <v>no</v>
      </c>
    </row>
    <row r="223" spans="1:17" x14ac:dyDescent="0.3">
      <c r="A223" s="63" t="s">
        <v>1079</v>
      </c>
      <c r="B223" s="56" t="s">
        <v>44</v>
      </c>
      <c r="C223" s="80" t="s">
        <v>1080</v>
      </c>
      <c r="D223" s="38" t="s">
        <v>57</v>
      </c>
      <c r="E223" s="37" t="s">
        <v>1081</v>
      </c>
      <c r="F223" s="38" t="s">
        <v>114</v>
      </c>
      <c r="G223" s="39" t="s">
        <v>1082</v>
      </c>
      <c r="H223" s="40">
        <v>43391</v>
      </c>
      <c r="I223" s="41">
        <f>Table13[[#This Row],[Fecha 
de 
expedición]]+1461</f>
        <v>44852</v>
      </c>
      <c r="J223" s="62" t="str">
        <f t="shared" ca="1" si="12"/>
        <v>no</v>
      </c>
      <c r="K223" s="8" t="str">
        <f t="shared" ca="1" si="13"/>
        <v/>
      </c>
      <c r="L223" s="8"/>
      <c r="M223" s="8" t="str">
        <f t="shared" ca="1" si="14"/>
        <v>si</v>
      </c>
      <c r="Q223" s="23" t="str" cm="1">
        <f t="array" aca="1" ref="Q223" ca="1">_xlfn.IFS(J223="no","no",$B$10="si","si")</f>
        <v>no</v>
      </c>
    </row>
    <row r="224" spans="1:17" x14ac:dyDescent="0.3">
      <c r="A224" s="63" t="s">
        <v>1083</v>
      </c>
      <c r="B224" s="56" t="s">
        <v>44</v>
      </c>
      <c r="C224" s="80" t="s">
        <v>1084</v>
      </c>
      <c r="D224" s="38" t="s">
        <v>57</v>
      </c>
      <c r="E224" s="37" t="s">
        <v>9731</v>
      </c>
      <c r="F224" s="38" t="s">
        <v>664</v>
      </c>
      <c r="G224" s="39" t="s">
        <v>9732</v>
      </c>
      <c r="H224" s="40">
        <v>43446</v>
      </c>
      <c r="I224" s="41">
        <f>Table13[[#This Row],[Fecha 
de 
expedición]]+1461</f>
        <v>44907</v>
      </c>
      <c r="J224" s="62" t="str">
        <f t="shared" ca="1" si="12"/>
        <v>no</v>
      </c>
      <c r="K224" s="8" t="str">
        <f t="shared" ca="1" si="13"/>
        <v/>
      </c>
      <c r="L224" s="8"/>
      <c r="M224" s="8" t="str">
        <f t="shared" ca="1" si="14"/>
        <v>si</v>
      </c>
      <c r="Q224" s="23" t="str" cm="1">
        <f t="array" aca="1" ref="Q224" ca="1">_xlfn.IFS(J224="no","no",$B$10="si","si")</f>
        <v>no</v>
      </c>
    </row>
    <row r="225" spans="1:17" x14ac:dyDescent="0.3">
      <c r="A225" s="63" t="s">
        <v>1087</v>
      </c>
      <c r="B225" s="56" t="s">
        <v>44</v>
      </c>
      <c r="C225" s="80" t="s">
        <v>1088</v>
      </c>
      <c r="D225" s="38" t="s">
        <v>57</v>
      </c>
      <c r="E225" s="37" t="s">
        <v>1089</v>
      </c>
      <c r="F225" s="38" t="s">
        <v>425</v>
      </c>
      <c r="G225" s="39" t="s">
        <v>1090</v>
      </c>
      <c r="H225" s="40">
        <v>43620</v>
      </c>
      <c r="I225" s="41">
        <f>Table13[[#This Row],[Fecha 
de 
expedición]]+1461</f>
        <v>45081</v>
      </c>
      <c r="J225" s="62" t="str">
        <f t="shared" ca="1" si="12"/>
        <v>no</v>
      </c>
      <c r="K225" s="8" t="str">
        <f t="shared" ca="1" si="13"/>
        <v>Debe renovar licencia luego de curso de 8 horas</v>
      </c>
      <c r="L225" s="8"/>
      <c r="M225" s="8" t="str">
        <f t="shared" ca="1" si="14"/>
        <v>si</v>
      </c>
      <c r="Q225" s="23" t="str" cm="1">
        <f t="array" aca="1" ref="Q225" ca="1">_xlfn.IFS(J225="no","no",$B$10="si","si")</f>
        <v>no</v>
      </c>
    </row>
    <row r="226" spans="1:17" x14ac:dyDescent="0.3">
      <c r="A226" s="63" t="s">
        <v>1091</v>
      </c>
      <c r="B226" s="56" t="s">
        <v>44</v>
      </c>
      <c r="C226" s="80" t="s">
        <v>1092</v>
      </c>
      <c r="D226" s="38" t="s">
        <v>57</v>
      </c>
      <c r="E226" s="37" t="s">
        <v>1093</v>
      </c>
      <c r="F226" s="38" t="s">
        <v>929</v>
      </c>
      <c r="G226" s="39" t="s">
        <v>9733</v>
      </c>
      <c r="H226" s="40">
        <v>43430</v>
      </c>
      <c r="I226" s="41">
        <f>Table13[[#This Row],[Fecha 
de 
expedición]]+1461</f>
        <v>44891</v>
      </c>
      <c r="J226" s="62" t="str">
        <f t="shared" ca="1" si="12"/>
        <v>no</v>
      </c>
      <c r="K226" s="8" t="str">
        <f t="shared" ca="1" si="13"/>
        <v/>
      </c>
      <c r="L226" s="8"/>
      <c r="M226" s="8" t="str">
        <f t="shared" ca="1" si="14"/>
        <v>si</v>
      </c>
      <c r="Q226" s="23" t="str" cm="1">
        <f t="array" aca="1" ref="Q226" ca="1">_xlfn.IFS(J226="no","no",$B$10="si","si")</f>
        <v>no</v>
      </c>
    </row>
    <row r="227" spans="1:17" x14ac:dyDescent="0.3">
      <c r="A227" s="63" t="s">
        <v>1095</v>
      </c>
      <c r="B227" s="56" t="s">
        <v>44</v>
      </c>
      <c r="C227" s="80" t="s">
        <v>1096</v>
      </c>
      <c r="D227" s="38" t="s">
        <v>57</v>
      </c>
      <c r="E227" s="37" t="s">
        <v>1097</v>
      </c>
      <c r="F227" s="38" t="s">
        <v>204</v>
      </c>
      <c r="G227" s="39" t="s">
        <v>9734</v>
      </c>
      <c r="H227" s="40">
        <v>43620</v>
      </c>
      <c r="I227" s="41">
        <f>Table13[[#This Row],[Fecha 
de 
expedición]]+1461</f>
        <v>45081</v>
      </c>
      <c r="J227" s="62" t="str">
        <f t="shared" ca="1" si="12"/>
        <v>no</v>
      </c>
      <c r="K227" s="8" t="str">
        <f t="shared" ca="1" si="13"/>
        <v>Debe renovar licencia luego de curso de 8 horas</v>
      </c>
      <c r="L227" s="8"/>
      <c r="M227" s="8" t="str">
        <f t="shared" ca="1" si="14"/>
        <v>si</v>
      </c>
      <c r="Q227" s="23" t="str" cm="1">
        <f t="array" aca="1" ref="Q227" ca="1">_xlfn.IFS(J227="no","no",$B$10="si","si")</f>
        <v>no</v>
      </c>
    </row>
    <row r="228" spans="1:17" x14ac:dyDescent="0.3">
      <c r="A228" s="63" t="s">
        <v>1099</v>
      </c>
      <c r="B228" s="56" t="s">
        <v>44</v>
      </c>
      <c r="C228" s="80" t="s">
        <v>1100</v>
      </c>
      <c r="D228" s="38" t="s">
        <v>46</v>
      </c>
      <c r="E228" s="37" t="s">
        <v>1101</v>
      </c>
      <c r="F228" s="38" t="s">
        <v>325</v>
      </c>
      <c r="G228" s="39" t="s">
        <v>9735</v>
      </c>
      <c r="H228" s="40">
        <v>43389</v>
      </c>
      <c r="I228" s="41">
        <f>Table13[[#This Row],[Fecha 
de 
expedición]]+1461</f>
        <v>44850</v>
      </c>
      <c r="J228" s="62" t="str">
        <f t="shared" ca="1" si="12"/>
        <v>no</v>
      </c>
      <c r="K228" s="8" t="str">
        <f t="shared" ca="1" si="13"/>
        <v/>
      </c>
      <c r="L228" s="8"/>
      <c r="M228" s="8" t="str">
        <f t="shared" ca="1" si="14"/>
        <v>si</v>
      </c>
      <c r="Q228" s="23" t="str" cm="1">
        <f t="array" aca="1" ref="Q228" ca="1">_xlfn.IFS(J228="no","no",$B$10="si","si")</f>
        <v>no</v>
      </c>
    </row>
    <row r="229" spans="1:17" x14ac:dyDescent="0.3">
      <c r="A229" s="63" t="s">
        <v>1103</v>
      </c>
      <c r="B229" s="56" t="s">
        <v>44</v>
      </c>
      <c r="C229" s="80" t="s">
        <v>1104</v>
      </c>
      <c r="D229" s="38" t="s">
        <v>57</v>
      </c>
      <c r="E229" s="37" t="s">
        <v>1105</v>
      </c>
      <c r="F229" s="38" t="s">
        <v>94</v>
      </c>
      <c r="G229" s="39" t="s">
        <v>1106</v>
      </c>
      <c r="H229" s="40">
        <v>43718</v>
      </c>
      <c r="I229" s="41">
        <f>Table13[[#This Row],[Fecha 
de 
expedición]]+1461</f>
        <v>45179</v>
      </c>
      <c r="J229" s="62" t="str">
        <f t="shared" ca="1" si="12"/>
        <v>si</v>
      </c>
      <c r="K229" s="8" t="str">
        <f t="shared" ca="1" si="13"/>
        <v>Debe renovar licencia luego de curso de 8 horas</v>
      </c>
      <c r="L229" s="8"/>
      <c r="M229" s="8" t="str">
        <f t="shared" ca="1" si="14"/>
        <v>no</v>
      </c>
      <c r="Q229" s="23" t="str" cm="1">
        <f t="array" aca="1" ref="Q229" ca="1">_xlfn.IFS(J229="no","no",$B$10="si","si")</f>
        <v>si</v>
      </c>
    </row>
    <row r="230" spans="1:17" x14ac:dyDescent="0.3">
      <c r="A230" s="63" t="s">
        <v>1111</v>
      </c>
      <c r="B230" s="56" t="s">
        <v>44</v>
      </c>
      <c r="C230" s="80" t="s">
        <v>1112</v>
      </c>
      <c r="D230" s="38" t="s">
        <v>57</v>
      </c>
      <c r="E230" s="37" t="s">
        <v>1113</v>
      </c>
      <c r="F230" s="38" t="s">
        <v>555</v>
      </c>
      <c r="G230" s="39" t="s">
        <v>1114</v>
      </c>
      <c r="H230" s="40">
        <v>44331</v>
      </c>
      <c r="I230" s="41">
        <f>Table13[[#This Row],[Fecha 
de 
expedición]]+1461</f>
        <v>45792</v>
      </c>
      <c r="J230" s="62" t="str">
        <f t="shared" ca="1" si="12"/>
        <v>si</v>
      </c>
      <c r="K230" s="8" t="str">
        <f t="shared" ca="1" si="13"/>
        <v/>
      </c>
      <c r="L230" s="8"/>
      <c r="M230" s="8" t="str">
        <f t="shared" ca="1" si="14"/>
        <v>no</v>
      </c>
      <c r="Q230" s="23" t="str" cm="1">
        <f t="array" aca="1" ref="Q230" ca="1">_xlfn.IFS(J230="no","no",$B$10="si","si")</f>
        <v>si</v>
      </c>
    </row>
    <row r="231" spans="1:17" x14ac:dyDescent="0.3">
      <c r="A231" s="63" t="s">
        <v>1119</v>
      </c>
      <c r="B231" s="56" t="s">
        <v>44</v>
      </c>
      <c r="C231" s="80" t="s">
        <v>1120</v>
      </c>
      <c r="D231" s="38" t="s">
        <v>57</v>
      </c>
      <c r="E231" s="37" t="s">
        <v>1121</v>
      </c>
      <c r="F231" s="38" t="s">
        <v>168</v>
      </c>
      <c r="G231" s="39" t="s">
        <v>1122</v>
      </c>
      <c r="H231" s="40">
        <v>43360</v>
      </c>
      <c r="I231" s="41">
        <f>Table13[[#This Row],[Fecha 
de 
expedición]]+1461</f>
        <v>44821</v>
      </c>
      <c r="J231" s="62" t="str">
        <f t="shared" ca="1" si="12"/>
        <v>no</v>
      </c>
      <c r="K231" s="8" t="str">
        <f t="shared" ca="1" si="13"/>
        <v/>
      </c>
      <c r="L231" s="8"/>
      <c r="M231" s="8" t="str">
        <f t="shared" ca="1" si="14"/>
        <v>si</v>
      </c>
      <c r="Q231" s="23" t="str" cm="1">
        <f t="array" aca="1" ref="Q231" ca="1">_xlfn.IFS(J231="no","no",$B$10="si","si")</f>
        <v>no</v>
      </c>
    </row>
    <row r="232" spans="1:17" x14ac:dyDescent="0.3">
      <c r="A232" s="63" t="s">
        <v>1123</v>
      </c>
      <c r="B232" s="56" t="s">
        <v>44</v>
      </c>
      <c r="C232" s="80" t="s">
        <v>1124</v>
      </c>
      <c r="D232" s="38" t="s">
        <v>57</v>
      </c>
      <c r="E232" s="37" t="s">
        <v>1125</v>
      </c>
      <c r="F232" s="38" t="s">
        <v>89</v>
      </c>
      <c r="G232" s="39" t="s">
        <v>9736</v>
      </c>
      <c r="H232" s="40">
        <v>43670</v>
      </c>
      <c r="I232" s="41">
        <f>Table13[[#This Row],[Fecha 
de 
expedición]]+1461</f>
        <v>45131</v>
      </c>
      <c r="J232" s="62" t="str">
        <f t="shared" ca="1" si="12"/>
        <v>no</v>
      </c>
      <c r="K232" s="8" t="str">
        <f t="shared" ca="1" si="13"/>
        <v>Debe renovar licencia luego de curso de 8 horas</v>
      </c>
      <c r="L232" s="8"/>
      <c r="M232" s="8" t="str">
        <f t="shared" ca="1" si="14"/>
        <v>si</v>
      </c>
      <c r="Q232" s="23" t="str" cm="1">
        <f t="array" aca="1" ref="Q232" ca="1">_xlfn.IFS(J232="no","no",$B$10="si","si")</f>
        <v>no</v>
      </c>
    </row>
    <row r="233" spans="1:17" x14ac:dyDescent="0.3">
      <c r="A233" s="63" t="s">
        <v>1127</v>
      </c>
      <c r="B233" s="56" t="s">
        <v>44</v>
      </c>
      <c r="C233" s="80" t="s">
        <v>1128</v>
      </c>
      <c r="D233" s="38" t="s">
        <v>57</v>
      </c>
      <c r="E233" s="37" t="s">
        <v>1129</v>
      </c>
      <c r="F233" s="38" t="s">
        <v>555</v>
      </c>
      <c r="G233" s="39" t="s">
        <v>1130</v>
      </c>
      <c r="H233" s="40">
        <v>43360</v>
      </c>
      <c r="I233" s="41">
        <f>Table13[[#This Row],[Fecha 
de 
expedición]]+1461</f>
        <v>44821</v>
      </c>
      <c r="J233" s="62" t="str">
        <f t="shared" ca="1" si="12"/>
        <v>no</v>
      </c>
      <c r="K233" s="8" t="str">
        <f t="shared" ca="1" si="13"/>
        <v/>
      </c>
      <c r="L233" s="8"/>
      <c r="M233" s="8" t="str">
        <f t="shared" ca="1" si="14"/>
        <v>si</v>
      </c>
      <c r="Q233" s="23" t="str" cm="1">
        <f t="array" aca="1" ref="Q233" ca="1">_xlfn.IFS(J233="no","no",$B$10="si","si")</f>
        <v>no</v>
      </c>
    </row>
    <row r="234" spans="1:17" x14ac:dyDescent="0.3">
      <c r="A234" s="63" t="s">
        <v>1131</v>
      </c>
      <c r="B234" s="56" t="s">
        <v>62</v>
      </c>
      <c r="C234" s="80" t="s">
        <v>1132</v>
      </c>
      <c r="D234" s="38" t="s">
        <v>46</v>
      </c>
      <c r="E234" s="37" t="s">
        <v>1133</v>
      </c>
      <c r="F234" s="38" t="s">
        <v>104</v>
      </c>
      <c r="G234" s="39" t="s">
        <v>1134</v>
      </c>
      <c r="H234" s="40">
        <v>43171</v>
      </c>
      <c r="I234" s="41">
        <f>Table13[[#This Row],[Fecha 
de 
expedición]]+1461</f>
        <v>44632</v>
      </c>
      <c r="J234" s="62" t="str">
        <f t="shared" ca="1" si="12"/>
        <v>no</v>
      </c>
      <c r="K234" s="8" t="str">
        <f t="shared" ca="1" si="13"/>
        <v/>
      </c>
      <c r="L234" s="8"/>
      <c r="M234" s="8" t="str">
        <f t="shared" ca="1" si="14"/>
        <v>si</v>
      </c>
      <c r="Q234" s="23" t="str" cm="1">
        <f t="array" aca="1" ref="Q234" ca="1">_xlfn.IFS(J234="no","no",$B$10="si","si")</f>
        <v>no</v>
      </c>
    </row>
    <row r="235" spans="1:17" x14ac:dyDescent="0.3">
      <c r="A235" s="63" t="s">
        <v>1135</v>
      </c>
      <c r="B235" s="56" t="s">
        <v>44</v>
      </c>
      <c r="C235" s="80" t="s">
        <v>1136</v>
      </c>
      <c r="D235" s="38" t="s">
        <v>46</v>
      </c>
      <c r="E235" s="37" t="s">
        <v>1137</v>
      </c>
      <c r="F235" s="38" t="s">
        <v>194</v>
      </c>
      <c r="G235" s="39" t="s">
        <v>1138</v>
      </c>
      <c r="H235" s="40">
        <v>44342</v>
      </c>
      <c r="I235" s="41">
        <f>Table13[[#This Row],[Fecha 
de 
expedición]]+1461</f>
        <v>45803</v>
      </c>
      <c r="J235" s="62" t="str">
        <f t="shared" ca="1" si="12"/>
        <v>si</v>
      </c>
      <c r="K235" s="8" t="str">
        <f t="shared" ca="1" si="13"/>
        <v/>
      </c>
      <c r="L235" s="8"/>
      <c r="M235" s="8" t="str">
        <f t="shared" ca="1" si="14"/>
        <v>no</v>
      </c>
      <c r="Q235" s="23" t="str" cm="1">
        <f t="array" aca="1" ref="Q235" ca="1">_xlfn.IFS(J235="no","no",$B$10="si","si")</f>
        <v>si</v>
      </c>
    </row>
    <row r="236" spans="1:17" x14ac:dyDescent="0.3">
      <c r="A236" s="63" t="s">
        <v>1139</v>
      </c>
      <c r="B236" s="56" t="s">
        <v>44</v>
      </c>
      <c r="C236" s="80" t="s">
        <v>1140</v>
      </c>
      <c r="D236" s="38" t="s">
        <v>46</v>
      </c>
      <c r="E236" s="37" t="s">
        <v>1141</v>
      </c>
      <c r="F236" s="38" t="s">
        <v>555</v>
      </c>
      <c r="G236" s="39" t="s">
        <v>9737</v>
      </c>
      <c r="H236" s="40">
        <v>43539</v>
      </c>
      <c r="I236" s="41">
        <f>Table13[[#This Row],[Fecha 
de 
expedición]]+1461</f>
        <v>45000</v>
      </c>
      <c r="J236" s="62" t="str">
        <f t="shared" ca="1" si="12"/>
        <v>no</v>
      </c>
      <c r="K236" s="8" t="str">
        <f t="shared" ca="1" si="13"/>
        <v/>
      </c>
      <c r="L236" s="8"/>
      <c r="M236" s="8" t="str">
        <f t="shared" ca="1" si="14"/>
        <v>si</v>
      </c>
      <c r="Q236" s="23" t="str" cm="1">
        <f t="array" aca="1" ref="Q236" ca="1">_xlfn.IFS(J236="no","no",$B$10="si","si")</f>
        <v>no</v>
      </c>
    </row>
    <row r="237" spans="1:17" x14ac:dyDescent="0.3">
      <c r="A237" s="63" t="s">
        <v>1143</v>
      </c>
      <c r="B237" s="56" t="s">
        <v>44</v>
      </c>
      <c r="C237" s="80" t="s">
        <v>1144</v>
      </c>
      <c r="D237" s="38" t="s">
        <v>46</v>
      </c>
      <c r="E237" s="37" t="s">
        <v>1145</v>
      </c>
      <c r="F237" s="38" t="s">
        <v>99</v>
      </c>
      <c r="G237" s="39" t="s">
        <v>1146</v>
      </c>
      <c r="H237" s="40">
        <v>44331</v>
      </c>
      <c r="I237" s="41">
        <f>Table13[[#This Row],[Fecha 
de 
expedición]]+1461</f>
        <v>45792</v>
      </c>
      <c r="J237" s="62" t="str">
        <f t="shared" ca="1" si="12"/>
        <v>si</v>
      </c>
      <c r="K237" s="8" t="str">
        <f t="shared" ca="1" si="13"/>
        <v/>
      </c>
      <c r="L237" s="8"/>
      <c r="M237" s="8" t="str">
        <f t="shared" ca="1" si="14"/>
        <v>no</v>
      </c>
      <c r="Q237" s="23" t="str" cm="1">
        <f t="array" aca="1" ref="Q237" ca="1">_xlfn.IFS(J237="no","no",$B$10="si","si")</f>
        <v>si</v>
      </c>
    </row>
    <row r="238" spans="1:17" x14ac:dyDescent="0.3">
      <c r="A238" s="61" t="s">
        <v>1147</v>
      </c>
      <c r="B238" s="56" t="s">
        <v>44</v>
      </c>
      <c r="C238" s="57" t="s">
        <v>1148</v>
      </c>
      <c r="D238" s="38" t="s">
        <v>46</v>
      </c>
      <c r="E238" s="60" t="s">
        <v>1149</v>
      </c>
      <c r="F238" s="38" t="s">
        <v>155</v>
      </c>
      <c r="G238" s="39" t="s">
        <v>1150</v>
      </c>
      <c r="H238" s="81">
        <v>44529</v>
      </c>
      <c r="I238" s="84">
        <f>Table13[[#This Row],[Fecha 
de 
expedición]]+1461</f>
        <v>45990</v>
      </c>
      <c r="J238" s="62" t="str">
        <f t="shared" ca="1" si="12"/>
        <v>si</v>
      </c>
      <c r="K238" s="8" t="str">
        <f t="shared" ca="1" si="13"/>
        <v/>
      </c>
      <c r="L238" s="8"/>
      <c r="M238" s="8" t="str">
        <f t="shared" ca="1" si="14"/>
        <v>no</v>
      </c>
      <c r="Q238" s="23" t="str" cm="1">
        <f t="array" aca="1" ref="Q238" ca="1">_xlfn.IFS(J238="no","no",$B$10="si","si")</f>
        <v>si</v>
      </c>
    </row>
    <row r="239" spans="1:17" x14ac:dyDescent="0.3">
      <c r="A239" s="61" t="s">
        <v>1151</v>
      </c>
      <c r="B239" s="56" t="s">
        <v>44</v>
      </c>
      <c r="C239" s="57" t="s">
        <v>1152</v>
      </c>
      <c r="D239" s="38" t="s">
        <v>57</v>
      </c>
      <c r="E239" s="178" t="s">
        <v>1153</v>
      </c>
      <c r="F239" s="38" t="s">
        <v>114</v>
      </c>
      <c r="G239" s="39" t="s">
        <v>1154</v>
      </c>
      <c r="H239" s="40">
        <v>44390</v>
      </c>
      <c r="I239" s="41">
        <f>Table13[[#This Row],[Fecha 
de 
expedición]]+1461</f>
        <v>45851</v>
      </c>
      <c r="J239" s="62" t="str">
        <f t="shared" ca="1" si="12"/>
        <v>si</v>
      </c>
      <c r="K239" s="8" t="str">
        <f t="shared" ca="1" si="13"/>
        <v/>
      </c>
      <c r="L239" s="8"/>
      <c r="M239" s="8" t="str">
        <f t="shared" ca="1" si="14"/>
        <v>no</v>
      </c>
      <c r="Q239" s="23" t="str" cm="1">
        <f t="array" aca="1" ref="Q239" ca="1">_xlfn.IFS(J239="no","no",$B$10="si","si")</f>
        <v>si</v>
      </c>
    </row>
    <row r="240" spans="1:17" x14ac:dyDescent="0.3">
      <c r="A240" s="63" t="s">
        <v>1155</v>
      </c>
      <c r="B240" s="56" t="s">
        <v>44</v>
      </c>
      <c r="C240" s="80" t="s">
        <v>1156</v>
      </c>
      <c r="D240" s="38" t="s">
        <v>57</v>
      </c>
      <c r="E240" s="37" t="s">
        <v>1157</v>
      </c>
      <c r="F240" s="38" t="s">
        <v>1731</v>
      </c>
      <c r="G240" s="39" t="s">
        <v>9738</v>
      </c>
      <c r="H240" s="40">
        <v>43413</v>
      </c>
      <c r="I240" s="41">
        <f>Table13[[#This Row],[Fecha 
de 
expedición]]+1461</f>
        <v>44874</v>
      </c>
      <c r="J240" s="62" t="str">
        <f t="shared" ca="1" si="12"/>
        <v>no</v>
      </c>
      <c r="K240" s="8" t="str">
        <f t="shared" ca="1" si="13"/>
        <v/>
      </c>
      <c r="L240" s="8"/>
      <c r="M240" s="8" t="str">
        <f t="shared" ca="1" si="14"/>
        <v>si</v>
      </c>
      <c r="Q240" s="23" t="str" cm="1">
        <f t="array" aca="1" ref="Q240" ca="1">_xlfn.IFS(J240="no","no",$B$10="si","si")</f>
        <v>no</v>
      </c>
    </row>
    <row r="241" spans="1:17" x14ac:dyDescent="0.3">
      <c r="A241" s="63" t="s">
        <v>1163</v>
      </c>
      <c r="B241" s="56" t="s">
        <v>44</v>
      </c>
      <c r="C241" s="80" t="s">
        <v>1164</v>
      </c>
      <c r="D241" s="38" t="s">
        <v>57</v>
      </c>
      <c r="E241" s="37" t="s">
        <v>1165</v>
      </c>
      <c r="F241" s="38" t="s">
        <v>1166</v>
      </c>
      <c r="G241" s="39" t="s">
        <v>1167</v>
      </c>
      <c r="H241" s="40">
        <v>43539</v>
      </c>
      <c r="I241" s="41">
        <f>Table13[[#This Row],[Fecha 
de 
expedición]]+1461</f>
        <v>45000</v>
      </c>
      <c r="J241" s="62" t="str">
        <f t="shared" ca="1" si="12"/>
        <v>no</v>
      </c>
      <c r="K241" s="8" t="str">
        <f t="shared" ca="1" si="13"/>
        <v/>
      </c>
      <c r="L241" s="8"/>
      <c r="M241" s="8" t="str">
        <f t="shared" ca="1" si="14"/>
        <v>si</v>
      </c>
      <c r="Q241" s="23" t="str" cm="1">
        <f t="array" aca="1" ref="Q241" ca="1">_xlfn.IFS(J241="no","no",$B$10="si","si")</f>
        <v>no</v>
      </c>
    </row>
    <row r="242" spans="1:17" x14ac:dyDescent="0.3">
      <c r="A242" s="63" t="s">
        <v>1168</v>
      </c>
      <c r="B242" s="56" t="s">
        <v>62</v>
      </c>
      <c r="C242" s="80" t="s">
        <v>1169</v>
      </c>
      <c r="D242" s="38" t="s">
        <v>57</v>
      </c>
      <c r="E242" s="37" t="s">
        <v>9739</v>
      </c>
      <c r="F242" s="38" t="s">
        <v>402</v>
      </c>
      <c r="G242" s="39" t="s">
        <v>9740</v>
      </c>
      <c r="H242" s="40">
        <v>43213</v>
      </c>
      <c r="I242" s="41">
        <f>Table13[[#This Row],[Fecha 
de 
expedición]]+1461</f>
        <v>44674</v>
      </c>
      <c r="J242" s="62" t="str">
        <f t="shared" ca="1" si="12"/>
        <v>no</v>
      </c>
      <c r="K242" s="8" t="str">
        <f t="shared" ca="1" si="13"/>
        <v/>
      </c>
      <c r="L242" s="8"/>
      <c r="M242" s="8" t="str">
        <f t="shared" ca="1" si="14"/>
        <v>si</v>
      </c>
      <c r="Q242" s="23" t="str" cm="1">
        <f t="array" aca="1" ref="Q242" ca="1">_xlfn.IFS(J242="no","no",$B$10="si","si")</f>
        <v>no</v>
      </c>
    </row>
    <row r="243" spans="1:17" x14ac:dyDescent="0.3">
      <c r="A243" s="63" t="s">
        <v>1172</v>
      </c>
      <c r="B243" s="56" t="s">
        <v>44</v>
      </c>
      <c r="C243" s="80" t="s">
        <v>1173</v>
      </c>
      <c r="D243" s="38" t="s">
        <v>57</v>
      </c>
      <c r="E243" s="37" t="s">
        <v>1174</v>
      </c>
      <c r="F243" s="38" t="s">
        <v>448</v>
      </c>
      <c r="G243" s="39" t="s">
        <v>1175</v>
      </c>
      <c r="H243" s="40">
        <v>43361</v>
      </c>
      <c r="I243" s="41">
        <f>Table13[[#This Row],[Fecha 
de 
expedición]]+1461</f>
        <v>44822</v>
      </c>
      <c r="J243" s="62" t="str">
        <f t="shared" ca="1" si="12"/>
        <v>no</v>
      </c>
      <c r="K243" s="8" t="str">
        <f t="shared" ca="1" si="13"/>
        <v/>
      </c>
      <c r="L243" s="8"/>
      <c r="M243" s="8" t="str">
        <f t="shared" ca="1" si="14"/>
        <v>si</v>
      </c>
      <c r="Q243" s="23" t="str" cm="1">
        <f t="array" aca="1" ref="Q243" ca="1">_xlfn.IFS(J243="no","no",$B$10="si","si")</f>
        <v>no</v>
      </c>
    </row>
    <row r="244" spans="1:17" x14ac:dyDescent="0.3">
      <c r="A244" s="63" t="s">
        <v>1176</v>
      </c>
      <c r="B244" s="56" t="s">
        <v>44</v>
      </c>
      <c r="C244" s="80" t="s">
        <v>1177</v>
      </c>
      <c r="D244" s="38" t="s">
        <v>46</v>
      </c>
      <c r="E244" s="37" t="s">
        <v>1178</v>
      </c>
      <c r="F244" s="38" t="s">
        <v>74</v>
      </c>
      <c r="G244" s="39" t="s">
        <v>1179</v>
      </c>
      <c r="H244" s="40">
        <v>44335</v>
      </c>
      <c r="I244" s="41">
        <f>Table13[[#This Row],[Fecha 
de 
expedición]]+1461</f>
        <v>45796</v>
      </c>
      <c r="J244" s="62" t="str">
        <f t="shared" ca="1" si="12"/>
        <v>si</v>
      </c>
      <c r="K244" s="8" t="str">
        <f t="shared" ca="1" si="13"/>
        <v/>
      </c>
      <c r="L244" s="8"/>
      <c r="M244" s="8" t="str">
        <f t="shared" ca="1" si="14"/>
        <v>no</v>
      </c>
      <c r="Q244" s="23" t="str" cm="1">
        <f t="array" aca="1" ref="Q244" ca="1">_xlfn.IFS(J244="no","no",$B$10="si","si")</f>
        <v>si</v>
      </c>
    </row>
    <row r="245" spans="1:17" x14ac:dyDescent="0.3">
      <c r="A245" s="63" t="s">
        <v>1180</v>
      </c>
      <c r="B245" s="56" t="s">
        <v>44</v>
      </c>
      <c r="C245" s="80" t="s">
        <v>1181</v>
      </c>
      <c r="D245" s="38" t="s">
        <v>57</v>
      </c>
      <c r="E245" s="37" t="s">
        <v>9741</v>
      </c>
      <c r="F245" s="38" t="s">
        <v>155</v>
      </c>
      <c r="G245" s="39" t="s">
        <v>9742</v>
      </c>
      <c r="H245" s="40">
        <v>43360</v>
      </c>
      <c r="I245" s="41">
        <f>Table13[[#This Row],[Fecha 
de 
expedición]]+1461</f>
        <v>44821</v>
      </c>
      <c r="J245" s="62" t="str">
        <f t="shared" ca="1" si="12"/>
        <v>no</v>
      </c>
      <c r="K245" s="8" t="str">
        <f t="shared" ca="1" si="13"/>
        <v/>
      </c>
      <c r="L245" s="8"/>
      <c r="M245" s="8" t="str">
        <f t="shared" ca="1" si="14"/>
        <v>si</v>
      </c>
      <c r="Q245" s="23" t="str" cm="1">
        <f t="array" aca="1" ref="Q245" ca="1">_xlfn.IFS(J245="no","no",$B$10="si","si")</f>
        <v>no</v>
      </c>
    </row>
    <row r="246" spans="1:17" x14ac:dyDescent="0.3">
      <c r="A246" s="63" t="s">
        <v>1189</v>
      </c>
      <c r="B246" s="56" t="s">
        <v>44</v>
      </c>
      <c r="C246" s="80" t="s">
        <v>1190</v>
      </c>
      <c r="D246" s="38" t="s">
        <v>46</v>
      </c>
      <c r="E246" s="37" t="s">
        <v>1191</v>
      </c>
      <c r="F246" s="38" t="s">
        <v>114</v>
      </c>
      <c r="G246" s="39" t="s">
        <v>1192</v>
      </c>
      <c r="H246" s="40">
        <v>44334</v>
      </c>
      <c r="I246" s="41">
        <f>Table13[[#This Row],[Fecha 
de 
expedición]]+1461</f>
        <v>45795</v>
      </c>
      <c r="J246" s="62" t="str">
        <f t="shared" ca="1" si="12"/>
        <v>si</v>
      </c>
      <c r="K246" s="8" t="str">
        <f t="shared" ca="1" si="13"/>
        <v/>
      </c>
      <c r="L246" s="8"/>
      <c r="M246" s="8" t="str">
        <f t="shared" ca="1" si="14"/>
        <v>no</v>
      </c>
      <c r="Q246" s="23" t="str" cm="1">
        <f t="array" aca="1" ref="Q246" ca="1">_xlfn.IFS(J246="no","no",$B$10="si","si")</f>
        <v>si</v>
      </c>
    </row>
    <row r="247" spans="1:17" x14ac:dyDescent="0.3">
      <c r="A247" s="63" t="s">
        <v>1193</v>
      </c>
      <c r="B247" s="56" t="s">
        <v>62</v>
      </c>
      <c r="C247" s="80" t="s">
        <v>1194</v>
      </c>
      <c r="D247" s="38" t="s">
        <v>46</v>
      </c>
      <c r="E247" s="37" t="s">
        <v>1195</v>
      </c>
      <c r="F247" s="38" t="s">
        <v>74</v>
      </c>
      <c r="G247" s="39" t="s">
        <v>1196</v>
      </c>
      <c r="H247" s="40">
        <v>43256</v>
      </c>
      <c r="I247" s="41">
        <f>Table13[[#This Row],[Fecha 
de 
expedición]]+1461</f>
        <v>44717</v>
      </c>
      <c r="J247" s="62" t="str">
        <f t="shared" ca="1" si="12"/>
        <v>no</v>
      </c>
      <c r="K247" s="8" t="str">
        <f t="shared" ca="1" si="13"/>
        <v/>
      </c>
      <c r="L247" s="8"/>
      <c r="M247" s="8" t="str">
        <f t="shared" ca="1" si="14"/>
        <v>si</v>
      </c>
      <c r="Q247" s="23" t="str" cm="1">
        <f t="array" aca="1" ref="Q247" ca="1">_xlfn.IFS(J247="no","no",$B$10="si","si")</f>
        <v>no</v>
      </c>
    </row>
    <row r="248" spans="1:17" x14ac:dyDescent="0.3">
      <c r="A248" s="63" t="s">
        <v>1197</v>
      </c>
      <c r="B248" s="56" t="s">
        <v>44</v>
      </c>
      <c r="C248" s="80" t="s">
        <v>1198</v>
      </c>
      <c r="D248" s="38" t="s">
        <v>57</v>
      </c>
      <c r="E248" s="37" t="s">
        <v>1199</v>
      </c>
      <c r="F248" s="38" t="s">
        <v>678</v>
      </c>
      <c r="G248" s="39" t="s">
        <v>1200</v>
      </c>
      <c r="H248" s="40">
        <v>44306</v>
      </c>
      <c r="I248" s="41">
        <f>Table13[[#This Row],[Fecha 
de 
expedición]]+1461</f>
        <v>45767</v>
      </c>
      <c r="J248" s="62" t="str">
        <f t="shared" ca="1" si="12"/>
        <v>si</v>
      </c>
      <c r="K248" s="8" t="str">
        <f t="shared" ca="1" si="13"/>
        <v/>
      </c>
      <c r="L248" s="8"/>
      <c r="M248" s="8" t="str">
        <f t="shared" ca="1" si="14"/>
        <v>no</v>
      </c>
      <c r="Q248" s="23" t="str" cm="1">
        <f t="array" aca="1" ref="Q248" ca="1">_xlfn.IFS(J248="no","no",$B$10="si","si")</f>
        <v>si</v>
      </c>
    </row>
    <row r="249" spans="1:17" x14ac:dyDescent="0.3">
      <c r="A249" s="63" t="s">
        <v>1201</v>
      </c>
      <c r="B249" s="56" t="s">
        <v>44</v>
      </c>
      <c r="C249" s="80" t="s">
        <v>1202</v>
      </c>
      <c r="D249" s="38" t="s">
        <v>57</v>
      </c>
      <c r="E249" s="37" t="s">
        <v>9743</v>
      </c>
      <c r="F249" s="38" t="s">
        <v>1204</v>
      </c>
      <c r="G249" s="39" t="s">
        <v>1205</v>
      </c>
      <c r="H249" s="40">
        <v>43817</v>
      </c>
      <c r="I249" s="41">
        <f>Table13[[#This Row],[Fecha 
de 
expedición]]+1461</f>
        <v>45278</v>
      </c>
      <c r="J249" s="62" t="str">
        <f t="shared" ca="1" si="12"/>
        <v>si</v>
      </c>
      <c r="K249" s="8" t="str">
        <f t="shared" ca="1" si="13"/>
        <v/>
      </c>
      <c r="L249" s="8"/>
      <c r="M249" s="8" t="str">
        <f t="shared" ca="1" si="14"/>
        <v>no</v>
      </c>
      <c r="Q249" s="23" t="str" cm="1">
        <f t="array" aca="1" ref="Q249" ca="1">_xlfn.IFS(J249="no","no",$B$10="si","si")</f>
        <v>si</v>
      </c>
    </row>
    <row r="250" spans="1:17" x14ac:dyDescent="0.3">
      <c r="A250" s="63" t="s">
        <v>1206</v>
      </c>
      <c r="B250" s="56" t="s">
        <v>44</v>
      </c>
      <c r="C250" s="80" t="s">
        <v>1207</v>
      </c>
      <c r="D250" s="38" t="s">
        <v>46</v>
      </c>
      <c r="E250" s="37" t="s">
        <v>9744</v>
      </c>
      <c r="F250" s="38" t="s">
        <v>84</v>
      </c>
      <c r="G250" s="39" t="s">
        <v>1209</v>
      </c>
      <c r="H250" s="40">
        <v>43676</v>
      </c>
      <c r="I250" s="41">
        <f>Table13[[#This Row],[Fecha 
de 
expedición]]+1461</f>
        <v>45137</v>
      </c>
      <c r="J250" s="62" t="str">
        <f t="shared" ca="1" si="12"/>
        <v>no</v>
      </c>
      <c r="K250" s="8" t="str">
        <f t="shared" ca="1" si="13"/>
        <v>Debe renovar licencia luego de curso de 8 horas</v>
      </c>
      <c r="L250" s="8"/>
      <c r="M250" s="8" t="str">
        <f t="shared" ca="1" si="14"/>
        <v>si</v>
      </c>
      <c r="Q250" s="23" t="str" cm="1">
        <f t="array" aca="1" ref="Q250" ca="1">_xlfn.IFS(J250="no","no",$B$10="si","si")</f>
        <v>no</v>
      </c>
    </row>
    <row r="251" spans="1:17" x14ac:dyDescent="0.3">
      <c r="A251" s="63" t="s">
        <v>1210</v>
      </c>
      <c r="B251" s="56" t="s">
        <v>44</v>
      </c>
      <c r="C251" s="80" t="s">
        <v>1211</v>
      </c>
      <c r="D251" s="38" t="s">
        <v>57</v>
      </c>
      <c r="E251" s="37" t="s">
        <v>1212</v>
      </c>
      <c r="F251" s="38" t="s">
        <v>508</v>
      </c>
      <c r="G251" s="39" t="s">
        <v>1213</v>
      </c>
      <c r="H251" s="40">
        <v>44336</v>
      </c>
      <c r="I251" s="41">
        <f>Table13[[#This Row],[Fecha 
de 
expedición]]+1461</f>
        <v>45797</v>
      </c>
      <c r="J251" s="62" t="str">
        <f t="shared" ca="1" si="12"/>
        <v>si</v>
      </c>
      <c r="K251" s="8" t="str">
        <f t="shared" ca="1" si="13"/>
        <v/>
      </c>
      <c r="L251" s="8"/>
      <c r="M251" s="8" t="str">
        <f t="shared" ca="1" si="14"/>
        <v>no</v>
      </c>
      <c r="Q251" s="23" t="str" cm="1">
        <f t="array" aca="1" ref="Q251" ca="1">_xlfn.IFS(J251="no","no",$B$10="si","si")</f>
        <v>si</v>
      </c>
    </row>
    <row r="252" spans="1:17" x14ac:dyDescent="0.3">
      <c r="A252" s="63" t="s">
        <v>1214</v>
      </c>
      <c r="B252" s="56" t="s">
        <v>44</v>
      </c>
      <c r="C252" s="80" t="s">
        <v>1215</v>
      </c>
      <c r="D252" s="38" t="s">
        <v>46</v>
      </c>
      <c r="E252" s="37" t="s">
        <v>1216</v>
      </c>
      <c r="F252" s="38" t="s">
        <v>155</v>
      </c>
      <c r="G252" s="39" t="s">
        <v>9745</v>
      </c>
      <c r="H252" s="40">
        <v>43584</v>
      </c>
      <c r="I252" s="41">
        <f>Table13[[#This Row],[Fecha 
de 
expedición]]+1461</f>
        <v>45045</v>
      </c>
      <c r="J252" s="62" t="str">
        <f t="shared" ca="1" si="12"/>
        <v>no</v>
      </c>
      <c r="K252" s="8" t="str">
        <f t="shared" ca="1" si="13"/>
        <v/>
      </c>
      <c r="L252" s="8"/>
      <c r="M252" s="8" t="str">
        <f t="shared" ca="1" si="14"/>
        <v>si</v>
      </c>
      <c r="Q252" s="23" t="str" cm="1">
        <f t="array" aca="1" ref="Q252" ca="1">_xlfn.IFS(J252="no","no",$B$10="si","si")</f>
        <v>no</v>
      </c>
    </row>
    <row r="253" spans="1:17" x14ac:dyDescent="0.3">
      <c r="A253" s="61" t="s">
        <v>1218</v>
      </c>
      <c r="B253" s="56" t="s">
        <v>44</v>
      </c>
      <c r="C253" s="80" t="s">
        <v>1219</v>
      </c>
      <c r="D253" s="38" t="s">
        <v>57</v>
      </c>
      <c r="E253" s="42" t="s">
        <v>1220</v>
      </c>
      <c r="F253" s="38" t="s">
        <v>168</v>
      </c>
      <c r="G253" s="39" t="s">
        <v>1221</v>
      </c>
      <c r="H253" s="40">
        <v>44259</v>
      </c>
      <c r="I253" s="41">
        <f>Table13[[#This Row],[Fecha 
de 
expedición]]+1461</f>
        <v>45720</v>
      </c>
      <c r="J253" s="62" t="str">
        <f t="shared" ca="1" si="12"/>
        <v>si</v>
      </c>
      <c r="K253" s="8" t="str">
        <f t="shared" ca="1" si="13"/>
        <v/>
      </c>
      <c r="L253" s="8"/>
      <c r="M253" s="8" t="str">
        <f t="shared" ca="1" si="14"/>
        <v>no</v>
      </c>
      <c r="Q253" s="23" t="str" cm="1">
        <f t="array" aca="1" ref="Q253" ca="1">_xlfn.IFS(J253="no","no",$B$10="si","si")</f>
        <v>si</v>
      </c>
    </row>
    <row r="254" spans="1:17" x14ac:dyDescent="0.3">
      <c r="A254" s="63" t="s">
        <v>1226</v>
      </c>
      <c r="B254" s="56" t="s">
        <v>44</v>
      </c>
      <c r="C254" s="80" t="s">
        <v>1227</v>
      </c>
      <c r="D254" s="38" t="s">
        <v>57</v>
      </c>
      <c r="E254" s="42" t="s">
        <v>1228</v>
      </c>
      <c r="F254" s="38" t="s">
        <v>48</v>
      </c>
      <c r="G254" s="39" t="s">
        <v>1229</v>
      </c>
      <c r="H254" s="40">
        <v>44279</v>
      </c>
      <c r="I254" s="41">
        <f>Table13[[#This Row],[Fecha 
de 
expedición]]+1461</f>
        <v>45740</v>
      </c>
      <c r="J254" s="62" t="str">
        <f t="shared" ca="1" si="12"/>
        <v>si</v>
      </c>
      <c r="K254" s="8" t="str">
        <f t="shared" ca="1" si="13"/>
        <v/>
      </c>
      <c r="L254" s="8"/>
      <c r="M254" s="8" t="str">
        <f t="shared" ca="1" si="14"/>
        <v>no</v>
      </c>
      <c r="Q254" s="23" t="str" cm="1">
        <f t="array" aca="1" ref="Q254" ca="1">_xlfn.IFS(J254="no","no",$B$10="si","si")</f>
        <v>si</v>
      </c>
    </row>
    <row r="255" spans="1:17" x14ac:dyDescent="0.3">
      <c r="A255" s="63" t="s">
        <v>1230</v>
      </c>
      <c r="B255" s="56" t="s">
        <v>44</v>
      </c>
      <c r="C255" s="80" t="s">
        <v>1231</v>
      </c>
      <c r="D255" s="38" t="s">
        <v>46</v>
      </c>
      <c r="E255" s="37" t="s">
        <v>1232</v>
      </c>
      <c r="F255" s="38" t="s">
        <v>267</v>
      </c>
      <c r="G255" s="39" t="s">
        <v>1233</v>
      </c>
      <c r="H255" s="40">
        <v>43672</v>
      </c>
      <c r="I255" s="41">
        <f>Table13[[#This Row],[Fecha 
de 
expedición]]+1461</f>
        <v>45133</v>
      </c>
      <c r="J255" s="62" t="str">
        <f t="shared" ca="1" si="12"/>
        <v>no</v>
      </c>
      <c r="K255" s="8" t="str">
        <f t="shared" ca="1" si="13"/>
        <v>Debe renovar licencia luego de curso de 8 horas</v>
      </c>
      <c r="L255" s="8"/>
      <c r="M255" s="8" t="str">
        <f t="shared" ca="1" si="14"/>
        <v>si</v>
      </c>
      <c r="Q255" s="23" t="str" cm="1">
        <f t="array" aca="1" ref="Q255" ca="1">_xlfn.IFS(J255="no","no",$B$10="si","si")</f>
        <v>no</v>
      </c>
    </row>
    <row r="256" spans="1:17" x14ac:dyDescent="0.3">
      <c r="A256" s="63" t="s">
        <v>1234</v>
      </c>
      <c r="B256" s="56" t="s">
        <v>44</v>
      </c>
      <c r="C256" s="80" t="s">
        <v>1235</v>
      </c>
      <c r="D256" s="38" t="s">
        <v>57</v>
      </c>
      <c r="E256" s="37" t="s">
        <v>9746</v>
      </c>
      <c r="F256" s="38" t="s">
        <v>168</v>
      </c>
      <c r="G256" s="39" t="s">
        <v>9747</v>
      </c>
      <c r="H256" s="40">
        <v>44305</v>
      </c>
      <c r="I256" s="41">
        <f>Table13[[#This Row],[Fecha 
de 
expedición]]+1461</f>
        <v>45766</v>
      </c>
      <c r="J256" s="62" t="str">
        <f t="shared" ca="1" si="12"/>
        <v>si</v>
      </c>
      <c r="K256" s="8" t="str">
        <f t="shared" ca="1" si="13"/>
        <v/>
      </c>
      <c r="L256" s="8"/>
      <c r="M256" s="8" t="str">
        <f t="shared" ca="1" si="14"/>
        <v>no</v>
      </c>
      <c r="Q256" s="23" t="str" cm="1">
        <f t="array" aca="1" ref="Q256" ca="1">_xlfn.IFS(J256="no","no",$B$10="si","si")</f>
        <v>si</v>
      </c>
    </row>
    <row r="257" spans="1:17" x14ac:dyDescent="0.3">
      <c r="A257" s="63" t="s">
        <v>1238</v>
      </c>
      <c r="B257" s="56" t="s">
        <v>44</v>
      </c>
      <c r="C257" s="80" t="s">
        <v>1239</v>
      </c>
      <c r="D257" s="38" t="s">
        <v>57</v>
      </c>
      <c r="E257" s="37" t="s">
        <v>1240</v>
      </c>
      <c r="F257" s="38" t="s">
        <v>74</v>
      </c>
      <c r="G257" s="39" t="s">
        <v>1241</v>
      </c>
      <c r="H257" s="40">
        <v>43818</v>
      </c>
      <c r="I257" s="41">
        <f>Table13[[#This Row],[Fecha 
de 
expedición]]+1461</f>
        <v>45279</v>
      </c>
      <c r="J257" s="62" t="str">
        <f t="shared" ca="1" si="12"/>
        <v>si</v>
      </c>
      <c r="K257" s="8" t="str">
        <f t="shared" ca="1" si="13"/>
        <v/>
      </c>
      <c r="L257" s="8"/>
      <c r="M257" s="8" t="str">
        <f t="shared" ca="1" si="14"/>
        <v>no</v>
      </c>
      <c r="Q257" s="23" t="str" cm="1">
        <f t="array" aca="1" ref="Q257" ca="1">_xlfn.IFS(J257="no","no",$B$10="si","si")</f>
        <v>si</v>
      </c>
    </row>
    <row r="258" spans="1:17" x14ac:dyDescent="0.3">
      <c r="A258" s="63" t="s">
        <v>1242</v>
      </c>
      <c r="B258" s="56" t="s">
        <v>44</v>
      </c>
      <c r="C258" s="80" t="s">
        <v>1243</v>
      </c>
      <c r="D258" s="38" t="s">
        <v>57</v>
      </c>
      <c r="E258" s="37" t="s">
        <v>1244</v>
      </c>
      <c r="F258" s="38" t="s">
        <v>887</v>
      </c>
      <c r="G258" s="39" t="s">
        <v>1245</v>
      </c>
      <c r="H258" s="40">
        <v>43672</v>
      </c>
      <c r="I258" s="41">
        <f>Table13[[#This Row],[Fecha 
de 
expedición]]+1461</f>
        <v>45133</v>
      </c>
      <c r="J258" s="62" t="str">
        <f t="shared" ca="1" si="12"/>
        <v>no</v>
      </c>
      <c r="K258" s="8" t="str">
        <f t="shared" ca="1" si="13"/>
        <v>Debe renovar licencia luego de curso de 8 horas</v>
      </c>
      <c r="L258" s="8"/>
      <c r="M258" s="8" t="str">
        <f t="shared" ca="1" si="14"/>
        <v>si</v>
      </c>
      <c r="Q258" s="23" t="str" cm="1">
        <f t="array" aca="1" ref="Q258" ca="1">_xlfn.IFS(J258="no","no",$B$10="si","si")</f>
        <v>no</v>
      </c>
    </row>
    <row r="259" spans="1:17" x14ac:dyDescent="0.3">
      <c r="A259" s="63" t="s">
        <v>1250</v>
      </c>
      <c r="B259" s="56" t="s">
        <v>44</v>
      </c>
      <c r="C259" s="80" t="s">
        <v>1251</v>
      </c>
      <c r="D259" s="38" t="s">
        <v>57</v>
      </c>
      <c r="E259" s="37" t="s">
        <v>9748</v>
      </c>
      <c r="F259" s="38" t="s">
        <v>555</v>
      </c>
      <c r="G259" s="39" t="s">
        <v>9749</v>
      </c>
      <c r="H259" s="40">
        <v>43391</v>
      </c>
      <c r="I259" s="41">
        <f>Table13[[#This Row],[Fecha 
de 
expedición]]+1461</f>
        <v>44852</v>
      </c>
      <c r="J259" s="62" t="str">
        <f t="shared" ca="1" si="12"/>
        <v>no</v>
      </c>
      <c r="K259" s="8" t="str">
        <f t="shared" ca="1" si="13"/>
        <v/>
      </c>
      <c r="L259" s="8"/>
      <c r="M259" s="8" t="str">
        <f t="shared" ca="1" si="14"/>
        <v>si</v>
      </c>
      <c r="Q259" s="23" t="str" cm="1">
        <f t="array" aca="1" ref="Q259" ca="1">_xlfn.IFS(J259="no","no",$B$10="si","si")</f>
        <v>no</v>
      </c>
    </row>
    <row r="260" spans="1:17" x14ac:dyDescent="0.3">
      <c r="A260" s="63" t="s">
        <v>1259</v>
      </c>
      <c r="B260" s="56" t="s">
        <v>44</v>
      </c>
      <c r="C260" s="80" t="s">
        <v>1260</v>
      </c>
      <c r="D260" s="38" t="s">
        <v>46</v>
      </c>
      <c r="E260" s="37" t="s">
        <v>3938</v>
      </c>
      <c r="F260" s="38" t="s">
        <v>285</v>
      </c>
      <c r="G260" s="39" t="s">
        <v>1261</v>
      </c>
      <c r="H260" s="40">
        <v>44331</v>
      </c>
      <c r="I260" s="41">
        <f>Table13[[#This Row],[Fecha 
de 
expedición]]+1461</f>
        <v>45792</v>
      </c>
      <c r="J260" s="62" t="str">
        <f t="shared" ca="1" si="12"/>
        <v>si</v>
      </c>
      <c r="K260" s="8" t="str">
        <f t="shared" ca="1" si="13"/>
        <v/>
      </c>
      <c r="L260" s="8"/>
      <c r="M260" s="8" t="str">
        <f t="shared" ca="1" si="14"/>
        <v>no</v>
      </c>
      <c r="Q260" s="23" t="str" cm="1">
        <f t="array" aca="1" ref="Q260" ca="1">_xlfn.IFS(J260="no","no",$B$10="si","si")</f>
        <v>si</v>
      </c>
    </row>
    <row r="261" spans="1:17" x14ac:dyDescent="0.3">
      <c r="A261" s="63" t="s">
        <v>1262</v>
      </c>
      <c r="B261" s="56" t="s">
        <v>62</v>
      </c>
      <c r="C261" s="80" t="s">
        <v>1263</v>
      </c>
      <c r="D261" s="38" t="s">
        <v>57</v>
      </c>
      <c r="E261" s="37" t="s">
        <v>1264</v>
      </c>
      <c r="F261" s="38" t="s">
        <v>678</v>
      </c>
      <c r="G261" s="39" t="s">
        <v>9750</v>
      </c>
      <c r="H261" s="40">
        <v>43235</v>
      </c>
      <c r="I261" s="41">
        <f>Table13[[#This Row],[Fecha 
de 
expedición]]+1461</f>
        <v>44696</v>
      </c>
      <c r="J261" s="62" t="str">
        <f t="shared" ca="1" si="12"/>
        <v>no</v>
      </c>
      <c r="K261" s="8" t="str">
        <f t="shared" ca="1" si="13"/>
        <v/>
      </c>
      <c r="L261" s="8"/>
      <c r="M261" s="8" t="str">
        <f t="shared" ca="1" si="14"/>
        <v>si</v>
      </c>
      <c r="Q261" s="23" t="str" cm="1">
        <f t="array" aca="1" ref="Q261" ca="1">_xlfn.IFS(J261="no","no",$B$10="si","si")</f>
        <v>no</v>
      </c>
    </row>
    <row r="262" spans="1:17" x14ac:dyDescent="0.3">
      <c r="A262" s="63" t="s">
        <v>1266</v>
      </c>
      <c r="B262" s="56" t="s">
        <v>44</v>
      </c>
      <c r="C262" s="80" t="s">
        <v>1267</v>
      </c>
      <c r="D262" s="38" t="s">
        <v>57</v>
      </c>
      <c r="E262" s="37" t="s">
        <v>3938</v>
      </c>
      <c r="F262" s="38" t="s">
        <v>709</v>
      </c>
      <c r="G262" s="39" t="s">
        <v>1268</v>
      </c>
      <c r="H262" s="40">
        <v>43383</v>
      </c>
      <c r="I262" s="41">
        <f>Table13[[#This Row],[Fecha 
de 
expedición]]+1461</f>
        <v>44844</v>
      </c>
      <c r="J262" s="62" t="str">
        <f t="shared" ca="1" si="12"/>
        <v>no</v>
      </c>
      <c r="K262" s="8" t="str">
        <f t="shared" ca="1" si="13"/>
        <v/>
      </c>
      <c r="L262" s="8"/>
      <c r="M262" s="8" t="str">
        <f t="shared" ca="1" si="14"/>
        <v>si</v>
      </c>
      <c r="Q262" s="23" t="str" cm="1">
        <f t="array" aca="1" ref="Q262" ca="1">_xlfn.IFS(J262="no","no",$B$10="si","si")</f>
        <v>no</v>
      </c>
    </row>
    <row r="263" spans="1:17" x14ac:dyDescent="0.3">
      <c r="A263" s="63" t="s">
        <v>1269</v>
      </c>
      <c r="B263" s="56" t="s">
        <v>44</v>
      </c>
      <c r="C263" s="80" t="s">
        <v>1270</v>
      </c>
      <c r="D263" s="38" t="s">
        <v>57</v>
      </c>
      <c r="E263" s="37" t="s">
        <v>3938</v>
      </c>
      <c r="F263" s="38" t="s">
        <v>1204</v>
      </c>
      <c r="G263" s="39" t="s">
        <v>1271</v>
      </c>
      <c r="H263" s="40">
        <v>43490</v>
      </c>
      <c r="I263" s="41">
        <f>Table13[[#This Row],[Fecha 
de 
expedición]]+1461</f>
        <v>44951</v>
      </c>
      <c r="J263" s="62" t="str">
        <f t="shared" ca="1" si="12"/>
        <v>no</v>
      </c>
      <c r="K263" s="8" t="str">
        <f t="shared" ca="1" si="13"/>
        <v/>
      </c>
      <c r="L263" s="8"/>
      <c r="M263" s="8" t="str">
        <f t="shared" ca="1" si="14"/>
        <v>si</v>
      </c>
      <c r="Q263" s="23" t="str" cm="1">
        <f t="array" aca="1" ref="Q263" ca="1">_xlfn.IFS(J263="no","no",$B$10="si","si")</f>
        <v>no</v>
      </c>
    </row>
    <row r="264" spans="1:17" ht="15" thickBot="1" x14ac:dyDescent="0.35">
      <c r="A264" s="115" t="s">
        <v>1272</v>
      </c>
      <c r="B264" s="116" t="s">
        <v>62</v>
      </c>
      <c r="C264" s="117" t="s">
        <v>1273</v>
      </c>
      <c r="D264" s="105" t="s">
        <v>46</v>
      </c>
      <c r="E264" s="118" t="s">
        <v>1274</v>
      </c>
      <c r="F264" s="105" t="s">
        <v>858</v>
      </c>
      <c r="G264" s="119" t="s">
        <v>1275</v>
      </c>
      <c r="H264" s="120">
        <v>43202</v>
      </c>
      <c r="I264" s="121">
        <f>Table13[[#This Row],[Fecha 
de 
expedición]]+1461</f>
        <v>44663</v>
      </c>
      <c r="J264" s="122" t="str">
        <f t="shared" ca="1" si="12"/>
        <v>no</v>
      </c>
      <c r="K264" s="8" t="str">
        <f t="shared" ca="1" si="13"/>
        <v/>
      </c>
      <c r="L264" s="8"/>
      <c r="M264" s="8" t="str">
        <f t="shared" ca="1" si="14"/>
        <v>si</v>
      </c>
      <c r="Q264" s="23" t="str" cm="1">
        <f t="array" aca="1" ref="Q264" ca="1">_xlfn.IFS(J264="no","no",$B$10="si","si")</f>
        <v>no</v>
      </c>
    </row>
    <row r="265" spans="1:17" ht="15" thickBot="1" x14ac:dyDescent="0.35">
      <c r="A265" s="154" t="s">
        <v>1276</v>
      </c>
      <c r="B265" s="155" t="s">
        <v>44</v>
      </c>
      <c r="C265" s="156" t="s">
        <v>1277</v>
      </c>
      <c r="D265" s="157" t="s">
        <v>46</v>
      </c>
      <c r="E265" s="189" t="s">
        <v>1278</v>
      </c>
      <c r="F265" s="157" t="s">
        <v>53</v>
      </c>
      <c r="G265" s="159" t="s">
        <v>1279</v>
      </c>
      <c r="H265" s="160">
        <v>44279</v>
      </c>
      <c r="I265" s="161">
        <f>Table13[[#This Row],[Fecha 
de 
expedición]]+1461</f>
        <v>45740</v>
      </c>
      <c r="J265" s="162" t="str">
        <f t="shared" ca="1" si="12"/>
        <v>si</v>
      </c>
      <c r="K265" s="8" t="str">
        <f t="shared" ca="1" si="13"/>
        <v/>
      </c>
      <c r="L265" s="8"/>
      <c r="M265" s="8" t="str">
        <f t="shared" ca="1" si="14"/>
        <v>no</v>
      </c>
      <c r="Q265" s="23" t="str" cm="1">
        <f t="array" aca="1" ref="Q265" ca="1">_xlfn.IFS(J265="no","no",$B$10="si","si")</f>
        <v>si</v>
      </c>
    </row>
    <row r="266" spans="1:17" x14ac:dyDescent="0.3">
      <c r="A266" s="106" t="s">
        <v>1284</v>
      </c>
      <c r="B266" s="107" t="s">
        <v>44</v>
      </c>
      <c r="C266" s="108" t="s">
        <v>1285</v>
      </c>
      <c r="D266" s="109" t="s">
        <v>57</v>
      </c>
      <c r="E266" s="110" t="s">
        <v>1286</v>
      </c>
      <c r="F266" s="109" t="s">
        <v>887</v>
      </c>
      <c r="G266" s="111" t="s">
        <v>1287</v>
      </c>
      <c r="H266" s="112">
        <v>44305</v>
      </c>
      <c r="I266" s="113">
        <f>Table13[[#This Row],[Fecha 
de 
expedición]]+1461</f>
        <v>45766</v>
      </c>
      <c r="J266" s="114" t="str">
        <f t="shared" ca="1" si="12"/>
        <v>si</v>
      </c>
      <c r="K266" s="8" t="str">
        <f t="shared" ca="1" si="13"/>
        <v/>
      </c>
      <c r="L266" s="8"/>
      <c r="M266" s="8" t="str">
        <f t="shared" ca="1" si="14"/>
        <v>no</v>
      </c>
      <c r="Q266" s="23" t="str" cm="1">
        <f t="array" aca="1" ref="Q266" ca="1">_xlfn.IFS(J266="no","no",$B$10="si","si")</f>
        <v>si</v>
      </c>
    </row>
    <row r="267" spans="1:17" x14ac:dyDescent="0.3">
      <c r="A267" s="63" t="s">
        <v>1288</v>
      </c>
      <c r="B267" s="56" t="s">
        <v>44</v>
      </c>
      <c r="C267" s="80" t="s">
        <v>1289</v>
      </c>
      <c r="D267" s="38" t="s">
        <v>57</v>
      </c>
      <c r="E267" s="37" t="s">
        <v>1290</v>
      </c>
      <c r="F267" s="38" t="s">
        <v>1291</v>
      </c>
      <c r="G267" s="39" t="s">
        <v>1292</v>
      </c>
      <c r="H267" s="40">
        <v>44333</v>
      </c>
      <c r="I267" s="41">
        <f>Table13[[#This Row],[Fecha 
de 
expedición]]+1461</f>
        <v>45794</v>
      </c>
      <c r="J267" s="62" t="str">
        <f t="shared" ca="1" si="12"/>
        <v>si</v>
      </c>
      <c r="K267" s="8" t="str">
        <f t="shared" ca="1" si="13"/>
        <v/>
      </c>
      <c r="L267" s="8"/>
      <c r="M267" s="8" t="str">
        <f t="shared" ca="1" si="14"/>
        <v>no</v>
      </c>
      <c r="Q267" s="23" t="str" cm="1">
        <f t="array" aca="1" ref="Q267" ca="1">_xlfn.IFS(J267="no","no",$B$10="si","si")</f>
        <v>si</v>
      </c>
    </row>
    <row r="268" spans="1:17" x14ac:dyDescent="0.3">
      <c r="A268" s="63" t="s">
        <v>9751</v>
      </c>
      <c r="B268" s="56" t="s">
        <v>44</v>
      </c>
      <c r="C268" s="80" t="s">
        <v>1294</v>
      </c>
      <c r="D268" s="38" t="s">
        <v>57</v>
      </c>
      <c r="E268" s="37" t="s">
        <v>9752</v>
      </c>
      <c r="F268" s="38" t="s">
        <v>114</v>
      </c>
      <c r="G268" s="39" t="s">
        <v>9753</v>
      </c>
      <c r="H268" s="40">
        <v>43397</v>
      </c>
      <c r="I268" s="41">
        <f>Table13[[#This Row],[Fecha 
de 
expedición]]+1461</f>
        <v>44858</v>
      </c>
      <c r="J268" s="62" t="str">
        <f t="shared" ca="1" si="12"/>
        <v>no</v>
      </c>
      <c r="K268" s="8" t="str">
        <f t="shared" ca="1" si="13"/>
        <v/>
      </c>
      <c r="L268" s="8"/>
      <c r="M268" s="8" t="str">
        <f t="shared" ca="1" si="14"/>
        <v>si</v>
      </c>
      <c r="Q268" s="23" t="str" cm="1">
        <f t="array" aca="1" ref="Q268" ca="1">_xlfn.IFS(J268="no","no",$B$10="si","si")</f>
        <v>no</v>
      </c>
    </row>
    <row r="269" spans="1:17" x14ac:dyDescent="0.3">
      <c r="A269" s="63" t="s">
        <v>1297</v>
      </c>
      <c r="B269" s="56" t="s">
        <v>44</v>
      </c>
      <c r="C269" s="80" t="s">
        <v>1298</v>
      </c>
      <c r="D269" s="38" t="s">
        <v>57</v>
      </c>
      <c r="E269" s="37" t="s">
        <v>1299</v>
      </c>
      <c r="F269" s="38" t="s">
        <v>1048</v>
      </c>
      <c r="G269" s="39" t="s">
        <v>9754</v>
      </c>
      <c r="H269" s="40">
        <v>43670</v>
      </c>
      <c r="I269" s="41">
        <f>Table13[[#This Row],[Fecha 
de 
expedición]]+1461</f>
        <v>45131</v>
      </c>
      <c r="J269" s="62" t="str">
        <f t="shared" ca="1" si="12"/>
        <v>no</v>
      </c>
      <c r="K269" s="8" t="str">
        <f t="shared" ca="1" si="13"/>
        <v>Debe renovar licencia luego de curso de 8 horas</v>
      </c>
      <c r="L269" s="8"/>
      <c r="M269" s="8" t="str">
        <f t="shared" ca="1" si="14"/>
        <v>si</v>
      </c>
      <c r="Q269" s="23" t="str" cm="1">
        <f t="array" aca="1" ref="Q269" ca="1">_xlfn.IFS(J269="no","no",$B$10="si","si")</f>
        <v>no</v>
      </c>
    </row>
    <row r="270" spans="1:17" x14ac:dyDescent="0.3">
      <c r="A270" s="63" t="s">
        <v>1301</v>
      </c>
      <c r="B270" s="56" t="s">
        <v>44</v>
      </c>
      <c r="C270" s="80" t="s">
        <v>1302</v>
      </c>
      <c r="D270" s="38" t="s">
        <v>46</v>
      </c>
      <c r="E270" s="37" t="s">
        <v>1303</v>
      </c>
      <c r="F270" s="38" t="s">
        <v>325</v>
      </c>
      <c r="G270" s="39" t="s">
        <v>1304</v>
      </c>
      <c r="H270" s="40">
        <v>43406</v>
      </c>
      <c r="I270" s="41">
        <f>Table13[[#This Row],[Fecha 
de 
expedición]]+1461</f>
        <v>44867</v>
      </c>
      <c r="J270" s="62" t="str">
        <f t="shared" ca="1" si="12"/>
        <v>no</v>
      </c>
      <c r="K270" s="8" t="str">
        <f t="shared" ca="1" si="13"/>
        <v/>
      </c>
      <c r="L270" s="8"/>
      <c r="M270" s="8" t="str">
        <f t="shared" ca="1" si="14"/>
        <v>si</v>
      </c>
      <c r="Q270" s="23" t="str" cm="1">
        <f t="array" aca="1" ref="Q270" ca="1">_xlfn.IFS(J270="no","no",$B$10="si","si")</f>
        <v>no</v>
      </c>
    </row>
    <row r="271" spans="1:17" x14ac:dyDescent="0.3">
      <c r="A271" s="63" t="s">
        <v>1305</v>
      </c>
      <c r="B271" s="56" t="s">
        <v>44</v>
      </c>
      <c r="C271" s="80" t="s">
        <v>1306</v>
      </c>
      <c r="D271" s="38" t="s">
        <v>57</v>
      </c>
      <c r="E271" s="37" t="s">
        <v>1307</v>
      </c>
      <c r="F271" s="38" t="s">
        <v>119</v>
      </c>
      <c r="G271" s="39" t="s">
        <v>9755</v>
      </c>
      <c r="H271" s="40">
        <v>43672</v>
      </c>
      <c r="I271" s="41">
        <f>Table13[[#This Row],[Fecha 
de 
expedición]]+1461</f>
        <v>45133</v>
      </c>
      <c r="J271" s="62" t="str">
        <f t="shared" ca="1" si="12"/>
        <v>no</v>
      </c>
      <c r="K271" s="8" t="str">
        <f t="shared" ca="1" si="13"/>
        <v>Debe renovar licencia luego de curso de 8 horas</v>
      </c>
      <c r="L271" s="8"/>
      <c r="M271" s="8" t="str">
        <f t="shared" ca="1" si="14"/>
        <v>si</v>
      </c>
      <c r="Q271" s="23" t="str" cm="1">
        <f t="array" aca="1" ref="Q271" ca="1">_xlfn.IFS(J271="no","no",$B$10="si","si")</f>
        <v>no</v>
      </c>
    </row>
    <row r="272" spans="1:17" x14ac:dyDescent="0.3">
      <c r="A272" s="63" t="s">
        <v>1309</v>
      </c>
      <c r="B272" s="56" t="s">
        <v>44</v>
      </c>
      <c r="C272" s="80" t="s">
        <v>1310</v>
      </c>
      <c r="D272" s="38" t="s">
        <v>57</v>
      </c>
      <c r="E272" s="42" t="s">
        <v>1311</v>
      </c>
      <c r="F272" s="38" t="s">
        <v>325</v>
      </c>
      <c r="G272" s="39" t="s">
        <v>1312</v>
      </c>
      <c r="H272" s="40">
        <v>44278</v>
      </c>
      <c r="I272" s="41">
        <f>Table13[[#This Row],[Fecha 
de 
expedición]]+1461</f>
        <v>45739</v>
      </c>
      <c r="J272" s="62" t="str">
        <f t="shared" ca="1" si="12"/>
        <v>si</v>
      </c>
      <c r="K272" s="8" t="str">
        <f t="shared" ca="1" si="13"/>
        <v/>
      </c>
      <c r="L272" s="8"/>
      <c r="M272" s="8" t="str">
        <f t="shared" ca="1" si="14"/>
        <v>no</v>
      </c>
      <c r="Q272" s="23" t="str" cm="1">
        <f t="array" aca="1" ref="Q272" ca="1">_xlfn.IFS(J272="no","no",$B$10="si","si")</f>
        <v>si</v>
      </c>
    </row>
    <row r="273" spans="1:17" x14ac:dyDescent="0.3">
      <c r="A273" s="63" t="s">
        <v>1313</v>
      </c>
      <c r="B273" s="56" t="s">
        <v>44</v>
      </c>
      <c r="C273" s="80" t="s">
        <v>1314</v>
      </c>
      <c r="D273" s="38" t="s">
        <v>57</v>
      </c>
      <c r="E273" s="37" t="s">
        <v>1315</v>
      </c>
      <c r="F273" s="38" t="s">
        <v>53</v>
      </c>
      <c r="G273" s="39" t="s">
        <v>1316</v>
      </c>
      <c r="H273" s="40">
        <v>43430</v>
      </c>
      <c r="I273" s="41">
        <f>Table13[[#This Row],[Fecha 
de 
expedición]]+1461</f>
        <v>44891</v>
      </c>
      <c r="J273" s="62" t="str">
        <f t="shared" ref="J273:J336" ca="1" si="15">IF(I273&gt;=TODAY(),"si","no")</f>
        <v>no</v>
      </c>
      <c r="K273" s="8" t="str">
        <f t="shared" ref="K273:K336" ca="1" si="16">IF(ABS(_xlfn.DAYS(TODAY(),I273))&lt;$B$9,"Debe renovar licencia luego de curso de 8 horas","")</f>
        <v/>
      </c>
      <c r="L273" s="8"/>
      <c r="M273" s="8" t="str">
        <f t="shared" ref="M273:M336" ca="1" si="17">IF(AND(J273="no",$B$10="si"),"si","no")</f>
        <v>si</v>
      </c>
      <c r="Q273" s="23" t="str" cm="1">
        <f t="array" aca="1" ref="Q273" ca="1">_xlfn.IFS(J273="no","no",$B$10="si","si")</f>
        <v>no</v>
      </c>
    </row>
    <row r="274" spans="1:17" x14ac:dyDescent="0.3">
      <c r="A274" s="63" t="s">
        <v>1317</v>
      </c>
      <c r="B274" s="56" t="s">
        <v>44</v>
      </c>
      <c r="C274" s="80" t="s">
        <v>1318</v>
      </c>
      <c r="D274" s="38" t="s">
        <v>57</v>
      </c>
      <c r="E274" s="37" t="s">
        <v>1319</v>
      </c>
      <c r="F274" s="38" t="s">
        <v>185</v>
      </c>
      <c r="G274" s="39" t="s">
        <v>1320</v>
      </c>
      <c r="H274" s="40">
        <v>43360</v>
      </c>
      <c r="I274" s="41">
        <f>Table13[[#This Row],[Fecha 
de 
expedición]]+1461</f>
        <v>44821</v>
      </c>
      <c r="J274" s="62" t="str">
        <f t="shared" ca="1" si="15"/>
        <v>no</v>
      </c>
      <c r="K274" s="8" t="str">
        <f t="shared" ca="1" si="16"/>
        <v/>
      </c>
      <c r="L274" s="8"/>
      <c r="M274" s="8" t="str">
        <f t="shared" ca="1" si="17"/>
        <v>si</v>
      </c>
      <c r="Q274" s="23" t="str" cm="1">
        <f t="array" aca="1" ref="Q274" ca="1">_xlfn.IFS(J274="no","no",$B$10="si","si")</f>
        <v>no</v>
      </c>
    </row>
    <row r="275" spans="1:17" x14ac:dyDescent="0.3">
      <c r="A275" s="63" t="s">
        <v>1321</v>
      </c>
      <c r="B275" s="56" t="s">
        <v>44</v>
      </c>
      <c r="C275" s="80" t="s">
        <v>1322</v>
      </c>
      <c r="D275" s="38" t="s">
        <v>57</v>
      </c>
      <c r="E275" s="37" t="s">
        <v>1323</v>
      </c>
      <c r="F275" s="38" t="s">
        <v>204</v>
      </c>
      <c r="G275" s="39" t="s">
        <v>1324</v>
      </c>
      <c r="H275" s="40">
        <v>43620</v>
      </c>
      <c r="I275" s="41">
        <f>Table13[[#This Row],[Fecha 
de 
expedición]]+1461</f>
        <v>45081</v>
      </c>
      <c r="J275" s="62" t="str">
        <f t="shared" ca="1" si="15"/>
        <v>no</v>
      </c>
      <c r="K275" s="8" t="str">
        <f t="shared" ca="1" si="16"/>
        <v>Debe renovar licencia luego de curso de 8 horas</v>
      </c>
      <c r="L275" s="8"/>
      <c r="M275" s="8" t="str">
        <f t="shared" ca="1" si="17"/>
        <v>si</v>
      </c>
      <c r="Q275" s="23" t="str" cm="1">
        <f t="array" aca="1" ref="Q275" ca="1">_xlfn.IFS(J275="no","no",$B$10="si","si")</f>
        <v>no</v>
      </c>
    </row>
    <row r="276" spans="1:17" x14ac:dyDescent="0.3">
      <c r="A276" s="63" t="s">
        <v>1325</v>
      </c>
      <c r="B276" s="56" t="s">
        <v>44</v>
      </c>
      <c r="C276" s="80" t="s">
        <v>1326</v>
      </c>
      <c r="D276" s="38" t="s">
        <v>57</v>
      </c>
      <c r="E276" s="37" t="s">
        <v>1327</v>
      </c>
      <c r="F276" s="38" t="s">
        <v>155</v>
      </c>
      <c r="G276" s="39" t="s">
        <v>1328</v>
      </c>
      <c r="H276" s="40">
        <v>43551</v>
      </c>
      <c r="I276" s="41">
        <f>Table13[[#This Row],[Fecha 
de 
expedición]]+1461</f>
        <v>45012</v>
      </c>
      <c r="J276" s="62" t="str">
        <f t="shared" ca="1" si="15"/>
        <v>no</v>
      </c>
      <c r="K276" s="8" t="str">
        <f t="shared" ca="1" si="16"/>
        <v/>
      </c>
      <c r="L276" s="8"/>
      <c r="M276" s="8" t="str">
        <f t="shared" ca="1" si="17"/>
        <v>si</v>
      </c>
      <c r="Q276" s="23" t="str" cm="1">
        <f t="array" aca="1" ref="Q276" ca="1">_xlfn.IFS(J276="no","no",$B$10="si","si")</f>
        <v>no</v>
      </c>
    </row>
    <row r="277" spans="1:17" x14ac:dyDescent="0.3">
      <c r="A277" s="63" t="s">
        <v>1329</v>
      </c>
      <c r="B277" s="56" t="s">
        <v>44</v>
      </c>
      <c r="C277" s="80" t="s">
        <v>1330</v>
      </c>
      <c r="D277" s="38" t="s">
        <v>57</v>
      </c>
      <c r="E277" s="37" t="s">
        <v>1331</v>
      </c>
      <c r="F277" s="38" t="s">
        <v>1332</v>
      </c>
      <c r="G277" s="39" t="s">
        <v>9756</v>
      </c>
      <c r="H277" s="40">
        <v>43389</v>
      </c>
      <c r="I277" s="41">
        <f>Table13[[#This Row],[Fecha 
de 
expedición]]+1461</f>
        <v>44850</v>
      </c>
      <c r="J277" s="62" t="str">
        <f t="shared" ca="1" si="15"/>
        <v>no</v>
      </c>
      <c r="K277" s="8" t="str">
        <f t="shared" ca="1" si="16"/>
        <v/>
      </c>
      <c r="L277" s="8"/>
      <c r="M277" s="8" t="str">
        <f t="shared" ca="1" si="17"/>
        <v>si</v>
      </c>
      <c r="Q277" s="23" t="str" cm="1">
        <f t="array" aca="1" ref="Q277" ca="1">_xlfn.IFS(J277="no","no",$B$10="si","si")</f>
        <v>no</v>
      </c>
    </row>
    <row r="278" spans="1:17" x14ac:dyDescent="0.3">
      <c r="A278" s="61" t="s">
        <v>1334</v>
      </c>
      <c r="B278" s="56" t="s">
        <v>44</v>
      </c>
      <c r="C278" s="57" t="s">
        <v>1335</v>
      </c>
      <c r="D278" s="38" t="s">
        <v>57</v>
      </c>
      <c r="E278" s="60" t="s">
        <v>1336</v>
      </c>
      <c r="F278" s="38" t="s">
        <v>589</v>
      </c>
      <c r="G278" s="39" t="s">
        <v>1337</v>
      </c>
      <c r="H278" s="81">
        <v>44491</v>
      </c>
      <c r="I278" s="84">
        <f>Table13[[#This Row],[Fecha 
de 
expedición]]+1461</f>
        <v>45952</v>
      </c>
      <c r="J278" s="62" t="str">
        <f t="shared" ca="1" si="15"/>
        <v>si</v>
      </c>
      <c r="K278" s="8" t="str">
        <f t="shared" ca="1" si="16"/>
        <v/>
      </c>
      <c r="L278" s="8"/>
      <c r="M278" s="8" t="str">
        <f t="shared" ca="1" si="17"/>
        <v>no</v>
      </c>
      <c r="Q278" s="23" t="str" cm="1">
        <f t="array" aca="1" ref="Q278" ca="1">_xlfn.IFS(J278="no","no",$B$10="si","si")</f>
        <v>si</v>
      </c>
    </row>
    <row r="279" spans="1:17" x14ac:dyDescent="0.3">
      <c r="A279" s="63" t="s">
        <v>1338</v>
      </c>
      <c r="B279" s="56" t="s">
        <v>62</v>
      </c>
      <c r="C279" s="80" t="s">
        <v>1339</v>
      </c>
      <c r="D279" s="38" t="s">
        <v>46</v>
      </c>
      <c r="E279" s="37" t="s">
        <v>9757</v>
      </c>
      <c r="F279" s="38" t="s">
        <v>267</v>
      </c>
      <c r="G279" s="39" t="s">
        <v>9758</v>
      </c>
      <c r="H279" s="40">
        <v>43276</v>
      </c>
      <c r="I279" s="41">
        <f>Table13[[#This Row],[Fecha 
de 
expedición]]+1461</f>
        <v>44737</v>
      </c>
      <c r="J279" s="62" t="str">
        <f t="shared" ca="1" si="15"/>
        <v>no</v>
      </c>
      <c r="K279" s="8" t="str">
        <f t="shared" ca="1" si="16"/>
        <v/>
      </c>
      <c r="L279" s="8"/>
      <c r="M279" s="8" t="str">
        <f t="shared" ca="1" si="17"/>
        <v>si</v>
      </c>
      <c r="Q279" s="23" t="str" cm="1">
        <f t="array" aca="1" ref="Q279" ca="1">_xlfn.IFS(J279="no","no",$B$10="si","si")</f>
        <v>no</v>
      </c>
    </row>
    <row r="280" spans="1:17" x14ac:dyDescent="0.3">
      <c r="A280" s="63" t="s">
        <v>1342</v>
      </c>
      <c r="B280" s="56" t="s">
        <v>44</v>
      </c>
      <c r="C280" s="80" t="s">
        <v>1343</v>
      </c>
      <c r="D280" s="38" t="s">
        <v>57</v>
      </c>
      <c r="E280" s="37" t="s">
        <v>1344</v>
      </c>
      <c r="F280" s="38" t="s">
        <v>1048</v>
      </c>
      <c r="G280" s="39" t="s">
        <v>9759</v>
      </c>
      <c r="H280" s="40">
        <v>43389</v>
      </c>
      <c r="I280" s="41">
        <f>Table13[[#This Row],[Fecha 
de 
expedición]]+1461</f>
        <v>44850</v>
      </c>
      <c r="J280" s="62" t="str">
        <f t="shared" ca="1" si="15"/>
        <v>no</v>
      </c>
      <c r="K280" s="8" t="str">
        <f t="shared" ca="1" si="16"/>
        <v/>
      </c>
      <c r="L280" s="8"/>
      <c r="M280" s="8" t="str">
        <f t="shared" ca="1" si="17"/>
        <v>si</v>
      </c>
      <c r="Q280" s="23" t="str" cm="1">
        <f t="array" aca="1" ref="Q280" ca="1">_xlfn.IFS(J280="no","no",$B$10="si","si")</f>
        <v>no</v>
      </c>
    </row>
    <row r="281" spans="1:17" x14ac:dyDescent="0.3">
      <c r="A281" s="63" t="s">
        <v>1346</v>
      </c>
      <c r="B281" s="56" t="s">
        <v>44</v>
      </c>
      <c r="C281" s="80" t="s">
        <v>1347</v>
      </c>
      <c r="D281" s="38" t="s">
        <v>57</v>
      </c>
      <c r="E281" s="37" t="s">
        <v>1348</v>
      </c>
      <c r="F281" s="38" t="s">
        <v>1349</v>
      </c>
      <c r="G281" s="39" t="s">
        <v>1350</v>
      </c>
      <c r="H281" s="40">
        <v>43578</v>
      </c>
      <c r="I281" s="41">
        <f>Table13[[#This Row],[Fecha 
de 
expedición]]+1461</f>
        <v>45039</v>
      </c>
      <c r="J281" s="62" t="str">
        <f t="shared" ca="1" si="15"/>
        <v>no</v>
      </c>
      <c r="K281" s="8" t="str">
        <f t="shared" ca="1" si="16"/>
        <v/>
      </c>
      <c r="L281" s="8"/>
      <c r="M281" s="8" t="str">
        <f t="shared" ca="1" si="17"/>
        <v>si</v>
      </c>
      <c r="Q281" s="23" t="str" cm="1">
        <f t="array" aca="1" ref="Q281" ca="1">_xlfn.IFS(J281="no","no",$B$10="si","si")</f>
        <v>no</v>
      </c>
    </row>
    <row r="282" spans="1:17" x14ac:dyDescent="0.3">
      <c r="A282" s="63" t="s">
        <v>1351</v>
      </c>
      <c r="B282" s="56" t="s">
        <v>44</v>
      </c>
      <c r="C282" s="80" t="s">
        <v>1352</v>
      </c>
      <c r="D282" s="38" t="s">
        <v>57</v>
      </c>
      <c r="E282" s="37" t="s">
        <v>1353</v>
      </c>
      <c r="F282" s="38" t="s">
        <v>709</v>
      </c>
      <c r="G282" s="39" t="s">
        <v>1354</v>
      </c>
      <c r="H282" s="40">
        <v>43389</v>
      </c>
      <c r="I282" s="41">
        <f>Table13[[#This Row],[Fecha 
de 
expedición]]+1461</f>
        <v>44850</v>
      </c>
      <c r="J282" s="62" t="str">
        <f t="shared" ca="1" si="15"/>
        <v>no</v>
      </c>
      <c r="K282" s="8" t="str">
        <f t="shared" ca="1" si="16"/>
        <v/>
      </c>
      <c r="L282" s="8"/>
      <c r="M282" s="8" t="str">
        <f t="shared" ca="1" si="17"/>
        <v>si</v>
      </c>
      <c r="Q282" s="23" t="str" cm="1">
        <f t="array" aca="1" ref="Q282" ca="1">_xlfn.IFS(J282="no","no",$B$10="si","si")</f>
        <v>no</v>
      </c>
    </row>
    <row r="283" spans="1:17" x14ac:dyDescent="0.3">
      <c r="A283" s="63" t="s">
        <v>1355</v>
      </c>
      <c r="B283" s="56" t="s">
        <v>44</v>
      </c>
      <c r="C283" s="80" t="s">
        <v>1356</v>
      </c>
      <c r="D283" s="38" t="s">
        <v>57</v>
      </c>
      <c r="E283" s="37" t="s">
        <v>1357</v>
      </c>
      <c r="F283" s="38" t="s">
        <v>262</v>
      </c>
      <c r="G283" s="39" t="s">
        <v>9760</v>
      </c>
      <c r="H283" s="40">
        <v>43410</v>
      </c>
      <c r="I283" s="41">
        <f>Table13[[#This Row],[Fecha 
de 
expedición]]+1461</f>
        <v>44871</v>
      </c>
      <c r="J283" s="62" t="str">
        <f t="shared" ca="1" si="15"/>
        <v>no</v>
      </c>
      <c r="K283" s="8" t="str">
        <f t="shared" ca="1" si="16"/>
        <v/>
      </c>
      <c r="L283" s="8"/>
      <c r="M283" s="8" t="str">
        <f t="shared" ca="1" si="17"/>
        <v>si</v>
      </c>
      <c r="Q283" s="23" t="str" cm="1">
        <f t="array" aca="1" ref="Q283" ca="1">_xlfn.IFS(J283="no","no",$B$10="si","si")</f>
        <v>no</v>
      </c>
    </row>
    <row r="284" spans="1:17" x14ac:dyDescent="0.3">
      <c r="A284" s="63" t="s">
        <v>1359</v>
      </c>
      <c r="B284" s="56" t="s">
        <v>44</v>
      </c>
      <c r="C284" s="80" t="s">
        <v>1360</v>
      </c>
      <c r="D284" s="38" t="s">
        <v>57</v>
      </c>
      <c r="E284" s="37" t="s">
        <v>9761</v>
      </c>
      <c r="F284" s="38" t="s">
        <v>425</v>
      </c>
      <c r="G284" s="39" t="s">
        <v>9762</v>
      </c>
      <c r="H284" s="40">
        <v>43361</v>
      </c>
      <c r="I284" s="41">
        <f>Table13[[#This Row],[Fecha 
de 
expedición]]+1461</f>
        <v>44822</v>
      </c>
      <c r="J284" s="62" t="str">
        <f t="shared" ca="1" si="15"/>
        <v>no</v>
      </c>
      <c r="K284" s="8" t="str">
        <f t="shared" ca="1" si="16"/>
        <v/>
      </c>
      <c r="L284" s="8"/>
      <c r="M284" s="8" t="str">
        <f t="shared" ca="1" si="17"/>
        <v>si</v>
      </c>
      <c r="Q284" s="23" t="str" cm="1">
        <f t="array" aca="1" ref="Q284" ca="1">_xlfn.IFS(J284="no","no",$B$10="si","si")</f>
        <v>no</v>
      </c>
    </row>
    <row r="285" spans="1:17" x14ac:dyDescent="0.3">
      <c r="A285" s="63" t="s">
        <v>1363</v>
      </c>
      <c r="B285" s="56" t="s">
        <v>44</v>
      </c>
      <c r="C285" s="80" t="s">
        <v>1364</v>
      </c>
      <c r="D285" s="38" t="s">
        <v>57</v>
      </c>
      <c r="E285" s="37" t="s">
        <v>9763</v>
      </c>
      <c r="F285" s="38" t="s">
        <v>709</v>
      </c>
      <c r="G285" s="39" t="s">
        <v>9764</v>
      </c>
      <c r="H285" s="40">
        <v>43662</v>
      </c>
      <c r="I285" s="41">
        <f>Table13[[#This Row],[Fecha 
de 
expedición]]+1461</f>
        <v>45123</v>
      </c>
      <c r="J285" s="62" t="str">
        <f t="shared" ca="1" si="15"/>
        <v>no</v>
      </c>
      <c r="K285" s="8" t="str">
        <f t="shared" ca="1" si="16"/>
        <v>Debe renovar licencia luego de curso de 8 horas</v>
      </c>
      <c r="L285" s="8"/>
      <c r="M285" s="8" t="str">
        <f t="shared" ca="1" si="17"/>
        <v>si</v>
      </c>
      <c r="Q285" s="23" t="str" cm="1">
        <f t="array" aca="1" ref="Q285" ca="1">_xlfn.IFS(J285="no","no",$B$10="si","si")</f>
        <v>no</v>
      </c>
    </row>
    <row r="286" spans="1:17" x14ac:dyDescent="0.3">
      <c r="A286" s="63" t="s">
        <v>1367</v>
      </c>
      <c r="B286" s="56" t="s">
        <v>44</v>
      </c>
      <c r="C286" s="80" t="s">
        <v>1368</v>
      </c>
      <c r="D286" s="38" t="s">
        <v>46</v>
      </c>
      <c r="E286" s="37" t="s">
        <v>1369</v>
      </c>
      <c r="F286" s="38" t="s">
        <v>74</v>
      </c>
      <c r="G286" s="39" t="s">
        <v>1370</v>
      </c>
      <c r="H286" s="40">
        <v>43790</v>
      </c>
      <c r="I286" s="41">
        <f>Table13[[#This Row],[Fecha 
de 
expedición]]+1461</f>
        <v>45251</v>
      </c>
      <c r="J286" s="62" t="str">
        <f t="shared" ca="1" si="15"/>
        <v>si</v>
      </c>
      <c r="K286" s="8" t="str">
        <f t="shared" ca="1" si="16"/>
        <v>Debe renovar licencia luego de curso de 8 horas</v>
      </c>
      <c r="L286" s="8"/>
      <c r="M286" s="8" t="str">
        <f t="shared" ca="1" si="17"/>
        <v>no</v>
      </c>
      <c r="Q286" s="23" t="str" cm="1">
        <f t="array" aca="1" ref="Q286" ca="1">_xlfn.IFS(J286="no","no",$B$10="si","si")</f>
        <v>si</v>
      </c>
    </row>
    <row r="287" spans="1:17" x14ac:dyDescent="0.3">
      <c r="A287" s="63" t="s">
        <v>9765</v>
      </c>
      <c r="B287" s="56" t="s">
        <v>62</v>
      </c>
      <c r="C287" s="80" t="s">
        <v>1380</v>
      </c>
      <c r="D287" s="38" t="s">
        <v>46</v>
      </c>
      <c r="E287" s="58" t="s">
        <v>1381</v>
      </c>
      <c r="F287" s="38" t="s">
        <v>835</v>
      </c>
      <c r="G287" s="39" t="s">
        <v>1382</v>
      </c>
      <c r="H287" s="40">
        <v>41804</v>
      </c>
      <c r="I287" s="41">
        <f>Table13[[#This Row],[Fecha 
de 
expedición]]+1461</f>
        <v>43265</v>
      </c>
      <c r="J287" s="62" t="str">
        <f t="shared" ca="1" si="15"/>
        <v>no</v>
      </c>
      <c r="K287" s="8" t="str">
        <f t="shared" ca="1" si="16"/>
        <v/>
      </c>
      <c r="L287" s="8"/>
      <c r="M287" s="8" t="str">
        <f t="shared" ca="1" si="17"/>
        <v>si</v>
      </c>
      <c r="Q287" s="23" t="str" cm="1">
        <f t="array" aca="1" ref="Q287" ca="1">_xlfn.IFS(J287="no","no",$B$10="si","si")</f>
        <v>no</v>
      </c>
    </row>
    <row r="288" spans="1:17" x14ac:dyDescent="0.3">
      <c r="A288" s="63" t="s">
        <v>1383</v>
      </c>
      <c r="B288" s="56" t="s">
        <v>44</v>
      </c>
      <c r="C288" s="80" t="s">
        <v>1384</v>
      </c>
      <c r="D288" s="38" t="s">
        <v>57</v>
      </c>
      <c r="E288" s="37" t="s">
        <v>9766</v>
      </c>
      <c r="F288" s="38" t="s">
        <v>53</v>
      </c>
      <c r="G288" s="39" t="s">
        <v>1386</v>
      </c>
      <c r="H288" s="40">
        <v>43440</v>
      </c>
      <c r="I288" s="41">
        <f>Table13[[#This Row],[Fecha 
de 
expedición]]+1461</f>
        <v>44901</v>
      </c>
      <c r="J288" s="62" t="str">
        <f t="shared" ca="1" si="15"/>
        <v>no</v>
      </c>
      <c r="K288" s="8" t="str">
        <f t="shared" ca="1" si="16"/>
        <v/>
      </c>
      <c r="L288" s="8"/>
      <c r="M288" s="8" t="str">
        <f t="shared" ca="1" si="17"/>
        <v>si</v>
      </c>
      <c r="Q288" s="23" t="str" cm="1">
        <f t="array" aca="1" ref="Q288" ca="1">_xlfn.IFS(J288="no","no",$B$10="si","si")</f>
        <v>no</v>
      </c>
    </row>
    <row r="289" spans="1:17" x14ac:dyDescent="0.3">
      <c r="A289" s="63" t="s">
        <v>1387</v>
      </c>
      <c r="B289" s="56" t="s">
        <v>44</v>
      </c>
      <c r="C289" s="80" t="s">
        <v>1388</v>
      </c>
      <c r="D289" s="38" t="s">
        <v>57</v>
      </c>
      <c r="E289" s="37" t="s">
        <v>3938</v>
      </c>
      <c r="F289" s="38" t="s">
        <v>114</v>
      </c>
      <c r="G289" s="39" t="s">
        <v>1389</v>
      </c>
      <c r="H289" s="40">
        <v>43578</v>
      </c>
      <c r="I289" s="41">
        <f>Table13[[#This Row],[Fecha 
de 
expedición]]+1461</f>
        <v>45039</v>
      </c>
      <c r="J289" s="62" t="str">
        <f t="shared" ca="1" si="15"/>
        <v>no</v>
      </c>
      <c r="K289" s="8" t="str">
        <f t="shared" ca="1" si="16"/>
        <v/>
      </c>
      <c r="L289" s="8"/>
      <c r="M289" s="8" t="str">
        <f t="shared" ca="1" si="17"/>
        <v>si</v>
      </c>
      <c r="Q289" s="23" t="str" cm="1">
        <f t="array" aca="1" ref="Q289" ca="1">_xlfn.IFS(J289="no","no",$B$10="si","si")</f>
        <v>no</v>
      </c>
    </row>
    <row r="290" spans="1:17" ht="15" thickBot="1" x14ac:dyDescent="0.35">
      <c r="A290" s="115" t="s">
        <v>1390</v>
      </c>
      <c r="B290" s="116" t="s">
        <v>44</v>
      </c>
      <c r="C290" s="117" t="s">
        <v>1391</v>
      </c>
      <c r="D290" s="105" t="s">
        <v>57</v>
      </c>
      <c r="E290" s="118" t="s">
        <v>1392</v>
      </c>
      <c r="F290" s="105" t="s">
        <v>1393</v>
      </c>
      <c r="G290" s="119" t="s">
        <v>1394</v>
      </c>
      <c r="H290" s="120">
        <v>43479</v>
      </c>
      <c r="I290" s="121">
        <f>Table13[[#This Row],[Fecha 
de 
expedición]]+1461</f>
        <v>44940</v>
      </c>
      <c r="J290" s="122" t="str">
        <f t="shared" ca="1" si="15"/>
        <v>no</v>
      </c>
      <c r="K290" s="8" t="str">
        <f t="shared" ca="1" si="16"/>
        <v/>
      </c>
      <c r="L290" s="8"/>
      <c r="M290" s="8" t="str">
        <f t="shared" ca="1" si="17"/>
        <v>si</v>
      </c>
      <c r="Q290" s="23" t="str" cm="1">
        <f t="array" aca="1" ref="Q290" ca="1">_xlfn.IFS(J290="no","no",$B$10="si","si")</f>
        <v>no</v>
      </c>
    </row>
    <row r="291" spans="1:17" ht="15" thickBot="1" x14ac:dyDescent="0.35">
      <c r="A291" s="154" t="s">
        <v>1395</v>
      </c>
      <c r="B291" s="155" t="s">
        <v>44</v>
      </c>
      <c r="C291" s="156" t="s">
        <v>1396</v>
      </c>
      <c r="D291" s="157" t="s">
        <v>57</v>
      </c>
      <c r="E291" s="158" t="s">
        <v>1397</v>
      </c>
      <c r="F291" s="157" t="s">
        <v>89</v>
      </c>
      <c r="G291" s="159" t="s">
        <v>1398</v>
      </c>
      <c r="H291" s="160">
        <v>43852</v>
      </c>
      <c r="I291" s="161">
        <f>Table13[[#This Row],[Fecha 
de 
expedición]]+1461</f>
        <v>45313</v>
      </c>
      <c r="J291" s="162" t="str">
        <f t="shared" ca="1" si="15"/>
        <v>si</v>
      </c>
      <c r="K291" s="8" t="str">
        <f t="shared" ca="1" si="16"/>
        <v/>
      </c>
      <c r="L291" s="8"/>
      <c r="M291" s="8" t="str">
        <f t="shared" ca="1" si="17"/>
        <v>no</v>
      </c>
      <c r="Q291" s="23" t="str" cm="1">
        <f t="array" aca="1" ref="Q291" ca="1">_xlfn.IFS(J291="no","no",$B$10="si","si")</f>
        <v>si</v>
      </c>
    </row>
    <row r="292" spans="1:17" x14ac:dyDescent="0.3">
      <c r="A292" s="106" t="s">
        <v>1407</v>
      </c>
      <c r="B292" s="107" t="s">
        <v>44</v>
      </c>
      <c r="C292" s="108" t="s">
        <v>1408</v>
      </c>
      <c r="D292" s="109" t="s">
        <v>46</v>
      </c>
      <c r="E292" s="110" t="s">
        <v>9767</v>
      </c>
      <c r="F292" s="109" t="s">
        <v>74</v>
      </c>
      <c r="G292" s="111" t="s">
        <v>1410</v>
      </c>
      <c r="H292" s="112">
        <v>43430</v>
      </c>
      <c r="I292" s="113">
        <f>Table13[[#This Row],[Fecha 
de 
expedición]]+1461</f>
        <v>44891</v>
      </c>
      <c r="J292" s="114" t="str">
        <f t="shared" ca="1" si="15"/>
        <v>no</v>
      </c>
      <c r="K292" s="8" t="str">
        <f t="shared" ca="1" si="16"/>
        <v/>
      </c>
      <c r="L292" s="8"/>
      <c r="M292" s="8" t="str">
        <f t="shared" ca="1" si="17"/>
        <v>si</v>
      </c>
      <c r="Q292" s="23" t="str" cm="1">
        <f t="array" aca="1" ref="Q292" ca="1">_xlfn.IFS(J292="no","no",$B$10="si","si")</f>
        <v>no</v>
      </c>
    </row>
    <row r="293" spans="1:17" x14ac:dyDescent="0.3">
      <c r="A293" s="63" t="s">
        <v>1411</v>
      </c>
      <c r="B293" s="56" t="s">
        <v>44</v>
      </c>
      <c r="C293" s="80" t="s">
        <v>1412</v>
      </c>
      <c r="D293" s="38" t="s">
        <v>57</v>
      </c>
      <c r="E293" s="37" t="s">
        <v>9768</v>
      </c>
      <c r="F293" s="38" t="s">
        <v>168</v>
      </c>
      <c r="G293" s="39" t="s">
        <v>1414</v>
      </c>
      <c r="H293" s="40">
        <v>43361</v>
      </c>
      <c r="I293" s="41">
        <f>Table13[[#This Row],[Fecha 
de 
expedición]]+1461</f>
        <v>44822</v>
      </c>
      <c r="J293" s="62" t="str">
        <f t="shared" ca="1" si="15"/>
        <v>no</v>
      </c>
      <c r="K293" s="8" t="str">
        <f t="shared" ca="1" si="16"/>
        <v/>
      </c>
      <c r="L293" s="8"/>
      <c r="M293" s="8" t="str">
        <f t="shared" ca="1" si="17"/>
        <v>si</v>
      </c>
      <c r="Q293" s="23" t="str" cm="1">
        <f t="array" aca="1" ref="Q293" ca="1">_xlfn.IFS(J293="no","no",$B$10="si","si")</f>
        <v>no</v>
      </c>
    </row>
    <row r="294" spans="1:17" x14ac:dyDescent="0.3">
      <c r="A294" s="63" t="s">
        <v>1415</v>
      </c>
      <c r="B294" s="56" t="s">
        <v>44</v>
      </c>
      <c r="C294" s="80" t="s">
        <v>1416</v>
      </c>
      <c r="D294" s="38" t="s">
        <v>57</v>
      </c>
      <c r="E294" s="37" t="s">
        <v>1417</v>
      </c>
      <c r="F294" s="38" t="s">
        <v>508</v>
      </c>
      <c r="G294" s="39" t="s">
        <v>9769</v>
      </c>
      <c r="H294" s="40">
        <v>43360</v>
      </c>
      <c r="I294" s="41">
        <f>Table13[[#This Row],[Fecha 
de 
expedición]]+1461</f>
        <v>44821</v>
      </c>
      <c r="J294" s="62" t="str">
        <f t="shared" ca="1" si="15"/>
        <v>no</v>
      </c>
      <c r="K294" s="8" t="str">
        <f t="shared" ca="1" si="16"/>
        <v/>
      </c>
      <c r="L294" s="8"/>
      <c r="M294" s="8" t="str">
        <f t="shared" ca="1" si="17"/>
        <v>si</v>
      </c>
      <c r="Q294" s="23" t="str" cm="1">
        <f t="array" aca="1" ref="Q294" ca="1">_xlfn.IFS(J294="no","no",$B$10="si","si")</f>
        <v>no</v>
      </c>
    </row>
    <row r="295" spans="1:17" x14ac:dyDescent="0.3">
      <c r="A295" s="63" t="s">
        <v>1419</v>
      </c>
      <c r="B295" s="56" t="s">
        <v>44</v>
      </c>
      <c r="C295" s="80" t="s">
        <v>1420</v>
      </c>
      <c r="D295" s="38" t="s">
        <v>57</v>
      </c>
      <c r="E295" s="37" t="s">
        <v>1421</v>
      </c>
      <c r="F295" s="38" t="s">
        <v>84</v>
      </c>
      <c r="G295" s="39" t="s">
        <v>9770</v>
      </c>
      <c r="H295" s="40">
        <v>43490</v>
      </c>
      <c r="I295" s="41">
        <f>Table13[[#This Row],[Fecha 
de 
expedición]]+1461</f>
        <v>44951</v>
      </c>
      <c r="J295" s="62" t="str">
        <f t="shared" ca="1" si="15"/>
        <v>no</v>
      </c>
      <c r="K295" s="8" t="str">
        <f t="shared" ca="1" si="16"/>
        <v/>
      </c>
      <c r="L295" s="8"/>
      <c r="M295" s="8" t="str">
        <f t="shared" ca="1" si="17"/>
        <v>si</v>
      </c>
      <c r="Q295" s="23" t="str" cm="1">
        <f t="array" aca="1" ref="Q295" ca="1">_xlfn.IFS(J295="no","no",$B$10="si","si")</f>
        <v>no</v>
      </c>
    </row>
    <row r="296" spans="1:17" x14ac:dyDescent="0.3">
      <c r="A296" s="63" t="s">
        <v>1423</v>
      </c>
      <c r="B296" s="56" t="s">
        <v>44</v>
      </c>
      <c r="C296" s="80" t="s">
        <v>1424</v>
      </c>
      <c r="D296" s="38" t="s">
        <v>57</v>
      </c>
      <c r="E296" s="37" t="s">
        <v>1425</v>
      </c>
      <c r="F296" s="38" t="s">
        <v>844</v>
      </c>
      <c r="G296" s="39" t="s">
        <v>9771</v>
      </c>
      <c r="H296" s="40">
        <v>43410</v>
      </c>
      <c r="I296" s="41">
        <f>Table13[[#This Row],[Fecha 
de 
expedición]]+1461</f>
        <v>44871</v>
      </c>
      <c r="J296" s="62" t="str">
        <f t="shared" ca="1" si="15"/>
        <v>no</v>
      </c>
      <c r="K296" s="8" t="str">
        <f t="shared" ca="1" si="16"/>
        <v/>
      </c>
      <c r="L296" s="8"/>
      <c r="M296" s="8" t="str">
        <f t="shared" ca="1" si="17"/>
        <v>si</v>
      </c>
      <c r="Q296" s="23" t="str" cm="1">
        <f t="array" aca="1" ref="Q296" ca="1">_xlfn.IFS(J296="no","no",$B$10="si","si")</f>
        <v>no</v>
      </c>
    </row>
    <row r="297" spans="1:17" x14ac:dyDescent="0.3">
      <c r="A297" s="63" t="s">
        <v>1427</v>
      </c>
      <c r="B297" s="56" t="s">
        <v>62</v>
      </c>
      <c r="C297" s="80" t="s">
        <v>1428</v>
      </c>
      <c r="D297" s="38" t="s">
        <v>57</v>
      </c>
      <c r="E297" s="37" t="s">
        <v>1429</v>
      </c>
      <c r="F297" s="38" t="s">
        <v>74</v>
      </c>
      <c r="G297" s="39" t="s">
        <v>9772</v>
      </c>
      <c r="H297" s="40">
        <v>43171</v>
      </c>
      <c r="I297" s="41">
        <f>Table13[[#This Row],[Fecha 
de 
expedición]]+1461</f>
        <v>44632</v>
      </c>
      <c r="J297" s="62" t="str">
        <f t="shared" ca="1" si="15"/>
        <v>no</v>
      </c>
      <c r="K297" s="8" t="str">
        <f t="shared" ca="1" si="16"/>
        <v/>
      </c>
      <c r="L297" s="8"/>
      <c r="M297" s="8" t="str">
        <f t="shared" ca="1" si="17"/>
        <v>si</v>
      </c>
      <c r="Q297" s="23" t="str" cm="1">
        <f t="array" aca="1" ref="Q297" ca="1">_xlfn.IFS(J297="no","no",$B$10="si","si")</f>
        <v>no</v>
      </c>
    </row>
    <row r="298" spans="1:17" x14ac:dyDescent="0.3">
      <c r="A298" s="63" t="s">
        <v>9773</v>
      </c>
      <c r="B298" s="56" t="s">
        <v>44</v>
      </c>
      <c r="C298" s="80" t="s">
        <v>1432</v>
      </c>
      <c r="D298" s="38" t="s">
        <v>57</v>
      </c>
      <c r="E298" s="37" t="s">
        <v>1433</v>
      </c>
      <c r="F298" s="38" t="s">
        <v>664</v>
      </c>
      <c r="G298" s="39" t="s">
        <v>9774</v>
      </c>
      <c r="H298" s="40">
        <v>43402</v>
      </c>
      <c r="I298" s="41">
        <f>Table13[[#This Row],[Fecha 
de 
expedición]]+1461</f>
        <v>44863</v>
      </c>
      <c r="J298" s="62" t="str">
        <f t="shared" ca="1" si="15"/>
        <v>no</v>
      </c>
      <c r="K298" s="8" t="str">
        <f t="shared" ca="1" si="16"/>
        <v/>
      </c>
      <c r="L298" s="8"/>
      <c r="M298" s="8" t="str">
        <f t="shared" ca="1" si="17"/>
        <v>si</v>
      </c>
      <c r="Q298" s="23" t="str" cm="1">
        <f t="array" aca="1" ref="Q298" ca="1">_xlfn.IFS(J298="no","no",$B$10="si","si")</f>
        <v>no</v>
      </c>
    </row>
    <row r="299" spans="1:17" x14ac:dyDescent="0.3">
      <c r="A299" s="63" t="s">
        <v>1435</v>
      </c>
      <c r="B299" s="56" t="s">
        <v>44</v>
      </c>
      <c r="C299" s="80" t="s">
        <v>1436</v>
      </c>
      <c r="D299" s="38" t="s">
        <v>57</v>
      </c>
      <c r="E299" s="37" t="s">
        <v>1437</v>
      </c>
      <c r="F299" s="38" t="s">
        <v>155</v>
      </c>
      <c r="G299" s="39" t="s">
        <v>1438</v>
      </c>
      <c r="H299" s="40">
        <v>43391</v>
      </c>
      <c r="I299" s="41">
        <f>Table13[[#This Row],[Fecha 
de 
expedición]]+1461</f>
        <v>44852</v>
      </c>
      <c r="J299" s="62" t="str">
        <f t="shared" ca="1" si="15"/>
        <v>no</v>
      </c>
      <c r="K299" s="8" t="str">
        <f t="shared" ca="1" si="16"/>
        <v/>
      </c>
      <c r="L299" s="8"/>
      <c r="M299" s="8" t="str">
        <f t="shared" ca="1" si="17"/>
        <v>si</v>
      </c>
      <c r="Q299" s="23" t="str" cm="1">
        <f t="array" aca="1" ref="Q299" ca="1">_xlfn.IFS(J299="no","no",$B$10="si","si")</f>
        <v>no</v>
      </c>
    </row>
    <row r="300" spans="1:17" x14ac:dyDescent="0.3">
      <c r="A300" s="63" t="s">
        <v>1439</v>
      </c>
      <c r="B300" s="56" t="s">
        <v>44</v>
      </c>
      <c r="C300" s="80" t="s">
        <v>1440</v>
      </c>
      <c r="D300" s="38" t="s">
        <v>57</v>
      </c>
      <c r="E300" s="37" t="s">
        <v>1441</v>
      </c>
      <c r="F300" s="38" t="s">
        <v>114</v>
      </c>
      <c r="G300" s="39" t="s">
        <v>9775</v>
      </c>
      <c r="H300" s="40">
        <v>43360</v>
      </c>
      <c r="I300" s="41">
        <f>Table13[[#This Row],[Fecha 
de 
expedición]]+1461</f>
        <v>44821</v>
      </c>
      <c r="J300" s="62" t="str">
        <f t="shared" ca="1" si="15"/>
        <v>no</v>
      </c>
      <c r="K300" s="8" t="str">
        <f t="shared" ca="1" si="16"/>
        <v/>
      </c>
      <c r="L300" s="8"/>
      <c r="M300" s="8" t="str">
        <f t="shared" ca="1" si="17"/>
        <v>si</v>
      </c>
      <c r="Q300" s="23" t="str" cm="1">
        <f t="array" aca="1" ref="Q300" ca="1">_xlfn.IFS(J300="no","no",$B$10="si","si")</f>
        <v>no</v>
      </c>
    </row>
    <row r="301" spans="1:17" x14ac:dyDescent="0.3">
      <c r="A301" s="63" t="s">
        <v>1443</v>
      </c>
      <c r="B301" s="56" t="s">
        <v>44</v>
      </c>
      <c r="C301" s="80" t="s">
        <v>1444</v>
      </c>
      <c r="D301" s="38" t="s">
        <v>57</v>
      </c>
      <c r="E301" s="37" t="s">
        <v>1445</v>
      </c>
      <c r="F301" s="38" t="s">
        <v>114</v>
      </c>
      <c r="G301" s="39" t="s">
        <v>1446</v>
      </c>
      <c r="H301" s="40">
        <v>43410</v>
      </c>
      <c r="I301" s="41">
        <f>Table13[[#This Row],[Fecha 
de 
expedición]]+1461</f>
        <v>44871</v>
      </c>
      <c r="J301" s="62" t="str">
        <f t="shared" ca="1" si="15"/>
        <v>no</v>
      </c>
      <c r="K301" s="8" t="str">
        <f t="shared" ca="1" si="16"/>
        <v/>
      </c>
      <c r="L301" s="8"/>
      <c r="M301" s="8" t="str">
        <f t="shared" ca="1" si="17"/>
        <v>si</v>
      </c>
      <c r="Q301" s="23" t="str" cm="1">
        <f t="array" aca="1" ref="Q301" ca="1">_xlfn.IFS(J301="no","no",$B$10="si","si")</f>
        <v>no</v>
      </c>
    </row>
    <row r="302" spans="1:17" x14ac:dyDescent="0.3">
      <c r="A302" s="63" t="s">
        <v>1447</v>
      </c>
      <c r="B302" s="56" t="s">
        <v>44</v>
      </c>
      <c r="C302" s="80" t="s">
        <v>1448</v>
      </c>
      <c r="D302" s="38" t="s">
        <v>57</v>
      </c>
      <c r="E302" s="37" t="s">
        <v>1449</v>
      </c>
      <c r="F302" s="38" t="s">
        <v>619</v>
      </c>
      <c r="G302" s="39" t="s">
        <v>1450</v>
      </c>
      <c r="H302" s="40">
        <v>43532</v>
      </c>
      <c r="I302" s="41">
        <f>Table13[[#This Row],[Fecha 
de 
expedición]]+1461</f>
        <v>44993</v>
      </c>
      <c r="J302" s="62" t="str">
        <f t="shared" ca="1" si="15"/>
        <v>no</v>
      </c>
      <c r="K302" s="8" t="str">
        <f t="shared" ca="1" si="16"/>
        <v/>
      </c>
      <c r="L302" s="8"/>
      <c r="M302" s="8" t="str">
        <f t="shared" ca="1" si="17"/>
        <v>si</v>
      </c>
      <c r="Q302" s="23" t="str" cm="1">
        <f t="array" aca="1" ref="Q302" ca="1">_xlfn.IFS(J302="no","no",$B$10="si","si")</f>
        <v>no</v>
      </c>
    </row>
    <row r="303" spans="1:17" x14ac:dyDescent="0.3">
      <c r="A303" s="63" t="s">
        <v>1451</v>
      </c>
      <c r="B303" s="56" t="s">
        <v>44</v>
      </c>
      <c r="C303" s="80" t="s">
        <v>1452</v>
      </c>
      <c r="D303" s="38" t="s">
        <v>57</v>
      </c>
      <c r="E303" s="37" t="s">
        <v>9776</v>
      </c>
      <c r="F303" s="38" t="s">
        <v>89</v>
      </c>
      <c r="G303" s="39" t="s">
        <v>9777</v>
      </c>
      <c r="H303" s="40">
        <v>43397</v>
      </c>
      <c r="I303" s="41">
        <f>Table13[[#This Row],[Fecha 
de 
expedición]]+1461</f>
        <v>44858</v>
      </c>
      <c r="J303" s="62" t="str">
        <f t="shared" ca="1" si="15"/>
        <v>no</v>
      </c>
      <c r="K303" s="8" t="str">
        <f t="shared" ca="1" si="16"/>
        <v/>
      </c>
      <c r="L303" s="8"/>
      <c r="M303" s="8" t="str">
        <f t="shared" ca="1" si="17"/>
        <v>si</v>
      </c>
      <c r="Q303" s="23" t="str" cm="1">
        <f t="array" aca="1" ref="Q303" ca="1">_xlfn.IFS(J303="no","no",$B$10="si","si")</f>
        <v>no</v>
      </c>
    </row>
    <row r="304" spans="1:17" x14ac:dyDescent="0.3">
      <c r="A304" s="63" t="s">
        <v>9778</v>
      </c>
      <c r="B304" s="56" t="s">
        <v>44</v>
      </c>
      <c r="C304" s="80" t="s">
        <v>1460</v>
      </c>
      <c r="D304" s="38" t="s">
        <v>57</v>
      </c>
      <c r="E304" s="37" t="s">
        <v>3938</v>
      </c>
      <c r="F304" s="38" t="s">
        <v>1048</v>
      </c>
      <c r="G304" s="39" t="s">
        <v>9779</v>
      </c>
      <c r="H304" s="40">
        <v>43473</v>
      </c>
      <c r="I304" s="41">
        <f>Table13[[#This Row],[Fecha 
de 
expedición]]+1461</f>
        <v>44934</v>
      </c>
      <c r="J304" s="62" t="str">
        <f t="shared" ca="1" si="15"/>
        <v>no</v>
      </c>
      <c r="K304" s="8" t="str">
        <f t="shared" ca="1" si="16"/>
        <v/>
      </c>
      <c r="L304" s="8"/>
      <c r="M304" s="8" t="str">
        <f t="shared" ca="1" si="17"/>
        <v>si</v>
      </c>
      <c r="Q304" s="23" t="str" cm="1">
        <f t="array" aca="1" ref="Q304" ca="1">_xlfn.IFS(J304="no","no",$B$10="si","si")</f>
        <v>no</v>
      </c>
    </row>
    <row r="305" spans="1:17" x14ac:dyDescent="0.3">
      <c r="A305" s="63" t="s">
        <v>1463</v>
      </c>
      <c r="B305" s="56" t="s">
        <v>44</v>
      </c>
      <c r="C305" s="80" t="s">
        <v>1464</v>
      </c>
      <c r="D305" s="38" t="s">
        <v>57</v>
      </c>
      <c r="E305" s="37" t="s">
        <v>9780</v>
      </c>
      <c r="F305" s="38" t="s">
        <v>155</v>
      </c>
      <c r="G305" s="39" t="s">
        <v>9781</v>
      </c>
      <c r="H305" s="40">
        <v>43410</v>
      </c>
      <c r="I305" s="41">
        <f>Table13[[#This Row],[Fecha 
de 
expedición]]+1461</f>
        <v>44871</v>
      </c>
      <c r="J305" s="62" t="str">
        <f t="shared" ca="1" si="15"/>
        <v>no</v>
      </c>
      <c r="K305" s="8" t="str">
        <f t="shared" ca="1" si="16"/>
        <v/>
      </c>
      <c r="L305" s="8"/>
      <c r="M305" s="8" t="str">
        <f t="shared" ca="1" si="17"/>
        <v>si</v>
      </c>
      <c r="Q305" s="23" t="str" cm="1">
        <f t="array" aca="1" ref="Q305" ca="1">_xlfn.IFS(J305="no","no",$B$10="si","si")</f>
        <v>no</v>
      </c>
    </row>
    <row r="306" spans="1:17" x14ac:dyDescent="0.3">
      <c r="A306" s="63" t="s">
        <v>1467</v>
      </c>
      <c r="B306" s="56" t="s">
        <v>62</v>
      </c>
      <c r="C306" s="80" t="s">
        <v>1468</v>
      </c>
      <c r="D306" s="38" t="s">
        <v>46</v>
      </c>
      <c r="E306" s="37" t="s">
        <v>9782</v>
      </c>
      <c r="F306" s="38" t="s">
        <v>69</v>
      </c>
      <c r="G306" s="39" t="s">
        <v>9783</v>
      </c>
      <c r="H306" s="40">
        <v>43286</v>
      </c>
      <c r="I306" s="41">
        <f>Table13[[#This Row],[Fecha 
de 
expedición]]+1461</f>
        <v>44747</v>
      </c>
      <c r="J306" s="62" t="str">
        <f t="shared" ca="1" si="15"/>
        <v>no</v>
      </c>
      <c r="K306" s="8" t="str">
        <f t="shared" ca="1" si="16"/>
        <v/>
      </c>
      <c r="L306" s="8"/>
      <c r="M306" s="8" t="str">
        <f t="shared" ca="1" si="17"/>
        <v>si</v>
      </c>
      <c r="Q306" s="23" t="str" cm="1">
        <f t="array" aca="1" ref="Q306" ca="1">_xlfn.IFS(J306="no","no",$B$10="si","si")</f>
        <v>no</v>
      </c>
    </row>
    <row r="307" spans="1:17" x14ac:dyDescent="0.3">
      <c r="A307" s="63" t="s">
        <v>1471</v>
      </c>
      <c r="B307" s="56" t="s">
        <v>44</v>
      </c>
      <c r="C307" s="80" t="s">
        <v>1472</v>
      </c>
      <c r="D307" s="38" t="s">
        <v>46</v>
      </c>
      <c r="E307" s="37" t="s">
        <v>1473</v>
      </c>
      <c r="F307" s="38" t="s">
        <v>114</v>
      </c>
      <c r="G307" s="39" t="s">
        <v>9784</v>
      </c>
      <c r="H307" s="40">
        <v>43473</v>
      </c>
      <c r="I307" s="41">
        <f>Table13[[#This Row],[Fecha 
de 
expedición]]+1461</f>
        <v>44934</v>
      </c>
      <c r="J307" s="62" t="str">
        <f t="shared" ca="1" si="15"/>
        <v>no</v>
      </c>
      <c r="K307" s="8" t="str">
        <f t="shared" ca="1" si="16"/>
        <v/>
      </c>
      <c r="L307" s="8"/>
      <c r="M307" s="8" t="str">
        <f t="shared" ca="1" si="17"/>
        <v>si</v>
      </c>
      <c r="Q307" s="23" t="str" cm="1">
        <f t="array" aca="1" ref="Q307" ca="1">_xlfn.IFS(J307="no","no",$B$10="si","si")</f>
        <v>no</v>
      </c>
    </row>
    <row r="308" spans="1:17" x14ac:dyDescent="0.3">
      <c r="A308" s="63" t="s">
        <v>1475</v>
      </c>
      <c r="B308" s="56" t="s">
        <v>62</v>
      </c>
      <c r="C308" s="80" t="s">
        <v>1476</v>
      </c>
      <c r="D308" s="38" t="s">
        <v>57</v>
      </c>
      <c r="E308" s="37" t="s">
        <v>1477</v>
      </c>
      <c r="F308" s="38" t="s">
        <v>53</v>
      </c>
      <c r="G308" s="39" t="s">
        <v>1478</v>
      </c>
      <c r="H308" s="40">
        <v>43217</v>
      </c>
      <c r="I308" s="41">
        <f>Table13[[#This Row],[Fecha 
de 
expedición]]+1461</f>
        <v>44678</v>
      </c>
      <c r="J308" s="62" t="str">
        <f t="shared" ca="1" si="15"/>
        <v>no</v>
      </c>
      <c r="K308" s="8" t="str">
        <f t="shared" ca="1" si="16"/>
        <v/>
      </c>
      <c r="L308" s="8"/>
      <c r="M308" s="8" t="str">
        <f t="shared" ca="1" si="17"/>
        <v>si</v>
      </c>
      <c r="Q308" s="23" t="str" cm="1">
        <f t="array" aca="1" ref="Q308" ca="1">_xlfn.IFS(J308="no","no",$B$10="si","si")</f>
        <v>no</v>
      </c>
    </row>
    <row r="309" spans="1:17" x14ac:dyDescent="0.3">
      <c r="A309" s="63" t="s">
        <v>1479</v>
      </c>
      <c r="B309" s="56" t="s">
        <v>44</v>
      </c>
      <c r="C309" s="80" t="s">
        <v>1480</v>
      </c>
      <c r="D309" s="38" t="s">
        <v>46</v>
      </c>
      <c r="E309" s="37" t="s">
        <v>1481</v>
      </c>
      <c r="F309" s="38" t="s">
        <v>155</v>
      </c>
      <c r="G309" s="39" t="s">
        <v>1482</v>
      </c>
      <c r="H309" s="40">
        <v>43391</v>
      </c>
      <c r="I309" s="41">
        <f>Table13[[#This Row],[Fecha 
de 
expedición]]+1461</f>
        <v>44852</v>
      </c>
      <c r="J309" s="62" t="str">
        <f t="shared" ca="1" si="15"/>
        <v>no</v>
      </c>
      <c r="K309" s="8" t="str">
        <f t="shared" ca="1" si="16"/>
        <v/>
      </c>
      <c r="L309" s="8"/>
      <c r="M309" s="8" t="str">
        <f t="shared" ca="1" si="17"/>
        <v>si</v>
      </c>
      <c r="Q309" s="23" t="str" cm="1">
        <f t="array" aca="1" ref="Q309" ca="1">_xlfn.IFS(J309="no","no",$B$10="si","si")</f>
        <v>no</v>
      </c>
    </row>
    <row r="310" spans="1:17" x14ac:dyDescent="0.3">
      <c r="A310" s="63" t="s">
        <v>1483</v>
      </c>
      <c r="B310" s="56" t="s">
        <v>44</v>
      </c>
      <c r="C310" s="80" t="s">
        <v>1484</v>
      </c>
      <c r="D310" s="38" t="s">
        <v>46</v>
      </c>
      <c r="E310" s="37" t="s">
        <v>1485</v>
      </c>
      <c r="F310" s="38" t="s">
        <v>1486</v>
      </c>
      <c r="G310" s="39" t="s">
        <v>1487</v>
      </c>
      <c r="H310" s="40">
        <v>43672</v>
      </c>
      <c r="I310" s="41">
        <f>Table13[[#This Row],[Fecha 
de 
expedición]]+1461</f>
        <v>45133</v>
      </c>
      <c r="J310" s="62" t="str">
        <f t="shared" ca="1" si="15"/>
        <v>no</v>
      </c>
      <c r="K310" s="8" t="str">
        <f t="shared" ca="1" si="16"/>
        <v>Debe renovar licencia luego de curso de 8 horas</v>
      </c>
      <c r="L310" s="8"/>
      <c r="M310" s="8" t="str">
        <f t="shared" ca="1" si="17"/>
        <v>si</v>
      </c>
      <c r="Q310" s="23" t="str" cm="1">
        <f t="array" aca="1" ref="Q310" ca="1">_xlfn.IFS(J310="no","no",$B$10="si","si")</f>
        <v>no</v>
      </c>
    </row>
    <row r="311" spans="1:17" x14ac:dyDescent="0.3">
      <c r="A311" s="63" t="s">
        <v>1488</v>
      </c>
      <c r="B311" s="56" t="s">
        <v>44</v>
      </c>
      <c r="C311" s="80" t="s">
        <v>1489</v>
      </c>
      <c r="D311" s="38" t="s">
        <v>57</v>
      </c>
      <c r="E311" s="37" t="s">
        <v>9785</v>
      </c>
      <c r="F311" s="38" t="s">
        <v>1035</v>
      </c>
      <c r="G311" s="39" t="s">
        <v>9786</v>
      </c>
      <c r="H311" s="40">
        <v>43389</v>
      </c>
      <c r="I311" s="41">
        <f>Table13[[#This Row],[Fecha 
de 
expedición]]+1461</f>
        <v>44850</v>
      </c>
      <c r="J311" s="62" t="str">
        <f t="shared" ca="1" si="15"/>
        <v>no</v>
      </c>
      <c r="K311" s="8" t="str">
        <f t="shared" ca="1" si="16"/>
        <v/>
      </c>
      <c r="L311" s="8"/>
      <c r="M311" s="8" t="str">
        <f t="shared" ca="1" si="17"/>
        <v>si</v>
      </c>
      <c r="Q311" s="23" t="str" cm="1">
        <f t="array" aca="1" ref="Q311" ca="1">_xlfn.IFS(J311="no","no",$B$10="si","si")</f>
        <v>no</v>
      </c>
    </row>
    <row r="312" spans="1:17" x14ac:dyDescent="0.3">
      <c r="A312" s="61" t="s">
        <v>1492</v>
      </c>
      <c r="B312" s="56" t="s">
        <v>44</v>
      </c>
      <c r="C312" s="57" t="s">
        <v>1493</v>
      </c>
      <c r="D312" s="38" t="s">
        <v>57</v>
      </c>
      <c r="E312" s="178" t="s">
        <v>1494</v>
      </c>
      <c r="F312" s="38" t="s">
        <v>560</v>
      </c>
      <c r="G312" s="39" t="s">
        <v>1495</v>
      </c>
      <c r="H312" s="40">
        <v>44399</v>
      </c>
      <c r="I312" s="41">
        <f>Table13[[#This Row],[Fecha 
de 
expedición]]+1461</f>
        <v>45860</v>
      </c>
      <c r="J312" s="62" t="str">
        <f t="shared" ca="1" si="15"/>
        <v>si</v>
      </c>
      <c r="K312" s="8" t="str">
        <f t="shared" ca="1" si="16"/>
        <v/>
      </c>
      <c r="L312" s="8"/>
      <c r="M312" s="8" t="str">
        <f t="shared" ca="1" si="17"/>
        <v>no</v>
      </c>
      <c r="Q312" s="23" t="str" cm="1">
        <f t="array" aca="1" ref="Q312" ca="1">_xlfn.IFS(J312="no","no",$B$10="si","si")</f>
        <v>si</v>
      </c>
    </row>
    <row r="313" spans="1:17" x14ac:dyDescent="0.3">
      <c r="A313" s="63" t="s">
        <v>1496</v>
      </c>
      <c r="B313" s="56" t="s">
        <v>44</v>
      </c>
      <c r="C313" s="80" t="s">
        <v>1497</v>
      </c>
      <c r="D313" s="38" t="s">
        <v>57</v>
      </c>
      <c r="E313" s="37" t="s">
        <v>1498</v>
      </c>
      <c r="F313" s="38" t="s">
        <v>267</v>
      </c>
      <c r="G313" s="39" t="s">
        <v>1499</v>
      </c>
      <c r="H313" s="40">
        <v>43662</v>
      </c>
      <c r="I313" s="41">
        <f>Table13[[#This Row],[Fecha 
de 
expedición]]+1461</f>
        <v>45123</v>
      </c>
      <c r="J313" s="62" t="str">
        <f t="shared" ca="1" si="15"/>
        <v>no</v>
      </c>
      <c r="K313" s="8" t="str">
        <f t="shared" ca="1" si="16"/>
        <v>Debe renovar licencia luego de curso de 8 horas</v>
      </c>
      <c r="L313" s="8"/>
      <c r="M313" s="8" t="str">
        <f t="shared" ca="1" si="17"/>
        <v>si</v>
      </c>
      <c r="Q313" s="23" t="str" cm="1">
        <f t="array" aca="1" ref="Q313" ca="1">_xlfn.IFS(J313="no","no",$B$10="si","si")</f>
        <v>no</v>
      </c>
    </row>
    <row r="314" spans="1:17" x14ac:dyDescent="0.3">
      <c r="A314" s="63" t="s">
        <v>1500</v>
      </c>
      <c r="B314" s="56" t="s">
        <v>44</v>
      </c>
      <c r="C314" s="80" t="s">
        <v>1501</v>
      </c>
      <c r="D314" s="38" t="s">
        <v>57</v>
      </c>
      <c r="E314" s="37" t="s">
        <v>1502</v>
      </c>
      <c r="F314" s="38" t="s">
        <v>155</v>
      </c>
      <c r="G314" s="39" t="s">
        <v>1503</v>
      </c>
      <c r="H314" s="40">
        <v>44488</v>
      </c>
      <c r="I314" s="41">
        <f>Table13[[#This Row],[Fecha 
de 
expedición]]+1461</f>
        <v>45949</v>
      </c>
      <c r="J314" s="62" t="str">
        <f t="shared" ca="1" si="15"/>
        <v>si</v>
      </c>
      <c r="K314" s="8" t="str">
        <f t="shared" ca="1" si="16"/>
        <v/>
      </c>
      <c r="L314" s="8"/>
      <c r="M314" s="8" t="str">
        <f t="shared" ca="1" si="17"/>
        <v>no</v>
      </c>
      <c r="Q314" s="23" t="str" cm="1">
        <f t="array" aca="1" ref="Q314" ca="1">_xlfn.IFS(J314="no","no",$B$10="si","si")</f>
        <v>si</v>
      </c>
    </row>
    <row r="315" spans="1:17" x14ac:dyDescent="0.3">
      <c r="A315" s="63" t="s">
        <v>1504</v>
      </c>
      <c r="B315" s="56" t="s">
        <v>44</v>
      </c>
      <c r="C315" s="80" t="s">
        <v>1505</v>
      </c>
      <c r="D315" s="38" t="s">
        <v>57</v>
      </c>
      <c r="E315" s="37" t="s">
        <v>9787</v>
      </c>
      <c r="F315" s="38" t="s">
        <v>74</v>
      </c>
      <c r="G315" s="39" t="s">
        <v>9788</v>
      </c>
      <c r="H315" s="40">
        <v>43706</v>
      </c>
      <c r="I315" s="41">
        <f>Table13[[#This Row],[Fecha 
de 
expedición]]+1461</f>
        <v>45167</v>
      </c>
      <c r="J315" s="62" t="str">
        <f t="shared" ca="1" si="15"/>
        <v>si</v>
      </c>
      <c r="K315" s="8" t="str">
        <f t="shared" ca="1" si="16"/>
        <v>Debe renovar licencia luego de curso de 8 horas</v>
      </c>
      <c r="L315" s="8"/>
      <c r="M315" s="8" t="str">
        <f t="shared" ca="1" si="17"/>
        <v>no</v>
      </c>
      <c r="Q315" s="23" t="str" cm="1">
        <f t="array" aca="1" ref="Q315" ca="1">_xlfn.IFS(J315="no","no",$B$10="si","si")</f>
        <v>si</v>
      </c>
    </row>
    <row r="316" spans="1:17" x14ac:dyDescent="0.3">
      <c r="A316" s="63" t="s">
        <v>1508</v>
      </c>
      <c r="B316" s="56" t="s">
        <v>44</v>
      </c>
      <c r="C316" s="80" t="s">
        <v>1509</v>
      </c>
      <c r="D316" s="38" t="s">
        <v>46</v>
      </c>
      <c r="E316" s="37" t="s">
        <v>1510</v>
      </c>
      <c r="F316" s="38" t="s">
        <v>168</v>
      </c>
      <c r="G316" s="39" t="s">
        <v>1511</v>
      </c>
      <c r="H316" s="40">
        <v>43402</v>
      </c>
      <c r="I316" s="41">
        <f>Table13[[#This Row],[Fecha 
de 
expedición]]+1461</f>
        <v>44863</v>
      </c>
      <c r="J316" s="62" t="str">
        <f t="shared" ca="1" si="15"/>
        <v>no</v>
      </c>
      <c r="K316" s="8" t="str">
        <f t="shared" ca="1" si="16"/>
        <v/>
      </c>
      <c r="L316" s="8"/>
      <c r="M316" s="8" t="str">
        <f t="shared" ca="1" si="17"/>
        <v>si</v>
      </c>
      <c r="Q316" s="23" t="str" cm="1">
        <f t="array" aca="1" ref="Q316" ca="1">_xlfn.IFS(J316="no","no",$B$10="si","si")</f>
        <v>no</v>
      </c>
    </row>
    <row r="317" spans="1:17" x14ac:dyDescent="0.3">
      <c r="A317" s="63" t="s">
        <v>1512</v>
      </c>
      <c r="B317" s="56" t="s">
        <v>44</v>
      </c>
      <c r="C317" s="80" t="s">
        <v>1513</v>
      </c>
      <c r="D317" s="38" t="s">
        <v>57</v>
      </c>
      <c r="E317" s="37" t="s">
        <v>1514</v>
      </c>
      <c r="F317" s="38" t="s">
        <v>53</v>
      </c>
      <c r="G317" s="39" t="s">
        <v>1515</v>
      </c>
      <c r="H317" s="40">
        <v>43440</v>
      </c>
      <c r="I317" s="41">
        <f>Table13[[#This Row],[Fecha 
de 
expedición]]+1461</f>
        <v>44901</v>
      </c>
      <c r="J317" s="62" t="str">
        <f t="shared" ca="1" si="15"/>
        <v>no</v>
      </c>
      <c r="K317" s="8" t="str">
        <f t="shared" ca="1" si="16"/>
        <v/>
      </c>
      <c r="L317" s="8"/>
      <c r="M317" s="8" t="str">
        <f t="shared" ca="1" si="17"/>
        <v>si</v>
      </c>
      <c r="Q317" s="23" t="str" cm="1">
        <f t="array" aca="1" ref="Q317" ca="1">_xlfn.IFS(J317="no","no",$B$10="si","si")</f>
        <v>no</v>
      </c>
    </row>
    <row r="318" spans="1:17" x14ac:dyDescent="0.3">
      <c r="A318" s="63" t="s">
        <v>1516</v>
      </c>
      <c r="B318" s="56" t="s">
        <v>62</v>
      </c>
      <c r="C318" s="80" t="s">
        <v>1517</v>
      </c>
      <c r="D318" s="38" t="s">
        <v>57</v>
      </c>
      <c r="E318" s="37" t="s">
        <v>1518</v>
      </c>
      <c r="F318" s="38" t="s">
        <v>704</v>
      </c>
      <c r="G318" s="39" t="s">
        <v>9789</v>
      </c>
      <c r="H318" s="40">
        <v>43243</v>
      </c>
      <c r="I318" s="41">
        <f>Table13[[#This Row],[Fecha 
de 
expedición]]+1461</f>
        <v>44704</v>
      </c>
      <c r="J318" s="62" t="str">
        <f t="shared" ca="1" si="15"/>
        <v>no</v>
      </c>
      <c r="K318" s="8" t="str">
        <f t="shared" ca="1" si="16"/>
        <v/>
      </c>
      <c r="L318" s="8"/>
      <c r="M318" s="8" t="str">
        <f t="shared" ca="1" si="17"/>
        <v>si</v>
      </c>
      <c r="Q318" s="23" t="str" cm="1">
        <f t="array" aca="1" ref="Q318" ca="1">_xlfn.IFS(J318="no","no",$B$10="si","si")</f>
        <v>no</v>
      </c>
    </row>
    <row r="319" spans="1:17" x14ac:dyDescent="0.3">
      <c r="A319" s="63" t="s">
        <v>9790</v>
      </c>
      <c r="B319" s="56" t="s">
        <v>62</v>
      </c>
      <c r="C319" s="80" t="s">
        <v>1521</v>
      </c>
      <c r="D319" s="38" t="s">
        <v>57</v>
      </c>
      <c r="E319" s="37" t="s">
        <v>1522</v>
      </c>
      <c r="F319" s="38" t="s">
        <v>155</v>
      </c>
      <c r="G319" s="39" t="s">
        <v>1523</v>
      </c>
      <c r="H319" s="40">
        <v>43202</v>
      </c>
      <c r="I319" s="41">
        <f>Table13[[#This Row],[Fecha 
de 
expedición]]+1461</f>
        <v>44663</v>
      </c>
      <c r="J319" s="62" t="str">
        <f t="shared" ca="1" si="15"/>
        <v>no</v>
      </c>
      <c r="K319" s="8" t="str">
        <f t="shared" ca="1" si="16"/>
        <v/>
      </c>
      <c r="L319" s="8"/>
      <c r="M319" s="8" t="str">
        <f t="shared" ca="1" si="17"/>
        <v>si</v>
      </c>
      <c r="Q319" s="23" t="str" cm="1">
        <f t="array" aca="1" ref="Q319" ca="1">_xlfn.IFS(J319="no","no",$B$10="si","si")</f>
        <v>no</v>
      </c>
    </row>
    <row r="320" spans="1:17" x14ac:dyDescent="0.3">
      <c r="A320" s="61" t="s">
        <v>1528</v>
      </c>
      <c r="B320" s="56" t="s">
        <v>44</v>
      </c>
      <c r="C320" s="57" t="s">
        <v>1529</v>
      </c>
      <c r="D320" s="38" t="s">
        <v>57</v>
      </c>
      <c r="E320" s="178" t="s">
        <v>1530</v>
      </c>
      <c r="F320" s="38" t="s">
        <v>168</v>
      </c>
      <c r="G320" s="39" t="s">
        <v>1531</v>
      </c>
      <c r="H320" s="40">
        <v>44463</v>
      </c>
      <c r="I320" s="41">
        <f>Table13[[#This Row],[Fecha 
de 
expedición]]+1461</f>
        <v>45924</v>
      </c>
      <c r="J320" s="62" t="str">
        <f t="shared" ca="1" si="15"/>
        <v>si</v>
      </c>
      <c r="K320" s="8" t="str">
        <f t="shared" ca="1" si="16"/>
        <v/>
      </c>
      <c r="L320" s="8"/>
      <c r="M320" s="8" t="str">
        <f t="shared" ca="1" si="17"/>
        <v>no</v>
      </c>
      <c r="Q320" s="23" t="str" cm="1">
        <f t="array" aca="1" ref="Q320" ca="1">_xlfn.IFS(J320="no","no",$B$10="si","si")</f>
        <v>si</v>
      </c>
    </row>
    <row r="321" spans="1:17" x14ac:dyDescent="0.3">
      <c r="A321" s="63" t="s">
        <v>1532</v>
      </c>
      <c r="B321" s="56" t="s">
        <v>44</v>
      </c>
      <c r="C321" s="80" t="s">
        <v>1533</v>
      </c>
      <c r="D321" s="38" t="s">
        <v>57</v>
      </c>
      <c r="E321" s="37" t="s">
        <v>9791</v>
      </c>
      <c r="F321" s="38" t="s">
        <v>53</v>
      </c>
      <c r="G321" s="39" t="s">
        <v>9792</v>
      </c>
      <c r="H321" s="40">
        <v>43775</v>
      </c>
      <c r="I321" s="41">
        <f>Table13[[#This Row],[Fecha 
de 
expedición]]+1461</f>
        <v>45236</v>
      </c>
      <c r="J321" s="62" t="str">
        <f t="shared" ca="1" si="15"/>
        <v>si</v>
      </c>
      <c r="K321" s="8" t="str">
        <f t="shared" ca="1" si="16"/>
        <v>Debe renovar licencia luego de curso de 8 horas</v>
      </c>
      <c r="L321" s="8"/>
      <c r="M321" s="8" t="str">
        <f t="shared" ca="1" si="17"/>
        <v>no</v>
      </c>
      <c r="Q321" s="23" t="str" cm="1">
        <f t="array" aca="1" ref="Q321" ca="1">_xlfn.IFS(J321="no","no",$B$10="si","si")</f>
        <v>si</v>
      </c>
    </row>
    <row r="322" spans="1:17" x14ac:dyDescent="0.3">
      <c r="A322" s="63" t="s">
        <v>1536</v>
      </c>
      <c r="B322" s="56" t="s">
        <v>44</v>
      </c>
      <c r="C322" s="80" t="s">
        <v>1537</v>
      </c>
      <c r="D322" s="38" t="s">
        <v>57</v>
      </c>
      <c r="E322" s="37" t="s">
        <v>1538</v>
      </c>
      <c r="F322" s="38" t="s">
        <v>119</v>
      </c>
      <c r="G322" s="39" t="s">
        <v>9793</v>
      </c>
      <c r="H322" s="40">
        <v>43404</v>
      </c>
      <c r="I322" s="41">
        <f>Table13[[#This Row],[Fecha 
de 
expedición]]+1461</f>
        <v>44865</v>
      </c>
      <c r="J322" s="62" t="str">
        <f t="shared" ca="1" si="15"/>
        <v>no</v>
      </c>
      <c r="K322" s="8" t="str">
        <f t="shared" ca="1" si="16"/>
        <v/>
      </c>
      <c r="L322" s="8"/>
      <c r="M322" s="8" t="str">
        <f t="shared" ca="1" si="17"/>
        <v>si</v>
      </c>
      <c r="Q322" s="23" t="str" cm="1">
        <f t="array" aca="1" ref="Q322" ca="1">_xlfn.IFS(J322="no","no",$B$10="si","si")</f>
        <v>no</v>
      </c>
    </row>
    <row r="323" spans="1:17" x14ac:dyDescent="0.3">
      <c r="A323" s="63" t="s">
        <v>1540</v>
      </c>
      <c r="B323" s="56" t="s">
        <v>44</v>
      </c>
      <c r="C323" s="80" t="s">
        <v>1541</v>
      </c>
      <c r="D323" s="38" t="s">
        <v>57</v>
      </c>
      <c r="E323" s="37" t="s">
        <v>1542</v>
      </c>
      <c r="F323" s="38" t="s">
        <v>129</v>
      </c>
      <c r="G323" s="39" t="s">
        <v>1543</v>
      </c>
      <c r="H323" s="40">
        <v>43672</v>
      </c>
      <c r="I323" s="41">
        <f>Table13[[#This Row],[Fecha 
de 
expedición]]+1461</f>
        <v>45133</v>
      </c>
      <c r="J323" s="62" t="str">
        <f t="shared" ca="1" si="15"/>
        <v>no</v>
      </c>
      <c r="K323" s="8" t="str">
        <f t="shared" ca="1" si="16"/>
        <v>Debe renovar licencia luego de curso de 8 horas</v>
      </c>
      <c r="L323" s="8"/>
      <c r="M323" s="8" t="str">
        <f t="shared" ca="1" si="17"/>
        <v>si</v>
      </c>
      <c r="Q323" s="23" t="str" cm="1">
        <f t="array" aca="1" ref="Q323" ca="1">_xlfn.IFS(J323="no","no",$B$10="si","si")</f>
        <v>no</v>
      </c>
    </row>
    <row r="324" spans="1:17" x14ac:dyDescent="0.3">
      <c r="A324" s="63" t="s">
        <v>1544</v>
      </c>
      <c r="B324" s="56" t="s">
        <v>44</v>
      </c>
      <c r="C324" s="80" t="s">
        <v>1545</v>
      </c>
      <c r="D324" s="38" t="s">
        <v>57</v>
      </c>
      <c r="E324" s="37" t="s">
        <v>1546</v>
      </c>
      <c r="F324" s="38" t="s">
        <v>325</v>
      </c>
      <c r="G324" s="39" t="s">
        <v>1547</v>
      </c>
      <c r="H324" s="40">
        <v>44341</v>
      </c>
      <c r="I324" s="41">
        <f>Table13[[#This Row],[Fecha 
de 
expedición]]+1461</f>
        <v>45802</v>
      </c>
      <c r="J324" s="62" t="str">
        <f t="shared" ca="1" si="15"/>
        <v>si</v>
      </c>
      <c r="K324" s="8" t="str">
        <f t="shared" ca="1" si="16"/>
        <v/>
      </c>
      <c r="L324" s="8"/>
      <c r="M324" s="8" t="str">
        <f t="shared" ca="1" si="17"/>
        <v>no</v>
      </c>
      <c r="Q324" s="23" t="str" cm="1">
        <f t="array" aca="1" ref="Q324" ca="1">_xlfn.IFS(J324="no","no",$B$10="si","si")</f>
        <v>si</v>
      </c>
    </row>
    <row r="325" spans="1:17" x14ac:dyDescent="0.3">
      <c r="A325" s="63" t="s">
        <v>1548</v>
      </c>
      <c r="B325" s="56" t="s">
        <v>44</v>
      </c>
      <c r="C325" s="80" t="s">
        <v>1549</v>
      </c>
      <c r="D325" s="38" t="s">
        <v>46</v>
      </c>
      <c r="E325" s="37" t="s">
        <v>1550</v>
      </c>
      <c r="F325" s="38" t="s">
        <v>655</v>
      </c>
      <c r="G325" s="39" t="s">
        <v>1551</v>
      </c>
      <c r="H325" s="40">
        <v>43503</v>
      </c>
      <c r="I325" s="41">
        <f>Table13[[#This Row],[Fecha 
de 
expedición]]+1461</f>
        <v>44964</v>
      </c>
      <c r="J325" s="62" t="str">
        <f t="shared" ca="1" si="15"/>
        <v>no</v>
      </c>
      <c r="K325" s="8" t="str">
        <f t="shared" ca="1" si="16"/>
        <v/>
      </c>
      <c r="L325" s="8"/>
      <c r="M325" s="8" t="str">
        <f t="shared" ca="1" si="17"/>
        <v>si</v>
      </c>
      <c r="Q325" s="23" t="str" cm="1">
        <f t="array" aca="1" ref="Q325" ca="1">_xlfn.IFS(J325="no","no",$B$10="si","si")</f>
        <v>no</v>
      </c>
    </row>
    <row r="326" spans="1:17" x14ac:dyDescent="0.3">
      <c r="A326" s="63" t="s">
        <v>1552</v>
      </c>
      <c r="B326" s="56" t="s">
        <v>44</v>
      </c>
      <c r="C326" s="80" t="s">
        <v>1553</v>
      </c>
      <c r="D326" s="38" t="s">
        <v>57</v>
      </c>
      <c r="E326" s="37" t="s">
        <v>9794</v>
      </c>
      <c r="F326" s="38" t="s">
        <v>555</v>
      </c>
      <c r="G326" s="39" t="s">
        <v>1554</v>
      </c>
      <c r="H326" s="40">
        <v>43670</v>
      </c>
      <c r="I326" s="41">
        <f>Table13[[#This Row],[Fecha 
de 
expedición]]+1461</f>
        <v>45131</v>
      </c>
      <c r="J326" s="62" t="str">
        <f t="shared" ca="1" si="15"/>
        <v>no</v>
      </c>
      <c r="K326" s="8" t="str">
        <f t="shared" ca="1" si="16"/>
        <v>Debe renovar licencia luego de curso de 8 horas</v>
      </c>
      <c r="L326" s="8"/>
      <c r="M326" s="8" t="str">
        <f t="shared" ca="1" si="17"/>
        <v>si</v>
      </c>
      <c r="Q326" s="23" t="str" cm="1">
        <f t="array" aca="1" ref="Q326" ca="1">_xlfn.IFS(J326="no","no",$B$10="si","si")</f>
        <v>no</v>
      </c>
    </row>
    <row r="327" spans="1:17" x14ac:dyDescent="0.3">
      <c r="A327" s="63" t="s">
        <v>1555</v>
      </c>
      <c r="B327" s="56" t="s">
        <v>44</v>
      </c>
      <c r="C327" s="80" t="s">
        <v>1556</v>
      </c>
      <c r="D327" s="38" t="s">
        <v>57</v>
      </c>
      <c r="E327" s="37" t="s">
        <v>1557</v>
      </c>
      <c r="F327" s="38" t="s">
        <v>84</v>
      </c>
      <c r="G327" s="39" t="s">
        <v>1558</v>
      </c>
      <c r="H327" s="40">
        <v>43564</v>
      </c>
      <c r="I327" s="41">
        <f>Table13[[#This Row],[Fecha 
de 
expedición]]+1461</f>
        <v>45025</v>
      </c>
      <c r="J327" s="62" t="str">
        <f t="shared" ca="1" si="15"/>
        <v>no</v>
      </c>
      <c r="K327" s="8" t="str">
        <f t="shared" ca="1" si="16"/>
        <v/>
      </c>
      <c r="L327" s="8"/>
      <c r="M327" s="8" t="str">
        <f t="shared" ca="1" si="17"/>
        <v>si</v>
      </c>
      <c r="Q327" s="23" t="str" cm="1">
        <f t="array" aca="1" ref="Q327" ca="1">_xlfn.IFS(J327="no","no",$B$10="si","si")</f>
        <v>no</v>
      </c>
    </row>
    <row r="328" spans="1:17" x14ac:dyDescent="0.3">
      <c r="A328" s="63" t="s">
        <v>1567</v>
      </c>
      <c r="B328" s="56" t="s">
        <v>44</v>
      </c>
      <c r="C328" s="80" t="s">
        <v>1568</v>
      </c>
      <c r="D328" s="38" t="s">
        <v>57</v>
      </c>
      <c r="E328" s="37" t="s">
        <v>1569</v>
      </c>
      <c r="F328" s="38" t="s">
        <v>443</v>
      </c>
      <c r="G328" s="39" t="s">
        <v>9795</v>
      </c>
      <c r="H328" s="40">
        <v>43584</v>
      </c>
      <c r="I328" s="41">
        <f>Table13[[#This Row],[Fecha 
de 
expedición]]+1461</f>
        <v>45045</v>
      </c>
      <c r="J328" s="62" t="str">
        <f t="shared" ca="1" si="15"/>
        <v>no</v>
      </c>
      <c r="K328" s="8" t="str">
        <f t="shared" ca="1" si="16"/>
        <v/>
      </c>
      <c r="L328" s="8"/>
      <c r="M328" s="8" t="str">
        <f t="shared" ca="1" si="17"/>
        <v>si</v>
      </c>
      <c r="Q328" s="23" t="str" cm="1">
        <f t="array" aca="1" ref="Q328" ca="1">_xlfn.IFS(J328="no","no",$B$10="si","si")</f>
        <v>no</v>
      </c>
    </row>
    <row r="329" spans="1:17" x14ac:dyDescent="0.3">
      <c r="A329" s="63" t="s">
        <v>1571</v>
      </c>
      <c r="B329" s="56" t="s">
        <v>44</v>
      </c>
      <c r="C329" s="80" t="s">
        <v>1572</v>
      </c>
      <c r="D329" s="38" t="s">
        <v>57</v>
      </c>
      <c r="E329" s="37" t="s">
        <v>1573</v>
      </c>
      <c r="F329" s="38" t="s">
        <v>237</v>
      </c>
      <c r="G329" s="39" t="s">
        <v>1574</v>
      </c>
      <c r="H329" s="40">
        <v>44333</v>
      </c>
      <c r="I329" s="41">
        <f>Table13[[#This Row],[Fecha 
de 
expedición]]+1461</f>
        <v>45794</v>
      </c>
      <c r="J329" s="62" t="str">
        <f t="shared" ca="1" si="15"/>
        <v>si</v>
      </c>
      <c r="K329" s="8" t="str">
        <f t="shared" ca="1" si="16"/>
        <v/>
      </c>
      <c r="L329" s="8"/>
      <c r="M329" s="8" t="str">
        <f t="shared" ca="1" si="17"/>
        <v>no</v>
      </c>
      <c r="Q329" s="23" t="str" cm="1">
        <f t="array" aca="1" ref="Q329" ca="1">_xlfn.IFS(J329="no","no",$B$10="si","si")</f>
        <v>si</v>
      </c>
    </row>
    <row r="330" spans="1:17" x14ac:dyDescent="0.3">
      <c r="A330" s="63" t="s">
        <v>1575</v>
      </c>
      <c r="B330" s="56" t="s">
        <v>44</v>
      </c>
      <c r="C330" s="80" t="s">
        <v>1576</v>
      </c>
      <c r="D330" s="38" t="s">
        <v>46</v>
      </c>
      <c r="E330" s="37" t="s">
        <v>1577</v>
      </c>
      <c r="F330" s="38" t="s">
        <v>155</v>
      </c>
      <c r="G330" s="39" t="s">
        <v>1578</v>
      </c>
      <c r="H330" s="40">
        <v>43641</v>
      </c>
      <c r="I330" s="41">
        <f>Table13[[#This Row],[Fecha 
de 
expedición]]+1461</f>
        <v>45102</v>
      </c>
      <c r="J330" s="62" t="str">
        <f t="shared" ca="1" si="15"/>
        <v>no</v>
      </c>
      <c r="K330" s="8" t="str">
        <f t="shared" ca="1" si="16"/>
        <v>Debe renovar licencia luego de curso de 8 horas</v>
      </c>
      <c r="L330" s="8"/>
      <c r="M330" s="8" t="str">
        <f t="shared" ca="1" si="17"/>
        <v>si</v>
      </c>
      <c r="Q330" s="23" t="str" cm="1">
        <f t="array" aca="1" ref="Q330" ca="1">_xlfn.IFS(J330="no","no",$B$10="si","si")</f>
        <v>no</v>
      </c>
    </row>
    <row r="331" spans="1:17" x14ac:dyDescent="0.3">
      <c r="A331" s="63" t="s">
        <v>1579</v>
      </c>
      <c r="B331" s="56" t="s">
        <v>44</v>
      </c>
      <c r="C331" s="80" t="s">
        <v>1580</v>
      </c>
      <c r="D331" s="38" t="s">
        <v>46</v>
      </c>
      <c r="E331" s="37" t="s">
        <v>1581</v>
      </c>
      <c r="F331" s="38" t="s">
        <v>555</v>
      </c>
      <c r="G331" s="39" t="s">
        <v>1582</v>
      </c>
      <c r="H331" s="40">
        <v>43620</v>
      </c>
      <c r="I331" s="41">
        <f>Table13[[#This Row],[Fecha 
de 
expedición]]+1461</f>
        <v>45081</v>
      </c>
      <c r="J331" s="62" t="str">
        <f t="shared" ca="1" si="15"/>
        <v>no</v>
      </c>
      <c r="K331" s="8" t="str">
        <f t="shared" ca="1" si="16"/>
        <v>Debe renovar licencia luego de curso de 8 horas</v>
      </c>
      <c r="L331" s="8"/>
      <c r="M331" s="8" t="str">
        <f t="shared" ca="1" si="17"/>
        <v>si</v>
      </c>
      <c r="Q331" s="23" t="str" cm="1">
        <f t="array" aca="1" ref="Q331" ca="1">_xlfn.IFS(J331="no","no",$B$10="si","si")</f>
        <v>no</v>
      </c>
    </row>
    <row r="332" spans="1:17" x14ac:dyDescent="0.3">
      <c r="A332" s="61" t="s">
        <v>1583</v>
      </c>
      <c r="B332" s="56" t="s">
        <v>44</v>
      </c>
      <c r="C332" s="57" t="s">
        <v>1584</v>
      </c>
      <c r="D332" s="38" t="s">
        <v>57</v>
      </c>
      <c r="E332" s="60" t="s">
        <v>1585</v>
      </c>
      <c r="F332" s="38" t="s">
        <v>1586</v>
      </c>
      <c r="G332" s="39" t="s">
        <v>1587</v>
      </c>
      <c r="H332" s="81">
        <v>44529</v>
      </c>
      <c r="I332" s="84">
        <f>Table13[[#This Row],[Fecha 
de 
expedición]]+1461</f>
        <v>45990</v>
      </c>
      <c r="J332" s="62" t="str">
        <f t="shared" ca="1" si="15"/>
        <v>si</v>
      </c>
      <c r="K332" s="8" t="str">
        <f t="shared" ca="1" si="16"/>
        <v/>
      </c>
      <c r="L332" s="8"/>
      <c r="M332" s="8" t="str">
        <f t="shared" ca="1" si="17"/>
        <v>no</v>
      </c>
      <c r="Q332" s="23" t="str" cm="1">
        <f t="array" aca="1" ref="Q332" ca="1">_xlfn.IFS(J332="no","no",$B$10="si","si")</f>
        <v>si</v>
      </c>
    </row>
    <row r="333" spans="1:17" ht="15" thickBot="1" x14ac:dyDescent="0.35">
      <c r="A333" s="115" t="s">
        <v>1588</v>
      </c>
      <c r="B333" s="116" t="s">
        <v>44</v>
      </c>
      <c r="C333" s="117" t="s">
        <v>1589</v>
      </c>
      <c r="D333" s="105" t="s">
        <v>57</v>
      </c>
      <c r="E333" s="118" t="s">
        <v>1590</v>
      </c>
      <c r="F333" s="105" t="s">
        <v>89</v>
      </c>
      <c r="G333" s="119" t="s">
        <v>9796</v>
      </c>
      <c r="H333" s="120">
        <v>43360</v>
      </c>
      <c r="I333" s="121">
        <f>Table13[[#This Row],[Fecha 
de 
expedición]]+1461</f>
        <v>44821</v>
      </c>
      <c r="J333" s="122" t="str">
        <f t="shared" ca="1" si="15"/>
        <v>no</v>
      </c>
      <c r="K333" s="8" t="str">
        <f t="shared" ca="1" si="16"/>
        <v/>
      </c>
      <c r="L333" s="8"/>
      <c r="M333" s="8" t="str">
        <f t="shared" ca="1" si="17"/>
        <v>si</v>
      </c>
      <c r="Q333" s="23" t="str" cm="1">
        <f t="array" aca="1" ref="Q333" ca="1">_xlfn.IFS(J333="no","no",$B$10="si","si")</f>
        <v>no</v>
      </c>
    </row>
    <row r="334" spans="1:17" ht="15" thickBot="1" x14ac:dyDescent="0.35">
      <c r="A334" s="168" t="s">
        <v>1592</v>
      </c>
      <c r="B334" s="155" t="s">
        <v>44</v>
      </c>
      <c r="C334" s="188" t="s">
        <v>1593</v>
      </c>
      <c r="D334" s="157" t="s">
        <v>46</v>
      </c>
      <c r="E334" s="170" t="s">
        <v>1594</v>
      </c>
      <c r="F334" s="157" t="s">
        <v>508</v>
      </c>
      <c r="G334" s="159" t="s">
        <v>1595</v>
      </c>
      <c r="H334" s="200">
        <v>44491</v>
      </c>
      <c r="I334" s="203">
        <f>Table13[[#This Row],[Fecha 
de 
expedición]]+1461</f>
        <v>45952</v>
      </c>
      <c r="J334" s="162" t="str">
        <f t="shared" ca="1" si="15"/>
        <v>si</v>
      </c>
      <c r="K334" s="8" t="str">
        <f t="shared" ca="1" si="16"/>
        <v/>
      </c>
      <c r="L334" s="8"/>
      <c r="M334" s="8" t="str">
        <f t="shared" ca="1" si="17"/>
        <v>no</v>
      </c>
      <c r="Q334" s="23" t="str" cm="1">
        <f t="array" aca="1" ref="Q334" ca="1">_xlfn.IFS(J334="no","no",$B$10="si","si")</f>
        <v>si</v>
      </c>
    </row>
    <row r="335" spans="1:17" x14ac:dyDescent="0.3">
      <c r="A335" s="106" t="s">
        <v>1596</v>
      </c>
      <c r="B335" s="107" t="s">
        <v>44</v>
      </c>
      <c r="C335" s="108" t="s">
        <v>1597</v>
      </c>
      <c r="D335" s="109" t="s">
        <v>57</v>
      </c>
      <c r="E335" s="110" t="s">
        <v>1598</v>
      </c>
      <c r="F335" s="109" t="s">
        <v>237</v>
      </c>
      <c r="G335" s="111" t="s">
        <v>1599</v>
      </c>
      <c r="H335" s="112">
        <v>43846</v>
      </c>
      <c r="I335" s="113">
        <f>Table13[[#This Row],[Fecha 
de 
expedición]]+1461</f>
        <v>45307</v>
      </c>
      <c r="J335" s="114" t="str">
        <f t="shared" ca="1" si="15"/>
        <v>si</v>
      </c>
      <c r="K335" s="8" t="str">
        <f t="shared" ca="1" si="16"/>
        <v/>
      </c>
      <c r="L335" s="8"/>
      <c r="M335" s="8" t="str">
        <f t="shared" ca="1" si="17"/>
        <v>no</v>
      </c>
      <c r="Q335" s="23" t="str" cm="1">
        <f t="array" aca="1" ref="Q335" ca="1">_xlfn.IFS(J335="no","no",$B$10="si","si")</f>
        <v>si</v>
      </c>
    </row>
    <row r="336" spans="1:17" x14ac:dyDescent="0.3">
      <c r="A336" s="63" t="s">
        <v>1600</v>
      </c>
      <c r="B336" s="56" t="s">
        <v>44</v>
      </c>
      <c r="C336" s="80" t="s">
        <v>1601</v>
      </c>
      <c r="D336" s="38" t="s">
        <v>57</v>
      </c>
      <c r="E336" s="44" t="s">
        <v>911</v>
      </c>
      <c r="F336" s="38" t="s">
        <v>325</v>
      </c>
      <c r="G336" s="39" t="s">
        <v>9718</v>
      </c>
      <c r="H336" s="40">
        <v>43391</v>
      </c>
      <c r="I336" s="41">
        <f>Table13[[#This Row],[Fecha 
de 
expedición]]+1461</f>
        <v>44852</v>
      </c>
      <c r="J336" s="62" t="str">
        <f t="shared" ca="1" si="15"/>
        <v>no</v>
      </c>
      <c r="K336" s="8" t="str">
        <f t="shared" ca="1" si="16"/>
        <v/>
      </c>
      <c r="L336" s="8"/>
      <c r="M336" s="8" t="str">
        <f t="shared" ca="1" si="17"/>
        <v>si</v>
      </c>
      <c r="Q336" s="23" t="str" cm="1">
        <f t="array" aca="1" ref="Q336" ca="1">_xlfn.IFS(J336="no","no",$B$10="si","si")</f>
        <v>no</v>
      </c>
    </row>
    <row r="337" spans="1:17" x14ac:dyDescent="0.3">
      <c r="A337" s="63" t="s">
        <v>1604</v>
      </c>
      <c r="B337" s="56" t="s">
        <v>44</v>
      </c>
      <c r="C337" s="80" t="s">
        <v>1605</v>
      </c>
      <c r="D337" s="38" t="s">
        <v>57</v>
      </c>
      <c r="E337" s="44" t="s">
        <v>911</v>
      </c>
      <c r="F337" s="38" t="s">
        <v>325</v>
      </c>
      <c r="G337" s="39" t="s">
        <v>9718</v>
      </c>
      <c r="H337" s="40">
        <v>43391</v>
      </c>
      <c r="I337" s="41">
        <f>Table13[[#This Row],[Fecha 
de 
expedición]]+1461</f>
        <v>44852</v>
      </c>
      <c r="J337" s="62" t="str">
        <f t="shared" ref="J337:J400" ca="1" si="18">IF(I337&gt;=TODAY(),"si","no")</f>
        <v>no</v>
      </c>
      <c r="K337" s="8" t="str">
        <f t="shared" ref="K337:K400" ca="1" si="19">IF(ABS(_xlfn.DAYS(TODAY(),I337))&lt;$B$9,"Debe renovar licencia luego de curso de 8 horas","")</f>
        <v/>
      </c>
      <c r="L337" s="8"/>
      <c r="M337" s="8" t="str">
        <f t="shared" ref="M337:M400" ca="1" si="20">IF(AND(J337="no",$B$10="si"),"si","no")</f>
        <v>si</v>
      </c>
      <c r="Q337" s="23" t="str" cm="1">
        <f t="array" aca="1" ref="Q337" ca="1">_xlfn.IFS(J337="no","no",$B$10="si","si")</f>
        <v>no</v>
      </c>
    </row>
    <row r="338" spans="1:17" x14ac:dyDescent="0.3">
      <c r="A338" s="63" t="s">
        <v>1608</v>
      </c>
      <c r="B338" s="56" t="s">
        <v>44</v>
      </c>
      <c r="C338" s="80" t="s">
        <v>1609</v>
      </c>
      <c r="D338" s="38" t="s">
        <v>57</v>
      </c>
      <c r="E338" s="37" t="s">
        <v>1610</v>
      </c>
      <c r="F338" s="38" t="s">
        <v>285</v>
      </c>
      <c r="G338" s="39" t="s">
        <v>1611</v>
      </c>
      <c r="H338" s="40">
        <v>44326</v>
      </c>
      <c r="I338" s="41">
        <f>Table13[[#This Row],[Fecha 
de 
expedición]]+1461</f>
        <v>45787</v>
      </c>
      <c r="J338" s="62" t="str">
        <f t="shared" ca="1" si="18"/>
        <v>si</v>
      </c>
      <c r="K338" s="8" t="str">
        <f t="shared" ca="1" si="19"/>
        <v/>
      </c>
      <c r="L338" s="8"/>
      <c r="M338" s="8" t="str">
        <f t="shared" ca="1" si="20"/>
        <v>no</v>
      </c>
      <c r="Q338" s="23" t="str" cm="1">
        <f t="array" aca="1" ref="Q338" ca="1">_xlfn.IFS(J338="no","no",$B$10="si","si")</f>
        <v>si</v>
      </c>
    </row>
    <row r="339" spans="1:17" x14ac:dyDescent="0.3">
      <c r="A339" s="63" t="s">
        <v>1612</v>
      </c>
      <c r="B339" s="56" t="s">
        <v>44</v>
      </c>
      <c r="C339" s="80" t="s">
        <v>1613</v>
      </c>
      <c r="D339" s="38" t="s">
        <v>46</v>
      </c>
      <c r="E339" s="44" t="s">
        <v>1614</v>
      </c>
      <c r="F339" s="38" t="s">
        <v>155</v>
      </c>
      <c r="G339" s="39" t="s">
        <v>1615</v>
      </c>
      <c r="H339" s="40">
        <v>44516</v>
      </c>
      <c r="I339" s="41">
        <f>Table13[[#This Row],[Fecha 
de 
expedición]]+1461</f>
        <v>45977</v>
      </c>
      <c r="J339" s="62" t="str">
        <f t="shared" ca="1" si="18"/>
        <v>si</v>
      </c>
      <c r="K339" s="8" t="str">
        <f t="shared" ca="1" si="19"/>
        <v/>
      </c>
      <c r="L339" s="8"/>
      <c r="M339" s="8" t="str">
        <f t="shared" ca="1" si="20"/>
        <v>no</v>
      </c>
      <c r="Q339" s="23" t="str" cm="1">
        <f t="array" aca="1" ref="Q339" ca="1">_xlfn.IFS(J339="no","no",$B$10="si","si")</f>
        <v>si</v>
      </c>
    </row>
    <row r="340" spans="1:17" x14ac:dyDescent="0.3">
      <c r="A340" s="63" t="s">
        <v>1620</v>
      </c>
      <c r="B340" s="56" t="s">
        <v>44</v>
      </c>
      <c r="C340" s="80" t="s">
        <v>1621</v>
      </c>
      <c r="D340" s="38" t="s">
        <v>57</v>
      </c>
      <c r="E340" s="44" t="s">
        <v>1622</v>
      </c>
      <c r="F340" s="38" t="s">
        <v>892</v>
      </c>
      <c r="G340" s="39" t="s">
        <v>1623</v>
      </c>
      <c r="H340" s="40">
        <v>44331</v>
      </c>
      <c r="I340" s="41">
        <f>Table13[[#This Row],[Fecha 
de 
expedición]]+1461</f>
        <v>45792</v>
      </c>
      <c r="J340" s="62" t="str">
        <f t="shared" ca="1" si="18"/>
        <v>si</v>
      </c>
      <c r="K340" s="8" t="str">
        <f t="shared" ca="1" si="19"/>
        <v/>
      </c>
      <c r="L340" s="8"/>
      <c r="M340" s="8" t="str">
        <f t="shared" ca="1" si="20"/>
        <v>no</v>
      </c>
      <c r="Q340" s="23" t="str" cm="1">
        <f t="array" aca="1" ref="Q340" ca="1">_xlfn.IFS(J340="no","no",$B$10="si","si")</f>
        <v>si</v>
      </c>
    </row>
    <row r="341" spans="1:17" x14ac:dyDescent="0.3">
      <c r="A341" s="63" t="s">
        <v>1624</v>
      </c>
      <c r="B341" s="56" t="s">
        <v>44</v>
      </c>
      <c r="C341" s="80" t="s">
        <v>1625</v>
      </c>
      <c r="D341" s="38" t="s">
        <v>57</v>
      </c>
      <c r="E341" s="44" t="s">
        <v>1626</v>
      </c>
      <c r="F341" s="38" t="s">
        <v>835</v>
      </c>
      <c r="G341" s="39" t="s">
        <v>1627</v>
      </c>
      <c r="H341" s="40">
        <v>43641</v>
      </c>
      <c r="I341" s="41">
        <f>Table13[[#This Row],[Fecha 
de 
expedición]]+1461</f>
        <v>45102</v>
      </c>
      <c r="J341" s="62" t="str">
        <f t="shared" ca="1" si="18"/>
        <v>no</v>
      </c>
      <c r="K341" s="8" t="str">
        <f t="shared" ca="1" si="19"/>
        <v>Debe renovar licencia luego de curso de 8 horas</v>
      </c>
      <c r="L341" s="8"/>
      <c r="M341" s="8" t="str">
        <f t="shared" ca="1" si="20"/>
        <v>si</v>
      </c>
      <c r="Q341" s="23" t="str" cm="1">
        <f t="array" aca="1" ref="Q341" ca="1">_xlfn.IFS(J341="no","no",$B$10="si","si")</f>
        <v>no</v>
      </c>
    </row>
    <row r="342" spans="1:17" x14ac:dyDescent="0.3">
      <c r="A342" s="63" t="s">
        <v>1628</v>
      </c>
      <c r="B342" s="56" t="s">
        <v>44</v>
      </c>
      <c r="C342" s="80" t="s">
        <v>1629</v>
      </c>
      <c r="D342" s="38" t="s">
        <v>57</v>
      </c>
      <c r="E342" s="44" t="s">
        <v>1630</v>
      </c>
      <c r="F342" s="38" t="s">
        <v>74</v>
      </c>
      <c r="G342" s="39" t="s">
        <v>1631</v>
      </c>
      <c r="H342" s="40">
        <v>43818</v>
      </c>
      <c r="I342" s="41">
        <f>Table13[[#This Row],[Fecha 
de 
expedición]]+1461</f>
        <v>45279</v>
      </c>
      <c r="J342" s="62" t="str">
        <f t="shared" ca="1" si="18"/>
        <v>si</v>
      </c>
      <c r="K342" s="8" t="str">
        <f t="shared" ca="1" si="19"/>
        <v/>
      </c>
      <c r="L342" s="8"/>
      <c r="M342" s="8" t="str">
        <f t="shared" ca="1" si="20"/>
        <v>no</v>
      </c>
      <c r="Q342" s="23" t="str" cm="1">
        <f t="array" aca="1" ref="Q342" ca="1">_xlfn.IFS(J342="no","no",$B$10="si","si")</f>
        <v>si</v>
      </c>
    </row>
    <row r="343" spans="1:17" x14ac:dyDescent="0.3">
      <c r="A343" s="63" t="s">
        <v>1632</v>
      </c>
      <c r="B343" s="56" t="s">
        <v>44</v>
      </c>
      <c r="C343" s="80" t="s">
        <v>1633</v>
      </c>
      <c r="D343" s="38" t="s">
        <v>57</v>
      </c>
      <c r="E343" s="44" t="s">
        <v>1634</v>
      </c>
      <c r="F343" s="38" t="s">
        <v>119</v>
      </c>
      <c r="G343" s="39" t="s">
        <v>1635</v>
      </c>
      <c r="H343" s="40">
        <v>44331</v>
      </c>
      <c r="I343" s="41">
        <f>Table13[[#This Row],[Fecha 
de 
expedición]]+1461</f>
        <v>45792</v>
      </c>
      <c r="J343" s="62" t="str">
        <f t="shared" ca="1" si="18"/>
        <v>si</v>
      </c>
      <c r="K343" s="8" t="str">
        <f t="shared" ca="1" si="19"/>
        <v/>
      </c>
      <c r="L343" s="8"/>
      <c r="M343" s="8" t="str">
        <f t="shared" ca="1" si="20"/>
        <v>no</v>
      </c>
      <c r="Q343" s="23" t="str" cm="1">
        <f t="array" aca="1" ref="Q343" ca="1">_xlfn.IFS(J343="no","no",$B$10="si","si")</f>
        <v>si</v>
      </c>
    </row>
    <row r="344" spans="1:17" x14ac:dyDescent="0.3">
      <c r="A344" s="63" t="s">
        <v>1636</v>
      </c>
      <c r="B344" s="56" t="s">
        <v>44</v>
      </c>
      <c r="C344" s="80" t="s">
        <v>1637</v>
      </c>
      <c r="D344" s="38" t="s">
        <v>46</v>
      </c>
      <c r="E344" s="44" t="s">
        <v>1638</v>
      </c>
      <c r="F344" s="38" t="s">
        <v>849</v>
      </c>
      <c r="G344" s="39" t="s">
        <v>1639</v>
      </c>
      <c r="H344" s="40">
        <v>44331</v>
      </c>
      <c r="I344" s="41">
        <f>Table13[[#This Row],[Fecha 
de 
expedición]]+1461</f>
        <v>45792</v>
      </c>
      <c r="J344" s="62" t="str">
        <f t="shared" ca="1" si="18"/>
        <v>si</v>
      </c>
      <c r="K344" s="8" t="str">
        <f t="shared" ca="1" si="19"/>
        <v/>
      </c>
      <c r="L344" s="8"/>
      <c r="M344" s="8" t="str">
        <f t="shared" ca="1" si="20"/>
        <v>no</v>
      </c>
      <c r="Q344" s="23" t="str" cm="1">
        <f t="array" aca="1" ref="Q344" ca="1">_xlfn.IFS(J344="no","no",$B$10="si","si")</f>
        <v>si</v>
      </c>
    </row>
    <row r="345" spans="1:17" x14ac:dyDescent="0.3">
      <c r="A345" s="63" t="s">
        <v>1640</v>
      </c>
      <c r="B345" s="56" t="s">
        <v>44</v>
      </c>
      <c r="C345" s="80" t="s">
        <v>1641</v>
      </c>
      <c r="D345" s="38" t="s">
        <v>57</v>
      </c>
      <c r="E345" s="37" t="s">
        <v>1642</v>
      </c>
      <c r="F345" s="38" t="s">
        <v>655</v>
      </c>
      <c r="G345" s="39" t="s">
        <v>1643</v>
      </c>
      <c r="H345" s="40">
        <v>44341</v>
      </c>
      <c r="I345" s="41">
        <f>Table13[[#This Row],[Fecha 
de 
expedición]]+1461</f>
        <v>45802</v>
      </c>
      <c r="J345" s="62" t="str">
        <f t="shared" ca="1" si="18"/>
        <v>si</v>
      </c>
      <c r="K345" s="8" t="str">
        <f t="shared" ca="1" si="19"/>
        <v/>
      </c>
      <c r="L345" s="8"/>
      <c r="M345" s="8" t="str">
        <f t="shared" ca="1" si="20"/>
        <v>no</v>
      </c>
      <c r="Q345" s="23" t="str" cm="1">
        <f t="array" aca="1" ref="Q345" ca="1">_xlfn.IFS(J345="no","no",$B$10="si","si")</f>
        <v>si</v>
      </c>
    </row>
    <row r="346" spans="1:17" x14ac:dyDescent="0.3">
      <c r="A346" s="61" t="s">
        <v>1644</v>
      </c>
      <c r="B346" s="56" t="s">
        <v>44</v>
      </c>
      <c r="C346" s="57" t="s">
        <v>1645</v>
      </c>
      <c r="D346" s="38" t="s">
        <v>57</v>
      </c>
      <c r="E346" s="178" t="s">
        <v>1646</v>
      </c>
      <c r="F346" s="38" t="s">
        <v>1647</v>
      </c>
      <c r="G346" s="39" t="s">
        <v>1648</v>
      </c>
      <c r="H346" s="40">
        <v>44399</v>
      </c>
      <c r="I346" s="41">
        <f>Table13[[#This Row],[Fecha 
de 
expedición]]+1461</f>
        <v>45860</v>
      </c>
      <c r="J346" s="62" t="str">
        <f t="shared" ca="1" si="18"/>
        <v>si</v>
      </c>
      <c r="K346" s="8" t="str">
        <f t="shared" ca="1" si="19"/>
        <v/>
      </c>
      <c r="L346" s="8"/>
      <c r="M346" s="8" t="str">
        <f t="shared" ca="1" si="20"/>
        <v>no</v>
      </c>
      <c r="Q346" s="23" t="str" cm="1">
        <f t="array" aca="1" ref="Q346" ca="1">_xlfn.IFS(J346="no","no",$B$10="si","si")</f>
        <v>si</v>
      </c>
    </row>
    <row r="347" spans="1:17" x14ac:dyDescent="0.3">
      <c r="A347" s="61" t="s">
        <v>1649</v>
      </c>
      <c r="B347" s="56" t="s">
        <v>44</v>
      </c>
      <c r="C347" s="57" t="s">
        <v>1650</v>
      </c>
      <c r="D347" s="38" t="s">
        <v>57</v>
      </c>
      <c r="E347" s="178" t="s">
        <v>1651</v>
      </c>
      <c r="F347" s="38" t="s">
        <v>1048</v>
      </c>
      <c r="G347" s="39" t="s">
        <v>1652</v>
      </c>
      <c r="H347" s="40">
        <v>44463</v>
      </c>
      <c r="I347" s="41">
        <f>Table13[[#This Row],[Fecha 
de 
expedición]]+1461</f>
        <v>45924</v>
      </c>
      <c r="J347" s="62" t="str">
        <f t="shared" ca="1" si="18"/>
        <v>si</v>
      </c>
      <c r="K347" s="8" t="str">
        <f t="shared" ca="1" si="19"/>
        <v/>
      </c>
      <c r="L347" s="8"/>
      <c r="M347" s="8" t="str">
        <f t="shared" ca="1" si="20"/>
        <v>no</v>
      </c>
      <c r="Q347" s="23" t="str" cm="1">
        <f t="array" aca="1" ref="Q347" ca="1">_xlfn.IFS(J347="no","no",$B$10="si","si")</f>
        <v>si</v>
      </c>
    </row>
    <row r="348" spans="1:17" ht="15" thickBot="1" x14ac:dyDescent="0.35">
      <c r="A348" s="115" t="s">
        <v>1657</v>
      </c>
      <c r="B348" s="116" t="s">
        <v>44</v>
      </c>
      <c r="C348" s="117" t="s">
        <v>1658</v>
      </c>
      <c r="D348" s="105" t="s">
        <v>57</v>
      </c>
      <c r="E348" s="133" t="s">
        <v>9797</v>
      </c>
      <c r="F348" s="105" t="s">
        <v>129</v>
      </c>
      <c r="G348" s="119" t="s">
        <v>1660</v>
      </c>
      <c r="H348" s="120">
        <v>43620</v>
      </c>
      <c r="I348" s="121">
        <f>Table13[[#This Row],[Fecha 
de 
expedición]]+1461</f>
        <v>45081</v>
      </c>
      <c r="J348" s="122" t="str">
        <f t="shared" ca="1" si="18"/>
        <v>no</v>
      </c>
      <c r="K348" s="8" t="str">
        <f t="shared" ca="1" si="19"/>
        <v>Debe renovar licencia luego de curso de 8 horas</v>
      </c>
      <c r="L348" s="8"/>
      <c r="M348" s="8" t="str">
        <f t="shared" ca="1" si="20"/>
        <v>si</v>
      </c>
      <c r="Q348" s="23" t="str" cm="1">
        <f t="array" aca="1" ref="Q348" ca="1">_xlfn.IFS(J348="no","no",$B$10="si","si")</f>
        <v>no</v>
      </c>
    </row>
    <row r="349" spans="1:17" ht="15" thickBot="1" x14ac:dyDescent="0.35">
      <c r="A349" s="154" t="s">
        <v>1661</v>
      </c>
      <c r="B349" s="155" t="s">
        <v>44</v>
      </c>
      <c r="C349" s="156" t="s">
        <v>1662</v>
      </c>
      <c r="D349" s="157" t="s">
        <v>46</v>
      </c>
      <c r="E349" s="165" t="s">
        <v>1663</v>
      </c>
      <c r="F349" s="157" t="s">
        <v>1011</v>
      </c>
      <c r="G349" s="159" t="s">
        <v>1664</v>
      </c>
      <c r="H349" s="160">
        <v>43728</v>
      </c>
      <c r="I349" s="161">
        <f>Table13[[#This Row],[Fecha 
de 
expedición]]+1461</f>
        <v>45189</v>
      </c>
      <c r="J349" s="162" t="str">
        <f t="shared" ca="1" si="18"/>
        <v>si</v>
      </c>
      <c r="K349" s="8" t="str">
        <f t="shared" ca="1" si="19"/>
        <v>Debe renovar licencia luego de curso de 8 horas</v>
      </c>
      <c r="L349" s="8"/>
      <c r="M349" s="8" t="str">
        <f t="shared" ca="1" si="20"/>
        <v>no</v>
      </c>
      <c r="Q349" s="23" t="str" cm="1">
        <f t="array" aca="1" ref="Q349" ca="1">_xlfn.IFS(J349="no","no",$B$10="si","si")</f>
        <v>si</v>
      </c>
    </row>
    <row r="350" spans="1:17" x14ac:dyDescent="0.3">
      <c r="A350" s="106" t="s">
        <v>1665</v>
      </c>
      <c r="B350" s="107" t="s">
        <v>44</v>
      </c>
      <c r="C350" s="108" t="s">
        <v>1666</v>
      </c>
      <c r="D350" s="109" t="s">
        <v>57</v>
      </c>
      <c r="E350" s="135" t="s">
        <v>1667</v>
      </c>
      <c r="F350" s="109" t="s">
        <v>1053</v>
      </c>
      <c r="G350" s="111" t="s">
        <v>1668</v>
      </c>
      <c r="H350" s="112">
        <v>43670</v>
      </c>
      <c r="I350" s="113">
        <f>Table13[[#This Row],[Fecha 
de 
expedición]]+1461</f>
        <v>45131</v>
      </c>
      <c r="J350" s="114" t="str">
        <f t="shared" ca="1" si="18"/>
        <v>no</v>
      </c>
      <c r="K350" s="8" t="str">
        <f t="shared" ca="1" si="19"/>
        <v>Debe renovar licencia luego de curso de 8 horas</v>
      </c>
      <c r="L350" s="8"/>
      <c r="M350" s="8" t="str">
        <f t="shared" ca="1" si="20"/>
        <v>si</v>
      </c>
      <c r="Q350" s="23" t="str" cm="1">
        <f t="array" aca="1" ref="Q350" ca="1">_xlfn.IFS(J350="no","no",$B$10="si","si")</f>
        <v>no</v>
      </c>
    </row>
    <row r="351" spans="1:17" x14ac:dyDescent="0.3">
      <c r="A351" s="63" t="s">
        <v>1669</v>
      </c>
      <c r="B351" s="56" t="s">
        <v>44</v>
      </c>
      <c r="C351" s="80" t="s">
        <v>1670</v>
      </c>
      <c r="D351" s="38" t="s">
        <v>57</v>
      </c>
      <c r="E351" s="44" t="s">
        <v>3938</v>
      </c>
      <c r="F351" s="38" t="s">
        <v>89</v>
      </c>
      <c r="G351" s="39" t="s">
        <v>1671</v>
      </c>
      <c r="H351" s="40">
        <v>43662</v>
      </c>
      <c r="I351" s="41">
        <f>Table13[[#This Row],[Fecha 
de 
expedición]]+1461</f>
        <v>45123</v>
      </c>
      <c r="J351" s="62" t="str">
        <f t="shared" ca="1" si="18"/>
        <v>no</v>
      </c>
      <c r="K351" s="8" t="str">
        <f t="shared" ca="1" si="19"/>
        <v>Debe renovar licencia luego de curso de 8 horas</v>
      </c>
      <c r="L351" s="8"/>
      <c r="M351" s="8" t="str">
        <f t="shared" ca="1" si="20"/>
        <v>si</v>
      </c>
      <c r="Q351" s="23" t="str" cm="1">
        <f t="array" aca="1" ref="Q351" ca="1">_xlfn.IFS(J351="no","no",$B$10="si","si")</f>
        <v>no</v>
      </c>
    </row>
    <row r="352" spans="1:17" ht="15" thickBot="1" x14ac:dyDescent="0.35">
      <c r="A352" s="115" t="s">
        <v>1672</v>
      </c>
      <c r="B352" s="116" t="s">
        <v>44</v>
      </c>
      <c r="C352" s="117" t="s">
        <v>1673</v>
      </c>
      <c r="D352" s="105" t="s">
        <v>57</v>
      </c>
      <c r="E352" s="118" t="s">
        <v>1674</v>
      </c>
      <c r="F352" s="105" t="s">
        <v>262</v>
      </c>
      <c r="G352" s="119" t="s">
        <v>1675</v>
      </c>
      <c r="H352" s="120">
        <v>44305</v>
      </c>
      <c r="I352" s="121">
        <f>Table13[[#This Row],[Fecha 
de 
expedición]]+1461</f>
        <v>45766</v>
      </c>
      <c r="J352" s="122" t="str">
        <f t="shared" ca="1" si="18"/>
        <v>si</v>
      </c>
      <c r="K352" s="8" t="str">
        <f t="shared" ca="1" si="19"/>
        <v/>
      </c>
      <c r="L352" s="8"/>
      <c r="M352" s="8" t="str">
        <f t="shared" ca="1" si="20"/>
        <v>no</v>
      </c>
      <c r="Q352" s="23" t="str" cm="1">
        <f t="array" aca="1" ref="Q352" ca="1">_xlfn.IFS(J352="no","no",$B$10="si","si")</f>
        <v>si</v>
      </c>
    </row>
    <row r="353" spans="1:17" ht="15" thickBot="1" x14ac:dyDescent="0.35">
      <c r="A353" s="154" t="s">
        <v>1676</v>
      </c>
      <c r="B353" s="155" t="s">
        <v>44</v>
      </c>
      <c r="C353" s="156" t="s">
        <v>1677</v>
      </c>
      <c r="D353" s="157" t="s">
        <v>57</v>
      </c>
      <c r="E353" s="165" t="s">
        <v>1678</v>
      </c>
      <c r="F353" s="157" t="s">
        <v>262</v>
      </c>
      <c r="G353" s="159" t="s">
        <v>1679</v>
      </c>
      <c r="H353" s="160">
        <v>43852</v>
      </c>
      <c r="I353" s="161">
        <f>Table13[[#This Row],[Fecha 
de 
expedición]]+1461</f>
        <v>45313</v>
      </c>
      <c r="J353" s="162" t="str">
        <f t="shared" ca="1" si="18"/>
        <v>si</v>
      </c>
      <c r="K353" s="8" t="str">
        <f t="shared" ca="1" si="19"/>
        <v/>
      </c>
      <c r="L353" s="8"/>
      <c r="M353" s="8" t="str">
        <f t="shared" ca="1" si="20"/>
        <v>no</v>
      </c>
      <c r="Q353" s="23" t="str" cm="1">
        <f t="array" aca="1" ref="Q353" ca="1">_xlfn.IFS(J353="no","no",$B$10="si","si")</f>
        <v>si</v>
      </c>
    </row>
    <row r="354" spans="1:17" x14ac:dyDescent="0.3">
      <c r="A354" s="145" t="s">
        <v>1680</v>
      </c>
      <c r="B354" s="107" t="s">
        <v>44</v>
      </c>
      <c r="C354" s="187" t="s">
        <v>1681</v>
      </c>
      <c r="D354" s="109" t="s">
        <v>57</v>
      </c>
      <c r="E354" s="190" t="s">
        <v>1682</v>
      </c>
      <c r="F354" s="109" t="s">
        <v>1048</v>
      </c>
      <c r="G354" s="111" t="s">
        <v>1683</v>
      </c>
      <c r="H354" s="199">
        <v>44491</v>
      </c>
      <c r="I354" s="202">
        <f>Table13[[#This Row],[Fecha 
de 
expedición]]+1461</f>
        <v>45952</v>
      </c>
      <c r="J354" s="114" t="str">
        <f t="shared" ca="1" si="18"/>
        <v>si</v>
      </c>
      <c r="K354" s="8" t="str">
        <f t="shared" ca="1" si="19"/>
        <v/>
      </c>
      <c r="L354" s="8"/>
      <c r="M354" s="8" t="str">
        <f t="shared" ca="1" si="20"/>
        <v>no</v>
      </c>
      <c r="Q354" s="23" t="str" cm="1">
        <f t="array" aca="1" ref="Q354" ca="1">_xlfn.IFS(J354="no","no",$B$10="si","si")</f>
        <v>si</v>
      </c>
    </row>
    <row r="355" spans="1:17" x14ac:dyDescent="0.3">
      <c r="A355" s="63" t="s">
        <v>1688</v>
      </c>
      <c r="B355" s="56" t="s">
        <v>44</v>
      </c>
      <c r="C355" s="80" t="s">
        <v>1689</v>
      </c>
      <c r="D355" s="38" t="s">
        <v>57</v>
      </c>
      <c r="E355" s="44" t="s">
        <v>9798</v>
      </c>
      <c r="F355" s="38" t="s">
        <v>53</v>
      </c>
      <c r="G355" s="39" t="s">
        <v>9799</v>
      </c>
      <c r="H355" s="40">
        <v>43360</v>
      </c>
      <c r="I355" s="41">
        <f>Table13[[#This Row],[Fecha 
de 
expedición]]+1461</f>
        <v>44821</v>
      </c>
      <c r="J355" s="62" t="str">
        <f t="shared" ca="1" si="18"/>
        <v>no</v>
      </c>
      <c r="K355" s="8" t="str">
        <f t="shared" ca="1" si="19"/>
        <v/>
      </c>
      <c r="L355" s="8"/>
      <c r="M355" s="8" t="str">
        <f t="shared" ca="1" si="20"/>
        <v>si</v>
      </c>
      <c r="Q355" s="23" t="str" cm="1">
        <f t="array" aca="1" ref="Q355" ca="1">_xlfn.IFS(J355="no","no",$B$10="si","si")</f>
        <v>no</v>
      </c>
    </row>
    <row r="356" spans="1:17" ht="15" thickBot="1" x14ac:dyDescent="0.35">
      <c r="A356" s="115" t="s">
        <v>1696</v>
      </c>
      <c r="B356" s="116" t="s">
        <v>44</v>
      </c>
      <c r="C356" s="117" t="s">
        <v>1697</v>
      </c>
      <c r="D356" s="105" t="s">
        <v>57</v>
      </c>
      <c r="E356" s="133" t="s">
        <v>1698</v>
      </c>
      <c r="F356" s="105" t="s">
        <v>194</v>
      </c>
      <c r="G356" s="119" t="s">
        <v>1699</v>
      </c>
      <c r="H356" s="120">
        <v>43706</v>
      </c>
      <c r="I356" s="121">
        <f>Table13[[#This Row],[Fecha 
de 
expedición]]+1461</f>
        <v>45167</v>
      </c>
      <c r="J356" s="122" t="str">
        <f t="shared" ca="1" si="18"/>
        <v>si</v>
      </c>
      <c r="K356" s="8" t="str">
        <f t="shared" ca="1" si="19"/>
        <v>Debe renovar licencia luego de curso de 8 horas</v>
      </c>
      <c r="L356" s="8"/>
      <c r="M356" s="8" t="str">
        <f t="shared" ca="1" si="20"/>
        <v>no</v>
      </c>
      <c r="Q356" s="23" t="str" cm="1">
        <f t="array" aca="1" ref="Q356" ca="1">_xlfn.IFS(J356="no","no",$B$10="si","si")</f>
        <v>si</v>
      </c>
    </row>
    <row r="357" spans="1:17" ht="15" thickBot="1" x14ac:dyDescent="0.35">
      <c r="A357" s="154" t="s">
        <v>1700</v>
      </c>
      <c r="B357" s="155" t="s">
        <v>44</v>
      </c>
      <c r="C357" s="156" t="s">
        <v>1701</v>
      </c>
      <c r="D357" s="157" t="s">
        <v>57</v>
      </c>
      <c r="E357" s="165" t="s">
        <v>1702</v>
      </c>
      <c r="F357" s="157" t="s">
        <v>589</v>
      </c>
      <c r="G357" s="159" t="s">
        <v>1703</v>
      </c>
      <c r="H357" s="160">
        <v>44333</v>
      </c>
      <c r="I357" s="161">
        <f>Table13[[#This Row],[Fecha 
de 
expedición]]+1461</f>
        <v>45794</v>
      </c>
      <c r="J357" s="162" t="str">
        <f t="shared" ca="1" si="18"/>
        <v>si</v>
      </c>
      <c r="K357" s="8" t="str">
        <f t="shared" ca="1" si="19"/>
        <v/>
      </c>
      <c r="L357" s="8"/>
      <c r="M357" s="8" t="str">
        <f t="shared" ca="1" si="20"/>
        <v>no</v>
      </c>
      <c r="Q357" s="23" t="str" cm="1">
        <f t="array" aca="1" ref="Q357" ca="1">_xlfn.IFS(J357="no","no",$B$10="si","si")</f>
        <v>si</v>
      </c>
    </row>
    <row r="358" spans="1:17" x14ac:dyDescent="0.3">
      <c r="A358" s="106" t="s">
        <v>1704</v>
      </c>
      <c r="B358" s="107" t="s">
        <v>44</v>
      </c>
      <c r="C358" s="108" t="s">
        <v>1705</v>
      </c>
      <c r="D358" s="134" t="s">
        <v>57</v>
      </c>
      <c r="E358" s="135" t="s">
        <v>1706</v>
      </c>
      <c r="F358" s="109" t="s">
        <v>53</v>
      </c>
      <c r="G358" s="111" t="s">
        <v>1707</v>
      </c>
      <c r="H358" s="112">
        <v>43662</v>
      </c>
      <c r="I358" s="113">
        <f>Table13[[#This Row],[Fecha 
de 
expedición]]+1461</f>
        <v>45123</v>
      </c>
      <c r="J358" s="114" t="str">
        <f t="shared" ca="1" si="18"/>
        <v>no</v>
      </c>
      <c r="K358" s="8" t="str">
        <f t="shared" ca="1" si="19"/>
        <v>Debe renovar licencia luego de curso de 8 horas</v>
      </c>
      <c r="L358" s="8"/>
      <c r="M358" s="8" t="str">
        <f t="shared" ca="1" si="20"/>
        <v>si</v>
      </c>
      <c r="Q358" s="23" t="str" cm="1">
        <f t="array" aca="1" ref="Q358" ca="1">_xlfn.IFS(J358="no","no",$B$10="si","si")</f>
        <v>no</v>
      </c>
    </row>
    <row r="359" spans="1:17" x14ac:dyDescent="0.3">
      <c r="A359" s="63" t="s">
        <v>1716</v>
      </c>
      <c r="B359" s="56" t="s">
        <v>44</v>
      </c>
      <c r="C359" s="80" t="s">
        <v>1717</v>
      </c>
      <c r="D359" s="45" t="s">
        <v>57</v>
      </c>
      <c r="E359" s="44" t="s">
        <v>1718</v>
      </c>
      <c r="F359" s="38" t="s">
        <v>155</v>
      </c>
      <c r="G359" s="39" t="s">
        <v>9800</v>
      </c>
      <c r="H359" s="40">
        <v>43523</v>
      </c>
      <c r="I359" s="41">
        <f>Table13[[#This Row],[Fecha 
de 
expedición]]+1461</f>
        <v>44984</v>
      </c>
      <c r="J359" s="62" t="str">
        <f t="shared" ca="1" si="18"/>
        <v>no</v>
      </c>
      <c r="K359" s="8" t="str">
        <f t="shared" ca="1" si="19"/>
        <v/>
      </c>
      <c r="L359" s="8"/>
      <c r="M359" s="8" t="str">
        <f t="shared" ca="1" si="20"/>
        <v>si</v>
      </c>
      <c r="Q359" s="23" t="str" cm="1">
        <f t="array" aca="1" ref="Q359" ca="1">_xlfn.IFS(J359="no","no",$B$10="si","si")</f>
        <v>no</v>
      </c>
    </row>
    <row r="360" spans="1:17" x14ac:dyDescent="0.3">
      <c r="A360" s="63" t="s">
        <v>1724</v>
      </c>
      <c r="B360" s="56" t="s">
        <v>44</v>
      </c>
      <c r="C360" s="80" t="s">
        <v>1725</v>
      </c>
      <c r="D360" s="45" t="s">
        <v>46</v>
      </c>
      <c r="E360" s="44" t="s">
        <v>1726</v>
      </c>
      <c r="F360" s="38" t="s">
        <v>443</v>
      </c>
      <c r="G360" s="39" t="s">
        <v>1727</v>
      </c>
      <c r="H360" s="40">
        <v>43790</v>
      </c>
      <c r="I360" s="41">
        <f>Table13[[#This Row],[Fecha 
de 
expedición]]+1461</f>
        <v>45251</v>
      </c>
      <c r="J360" s="62" t="str">
        <f t="shared" ca="1" si="18"/>
        <v>si</v>
      </c>
      <c r="K360" s="8" t="str">
        <f t="shared" ca="1" si="19"/>
        <v>Debe renovar licencia luego de curso de 8 horas</v>
      </c>
      <c r="L360" s="8"/>
      <c r="M360" s="8" t="str">
        <f t="shared" ca="1" si="20"/>
        <v>no</v>
      </c>
      <c r="Q360" s="23" t="str" cm="1">
        <f t="array" aca="1" ref="Q360" ca="1">_xlfn.IFS(J360="no","no",$B$10="si","si")</f>
        <v>si</v>
      </c>
    </row>
    <row r="361" spans="1:17" x14ac:dyDescent="0.3">
      <c r="A361" s="63" t="s">
        <v>1728</v>
      </c>
      <c r="B361" s="56" t="s">
        <v>44</v>
      </c>
      <c r="C361" s="80" t="s">
        <v>1729</v>
      </c>
      <c r="D361" s="45" t="s">
        <v>46</v>
      </c>
      <c r="E361" s="44" t="s">
        <v>1730</v>
      </c>
      <c r="F361" s="38" t="s">
        <v>1731</v>
      </c>
      <c r="G361" s="39" t="s">
        <v>1732</v>
      </c>
      <c r="H361" s="40">
        <v>43899</v>
      </c>
      <c r="I361" s="41">
        <f>Table13[[#This Row],[Fecha 
de 
expedición]]+1461</f>
        <v>45360</v>
      </c>
      <c r="J361" s="62" t="str">
        <f t="shared" ca="1" si="18"/>
        <v>si</v>
      </c>
      <c r="K361" s="8" t="str">
        <f t="shared" ca="1" si="19"/>
        <v/>
      </c>
      <c r="L361" s="8"/>
      <c r="M361" s="8" t="str">
        <f t="shared" ca="1" si="20"/>
        <v>no</v>
      </c>
      <c r="Q361" s="23" t="str" cm="1">
        <f t="array" aca="1" ref="Q361" ca="1">_xlfn.IFS(J361="no","no",$B$10="si","si")</f>
        <v>si</v>
      </c>
    </row>
    <row r="362" spans="1:17" x14ac:dyDescent="0.3">
      <c r="A362" s="64" t="s">
        <v>1733</v>
      </c>
      <c r="B362" s="56" t="s">
        <v>62</v>
      </c>
      <c r="C362" s="80" t="s">
        <v>1734</v>
      </c>
      <c r="D362" s="45" t="s">
        <v>46</v>
      </c>
      <c r="E362" s="44" t="s">
        <v>1735</v>
      </c>
      <c r="F362" s="45" t="s">
        <v>129</v>
      </c>
      <c r="G362" s="46" t="s">
        <v>1736</v>
      </c>
      <c r="H362" s="40">
        <v>43235</v>
      </c>
      <c r="I362" s="41">
        <f>Table13[[#This Row],[Fecha 
de 
expedición]]+1461</f>
        <v>44696</v>
      </c>
      <c r="J362" s="62" t="str">
        <f t="shared" ca="1" si="18"/>
        <v>no</v>
      </c>
      <c r="K362" s="8" t="str">
        <f t="shared" ca="1" si="19"/>
        <v/>
      </c>
      <c r="L362" s="8"/>
      <c r="M362" s="8" t="str">
        <f t="shared" ca="1" si="20"/>
        <v>si</v>
      </c>
      <c r="Q362" s="23" t="str" cm="1">
        <f t="array" aca="1" ref="Q362" ca="1">_xlfn.IFS(J362="no","no",$B$10="si","si")</f>
        <v>no</v>
      </c>
    </row>
    <row r="363" spans="1:17" x14ac:dyDescent="0.3">
      <c r="A363" s="64" t="s">
        <v>1737</v>
      </c>
      <c r="B363" s="56" t="s">
        <v>44</v>
      </c>
      <c r="C363" s="80" t="s">
        <v>1738</v>
      </c>
      <c r="D363" s="45" t="s">
        <v>57</v>
      </c>
      <c r="E363" s="44" t="s">
        <v>1739</v>
      </c>
      <c r="F363" s="45" t="s">
        <v>448</v>
      </c>
      <c r="G363" s="46" t="s">
        <v>1740</v>
      </c>
      <c r="H363" s="40">
        <v>44491</v>
      </c>
      <c r="I363" s="41">
        <f>Table13[[#This Row],[Fecha 
de 
expedición]]+1461</f>
        <v>45952</v>
      </c>
      <c r="J363" s="62" t="str">
        <f t="shared" ca="1" si="18"/>
        <v>si</v>
      </c>
      <c r="K363" s="8" t="str">
        <f t="shared" ca="1" si="19"/>
        <v/>
      </c>
      <c r="L363" s="8"/>
      <c r="M363" s="8" t="str">
        <f t="shared" ca="1" si="20"/>
        <v>no</v>
      </c>
      <c r="Q363" s="23" t="str" cm="1">
        <f t="array" aca="1" ref="Q363" ca="1">_xlfn.IFS(J363="no","no",$B$10="si","si")</f>
        <v>si</v>
      </c>
    </row>
    <row r="364" spans="1:17" x14ac:dyDescent="0.3">
      <c r="A364" s="61" t="s">
        <v>1741</v>
      </c>
      <c r="B364" s="56" t="s">
        <v>44</v>
      </c>
      <c r="C364" s="57" t="s">
        <v>1742</v>
      </c>
      <c r="D364" s="38" t="s">
        <v>57</v>
      </c>
      <c r="E364" s="60" t="s">
        <v>1743</v>
      </c>
      <c r="F364" s="38" t="s">
        <v>89</v>
      </c>
      <c r="G364" s="39" t="s">
        <v>1744</v>
      </c>
      <c r="H364" s="81">
        <v>43608</v>
      </c>
      <c r="I364" s="41">
        <f>Table13[[#This Row],[Fecha 
de 
expedición]]+1461</f>
        <v>45069</v>
      </c>
      <c r="J364" s="62" t="str">
        <f t="shared" ca="1" si="18"/>
        <v>no</v>
      </c>
      <c r="K364" s="8" t="str">
        <f t="shared" ca="1" si="19"/>
        <v/>
      </c>
      <c r="L364" s="8"/>
      <c r="M364" s="8" t="str">
        <f t="shared" ca="1" si="20"/>
        <v>si</v>
      </c>
      <c r="Q364" s="23" t="str" cm="1">
        <f t="array" aca="1" ref="Q364" ca="1">_xlfn.IFS(J364="no","no",$B$10="si","si")</f>
        <v>no</v>
      </c>
    </row>
    <row r="365" spans="1:17" x14ac:dyDescent="0.3">
      <c r="A365" s="64" t="s">
        <v>1745</v>
      </c>
      <c r="B365" s="56" t="s">
        <v>44</v>
      </c>
      <c r="C365" s="80" t="s">
        <v>1746</v>
      </c>
      <c r="D365" s="45" t="s">
        <v>57</v>
      </c>
      <c r="E365" s="44" t="s">
        <v>1747</v>
      </c>
      <c r="F365" s="45" t="s">
        <v>129</v>
      </c>
      <c r="G365" s="46" t="s">
        <v>1748</v>
      </c>
      <c r="H365" s="40">
        <v>44334</v>
      </c>
      <c r="I365" s="41">
        <f>Table13[[#This Row],[Fecha 
de 
expedición]]+1461</f>
        <v>45795</v>
      </c>
      <c r="J365" s="62" t="str">
        <f t="shared" ca="1" si="18"/>
        <v>si</v>
      </c>
      <c r="K365" s="8" t="str">
        <f t="shared" ca="1" si="19"/>
        <v/>
      </c>
      <c r="L365" s="8"/>
      <c r="M365" s="8" t="str">
        <f t="shared" ca="1" si="20"/>
        <v>no</v>
      </c>
      <c r="Q365" s="23" t="str" cm="1">
        <f t="array" aca="1" ref="Q365" ca="1">_xlfn.IFS(J365="no","no",$B$10="si","si")</f>
        <v>si</v>
      </c>
    </row>
    <row r="366" spans="1:17" x14ac:dyDescent="0.3">
      <c r="A366" s="61" t="s">
        <v>1749</v>
      </c>
      <c r="B366" s="56" t="s">
        <v>44</v>
      </c>
      <c r="C366" s="80" t="s">
        <v>1750</v>
      </c>
      <c r="D366" s="38" t="s">
        <v>57</v>
      </c>
      <c r="E366" s="42" t="s">
        <v>1751</v>
      </c>
      <c r="F366" s="38" t="s">
        <v>299</v>
      </c>
      <c r="G366" s="39" t="s">
        <v>1752</v>
      </c>
      <c r="H366" s="40">
        <v>44259</v>
      </c>
      <c r="I366" s="41">
        <f>Table13[[#This Row],[Fecha 
de 
expedición]]+1461</f>
        <v>45720</v>
      </c>
      <c r="J366" s="62" t="str">
        <f t="shared" ca="1" si="18"/>
        <v>si</v>
      </c>
      <c r="K366" s="8" t="str">
        <f t="shared" ca="1" si="19"/>
        <v/>
      </c>
      <c r="L366" s="8"/>
      <c r="M366" s="8" t="str">
        <f t="shared" ca="1" si="20"/>
        <v>no</v>
      </c>
      <c r="Q366" s="23"/>
    </row>
    <row r="367" spans="1:17" ht="15" thickBot="1" x14ac:dyDescent="0.35">
      <c r="A367" s="136" t="s">
        <v>1753</v>
      </c>
      <c r="B367" s="116" t="s">
        <v>44</v>
      </c>
      <c r="C367" s="117" t="s">
        <v>1754</v>
      </c>
      <c r="D367" s="132" t="s">
        <v>57</v>
      </c>
      <c r="E367" s="133" t="s">
        <v>1755</v>
      </c>
      <c r="F367" s="132" t="s">
        <v>155</v>
      </c>
      <c r="G367" s="137" t="s">
        <v>1756</v>
      </c>
      <c r="H367" s="120">
        <v>44333</v>
      </c>
      <c r="I367" s="121">
        <f>Table13[[#This Row],[Fecha 
de 
expedición]]+1461</f>
        <v>45794</v>
      </c>
      <c r="J367" s="122" t="str">
        <f t="shared" ca="1" si="18"/>
        <v>si</v>
      </c>
      <c r="K367" s="8" t="str">
        <f t="shared" ca="1" si="19"/>
        <v/>
      </c>
      <c r="L367" s="8"/>
      <c r="M367" s="8" t="str">
        <f t="shared" ca="1" si="20"/>
        <v>no</v>
      </c>
      <c r="Q367" s="23" t="str" cm="1">
        <f t="array" aca="1" ref="Q367" ca="1">_xlfn.IFS(J367="no","no",$B$10="si","si")</f>
        <v>si</v>
      </c>
    </row>
    <row r="368" spans="1:17" ht="15" thickBot="1" x14ac:dyDescent="0.35">
      <c r="A368" s="167" t="s">
        <v>1757</v>
      </c>
      <c r="B368" s="155" t="s">
        <v>44</v>
      </c>
      <c r="C368" s="156" t="s">
        <v>1758</v>
      </c>
      <c r="D368" s="164" t="s">
        <v>46</v>
      </c>
      <c r="E368" s="165" t="s">
        <v>1759</v>
      </c>
      <c r="F368" s="164" t="s">
        <v>74</v>
      </c>
      <c r="G368" s="166" t="s">
        <v>9801</v>
      </c>
      <c r="H368" s="160">
        <v>43670</v>
      </c>
      <c r="I368" s="161">
        <f>Table13[[#This Row],[Fecha 
de 
expedición]]+1461</f>
        <v>45131</v>
      </c>
      <c r="J368" s="162" t="str">
        <f t="shared" ca="1" si="18"/>
        <v>no</v>
      </c>
      <c r="K368" s="8" t="str">
        <f t="shared" ca="1" si="19"/>
        <v>Debe renovar licencia luego de curso de 8 horas</v>
      </c>
      <c r="L368" s="8"/>
      <c r="M368" s="8" t="str">
        <f t="shared" ca="1" si="20"/>
        <v>si</v>
      </c>
      <c r="Q368" s="23" t="str" cm="1">
        <f t="array" aca="1" ref="Q368" ca="1">_xlfn.IFS(J368="no","no",$B$10="si","si")</f>
        <v>no</v>
      </c>
    </row>
    <row r="369" spans="1:17" x14ac:dyDescent="0.3">
      <c r="A369" s="139" t="s">
        <v>1761</v>
      </c>
      <c r="B369" s="107" t="s">
        <v>44</v>
      </c>
      <c r="C369" s="108" t="s">
        <v>1762</v>
      </c>
      <c r="D369" s="134" t="s">
        <v>57</v>
      </c>
      <c r="E369" s="135" t="s">
        <v>1763</v>
      </c>
      <c r="F369" s="134" t="s">
        <v>53</v>
      </c>
      <c r="G369" s="140" t="s">
        <v>1764</v>
      </c>
      <c r="H369" s="112">
        <v>43564</v>
      </c>
      <c r="I369" s="113">
        <f>Table13[[#This Row],[Fecha 
de 
expedición]]+1461</f>
        <v>45025</v>
      </c>
      <c r="J369" s="114" t="str">
        <f t="shared" ca="1" si="18"/>
        <v>no</v>
      </c>
      <c r="K369" s="8" t="str">
        <f t="shared" ca="1" si="19"/>
        <v/>
      </c>
      <c r="L369" s="8"/>
      <c r="M369" s="8" t="str">
        <f t="shared" ca="1" si="20"/>
        <v>si</v>
      </c>
      <c r="Q369" s="23" t="str" cm="1">
        <f t="array" aca="1" ref="Q369" ca="1">_xlfn.IFS(J369="no","no",$B$10="si","si")</f>
        <v>no</v>
      </c>
    </row>
    <row r="370" spans="1:17" x14ac:dyDescent="0.3">
      <c r="A370" s="61" t="s">
        <v>1765</v>
      </c>
      <c r="B370" s="56" t="s">
        <v>44</v>
      </c>
      <c r="C370" s="57" t="s">
        <v>1766</v>
      </c>
      <c r="D370" s="38" t="s">
        <v>46</v>
      </c>
      <c r="E370" s="60" t="s">
        <v>1767</v>
      </c>
      <c r="F370" s="38" t="s">
        <v>155</v>
      </c>
      <c r="G370" s="39" t="s">
        <v>1768</v>
      </c>
      <c r="H370" s="81">
        <v>44516</v>
      </c>
      <c r="I370" s="84">
        <f>Table13[[#This Row],[Fecha 
de 
expedición]]+1461</f>
        <v>45977</v>
      </c>
      <c r="J370" s="62" t="str">
        <f t="shared" ca="1" si="18"/>
        <v>si</v>
      </c>
      <c r="K370" s="8" t="str">
        <f t="shared" ca="1" si="19"/>
        <v/>
      </c>
      <c r="L370" s="8"/>
      <c r="M370" s="8" t="str">
        <f t="shared" ca="1" si="20"/>
        <v>no</v>
      </c>
      <c r="Q370" s="23" t="str" cm="1">
        <f t="array" aca="1" ref="Q370" ca="1">_xlfn.IFS(J370="no","no",$B$10="si","si")</f>
        <v>si</v>
      </c>
    </row>
    <row r="371" spans="1:17" x14ac:dyDescent="0.3">
      <c r="A371" s="64" t="s">
        <v>1769</v>
      </c>
      <c r="B371" s="56" t="s">
        <v>44</v>
      </c>
      <c r="C371" s="80" t="s">
        <v>1770</v>
      </c>
      <c r="D371" s="45" t="s">
        <v>57</v>
      </c>
      <c r="E371" s="44" t="s">
        <v>1771</v>
      </c>
      <c r="F371" s="45" t="s">
        <v>168</v>
      </c>
      <c r="G371" s="46" t="s">
        <v>1772</v>
      </c>
      <c r="H371" s="40">
        <v>43790</v>
      </c>
      <c r="I371" s="41">
        <f>Table13[[#This Row],[Fecha 
de 
expedición]]+1461</f>
        <v>45251</v>
      </c>
      <c r="J371" s="62" t="str">
        <f t="shared" ca="1" si="18"/>
        <v>si</v>
      </c>
      <c r="K371" s="8" t="str">
        <f t="shared" ca="1" si="19"/>
        <v>Debe renovar licencia luego de curso de 8 horas</v>
      </c>
      <c r="L371" s="8"/>
      <c r="M371" s="8" t="str">
        <f t="shared" ca="1" si="20"/>
        <v>no</v>
      </c>
      <c r="Q371" s="23" t="str" cm="1">
        <f t="array" aca="1" ref="Q371" ca="1">_xlfn.IFS(J371="no","no",$B$10="si","si")</f>
        <v>si</v>
      </c>
    </row>
    <row r="372" spans="1:17" x14ac:dyDescent="0.3">
      <c r="A372" s="64" t="s">
        <v>1777</v>
      </c>
      <c r="B372" s="56" t="s">
        <v>44</v>
      </c>
      <c r="C372" s="80" t="s">
        <v>1778</v>
      </c>
      <c r="D372" s="45" t="s">
        <v>57</v>
      </c>
      <c r="E372" s="44" t="s">
        <v>1779</v>
      </c>
      <c r="F372" s="45" t="s">
        <v>683</v>
      </c>
      <c r="G372" s="46" t="s">
        <v>1780</v>
      </c>
      <c r="H372" s="40">
        <v>44333</v>
      </c>
      <c r="I372" s="41">
        <f>Table13[[#This Row],[Fecha 
de 
expedición]]+1461</f>
        <v>45794</v>
      </c>
      <c r="J372" s="62" t="str">
        <f t="shared" ca="1" si="18"/>
        <v>si</v>
      </c>
      <c r="K372" s="8" t="str">
        <f t="shared" ca="1" si="19"/>
        <v/>
      </c>
      <c r="L372" s="8"/>
      <c r="M372" s="8" t="str">
        <f t="shared" ca="1" si="20"/>
        <v>no</v>
      </c>
      <c r="Q372" s="23" t="str" cm="1">
        <f t="array" aca="1" ref="Q372" ca="1">_xlfn.IFS(J372="no","no",$B$10="si","si")</f>
        <v>si</v>
      </c>
    </row>
    <row r="373" spans="1:17" x14ac:dyDescent="0.3">
      <c r="A373" s="64" t="s">
        <v>1781</v>
      </c>
      <c r="B373" s="56" t="s">
        <v>44</v>
      </c>
      <c r="C373" s="80" t="s">
        <v>1782</v>
      </c>
      <c r="D373" s="45" t="s">
        <v>57</v>
      </c>
      <c r="E373" s="44" t="s">
        <v>1783</v>
      </c>
      <c r="F373" s="45" t="s">
        <v>168</v>
      </c>
      <c r="G373" s="46" t="s">
        <v>1784</v>
      </c>
      <c r="H373" s="40">
        <v>44336</v>
      </c>
      <c r="I373" s="41">
        <f>Table13[[#This Row],[Fecha 
de 
expedición]]+1461</f>
        <v>45797</v>
      </c>
      <c r="J373" s="62" t="str">
        <f t="shared" ca="1" si="18"/>
        <v>si</v>
      </c>
      <c r="K373" s="8" t="str">
        <f t="shared" ca="1" si="19"/>
        <v/>
      </c>
      <c r="L373" s="8"/>
      <c r="M373" s="8" t="str">
        <f t="shared" ca="1" si="20"/>
        <v>no</v>
      </c>
      <c r="Q373" s="23" t="str" cm="1">
        <f t="array" aca="1" ref="Q373" ca="1">_xlfn.IFS(J373="no","no",$B$10="si","si")</f>
        <v>si</v>
      </c>
    </row>
    <row r="374" spans="1:17" x14ac:dyDescent="0.3">
      <c r="A374" s="65" t="s">
        <v>1785</v>
      </c>
      <c r="B374" s="56" t="s">
        <v>44</v>
      </c>
      <c r="C374" s="80" t="s">
        <v>1786</v>
      </c>
      <c r="D374" s="45" t="s">
        <v>57</v>
      </c>
      <c r="E374" s="44" t="s">
        <v>1787</v>
      </c>
      <c r="F374" s="45" t="s">
        <v>74</v>
      </c>
      <c r="G374" s="46" t="s">
        <v>1788</v>
      </c>
      <c r="H374" s="40">
        <v>43803</v>
      </c>
      <c r="I374" s="41">
        <f>Table13[[#This Row],[Fecha 
de 
expedición]]+1461</f>
        <v>45264</v>
      </c>
      <c r="J374" s="62" t="str">
        <f t="shared" ca="1" si="18"/>
        <v>si</v>
      </c>
      <c r="K374" s="8" t="str">
        <f t="shared" ca="1" si="19"/>
        <v/>
      </c>
      <c r="L374" s="8"/>
      <c r="M374" s="8" t="str">
        <f t="shared" ca="1" si="20"/>
        <v>no</v>
      </c>
      <c r="Q374" s="23" t="str" cm="1">
        <f t="array" aca="1" ref="Q374" ca="1">_xlfn.IFS(J374="no","no",$B$10="si","si")</f>
        <v>si</v>
      </c>
    </row>
    <row r="375" spans="1:17" x14ac:dyDescent="0.3">
      <c r="A375" s="61" t="s">
        <v>1789</v>
      </c>
      <c r="B375" s="56" t="s">
        <v>44</v>
      </c>
      <c r="C375" s="57" t="s">
        <v>1790</v>
      </c>
      <c r="D375" s="38" t="s">
        <v>46</v>
      </c>
      <c r="E375" s="178" t="s">
        <v>1791</v>
      </c>
      <c r="F375" s="38" t="s">
        <v>555</v>
      </c>
      <c r="G375" s="39" t="s">
        <v>1792</v>
      </c>
      <c r="H375" s="40">
        <v>44446</v>
      </c>
      <c r="I375" s="41">
        <f>Table13[[#This Row],[Fecha 
de 
expedición]]+1461</f>
        <v>45907</v>
      </c>
      <c r="J375" s="62" t="str">
        <f t="shared" ca="1" si="18"/>
        <v>si</v>
      </c>
      <c r="K375" s="8" t="str">
        <f t="shared" ca="1" si="19"/>
        <v/>
      </c>
      <c r="L375" s="8"/>
      <c r="M375" s="8" t="str">
        <f t="shared" ca="1" si="20"/>
        <v>no</v>
      </c>
      <c r="Q375" s="23" t="str" cm="1">
        <f t="array" aca="1" ref="Q375" ca="1">_xlfn.IFS(J375="no","no",$B$10="si","si")</f>
        <v>si</v>
      </c>
    </row>
    <row r="376" spans="1:17" x14ac:dyDescent="0.3">
      <c r="A376" s="65" t="s">
        <v>1801</v>
      </c>
      <c r="B376" s="56" t="s">
        <v>62</v>
      </c>
      <c r="C376" s="80" t="s">
        <v>1802</v>
      </c>
      <c r="D376" s="45" t="s">
        <v>57</v>
      </c>
      <c r="E376" s="44" t="s">
        <v>3938</v>
      </c>
      <c r="F376" s="45" t="s">
        <v>655</v>
      </c>
      <c r="G376" s="46" t="s">
        <v>1804</v>
      </c>
      <c r="H376" s="40">
        <v>43049</v>
      </c>
      <c r="I376" s="41">
        <f>Table13[[#This Row],[Fecha 
de 
expedición]]+1461</f>
        <v>44510</v>
      </c>
      <c r="J376" s="62" t="str">
        <f t="shared" ca="1" si="18"/>
        <v>no</v>
      </c>
      <c r="K376" s="8" t="str">
        <f t="shared" ca="1" si="19"/>
        <v/>
      </c>
      <c r="L376" s="8"/>
      <c r="M376" s="8" t="str">
        <f t="shared" ca="1" si="20"/>
        <v>si</v>
      </c>
      <c r="Q376" s="23" t="str" cm="1">
        <f t="array" aca="1" ref="Q376" ca="1">_xlfn.IFS(J376="no","no",$B$10="si","si")</f>
        <v>no</v>
      </c>
    </row>
    <row r="377" spans="1:17" x14ac:dyDescent="0.3">
      <c r="A377" s="65" t="s">
        <v>1805</v>
      </c>
      <c r="B377" s="56" t="s">
        <v>44</v>
      </c>
      <c r="C377" s="80" t="s">
        <v>1806</v>
      </c>
      <c r="D377" s="45" t="s">
        <v>57</v>
      </c>
      <c r="E377" s="44" t="s">
        <v>1807</v>
      </c>
      <c r="F377" s="45" t="s">
        <v>119</v>
      </c>
      <c r="G377" s="46" t="s">
        <v>1808</v>
      </c>
      <c r="H377" s="40">
        <v>43790</v>
      </c>
      <c r="I377" s="41">
        <f>Table13[[#This Row],[Fecha 
de 
expedición]]+1461</f>
        <v>45251</v>
      </c>
      <c r="J377" s="62" t="str">
        <f t="shared" ca="1" si="18"/>
        <v>si</v>
      </c>
      <c r="K377" s="8" t="str">
        <f t="shared" ca="1" si="19"/>
        <v>Debe renovar licencia luego de curso de 8 horas</v>
      </c>
      <c r="L377" s="8"/>
      <c r="M377" s="8" t="str">
        <f t="shared" ca="1" si="20"/>
        <v>no</v>
      </c>
      <c r="Q377" s="23" t="str" cm="1">
        <f t="array" aca="1" ref="Q377" ca="1">_xlfn.IFS(J377="no","no",$B$10="si","si")</f>
        <v>si</v>
      </c>
    </row>
    <row r="378" spans="1:17" x14ac:dyDescent="0.3">
      <c r="A378" s="65" t="s">
        <v>1817</v>
      </c>
      <c r="B378" s="56" t="s">
        <v>44</v>
      </c>
      <c r="C378" s="80" t="s">
        <v>1818</v>
      </c>
      <c r="D378" s="45" t="s">
        <v>57</v>
      </c>
      <c r="E378" s="47" t="s">
        <v>1819</v>
      </c>
      <c r="F378" s="45" t="s">
        <v>619</v>
      </c>
      <c r="G378" s="46" t="s">
        <v>1820</v>
      </c>
      <c r="H378" s="40">
        <v>44336</v>
      </c>
      <c r="I378" s="41">
        <f>Table13[[#This Row],[Fecha 
de 
expedición]]+1461</f>
        <v>45797</v>
      </c>
      <c r="J378" s="62" t="str">
        <f t="shared" ca="1" si="18"/>
        <v>si</v>
      </c>
      <c r="K378" s="8" t="str">
        <f t="shared" ca="1" si="19"/>
        <v/>
      </c>
      <c r="L378" s="8"/>
      <c r="M378" s="8" t="str">
        <f t="shared" ca="1" si="20"/>
        <v>no</v>
      </c>
      <c r="Q378" s="23" t="str" cm="1">
        <f t="array" aca="1" ref="Q378" ca="1">_xlfn.IFS(J378="no","no",$B$10="si","si")</f>
        <v>si</v>
      </c>
    </row>
    <row r="379" spans="1:17" x14ac:dyDescent="0.3">
      <c r="A379" s="65" t="s">
        <v>1821</v>
      </c>
      <c r="B379" s="56" t="s">
        <v>44</v>
      </c>
      <c r="C379" s="80" t="s">
        <v>1822</v>
      </c>
      <c r="D379" s="45" t="s">
        <v>57</v>
      </c>
      <c r="E379" s="44" t="s">
        <v>1823</v>
      </c>
      <c r="F379" s="45" t="s">
        <v>1824</v>
      </c>
      <c r="G379" s="46" t="s">
        <v>1825</v>
      </c>
      <c r="H379" s="40">
        <v>43410</v>
      </c>
      <c r="I379" s="41">
        <f>Table13[[#This Row],[Fecha 
de 
expedición]]+1461</f>
        <v>44871</v>
      </c>
      <c r="J379" s="62" t="str">
        <f t="shared" ca="1" si="18"/>
        <v>no</v>
      </c>
      <c r="K379" s="8" t="str">
        <f t="shared" ca="1" si="19"/>
        <v/>
      </c>
      <c r="L379" s="8"/>
      <c r="M379" s="8" t="str">
        <f t="shared" ca="1" si="20"/>
        <v>si</v>
      </c>
      <c r="Q379" s="23" t="str" cm="1">
        <f t="array" aca="1" ref="Q379" ca="1">_xlfn.IFS(J379="no","no",$B$10="si","si")</f>
        <v>no</v>
      </c>
    </row>
    <row r="380" spans="1:17" x14ac:dyDescent="0.3">
      <c r="A380" s="65" t="s">
        <v>1826</v>
      </c>
      <c r="B380" s="56" t="s">
        <v>44</v>
      </c>
      <c r="C380" s="80" t="s">
        <v>1827</v>
      </c>
      <c r="D380" s="45" t="s">
        <v>57</v>
      </c>
      <c r="E380" s="44" t="s">
        <v>1828</v>
      </c>
      <c r="F380" s="45" t="s">
        <v>655</v>
      </c>
      <c r="G380" s="46" t="s">
        <v>1829</v>
      </c>
      <c r="H380" s="40">
        <v>43600</v>
      </c>
      <c r="I380" s="41">
        <f>Table13[[#This Row],[Fecha 
de 
expedición]]+1461</f>
        <v>45061</v>
      </c>
      <c r="J380" s="62" t="str">
        <f t="shared" ca="1" si="18"/>
        <v>no</v>
      </c>
      <c r="K380" s="8" t="str">
        <f t="shared" ca="1" si="19"/>
        <v/>
      </c>
      <c r="L380" s="8"/>
      <c r="M380" s="8" t="str">
        <f t="shared" ca="1" si="20"/>
        <v>si</v>
      </c>
      <c r="Q380" s="23" t="str" cm="1">
        <f t="array" aca="1" ref="Q380" ca="1">_xlfn.IFS(J380="no","no",$B$10="si","si")</f>
        <v>no</v>
      </c>
    </row>
    <row r="381" spans="1:17" x14ac:dyDescent="0.3">
      <c r="A381" s="65" t="s">
        <v>1830</v>
      </c>
      <c r="B381" s="56" t="s">
        <v>44</v>
      </c>
      <c r="C381" s="80" t="s">
        <v>1831</v>
      </c>
      <c r="D381" s="45" t="s">
        <v>46</v>
      </c>
      <c r="E381" s="47" t="s">
        <v>1832</v>
      </c>
      <c r="F381" s="45" t="s">
        <v>74</v>
      </c>
      <c r="G381" s="46" t="s">
        <v>1833</v>
      </c>
      <c r="H381" s="40">
        <v>44336</v>
      </c>
      <c r="I381" s="41">
        <f>Table13[[#This Row],[Fecha 
de 
expedición]]+1461</f>
        <v>45797</v>
      </c>
      <c r="J381" s="62" t="str">
        <f t="shared" ca="1" si="18"/>
        <v>si</v>
      </c>
      <c r="K381" s="8" t="str">
        <f t="shared" ca="1" si="19"/>
        <v/>
      </c>
      <c r="L381" s="8"/>
      <c r="M381" s="8" t="str">
        <f t="shared" ca="1" si="20"/>
        <v>no</v>
      </c>
      <c r="Q381" s="23" t="str" cm="1">
        <f t="array" aca="1" ref="Q381" ca="1">_xlfn.IFS(J381="no","no",$B$10="si","si")</f>
        <v>si</v>
      </c>
    </row>
    <row r="382" spans="1:17" x14ac:dyDescent="0.3">
      <c r="A382" s="65" t="s">
        <v>9802</v>
      </c>
      <c r="B382" s="56" t="s">
        <v>62</v>
      </c>
      <c r="C382" s="80" t="s">
        <v>1835</v>
      </c>
      <c r="D382" s="45" t="s">
        <v>57</v>
      </c>
      <c r="E382" s="194" t="s">
        <v>1836</v>
      </c>
      <c r="F382" s="45" t="s">
        <v>1393</v>
      </c>
      <c r="G382" s="46" t="s">
        <v>1837</v>
      </c>
      <c r="H382" s="40">
        <v>42885</v>
      </c>
      <c r="I382" s="41">
        <f>Table13[[#This Row],[Fecha 
de 
expedición]]+1461</f>
        <v>44346</v>
      </c>
      <c r="J382" s="62" t="str">
        <f t="shared" ca="1" si="18"/>
        <v>no</v>
      </c>
      <c r="K382" s="8" t="str">
        <f t="shared" ca="1" si="19"/>
        <v/>
      </c>
      <c r="L382" s="8"/>
      <c r="M382" s="8" t="str">
        <f t="shared" ca="1" si="20"/>
        <v>si</v>
      </c>
      <c r="Q382" s="23" t="str" cm="1">
        <f t="array" aca="1" ref="Q382" ca="1">_xlfn.IFS(J382="no","no",$B$10="si","si")</f>
        <v>no</v>
      </c>
    </row>
    <row r="383" spans="1:17" x14ac:dyDescent="0.3">
      <c r="A383" s="65" t="s">
        <v>1838</v>
      </c>
      <c r="B383" s="56" t="s">
        <v>44</v>
      </c>
      <c r="C383" s="80" t="s">
        <v>1839</v>
      </c>
      <c r="D383" s="45" t="s">
        <v>57</v>
      </c>
      <c r="E383" s="44" t="s">
        <v>1840</v>
      </c>
      <c r="F383" s="45" t="s">
        <v>425</v>
      </c>
      <c r="G383" s="46" t="s">
        <v>1841</v>
      </c>
      <c r="H383" s="40">
        <v>44333</v>
      </c>
      <c r="I383" s="41">
        <f>Table13[[#This Row],[Fecha 
de 
expedición]]+1461</f>
        <v>45794</v>
      </c>
      <c r="J383" s="62" t="str">
        <f t="shared" ca="1" si="18"/>
        <v>si</v>
      </c>
      <c r="K383" s="8" t="str">
        <f t="shared" ca="1" si="19"/>
        <v/>
      </c>
      <c r="L383" s="8"/>
      <c r="M383" s="8" t="str">
        <f t="shared" ca="1" si="20"/>
        <v>no</v>
      </c>
      <c r="Q383" s="23" t="str" cm="1">
        <f t="array" aca="1" ref="Q383" ca="1">_xlfn.IFS(J383="no","no",$B$10="si","si")</f>
        <v>si</v>
      </c>
    </row>
    <row r="384" spans="1:17" x14ac:dyDescent="0.3">
      <c r="A384" s="65" t="s">
        <v>1842</v>
      </c>
      <c r="B384" s="56" t="s">
        <v>44</v>
      </c>
      <c r="C384" s="80" t="s">
        <v>1843</v>
      </c>
      <c r="D384" s="45" t="s">
        <v>57</v>
      </c>
      <c r="E384" s="44" t="s">
        <v>1844</v>
      </c>
      <c r="F384" s="45" t="s">
        <v>155</v>
      </c>
      <c r="G384" s="46" t="s">
        <v>1845</v>
      </c>
      <c r="H384" s="40">
        <v>44336</v>
      </c>
      <c r="I384" s="41">
        <f>Table13[[#This Row],[Fecha 
de 
expedición]]+1461</f>
        <v>45797</v>
      </c>
      <c r="J384" s="62" t="str">
        <f t="shared" ca="1" si="18"/>
        <v>si</v>
      </c>
      <c r="K384" s="8" t="str">
        <f t="shared" ca="1" si="19"/>
        <v/>
      </c>
      <c r="L384" s="8"/>
      <c r="M384" s="8" t="str">
        <f t="shared" ca="1" si="20"/>
        <v>no</v>
      </c>
      <c r="Q384" s="23" t="str" cm="1">
        <f t="array" aca="1" ref="Q384" ca="1">_xlfn.IFS(J384="no","no",$B$10="si","si")</f>
        <v>si</v>
      </c>
    </row>
    <row r="385" spans="1:17" x14ac:dyDescent="0.3">
      <c r="A385" s="65" t="s">
        <v>1846</v>
      </c>
      <c r="B385" s="56" t="s">
        <v>44</v>
      </c>
      <c r="C385" s="80" t="s">
        <v>1847</v>
      </c>
      <c r="D385" s="45" t="s">
        <v>57</v>
      </c>
      <c r="E385" s="44" t="s">
        <v>1848</v>
      </c>
      <c r="F385" s="45" t="s">
        <v>704</v>
      </c>
      <c r="G385" s="46" t="s">
        <v>9803</v>
      </c>
      <c r="H385" s="40">
        <v>43628</v>
      </c>
      <c r="I385" s="41">
        <f>Table13[[#This Row],[Fecha 
de 
expedición]]+1461</f>
        <v>45089</v>
      </c>
      <c r="J385" s="62" t="str">
        <f t="shared" ca="1" si="18"/>
        <v>no</v>
      </c>
      <c r="K385" s="8" t="str">
        <f t="shared" ca="1" si="19"/>
        <v>Debe renovar licencia luego de curso de 8 horas</v>
      </c>
      <c r="L385" s="8"/>
      <c r="M385" s="8" t="str">
        <f t="shared" ca="1" si="20"/>
        <v>si</v>
      </c>
      <c r="Q385" s="23" t="str" cm="1">
        <f t="array" aca="1" ref="Q385" ca="1">_xlfn.IFS(J385="no","no",$B$10="si","si")</f>
        <v>no</v>
      </c>
    </row>
    <row r="386" spans="1:17" x14ac:dyDescent="0.3">
      <c r="A386" s="65" t="s">
        <v>1854</v>
      </c>
      <c r="B386" s="56" t="s">
        <v>62</v>
      </c>
      <c r="C386" s="80" t="s">
        <v>1855</v>
      </c>
      <c r="D386" s="45" t="s">
        <v>57</v>
      </c>
      <c r="E386" s="44" t="s">
        <v>1856</v>
      </c>
      <c r="F386" s="45" t="s">
        <v>555</v>
      </c>
      <c r="G386" s="46" t="s">
        <v>1857</v>
      </c>
      <c r="H386" s="40">
        <v>42907</v>
      </c>
      <c r="I386" s="41">
        <f>Table13[[#This Row],[Fecha 
de 
expedición]]+1461</f>
        <v>44368</v>
      </c>
      <c r="J386" s="62" t="str">
        <f t="shared" ca="1" si="18"/>
        <v>no</v>
      </c>
      <c r="K386" s="8" t="str">
        <f t="shared" ca="1" si="19"/>
        <v/>
      </c>
      <c r="L386" s="8"/>
      <c r="M386" s="8" t="str">
        <f t="shared" ca="1" si="20"/>
        <v>si</v>
      </c>
      <c r="Q386" s="23" t="str" cm="1">
        <f t="array" aca="1" ref="Q386" ca="1">_xlfn.IFS(J386="no","no",$B$10="si","si")</f>
        <v>no</v>
      </c>
    </row>
    <row r="387" spans="1:17" x14ac:dyDescent="0.3">
      <c r="A387" s="65" t="s">
        <v>1858</v>
      </c>
      <c r="B387" s="56" t="s">
        <v>44</v>
      </c>
      <c r="C387" s="80" t="s">
        <v>1859</v>
      </c>
      <c r="D387" s="45" t="s">
        <v>57</v>
      </c>
      <c r="E387" s="44" t="s">
        <v>1860</v>
      </c>
      <c r="F387" s="45" t="s">
        <v>262</v>
      </c>
      <c r="G387" s="46" t="s">
        <v>1861</v>
      </c>
      <c r="H387" s="40">
        <v>43360</v>
      </c>
      <c r="I387" s="41">
        <f>Table13[[#This Row],[Fecha 
de 
expedición]]+1461</f>
        <v>44821</v>
      </c>
      <c r="J387" s="62" t="str">
        <f t="shared" ca="1" si="18"/>
        <v>no</v>
      </c>
      <c r="K387" s="8" t="str">
        <f t="shared" ca="1" si="19"/>
        <v/>
      </c>
      <c r="L387" s="8"/>
      <c r="M387" s="8" t="str">
        <f t="shared" ca="1" si="20"/>
        <v>si</v>
      </c>
      <c r="Q387" s="23" t="str" cm="1">
        <f t="array" aca="1" ref="Q387" ca="1">_xlfn.IFS(J387="no","no",$B$10="si","si")</f>
        <v>no</v>
      </c>
    </row>
    <row r="388" spans="1:17" x14ac:dyDescent="0.3">
      <c r="A388" s="61" t="s">
        <v>1862</v>
      </c>
      <c r="B388" s="56" t="s">
        <v>44</v>
      </c>
      <c r="C388" s="57" t="s">
        <v>1863</v>
      </c>
      <c r="D388" s="38" t="s">
        <v>57</v>
      </c>
      <c r="E388" s="178" t="s">
        <v>1864</v>
      </c>
      <c r="F388" s="38" t="s">
        <v>53</v>
      </c>
      <c r="G388" s="39" t="s">
        <v>1865</v>
      </c>
      <c r="H388" s="40">
        <v>44399</v>
      </c>
      <c r="I388" s="41">
        <f>Table13[[#This Row],[Fecha 
de 
expedición]]+1461</f>
        <v>45860</v>
      </c>
      <c r="J388" s="62" t="str">
        <f t="shared" ca="1" si="18"/>
        <v>si</v>
      </c>
      <c r="K388" s="8" t="str">
        <f t="shared" ca="1" si="19"/>
        <v/>
      </c>
      <c r="L388" s="8"/>
      <c r="M388" s="8" t="str">
        <f t="shared" ca="1" si="20"/>
        <v>no</v>
      </c>
      <c r="Q388" s="23" t="str" cm="1">
        <f t="array" aca="1" ref="Q388" ca="1">_xlfn.IFS(J388="no","no",$B$10="si","si")</f>
        <v>si</v>
      </c>
    </row>
    <row r="389" spans="1:17" x14ac:dyDescent="0.3">
      <c r="A389" s="65" t="s">
        <v>1866</v>
      </c>
      <c r="B389" s="56" t="s">
        <v>44</v>
      </c>
      <c r="C389" s="80" t="s">
        <v>1867</v>
      </c>
      <c r="D389" s="45" t="s">
        <v>57</v>
      </c>
      <c r="E389" s="44" t="s">
        <v>1868</v>
      </c>
      <c r="F389" s="45" t="s">
        <v>53</v>
      </c>
      <c r="G389" s="46" t="s">
        <v>1869</v>
      </c>
      <c r="H389" s="40">
        <v>43676</v>
      </c>
      <c r="I389" s="41">
        <f>Table13[[#This Row],[Fecha 
de 
expedición]]+1461</f>
        <v>45137</v>
      </c>
      <c r="J389" s="62" t="str">
        <f t="shared" ca="1" si="18"/>
        <v>no</v>
      </c>
      <c r="K389" s="8" t="str">
        <f t="shared" ca="1" si="19"/>
        <v>Debe renovar licencia luego de curso de 8 horas</v>
      </c>
      <c r="L389" s="8"/>
      <c r="M389" s="8" t="str">
        <f t="shared" ca="1" si="20"/>
        <v>si</v>
      </c>
      <c r="Q389" s="23" t="str" cm="1">
        <f t="array" aca="1" ref="Q389" ca="1">_xlfn.IFS(J389="no","no",$B$10="si","si")</f>
        <v>no</v>
      </c>
    </row>
    <row r="390" spans="1:17" x14ac:dyDescent="0.3">
      <c r="A390" s="65" t="s">
        <v>1870</v>
      </c>
      <c r="B390" s="56" t="s">
        <v>44</v>
      </c>
      <c r="C390" s="80" t="s">
        <v>1871</v>
      </c>
      <c r="D390" s="45" t="s">
        <v>57</v>
      </c>
      <c r="E390" s="44" t="s">
        <v>1872</v>
      </c>
      <c r="F390" s="45" t="s">
        <v>74</v>
      </c>
      <c r="G390" s="46" t="s">
        <v>1873</v>
      </c>
      <c r="H390" s="40">
        <v>43817</v>
      </c>
      <c r="I390" s="41">
        <f>Table13[[#This Row],[Fecha 
de 
expedición]]+1461</f>
        <v>45278</v>
      </c>
      <c r="J390" s="62" t="str">
        <f t="shared" ca="1" si="18"/>
        <v>si</v>
      </c>
      <c r="K390" s="8" t="str">
        <f t="shared" ca="1" si="19"/>
        <v/>
      </c>
      <c r="L390" s="8"/>
      <c r="M390" s="8" t="str">
        <f t="shared" ca="1" si="20"/>
        <v>no</v>
      </c>
      <c r="Q390" s="23" t="str" cm="1">
        <f t="array" aca="1" ref="Q390" ca="1">_xlfn.IFS(J390="no","no",$B$10="si","si")</f>
        <v>si</v>
      </c>
    </row>
    <row r="391" spans="1:17" x14ac:dyDescent="0.3">
      <c r="A391" s="65" t="s">
        <v>9804</v>
      </c>
      <c r="B391" s="56" t="s">
        <v>62</v>
      </c>
      <c r="C391" s="80" t="s">
        <v>1878</v>
      </c>
      <c r="D391" s="45" t="s">
        <v>57</v>
      </c>
      <c r="E391" s="44" t="s">
        <v>1879</v>
      </c>
      <c r="F391" s="45" t="s">
        <v>1204</v>
      </c>
      <c r="G391" s="46" t="s">
        <v>1880</v>
      </c>
      <c r="H391" s="40">
        <v>42907</v>
      </c>
      <c r="I391" s="41">
        <f>Table13[[#This Row],[Fecha 
de 
expedición]]+1461</f>
        <v>44368</v>
      </c>
      <c r="J391" s="62" t="str">
        <f t="shared" ca="1" si="18"/>
        <v>no</v>
      </c>
      <c r="K391" s="8" t="str">
        <f t="shared" ca="1" si="19"/>
        <v/>
      </c>
      <c r="L391" s="8"/>
      <c r="M391" s="8" t="str">
        <f t="shared" ca="1" si="20"/>
        <v>si</v>
      </c>
      <c r="Q391" s="23" t="str" cm="1">
        <f t="array" aca="1" ref="Q391" ca="1">_xlfn.IFS(J391="no","no",$B$10="si","si")</f>
        <v>no</v>
      </c>
    </row>
    <row r="392" spans="1:17" x14ac:dyDescent="0.3">
      <c r="A392" s="65" t="s">
        <v>1881</v>
      </c>
      <c r="B392" s="56" t="s">
        <v>44</v>
      </c>
      <c r="C392" s="80" t="s">
        <v>1882</v>
      </c>
      <c r="D392" s="45" t="s">
        <v>57</v>
      </c>
      <c r="E392" s="44" t="s">
        <v>1883</v>
      </c>
      <c r="F392" s="45" t="s">
        <v>89</v>
      </c>
      <c r="G392" s="46" t="s">
        <v>1884</v>
      </c>
      <c r="H392" s="40">
        <v>44267</v>
      </c>
      <c r="I392" s="41">
        <f>Table13[[#This Row],[Fecha 
de 
expedición]]+1461</f>
        <v>45728</v>
      </c>
      <c r="J392" s="62" t="str">
        <f t="shared" ca="1" si="18"/>
        <v>si</v>
      </c>
      <c r="K392" s="8" t="str">
        <f t="shared" ca="1" si="19"/>
        <v/>
      </c>
      <c r="L392" s="8"/>
      <c r="M392" s="8" t="str">
        <f t="shared" ca="1" si="20"/>
        <v>no</v>
      </c>
      <c r="Q392" s="23" t="str" cm="1">
        <f t="array" aca="1" ref="Q392" ca="1">_xlfn.IFS(J392="no","no",$B$10="si","si")</f>
        <v>si</v>
      </c>
    </row>
    <row r="393" spans="1:17" x14ac:dyDescent="0.3">
      <c r="A393" s="65" t="s">
        <v>1889</v>
      </c>
      <c r="B393" s="56" t="s">
        <v>44</v>
      </c>
      <c r="C393" s="80" t="s">
        <v>1890</v>
      </c>
      <c r="D393" s="45" t="s">
        <v>57</v>
      </c>
      <c r="E393" s="44" t="s">
        <v>1891</v>
      </c>
      <c r="F393" s="45" t="s">
        <v>267</v>
      </c>
      <c r="G393" s="46" t="s">
        <v>9805</v>
      </c>
      <c r="H393" s="40">
        <v>43495</v>
      </c>
      <c r="I393" s="41">
        <f>Table13[[#This Row],[Fecha 
de 
expedición]]+1461</f>
        <v>44956</v>
      </c>
      <c r="J393" s="62" t="str">
        <f t="shared" ca="1" si="18"/>
        <v>no</v>
      </c>
      <c r="K393" s="8" t="str">
        <f t="shared" ca="1" si="19"/>
        <v/>
      </c>
      <c r="L393" s="8"/>
      <c r="M393" s="8" t="str">
        <f t="shared" ca="1" si="20"/>
        <v>si</v>
      </c>
      <c r="Q393" s="23" t="str" cm="1">
        <f t="array" aca="1" ref="Q393" ca="1">_xlfn.IFS(J393="no","no",$B$10="si","si")</f>
        <v>no</v>
      </c>
    </row>
    <row r="394" spans="1:17" x14ac:dyDescent="0.3">
      <c r="A394" s="65" t="s">
        <v>1893</v>
      </c>
      <c r="B394" s="56" t="s">
        <v>44</v>
      </c>
      <c r="C394" s="80" t="s">
        <v>1894</v>
      </c>
      <c r="D394" s="45" t="s">
        <v>57</v>
      </c>
      <c r="E394" s="44" t="s">
        <v>9806</v>
      </c>
      <c r="F394" s="45" t="s">
        <v>89</v>
      </c>
      <c r="G394" s="46" t="s">
        <v>1896</v>
      </c>
      <c r="H394" s="40">
        <v>43389</v>
      </c>
      <c r="I394" s="41">
        <f>Table13[[#This Row],[Fecha 
de 
expedición]]+1461</f>
        <v>44850</v>
      </c>
      <c r="J394" s="62" t="str">
        <f t="shared" ca="1" si="18"/>
        <v>no</v>
      </c>
      <c r="K394" s="8" t="str">
        <f t="shared" ca="1" si="19"/>
        <v/>
      </c>
      <c r="L394" s="8"/>
      <c r="M394" s="8" t="str">
        <f t="shared" ca="1" si="20"/>
        <v>si</v>
      </c>
      <c r="Q394" s="23" t="str" cm="1">
        <f t="array" aca="1" ref="Q394" ca="1">_xlfn.IFS(J394="no","no",$B$10="si","si")</f>
        <v>no</v>
      </c>
    </row>
    <row r="395" spans="1:17" x14ac:dyDescent="0.3">
      <c r="A395" s="65" t="s">
        <v>1897</v>
      </c>
      <c r="B395" s="56" t="s">
        <v>44</v>
      </c>
      <c r="C395" s="80" t="s">
        <v>1898</v>
      </c>
      <c r="D395" s="45" t="s">
        <v>46</v>
      </c>
      <c r="E395" s="44" t="s">
        <v>9807</v>
      </c>
      <c r="F395" s="45" t="s">
        <v>929</v>
      </c>
      <c r="G395" s="46" t="s">
        <v>9808</v>
      </c>
      <c r="H395" s="40">
        <v>43389</v>
      </c>
      <c r="I395" s="41">
        <f>Table13[[#This Row],[Fecha 
de 
expedición]]+1461</f>
        <v>44850</v>
      </c>
      <c r="J395" s="62" t="str">
        <f t="shared" ca="1" si="18"/>
        <v>no</v>
      </c>
      <c r="K395" s="8" t="str">
        <f t="shared" ca="1" si="19"/>
        <v/>
      </c>
      <c r="L395" s="8"/>
      <c r="M395" s="8" t="str">
        <f t="shared" ca="1" si="20"/>
        <v>si</v>
      </c>
      <c r="Q395" s="23" t="str" cm="1">
        <f t="array" aca="1" ref="Q395" ca="1">_xlfn.IFS(J395="no","no",$B$10="si","si")</f>
        <v>no</v>
      </c>
    </row>
    <row r="396" spans="1:17" x14ac:dyDescent="0.3">
      <c r="A396" s="65" t="s">
        <v>1905</v>
      </c>
      <c r="B396" s="56" t="s">
        <v>44</v>
      </c>
      <c r="C396" s="80" t="s">
        <v>1906</v>
      </c>
      <c r="D396" s="45" t="s">
        <v>57</v>
      </c>
      <c r="E396" s="44" t="s">
        <v>1907</v>
      </c>
      <c r="F396" s="45" t="s">
        <v>508</v>
      </c>
      <c r="G396" s="46" t="s">
        <v>1908</v>
      </c>
      <c r="H396" s="40">
        <v>43803</v>
      </c>
      <c r="I396" s="41">
        <f>Table13[[#This Row],[Fecha 
de 
expedición]]+1461</f>
        <v>45264</v>
      </c>
      <c r="J396" s="62" t="str">
        <f t="shared" ca="1" si="18"/>
        <v>si</v>
      </c>
      <c r="K396" s="8" t="str">
        <f t="shared" ca="1" si="19"/>
        <v/>
      </c>
      <c r="L396" s="8"/>
      <c r="M396" s="8" t="str">
        <f t="shared" ca="1" si="20"/>
        <v>no</v>
      </c>
      <c r="Q396" s="23" t="str" cm="1">
        <f t="array" aca="1" ref="Q396" ca="1">_xlfn.IFS(J396="no","no",$B$10="si","si")</f>
        <v>si</v>
      </c>
    </row>
    <row r="397" spans="1:17" x14ac:dyDescent="0.3">
      <c r="A397" s="65" t="s">
        <v>1909</v>
      </c>
      <c r="B397" s="56" t="s">
        <v>44</v>
      </c>
      <c r="C397" s="80" t="s">
        <v>1910</v>
      </c>
      <c r="D397" s="45" t="s">
        <v>46</v>
      </c>
      <c r="E397" s="44" t="s">
        <v>1911</v>
      </c>
      <c r="F397" s="45" t="s">
        <v>443</v>
      </c>
      <c r="G397" s="46" t="s">
        <v>1912</v>
      </c>
      <c r="H397" s="40">
        <v>43846</v>
      </c>
      <c r="I397" s="41">
        <f>Table13[[#This Row],[Fecha 
de 
expedición]]+1461</f>
        <v>45307</v>
      </c>
      <c r="J397" s="62" t="str">
        <f t="shared" ca="1" si="18"/>
        <v>si</v>
      </c>
      <c r="K397" s="8" t="str">
        <f t="shared" ca="1" si="19"/>
        <v/>
      </c>
      <c r="L397" s="8"/>
      <c r="M397" s="8" t="str">
        <f t="shared" ca="1" si="20"/>
        <v>no</v>
      </c>
      <c r="Q397" s="23" t="str" cm="1">
        <f t="array" aca="1" ref="Q397" ca="1">_xlfn.IFS(J397="no","no",$B$10="si","si")</f>
        <v>si</v>
      </c>
    </row>
    <row r="398" spans="1:17" x14ac:dyDescent="0.3">
      <c r="A398" s="63" t="s">
        <v>1913</v>
      </c>
      <c r="B398" s="56" t="s">
        <v>44</v>
      </c>
      <c r="C398" s="80" t="s">
        <v>1914</v>
      </c>
      <c r="D398" s="38" t="s">
        <v>57</v>
      </c>
      <c r="E398" s="37" t="s">
        <v>1915</v>
      </c>
      <c r="F398" s="38" t="s">
        <v>560</v>
      </c>
      <c r="G398" s="39" t="s">
        <v>1916</v>
      </c>
      <c r="H398" s="40">
        <v>44305</v>
      </c>
      <c r="I398" s="41">
        <f>Table13[[#This Row],[Fecha 
de 
expedición]]+1461</f>
        <v>45766</v>
      </c>
      <c r="J398" s="62" t="str">
        <f t="shared" ca="1" si="18"/>
        <v>si</v>
      </c>
      <c r="K398" s="8" t="str">
        <f t="shared" ca="1" si="19"/>
        <v/>
      </c>
      <c r="L398" s="8"/>
      <c r="M398" s="8" t="str">
        <f t="shared" ca="1" si="20"/>
        <v>no</v>
      </c>
      <c r="Q398" s="23" t="str" cm="1">
        <f t="array" aca="1" ref="Q398" ca="1">_xlfn.IFS(J398="no","no",$B$10="si","si")</f>
        <v>si</v>
      </c>
    </row>
    <row r="399" spans="1:17" x14ac:dyDescent="0.3">
      <c r="A399" s="65" t="s">
        <v>1917</v>
      </c>
      <c r="B399" s="56" t="s">
        <v>44</v>
      </c>
      <c r="C399" s="80" t="s">
        <v>1918</v>
      </c>
      <c r="D399" s="45" t="s">
        <v>57</v>
      </c>
      <c r="E399" s="47" t="s">
        <v>1919</v>
      </c>
      <c r="F399" s="45" t="s">
        <v>89</v>
      </c>
      <c r="G399" s="46" t="s">
        <v>1920</v>
      </c>
      <c r="H399" s="40">
        <v>44274</v>
      </c>
      <c r="I399" s="41">
        <f>Table13[[#This Row],[Fecha 
de 
expedición]]+1461</f>
        <v>45735</v>
      </c>
      <c r="J399" s="62" t="str">
        <f t="shared" ca="1" si="18"/>
        <v>si</v>
      </c>
      <c r="K399" s="8" t="str">
        <f t="shared" ca="1" si="19"/>
        <v/>
      </c>
      <c r="L399" s="8"/>
      <c r="M399" s="8" t="str">
        <f t="shared" ca="1" si="20"/>
        <v>no</v>
      </c>
      <c r="Q399" s="23" t="str" cm="1">
        <f t="array" aca="1" ref="Q399" ca="1">_xlfn.IFS(J399="no","no",$B$10="si","si")</f>
        <v>si</v>
      </c>
    </row>
    <row r="400" spans="1:17" ht="15" thickBot="1" x14ac:dyDescent="0.35">
      <c r="A400" s="179" t="s">
        <v>1921</v>
      </c>
      <c r="B400" s="116" t="s">
        <v>44</v>
      </c>
      <c r="C400" s="180" t="s">
        <v>1922</v>
      </c>
      <c r="D400" s="105" t="s">
        <v>57</v>
      </c>
      <c r="E400" s="192" t="s">
        <v>1923</v>
      </c>
      <c r="F400" s="105" t="s">
        <v>704</v>
      </c>
      <c r="G400" s="119" t="s">
        <v>1924</v>
      </c>
      <c r="H400" s="201">
        <v>44418</v>
      </c>
      <c r="I400" s="121">
        <f>Table13[[#This Row],[Fecha 
de 
expedición]]+1461</f>
        <v>45879</v>
      </c>
      <c r="J400" s="122" t="str">
        <f t="shared" ca="1" si="18"/>
        <v>si</v>
      </c>
      <c r="K400" s="8" t="str">
        <f t="shared" ca="1" si="19"/>
        <v/>
      </c>
      <c r="L400" s="8"/>
      <c r="M400" s="8" t="str">
        <f t="shared" ca="1" si="20"/>
        <v>no</v>
      </c>
      <c r="Q400" s="23" t="str" cm="1">
        <f t="array" aca="1" ref="Q400" ca="1">_xlfn.IFS(J400="no","no",$B$10="si","si")</f>
        <v>si</v>
      </c>
    </row>
    <row r="401" spans="1:17" ht="15" thickBot="1" x14ac:dyDescent="0.35">
      <c r="A401" s="167" t="s">
        <v>1925</v>
      </c>
      <c r="B401" s="155" t="s">
        <v>44</v>
      </c>
      <c r="C401" s="156" t="s">
        <v>1926</v>
      </c>
      <c r="D401" s="164" t="s">
        <v>57</v>
      </c>
      <c r="E401" s="165" t="s">
        <v>1927</v>
      </c>
      <c r="F401" s="164" t="s">
        <v>929</v>
      </c>
      <c r="G401" s="166" t="s">
        <v>1928</v>
      </c>
      <c r="H401" s="160">
        <v>43440</v>
      </c>
      <c r="I401" s="161">
        <f>Table13[[#This Row],[Fecha 
de 
expedición]]+1461</f>
        <v>44901</v>
      </c>
      <c r="J401" s="162" t="str">
        <f t="shared" ref="J401:J464" ca="1" si="21">IF(I401&gt;=TODAY(),"si","no")</f>
        <v>no</v>
      </c>
      <c r="K401" s="8" t="str">
        <f t="shared" ref="K401:K464" ca="1" si="22">IF(ABS(_xlfn.DAYS(TODAY(),I401))&lt;$B$9,"Debe renovar licencia luego de curso de 8 horas","")</f>
        <v/>
      </c>
      <c r="L401" s="8"/>
      <c r="M401" s="8" t="str">
        <f t="shared" ref="M401:M464" ca="1" si="23">IF(AND(J401="no",$B$10="si"),"si","no")</f>
        <v>si</v>
      </c>
      <c r="Q401" s="23" t="str" cm="1">
        <f t="array" aca="1" ref="Q401" ca="1">_xlfn.IFS(J401="no","no",$B$10="si","si")</f>
        <v>no</v>
      </c>
    </row>
    <row r="402" spans="1:17" x14ac:dyDescent="0.3">
      <c r="A402" s="139" t="s">
        <v>1929</v>
      </c>
      <c r="B402" s="107" t="s">
        <v>62</v>
      </c>
      <c r="C402" s="108" t="s">
        <v>1930</v>
      </c>
      <c r="D402" s="134" t="s">
        <v>57</v>
      </c>
      <c r="E402" s="195" t="s">
        <v>1931</v>
      </c>
      <c r="F402" s="134" t="s">
        <v>109</v>
      </c>
      <c r="G402" s="140" t="s">
        <v>1932</v>
      </c>
      <c r="H402" s="112">
        <v>42845</v>
      </c>
      <c r="I402" s="113">
        <f>Table13[[#This Row],[Fecha 
de 
expedición]]+1461</f>
        <v>44306</v>
      </c>
      <c r="J402" s="114" t="str">
        <f t="shared" ca="1" si="21"/>
        <v>no</v>
      </c>
      <c r="K402" s="8" t="str">
        <f t="shared" ca="1" si="22"/>
        <v/>
      </c>
      <c r="L402" s="8"/>
      <c r="M402" s="8" t="str">
        <f t="shared" ca="1" si="23"/>
        <v>si</v>
      </c>
      <c r="Q402" s="23" t="str" cm="1">
        <f t="array" aca="1" ref="Q402" ca="1">_xlfn.IFS(J402="no","no",$B$10="si","si")</f>
        <v>no</v>
      </c>
    </row>
    <row r="403" spans="1:17" x14ac:dyDescent="0.3">
      <c r="A403" s="61" t="s">
        <v>1933</v>
      </c>
      <c r="B403" s="56" t="s">
        <v>44</v>
      </c>
      <c r="C403" s="80" t="s">
        <v>1934</v>
      </c>
      <c r="D403" s="45" t="s">
        <v>57</v>
      </c>
      <c r="E403" s="44" t="s">
        <v>1935</v>
      </c>
      <c r="F403" s="45" t="s">
        <v>835</v>
      </c>
      <c r="G403" s="46" t="s">
        <v>1936</v>
      </c>
      <c r="H403" s="40">
        <v>44460</v>
      </c>
      <c r="I403" s="41">
        <f>Table13[[#This Row],[Fecha 
de 
expedición]]+1461</f>
        <v>45921</v>
      </c>
      <c r="J403" s="62" t="str">
        <f t="shared" ca="1" si="21"/>
        <v>si</v>
      </c>
      <c r="K403" s="8" t="str">
        <f t="shared" ca="1" si="22"/>
        <v/>
      </c>
      <c r="L403" s="8"/>
      <c r="M403" s="8" t="str">
        <f t="shared" ca="1" si="23"/>
        <v>no</v>
      </c>
      <c r="Q403" s="23" t="str" cm="1">
        <f t="array" aca="1" ref="Q403" ca="1">_xlfn.IFS(J403="no","no",$B$10="si","si")</f>
        <v>si</v>
      </c>
    </row>
    <row r="404" spans="1:17" x14ac:dyDescent="0.3">
      <c r="A404" s="63" t="s">
        <v>1937</v>
      </c>
      <c r="B404" s="56" t="s">
        <v>44</v>
      </c>
      <c r="C404" s="80" t="s">
        <v>1938</v>
      </c>
      <c r="D404" s="38" t="s">
        <v>57</v>
      </c>
      <c r="E404" s="37" t="s">
        <v>1939</v>
      </c>
      <c r="F404" s="38" t="s">
        <v>1940</v>
      </c>
      <c r="G404" s="39" t="s">
        <v>1941</v>
      </c>
      <c r="H404" s="40">
        <v>44342</v>
      </c>
      <c r="I404" s="41">
        <f>Table13[[#This Row],[Fecha 
de 
expedición]]+1461</f>
        <v>45803</v>
      </c>
      <c r="J404" s="62" t="str">
        <f t="shared" ca="1" si="21"/>
        <v>si</v>
      </c>
      <c r="K404" s="8" t="str">
        <f t="shared" ca="1" si="22"/>
        <v/>
      </c>
      <c r="L404" s="8"/>
      <c r="M404" s="8" t="str">
        <f t="shared" ca="1" si="23"/>
        <v>no</v>
      </c>
      <c r="Q404" s="23" t="str" cm="1">
        <f t="array" aca="1" ref="Q404" ca="1">_xlfn.IFS(J404="no","no",$B$10="si","si")</f>
        <v>si</v>
      </c>
    </row>
    <row r="405" spans="1:17" x14ac:dyDescent="0.3">
      <c r="A405" s="65" t="s">
        <v>1942</v>
      </c>
      <c r="B405" s="56" t="s">
        <v>44</v>
      </c>
      <c r="C405" s="80" t="s">
        <v>1943</v>
      </c>
      <c r="D405" s="45" t="s">
        <v>57</v>
      </c>
      <c r="E405" s="44" t="s">
        <v>1944</v>
      </c>
      <c r="F405" s="45" t="s">
        <v>466</v>
      </c>
      <c r="G405" s="46" t="s">
        <v>1945</v>
      </c>
      <c r="H405" s="40">
        <v>44336</v>
      </c>
      <c r="I405" s="41">
        <f>Table13[[#This Row],[Fecha 
de 
expedición]]+1461</f>
        <v>45797</v>
      </c>
      <c r="J405" s="62" t="str">
        <f t="shared" ca="1" si="21"/>
        <v>si</v>
      </c>
      <c r="K405" s="8" t="str">
        <f t="shared" ca="1" si="22"/>
        <v/>
      </c>
      <c r="L405" s="8"/>
      <c r="M405" s="8" t="str">
        <f t="shared" ca="1" si="23"/>
        <v>no</v>
      </c>
      <c r="Q405" s="23" t="str" cm="1">
        <f t="array" aca="1" ref="Q405" ca="1">_xlfn.IFS(J405="no","no",$B$10="si","si")</f>
        <v>si</v>
      </c>
    </row>
    <row r="406" spans="1:17" x14ac:dyDescent="0.3">
      <c r="A406" s="65" t="s">
        <v>1946</v>
      </c>
      <c r="B406" s="56" t="s">
        <v>44</v>
      </c>
      <c r="C406" s="80" t="s">
        <v>1947</v>
      </c>
      <c r="D406" s="45" t="s">
        <v>57</v>
      </c>
      <c r="E406" s="44" t="s">
        <v>1948</v>
      </c>
      <c r="F406" s="45" t="s">
        <v>1949</v>
      </c>
      <c r="G406" s="46" t="s">
        <v>1950</v>
      </c>
      <c r="H406" s="40">
        <v>44334</v>
      </c>
      <c r="I406" s="41">
        <f>Table13[[#This Row],[Fecha 
de 
expedición]]+1461</f>
        <v>45795</v>
      </c>
      <c r="J406" s="62" t="str">
        <f t="shared" ca="1" si="21"/>
        <v>si</v>
      </c>
      <c r="K406" s="8" t="str">
        <f t="shared" ca="1" si="22"/>
        <v/>
      </c>
      <c r="L406" s="8"/>
      <c r="M406" s="8" t="str">
        <f t="shared" ca="1" si="23"/>
        <v>no</v>
      </c>
      <c r="Q406" s="23" t="str" cm="1">
        <f t="array" aca="1" ref="Q406" ca="1">_xlfn.IFS(J406="no","no",$B$10="si","si")</f>
        <v>si</v>
      </c>
    </row>
    <row r="407" spans="1:17" x14ac:dyDescent="0.3">
      <c r="A407" s="63" t="s">
        <v>1951</v>
      </c>
      <c r="B407" s="56" t="s">
        <v>44</v>
      </c>
      <c r="C407" s="80" t="s">
        <v>1952</v>
      </c>
      <c r="D407" s="38" t="s">
        <v>57</v>
      </c>
      <c r="E407" s="37" t="s">
        <v>1953</v>
      </c>
      <c r="F407" s="38" t="s">
        <v>74</v>
      </c>
      <c r="G407" s="39" t="s">
        <v>1954</v>
      </c>
      <c r="H407" s="40">
        <v>44328</v>
      </c>
      <c r="I407" s="41">
        <f>Table13[[#This Row],[Fecha 
de 
expedición]]+1461</f>
        <v>45789</v>
      </c>
      <c r="J407" s="62" t="str">
        <f t="shared" ca="1" si="21"/>
        <v>si</v>
      </c>
      <c r="K407" s="8" t="str">
        <f t="shared" ca="1" si="22"/>
        <v/>
      </c>
      <c r="L407" s="8"/>
      <c r="M407" s="8" t="str">
        <f t="shared" ca="1" si="23"/>
        <v>no</v>
      </c>
      <c r="Q407" s="23" t="str" cm="1">
        <f t="array" aca="1" ref="Q407" ca="1">_xlfn.IFS(J407="no","no",$B$10="si","si")</f>
        <v>si</v>
      </c>
    </row>
    <row r="408" spans="1:17" x14ac:dyDescent="0.3">
      <c r="A408" s="65" t="s">
        <v>1967</v>
      </c>
      <c r="B408" s="56" t="s">
        <v>44</v>
      </c>
      <c r="C408" s="80" t="s">
        <v>1968</v>
      </c>
      <c r="D408" s="45" t="s">
        <v>57</v>
      </c>
      <c r="E408" s="44" t="s">
        <v>1969</v>
      </c>
      <c r="F408" s="45" t="s">
        <v>453</v>
      </c>
      <c r="G408" s="46" t="s">
        <v>1970</v>
      </c>
      <c r="H408" s="40">
        <v>43628</v>
      </c>
      <c r="I408" s="41">
        <f>Table13[[#This Row],[Fecha 
de 
expedición]]+1461</f>
        <v>45089</v>
      </c>
      <c r="J408" s="62" t="str">
        <f t="shared" ca="1" si="21"/>
        <v>no</v>
      </c>
      <c r="K408" s="8" t="str">
        <f t="shared" ca="1" si="22"/>
        <v>Debe renovar licencia luego de curso de 8 horas</v>
      </c>
      <c r="L408" s="8"/>
      <c r="M408" s="8" t="str">
        <f t="shared" ca="1" si="23"/>
        <v>si</v>
      </c>
      <c r="Q408" s="23" t="str" cm="1">
        <f t="array" aca="1" ref="Q408" ca="1">_xlfn.IFS(J408="no","no",$B$10="si","si")</f>
        <v>no</v>
      </c>
    </row>
    <row r="409" spans="1:17" x14ac:dyDescent="0.3">
      <c r="A409" s="65" t="s">
        <v>1971</v>
      </c>
      <c r="B409" s="56" t="s">
        <v>44</v>
      </c>
      <c r="C409" s="80" t="s">
        <v>1972</v>
      </c>
      <c r="D409" s="45" t="s">
        <v>57</v>
      </c>
      <c r="E409" s="44" t="s">
        <v>1973</v>
      </c>
      <c r="F409" s="45" t="s">
        <v>466</v>
      </c>
      <c r="G409" s="46" t="s">
        <v>1974</v>
      </c>
      <c r="H409" s="40">
        <v>44336</v>
      </c>
      <c r="I409" s="41">
        <f>Table13[[#This Row],[Fecha 
de 
expedición]]+1461</f>
        <v>45797</v>
      </c>
      <c r="J409" s="62" t="str">
        <f t="shared" ca="1" si="21"/>
        <v>si</v>
      </c>
      <c r="K409" s="8" t="str">
        <f t="shared" ca="1" si="22"/>
        <v/>
      </c>
      <c r="L409" s="8"/>
      <c r="M409" s="8" t="str">
        <f t="shared" ca="1" si="23"/>
        <v>no</v>
      </c>
      <c r="Q409" s="23" t="str" cm="1">
        <f t="array" aca="1" ref="Q409" ca="1">_xlfn.IFS(J409="no","no",$B$10="si","si")</f>
        <v>si</v>
      </c>
    </row>
    <row r="410" spans="1:17" x14ac:dyDescent="0.3">
      <c r="A410" s="65" t="s">
        <v>1975</v>
      </c>
      <c r="B410" s="56" t="s">
        <v>44</v>
      </c>
      <c r="C410" s="80" t="s">
        <v>1976</v>
      </c>
      <c r="D410" s="45" t="s">
        <v>57</v>
      </c>
      <c r="E410" s="44" t="s">
        <v>1977</v>
      </c>
      <c r="F410" s="45" t="s">
        <v>89</v>
      </c>
      <c r="G410" s="46" t="s">
        <v>1978</v>
      </c>
      <c r="H410" s="40">
        <v>43479</v>
      </c>
      <c r="I410" s="41">
        <f>Table13[[#This Row],[Fecha 
de 
expedición]]+1461</f>
        <v>44940</v>
      </c>
      <c r="J410" s="62" t="str">
        <f t="shared" ca="1" si="21"/>
        <v>no</v>
      </c>
      <c r="K410" s="8" t="str">
        <f t="shared" ca="1" si="22"/>
        <v/>
      </c>
      <c r="L410" s="8"/>
      <c r="M410" s="8" t="str">
        <f t="shared" ca="1" si="23"/>
        <v>si</v>
      </c>
      <c r="Q410" s="23" t="str" cm="1">
        <f t="array" aca="1" ref="Q410" ca="1">_xlfn.IFS(J410="no","no",$B$10="si","si")</f>
        <v>no</v>
      </c>
    </row>
    <row r="411" spans="1:17" x14ac:dyDescent="0.3">
      <c r="A411" s="65" t="s">
        <v>1979</v>
      </c>
      <c r="B411" s="56" t="s">
        <v>62</v>
      </c>
      <c r="C411" s="80" t="s">
        <v>1980</v>
      </c>
      <c r="D411" s="45" t="s">
        <v>57</v>
      </c>
      <c r="E411" s="44" t="s">
        <v>1981</v>
      </c>
      <c r="F411" s="45" t="s">
        <v>402</v>
      </c>
      <c r="G411" s="46" t="s">
        <v>1982</v>
      </c>
      <c r="H411" s="40">
        <v>43180</v>
      </c>
      <c r="I411" s="41">
        <f>Table13[[#This Row],[Fecha 
de 
expedición]]+1461</f>
        <v>44641</v>
      </c>
      <c r="J411" s="62" t="str">
        <f t="shared" ca="1" si="21"/>
        <v>no</v>
      </c>
      <c r="K411" s="8" t="str">
        <f t="shared" ca="1" si="22"/>
        <v/>
      </c>
      <c r="L411" s="8"/>
      <c r="M411" s="8" t="str">
        <f t="shared" ca="1" si="23"/>
        <v>si</v>
      </c>
      <c r="Q411" s="23" t="str" cm="1">
        <f t="array" aca="1" ref="Q411" ca="1">_xlfn.IFS(J411="no","no",$B$10="si","si")</f>
        <v>no</v>
      </c>
    </row>
    <row r="412" spans="1:17" x14ac:dyDescent="0.3">
      <c r="A412" s="65" t="s">
        <v>1987</v>
      </c>
      <c r="B412" s="56" t="s">
        <v>44</v>
      </c>
      <c r="C412" s="80" t="s">
        <v>1988</v>
      </c>
      <c r="D412" s="45" t="s">
        <v>57</v>
      </c>
      <c r="E412" s="44" t="s">
        <v>1989</v>
      </c>
      <c r="F412" s="45" t="s">
        <v>508</v>
      </c>
      <c r="G412" s="46" t="s">
        <v>9809</v>
      </c>
      <c r="H412" s="40">
        <v>43551</v>
      </c>
      <c r="I412" s="41">
        <f>Table13[[#This Row],[Fecha 
de 
expedición]]+1461</f>
        <v>45012</v>
      </c>
      <c r="J412" s="62" t="str">
        <f t="shared" ca="1" si="21"/>
        <v>no</v>
      </c>
      <c r="K412" s="8" t="str">
        <f t="shared" ca="1" si="22"/>
        <v/>
      </c>
      <c r="L412" s="8"/>
      <c r="M412" s="8" t="str">
        <f t="shared" ca="1" si="23"/>
        <v>si</v>
      </c>
      <c r="Q412" s="23" t="str" cm="1">
        <f t="array" aca="1" ref="Q412" ca="1">_xlfn.IFS(J412="no","no",$B$10="si","si")</f>
        <v>no</v>
      </c>
    </row>
    <row r="413" spans="1:17" x14ac:dyDescent="0.3">
      <c r="A413" s="65" t="s">
        <v>1995</v>
      </c>
      <c r="B413" s="56" t="s">
        <v>44</v>
      </c>
      <c r="C413" s="80" t="s">
        <v>1996</v>
      </c>
      <c r="D413" s="45" t="s">
        <v>57</v>
      </c>
      <c r="E413" s="44" t="s">
        <v>1997</v>
      </c>
      <c r="F413" s="45" t="s">
        <v>194</v>
      </c>
      <c r="G413" s="46" t="s">
        <v>1998</v>
      </c>
      <c r="H413" s="40">
        <v>43551</v>
      </c>
      <c r="I413" s="41">
        <f>Table13[[#This Row],[Fecha 
de 
expedición]]+1461</f>
        <v>45012</v>
      </c>
      <c r="J413" s="62" t="str">
        <f t="shared" ca="1" si="21"/>
        <v>no</v>
      </c>
      <c r="K413" s="8" t="str">
        <f t="shared" ca="1" si="22"/>
        <v/>
      </c>
      <c r="L413" s="8"/>
      <c r="M413" s="8" t="str">
        <f t="shared" ca="1" si="23"/>
        <v>si</v>
      </c>
      <c r="Q413" s="23" t="str" cm="1">
        <f t="array" aca="1" ref="Q413" ca="1">_xlfn.IFS(J413="no","no",$B$10="si","si")</f>
        <v>no</v>
      </c>
    </row>
    <row r="414" spans="1:17" x14ac:dyDescent="0.3">
      <c r="A414" s="65" t="s">
        <v>1999</v>
      </c>
      <c r="B414" s="56" t="s">
        <v>44</v>
      </c>
      <c r="C414" s="80" t="s">
        <v>2000</v>
      </c>
      <c r="D414" s="45" t="s">
        <v>57</v>
      </c>
      <c r="E414" s="44" t="s">
        <v>2001</v>
      </c>
      <c r="F414" s="45" t="s">
        <v>325</v>
      </c>
      <c r="G414" s="46" t="s">
        <v>2002</v>
      </c>
      <c r="H414" s="40">
        <v>44333</v>
      </c>
      <c r="I414" s="41">
        <f>Table13[[#This Row],[Fecha 
de 
expedición]]+1461</f>
        <v>45794</v>
      </c>
      <c r="J414" s="62" t="str">
        <f t="shared" ca="1" si="21"/>
        <v>si</v>
      </c>
      <c r="K414" s="8" t="str">
        <f t="shared" ca="1" si="22"/>
        <v/>
      </c>
      <c r="L414" s="8"/>
      <c r="M414" s="8" t="str">
        <f t="shared" ca="1" si="23"/>
        <v>no</v>
      </c>
      <c r="Q414" s="23" t="str" cm="1">
        <f t="array" aca="1" ref="Q414" ca="1">_xlfn.IFS(J414="no","no",$B$10="si","si")</f>
        <v>si</v>
      </c>
    </row>
    <row r="415" spans="1:17" x14ac:dyDescent="0.3">
      <c r="A415" s="65" t="s">
        <v>2003</v>
      </c>
      <c r="B415" s="56" t="s">
        <v>44</v>
      </c>
      <c r="C415" s="80" t="s">
        <v>2004</v>
      </c>
      <c r="D415" s="45" t="s">
        <v>57</v>
      </c>
      <c r="E415" s="44" t="s">
        <v>2005</v>
      </c>
      <c r="F415" s="45" t="s">
        <v>2006</v>
      </c>
      <c r="G415" s="46" t="s">
        <v>2007</v>
      </c>
      <c r="H415" s="40">
        <v>44331</v>
      </c>
      <c r="I415" s="41">
        <f>Table13[[#This Row],[Fecha 
de 
expedición]]+1461</f>
        <v>45792</v>
      </c>
      <c r="J415" s="62" t="str">
        <f t="shared" ca="1" si="21"/>
        <v>si</v>
      </c>
      <c r="K415" s="8" t="str">
        <f t="shared" ca="1" si="22"/>
        <v/>
      </c>
      <c r="L415" s="8"/>
      <c r="M415" s="8" t="str">
        <f t="shared" ca="1" si="23"/>
        <v>no</v>
      </c>
      <c r="Q415" s="23" t="str" cm="1">
        <f t="array" aca="1" ref="Q415" ca="1">_xlfn.IFS(J415="no","no",$B$10="si","si")</f>
        <v>si</v>
      </c>
    </row>
    <row r="416" spans="1:17" x14ac:dyDescent="0.3">
      <c r="A416" s="65" t="s">
        <v>2008</v>
      </c>
      <c r="B416" s="56" t="s">
        <v>44</v>
      </c>
      <c r="C416" s="80" t="s">
        <v>2009</v>
      </c>
      <c r="D416" s="45" t="s">
        <v>46</v>
      </c>
      <c r="E416" s="44" t="s">
        <v>2010</v>
      </c>
      <c r="F416" s="45" t="s">
        <v>53</v>
      </c>
      <c r="G416" s="46" t="s">
        <v>2011</v>
      </c>
      <c r="H416" s="40">
        <v>44331</v>
      </c>
      <c r="I416" s="41">
        <f>Table13[[#This Row],[Fecha 
de 
expedición]]+1461</f>
        <v>45792</v>
      </c>
      <c r="J416" s="62" t="str">
        <f t="shared" ca="1" si="21"/>
        <v>si</v>
      </c>
      <c r="K416" s="8" t="str">
        <f t="shared" ca="1" si="22"/>
        <v/>
      </c>
      <c r="L416" s="8"/>
      <c r="M416" s="8" t="str">
        <f t="shared" ca="1" si="23"/>
        <v>no</v>
      </c>
      <c r="Q416" s="23" t="str" cm="1">
        <f t="array" aca="1" ref="Q416" ca="1">_xlfn.IFS(J416="no","no",$B$10="si","si")</f>
        <v>si</v>
      </c>
    </row>
    <row r="417" spans="1:17" x14ac:dyDescent="0.3">
      <c r="A417" s="65" t="s">
        <v>2012</v>
      </c>
      <c r="B417" s="56" t="s">
        <v>44</v>
      </c>
      <c r="C417" s="80" t="s">
        <v>2013</v>
      </c>
      <c r="D417" s="45" t="s">
        <v>57</v>
      </c>
      <c r="E417" s="44" t="s">
        <v>9810</v>
      </c>
      <c r="F417" s="45" t="s">
        <v>89</v>
      </c>
      <c r="G417" s="46" t="s">
        <v>9811</v>
      </c>
      <c r="H417" s="40">
        <v>43391</v>
      </c>
      <c r="I417" s="41">
        <f>Table13[[#This Row],[Fecha 
de 
expedición]]+1461</f>
        <v>44852</v>
      </c>
      <c r="J417" s="62" t="str">
        <f t="shared" ca="1" si="21"/>
        <v>no</v>
      </c>
      <c r="K417" s="8" t="str">
        <f t="shared" ca="1" si="22"/>
        <v/>
      </c>
      <c r="L417" s="8"/>
      <c r="M417" s="8" t="str">
        <f t="shared" ca="1" si="23"/>
        <v>si</v>
      </c>
      <c r="Q417" s="23" t="str" cm="1">
        <f t="array" aca="1" ref="Q417" ca="1">_xlfn.IFS(J417="no","no",$B$10="si","si")</f>
        <v>no</v>
      </c>
    </row>
    <row r="418" spans="1:17" x14ac:dyDescent="0.3">
      <c r="A418" s="65" t="s">
        <v>2016</v>
      </c>
      <c r="B418" s="56" t="s">
        <v>44</v>
      </c>
      <c r="C418" s="80" t="s">
        <v>2017</v>
      </c>
      <c r="D418" s="45" t="s">
        <v>57</v>
      </c>
      <c r="E418" s="44" t="s">
        <v>2018</v>
      </c>
      <c r="F418" s="45" t="s">
        <v>89</v>
      </c>
      <c r="G418" s="46" t="s">
        <v>2019</v>
      </c>
      <c r="H418" s="40">
        <v>43447</v>
      </c>
      <c r="I418" s="41">
        <f>Table13[[#This Row],[Fecha 
de 
expedición]]+1461</f>
        <v>44908</v>
      </c>
      <c r="J418" s="62" t="str">
        <f t="shared" ca="1" si="21"/>
        <v>no</v>
      </c>
      <c r="K418" s="8" t="str">
        <f t="shared" ca="1" si="22"/>
        <v/>
      </c>
      <c r="L418" s="8"/>
      <c r="M418" s="8" t="str">
        <f t="shared" ca="1" si="23"/>
        <v>si</v>
      </c>
      <c r="Q418" s="23" t="str" cm="1">
        <f t="array" aca="1" ref="Q418" ca="1">_xlfn.IFS(J418="no","no",$B$10="si","si")</f>
        <v>no</v>
      </c>
    </row>
    <row r="419" spans="1:17" x14ac:dyDescent="0.3">
      <c r="A419" s="65" t="s">
        <v>2020</v>
      </c>
      <c r="B419" s="56" t="s">
        <v>44</v>
      </c>
      <c r="C419" s="80" t="s">
        <v>2021</v>
      </c>
      <c r="D419" s="45" t="s">
        <v>57</v>
      </c>
      <c r="E419" s="44" t="s">
        <v>9812</v>
      </c>
      <c r="F419" s="45" t="s">
        <v>425</v>
      </c>
      <c r="G419" s="46" t="s">
        <v>2023</v>
      </c>
      <c r="H419" s="40">
        <v>43440</v>
      </c>
      <c r="I419" s="41">
        <f>Table13[[#This Row],[Fecha 
de 
expedición]]+1461</f>
        <v>44901</v>
      </c>
      <c r="J419" s="62" t="str">
        <f t="shared" ca="1" si="21"/>
        <v>no</v>
      </c>
      <c r="K419" s="8" t="str">
        <f t="shared" ca="1" si="22"/>
        <v/>
      </c>
      <c r="L419" s="8"/>
      <c r="M419" s="8" t="str">
        <f t="shared" ca="1" si="23"/>
        <v>si</v>
      </c>
      <c r="Q419" s="23" t="str" cm="1">
        <f t="array" aca="1" ref="Q419" ca="1">_xlfn.IFS(J419="no","no",$B$10="si","si")</f>
        <v>no</v>
      </c>
    </row>
    <row r="420" spans="1:17" ht="15" thickBot="1" x14ac:dyDescent="0.35">
      <c r="A420" s="138" t="s">
        <v>2024</v>
      </c>
      <c r="B420" s="116" t="s">
        <v>44</v>
      </c>
      <c r="C420" s="117" t="s">
        <v>2025</v>
      </c>
      <c r="D420" s="132" t="s">
        <v>57</v>
      </c>
      <c r="E420" s="133" t="s">
        <v>2026</v>
      </c>
      <c r="F420" s="132" t="s">
        <v>89</v>
      </c>
      <c r="G420" s="137" t="s">
        <v>2027</v>
      </c>
      <c r="H420" s="120">
        <v>43447</v>
      </c>
      <c r="I420" s="121">
        <f>Table13[[#This Row],[Fecha 
de 
expedición]]+1461</f>
        <v>44908</v>
      </c>
      <c r="J420" s="122" t="str">
        <f t="shared" ca="1" si="21"/>
        <v>no</v>
      </c>
      <c r="K420" s="8" t="str">
        <f t="shared" ca="1" si="22"/>
        <v/>
      </c>
      <c r="L420" s="8"/>
      <c r="M420" s="8" t="str">
        <f t="shared" ca="1" si="23"/>
        <v>si</v>
      </c>
      <c r="Q420" s="23" t="str" cm="1">
        <f t="array" aca="1" ref="Q420" ca="1">_xlfn.IFS(J420="no","no",$B$10="si","si")</f>
        <v>no</v>
      </c>
    </row>
    <row r="421" spans="1:17" ht="15" thickBot="1" x14ac:dyDescent="0.35">
      <c r="A421" s="167" t="s">
        <v>2028</v>
      </c>
      <c r="B421" s="155" t="s">
        <v>44</v>
      </c>
      <c r="C421" s="156" t="s">
        <v>2029</v>
      </c>
      <c r="D421" s="164" t="s">
        <v>57</v>
      </c>
      <c r="E421" s="165" t="s">
        <v>9813</v>
      </c>
      <c r="F421" s="164" t="s">
        <v>89</v>
      </c>
      <c r="G421" s="166" t="s">
        <v>2031</v>
      </c>
      <c r="H421" s="160">
        <v>43446</v>
      </c>
      <c r="I421" s="161">
        <f>Table13[[#This Row],[Fecha 
de 
expedición]]+1461</f>
        <v>44907</v>
      </c>
      <c r="J421" s="162" t="str">
        <f t="shared" ca="1" si="21"/>
        <v>no</v>
      </c>
      <c r="K421" s="8" t="str">
        <f t="shared" ca="1" si="22"/>
        <v/>
      </c>
      <c r="L421" s="8"/>
      <c r="M421" s="8" t="str">
        <f t="shared" ca="1" si="23"/>
        <v>si</v>
      </c>
      <c r="Q421" s="23" t="str" cm="1">
        <f t="array" aca="1" ref="Q421" ca="1">_xlfn.IFS(J421="no","no",$B$10="si","si")</f>
        <v>no</v>
      </c>
    </row>
    <row r="422" spans="1:17" x14ac:dyDescent="0.3">
      <c r="A422" s="139" t="s">
        <v>2032</v>
      </c>
      <c r="B422" s="107" t="s">
        <v>44</v>
      </c>
      <c r="C422" s="108" t="s">
        <v>2033</v>
      </c>
      <c r="D422" s="134" t="s">
        <v>57</v>
      </c>
      <c r="E422" s="135" t="s">
        <v>2034</v>
      </c>
      <c r="F422" s="134" t="s">
        <v>204</v>
      </c>
      <c r="G422" s="140" t="s">
        <v>9814</v>
      </c>
      <c r="H422" s="112">
        <v>43608</v>
      </c>
      <c r="I422" s="113">
        <f>Table13[[#This Row],[Fecha 
de 
expedición]]+1461</f>
        <v>45069</v>
      </c>
      <c r="J422" s="114" t="str">
        <f t="shared" ca="1" si="21"/>
        <v>no</v>
      </c>
      <c r="K422" s="8" t="str">
        <f t="shared" ca="1" si="22"/>
        <v/>
      </c>
      <c r="L422" s="8"/>
      <c r="M422" s="8" t="str">
        <f t="shared" ca="1" si="23"/>
        <v>si</v>
      </c>
      <c r="Q422" s="23" t="str" cm="1">
        <f t="array" aca="1" ref="Q422" ca="1">_xlfn.IFS(J422="no","no",$B$10="si","si")</f>
        <v>no</v>
      </c>
    </row>
    <row r="423" spans="1:17" x14ac:dyDescent="0.3">
      <c r="A423" s="65" t="s">
        <v>2040</v>
      </c>
      <c r="B423" s="56" t="s">
        <v>62</v>
      </c>
      <c r="C423" s="80" t="s">
        <v>2041</v>
      </c>
      <c r="D423" s="45" t="s">
        <v>57</v>
      </c>
      <c r="E423" s="44" t="s">
        <v>9815</v>
      </c>
      <c r="F423" s="45" t="s">
        <v>453</v>
      </c>
      <c r="G423" s="46" t="s">
        <v>9816</v>
      </c>
      <c r="H423" s="40">
        <v>43325</v>
      </c>
      <c r="I423" s="41">
        <f>Table13[[#This Row],[Fecha 
de 
expedición]]+1461</f>
        <v>44786</v>
      </c>
      <c r="J423" s="62" t="str">
        <f t="shared" ca="1" si="21"/>
        <v>no</v>
      </c>
      <c r="K423" s="8" t="str">
        <f t="shared" ca="1" si="22"/>
        <v/>
      </c>
      <c r="L423" s="8"/>
      <c r="M423" s="8" t="str">
        <f t="shared" ca="1" si="23"/>
        <v>si</v>
      </c>
      <c r="Q423" s="23" t="str" cm="1">
        <f t="array" aca="1" ref="Q423" ca="1">_xlfn.IFS(J423="no","no",$B$10="si","si")</f>
        <v>no</v>
      </c>
    </row>
    <row r="424" spans="1:17" x14ac:dyDescent="0.3">
      <c r="A424" s="65" t="s">
        <v>2044</v>
      </c>
      <c r="B424" s="56" t="s">
        <v>62</v>
      </c>
      <c r="C424" s="80" t="s">
        <v>2045</v>
      </c>
      <c r="D424" s="45" t="s">
        <v>57</v>
      </c>
      <c r="E424" s="44" t="s">
        <v>2046</v>
      </c>
      <c r="F424" s="45" t="s">
        <v>119</v>
      </c>
      <c r="G424" s="46" t="s">
        <v>9817</v>
      </c>
      <c r="H424" s="40">
        <v>43180</v>
      </c>
      <c r="I424" s="41">
        <f>Table13[[#This Row],[Fecha 
de 
expedición]]+1461</f>
        <v>44641</v>
      </c>
      <c r="J424" s="62" t="str">
        <f t="shared" ca="1" si="21"/>
        <v>no</v>
      </c>
      <c r="K424" s="8" t="str">
        <f t="shared" ca="1" si="22"/>
        <v/>
      </c>
      <c r="L424" s="8"/>
      <c r="M424" s="8" t="str">
        <f t="shared" ca="1" si="23"/>
        <v>si</v>
      </c>
      <c r="Q424" s="23" t="str" cm="1">
        <f t="array" aca="1" ref="Q424" ca="1">_xlfn.IFS(J424="no","no",$B$10="si","si")</f>
        <v>no</v>
      </c>
    </row>
    <row r="425" spans="1:17" x14ac:dyDescent="0.3">
      <c r="A425" s="63" t="s">
        <v>2048</v>
      </c>
      <c r="B425" s="56" t="s">
        <v>44</v>
      </c>
      <c r="C425" s="80" t="s">
        <v>2049</v>
      </c>
      <c r="D425" s="38" t="s">
        <v>57</v>
      </c>
      <c r="E425" s="37" t="s">
        <v>2050</v>
      </c>
      <c r="F425" s="38" t="s">
        <v>129</v>
      </c>
      <c r="G425" s="39" t="s">
        <v>2051</v>
      </c>
      <c r="H425" s="40">
        <v>44305</v>
      </c>
      <c r="I425" s="41">
        <f>Table13[[#This Row],[Fecha 
de 
expedición]]+1461</f>
        <v>45766</v>
      </c>
      <c r="J425" s="62" t="str">
        <f t="shared" ca="1" si="21"/>
        <v>si</v>
      </c>
      <c r="K425" s="8" t="str">
        <f t="shared" ca="1" si="22"/>
        <v/>
      </c>
      <c r="L425" s="8"/>
      <c r="M425" s="8" t="str">
        <f t="shared" ca="1" si="23"/>
        <v>no</v>
      </c>
      <c r="Q425" s="23" t="str" cm="1">
        <f t="array" aca="1" ref="Q425" ca="1">_xlfn.IFS(J425="no","no",$B$10="si","si")</f>
        <v>si</v>
      </c>
    </row>
    <row r="426" spans="1:17" x14ac:dyDescent="0.3">
      <c r="A426" s="65" t="s">
        <v>2052</v>
      </c>
      <c r="B426" s="56" t="s">
        <v>44</v>
      </c>
      <c r="C426" s="80" t="s">
        <v>2053</v>
      </c>
      <c r="D426" s="45" t="s">
        <v>57</v>
      </c>
      <c r="E426" s="44" t="s">
        <v>2054</v>
      </c>
      <c r="F426" s="45" t="s">
        <v>655</v>
      </c>
      <c r="G426" s="46" t="s">
        <v>2055</v>
      </c>
      <c r="H426" s="40">
        <v>44331</v>
      </c>
      <c r="I426" s="41">
        <f>Table13[[#This Row],[Fecha 
de 
expedición]]+1461</f>
        <v>45792</v>
      </c>
      <c r="J426" s="62" t="str">
        <f t="shared" ca="1" si="21"/>
        <v>si</v>
      </c>
      <c r="K426" s="8" t="str">
        <f t="shared" ca="1" si="22"/>
        <v/>
      </c>
      <c r="L426" s="8"/>
      <c r="M426" s="8" t="str">
        <f t="shared" ca="1" si="23"/>
        <v>no</v>
      </c>
      <c r="Q426" s="23" t="str" cm="1">
        <f t="array" aca="1" ref="Q426" ca="1">_xlfn.IFS(J426="no","no",$B$10="si","si")</f>
        <v>si</v>
      </c>
    </row>
    <row r="427" spans="1:17" x14ac:dyDescent="0.3">
      <c r="A427" s="65" t="s">
        <v>2056</v>
      </c>
      <c r="B427" s="56" t="s">
        <v>44</v>
      </c>
      <c r="C427" s="80" t="s">
        <v>2057</v>
      </c>
      <c r="D427" s="45" t="s">
        <v>57</v>
      </c>
      <c r="E427" s="47" t="s">
        <v>2058</v>
      </c>
      <c r="F427" s="45" t="s">
        <v>425</v>
      </c>
      <c r="G427" s="46" t="s">
        <v>2059</v>
      </c>
      <c r="H427" s="40">
        <v>44273</v>
      </c>
      <c r="I427" s="41">
        <f>Table13[[#This Row],[Fecha 
de 
expedición]]+1461</f>
        <v>45734</v>
      </c>
      <c r="J427" s="62" t="str">
        <f t="shared" ca="1" si="21"/>
        <v>si</v>
      </c>
      <c r="K427" s="8" t="str">
        <f t="shared" ca="1" si="22"/>
        <v/>
      </c>
      <c r="L427" s="8"/>
      <c r="M427" s="8" t="str">
        <f t="shared" ca="1" si="23"/>
        <v>no</v>
      </c>
      <c r="Q427" s="23" t="str" cm="1">
        <f t="array" aca="1" ref="Q427" ca="1">_xlfn.IFS(J427="no","no",$B$10="si","si")</f>
        <v>si</v>
      </c>
    </row>
    <row r="428" spans="1:17" x14ac:dyDescent="0.3">
      <c r="A428" s="65" t="s">
        <v>2064</v>
      </c>
      <c r="B428" s="56" t="s">
        <v>44</v>
      </c>
      <c r="C428" s="80" t="s">
        <v>2065</v>
      </c>
      <c r="D428" s="45" t="s">
        <v>57</v>
      </c>
      <c r="E428" s="44" t="s">
        <v>2066</v>
      </c>
      <c r="F428" s="45" t="s">
        <v>709</v>
      </c>
      <c r="G428" s="46" t="s">
        <v>2067</v>
      </c>
      <c r="H428" s="40">
        <v>43518</v>
      </c>
      <c r="I428" s="41">
        <f>Table13[[#This Row],[Fecha 
de 
expedición]]+1461</f>
        <v>44979</v>
      </c>
      <c r="J428" s="62" t="str">
        <f t="shared" ca="1" si="21"/>
        <v>no</v>
      </c>
      <c r="K428" s="8" t="str">
        <f t="shared" ca="1" si="22"/>
        <v/>
      </c>
      <c r="L428" s="8"/>
      <c r="M428" s="8" t="str">
        <f t="shared" ca="1" si="23"/>
        <v>si</v>
      </c>
      <c r="Q428" s="23" t="str" cm="1">
        <f t="array" aca="1" ref="Q428" ca="1">_xlfn.IFS(J428="no","no",$B$10="si","si")</f>
        <v>no</v>
      </c>
    </row>
    <row r="429" spans="1:17" x14ac:dyDescent="0.3">
      <c r="A429" s="61" t="s">
        <v>2068</v>
      </c>
      <c r="B429" s="56" t="s">
        <v>44</v>
      </c>
      <c r="C429" s="80" t="s">
        <v>2069</v>
      </c>
      <c r="D429" s="38" t="s">
        <v>57</v>
      </c>
      <c r="E429" s="42" t="s">
        <v>2070</v>
      </c>
      <c r="F429" s="38" t="s">
        <v>194</v>
      </c>
      <c r="G429" s="39" t="s">
        <v>2071</v>
      </c>
      <c r="H429" s="40">
        <v>44356</v>
      </c>
      <c r="I429" s="41">
        <f>Table13[[#This Row],[Fecha 
de 
expedición]]+1461</f>
        <v>45817</v>
      </c>
      <c r="J429" s="62" t="str">
        <f t="shared" ca="1" si="21"/>
        <v>si</v>
      </c>
      <c r="K429" s="8" t="str">
        <f t="shared" ca="1" si="22"/>
        <v/>
      </c>
      <c r="L429" s="8"/>
      <c r="M429" s="8" t="str">
        <f t="shared" ca="1" si="23"/>
        <v>no</v>
      </c>
      <c r="Q429" s="23" t="str" cm="1">
        <f t="array" aca="1" ref="Q429" ca="1">_xlfn.IFS(J429="no","no",$B$10="si","si")</f>
        <v>si</v>
      </c>
    </row>
    <row r="430" spans="1:17" x14ac:dyDescent="0.3">
      <c r="A430" s="65" t="s">
        <v>2076</v>
      </c>
      <c r="B430" s="56" t="s">
        <v>44</v>
      </c>
      <c r="C430" s="80" t="s">
        <v>2077</v>
      </c>
      <c r="D430" s="45" t="s">
        <v>57</v>
      </c>
      <c r="E430" s="44" t="s">
        <v>2078</v>
      </c>
      <c r="F430" s="45" t="s">
        <v>430</v>
      </c>
      <c r="G430" s="46" t="s">
        <v>2079</v>
      </c>
      <c r="H430" s="40">
        <v>44334</v>
      </c>
      <c r="I430" s="41">
        <f>Table13[[#This Row],[Fecha 
de 
expedición]]+1461</f>
        <v>45795</v>
      </c>
      <c r="J430" s="62" t="str">
        <f t="shared" ca="1" si="21"/>
        <v>si</v>
      </c>
      <c r="K430" s="8" t="str">
        <f t="shared" ca="1" si="22"/>
        <v/>
      </c>
      <c r="L430" s="8"/>
      <c r="M430" s="8" t="str">
        <f t="shared" ca="1" si="23"/>
        <v>no</v>
      </c>
      <c r="Q430" s="23" t="str" cm="1">
        <f t="array" aca="1" ref="Q430" ca="1">_xlfn.IFS(J430="no","no",$B$10="si","si")</f>
        <v>si</v>
      </c>
    </row>
    <row r="431" spans="1:17" x14ac:dyDescent="0.3">
      <c r="A431" s="65" t="s">
        <v>2080</v>
      </c>
      <c r="B431" s="56" t="s">
        <v>44</v>
      </c>
      <c r="C431" s="80" t="s">
        <v>2081</v>
      </c>
      <c r="D431" s="45" t="s">
        <v>57</v>
      </c>
      <c r="E431" s="44" t="s">
        <v>2082</v>
      </c>
      <c r="F431" s="45" t="s">
        <v>53</v>
      </c>
      <c r="G431" s="46" t="s">
        <v>9818</v>
      </c>
      <c r="H431" s="40">
        <v>43440</v>
      </c>
      <c r="I431" s="41">
        <f>Table13[[#This Row],[Fecha 
de 
expedición]]+1461</f>
        <v>44901</v>
      </c>
      <c r="J431" s="62" t="str">
        <f t="shared" ca="1" si="21"/>
        <v>no</v>
      </c>
      <c r="K431" s="8" t="str">
        <f t="shared" ca="1" si="22"/>
        <v/>
      </c>
      <c r="L431" s="8"/>
      <c r="M431" s="8" t="str">
        <f t="shared" ca="1" si="23"/>
        <v>si</v>
      </c>
      <c r="Q431" s="23" t="str" cm="1">
        <f t="array" aca="1" ref="Q431" ca="1">_xlfn.IFS(J431="no","no",$B$10="si","si")</f>
        <v>no</v>
      </c>
    </row>
    <row r="432" spans="1:17" x14ac:dyDescent="0.3">
      <c r="A432" s="65" t="s">
        <v>2084</v>
      </c>
      <c r="B432" s="56" t="s">
        <v>44</v>
      </c>
      <c r="C432" s="80" t="s">
        <v>2085</v>
      </c>
      <c r="D432" s="45" t="s">
        <v>57</v>
      </c>
      <c r="E432" s="44" t="s">
        <v>2086</v>
      </c>
      <c r="F432" s="45" t="s">
        <v>129</v>
      </c>
      <c r="G432" s="46" t="s">
        <v>2087</v>
      </c>
      <c r="H432" s="40">
        <v>43440</v>
      </c>
      <c r="I432" s="41">
        <f>Table13[[#This Row],[Fecha 
de 
expedición]]+1461</f>
        <v>44901</v>
      </c>
      <c r="J432" s="62" t="str">
        <f t="shared" ca="1" si="21"/>
        <v>no</v>
      </c>
      <c r="K432" s="8" t="str">
        <f t="shared" ca="1" si="22"/>
        <v/>
      </c>
      <c r="L432" s="8"/>
      <c r="M432" s="8" t="str">
        <f t="shared" ca="1" si="23"/>
        <v>si</v>
      </c>
      <c r="Q432" s="23" t="str" cm="1">
        <f t="array" aca="1" ref="Q432" ca="1">_xlfn.IFS(J432="no","no",$B$10="si","si")</f>
        <v>no</v>
      </c>
    </row>
    <row r="433" spans="1:17" x14ac:dyDescent="0.3">
      <c r="A433" s="63" t="s">
        <v>2092</v>
      </c>
      <c r="B433" s="56" t="s">
        <v>44</v>
      </c>
      <c r="C433" s="80" t="s">
        <v>2093</v>
      </c>
      <c r="D433" s="38" t="s">
        <v>57</v>
      </c>
      <c r="E433" s="59" t="s">
        <v>2094</v>
      </c>
      <c r="F433" s="38" t="s">
        <v>1053</v>
      </c>
      <c r="G433" s="39" t="s">
        <v>2095</v>
      </c>
      <c r="H433" s="40">
        <v>44368</v>
      </c>
      <c r="I433" s="41">
        <f>Table13[[#This Row],[Fecha 
de 
expedición]]+1461</f>
        <v>45829</v>
      </c>
      <c r="J433" s="62" t="str">
        <f t="shared" ca="1" si="21"/>
        <v>si</v>
      </c>
      <c r="K433" s="8" t="str">
        <f t="shared" ca="1" si="22"/>
        <v/>
      </c>
      <c r="L433" s="8"/>
      <c r="M433" s="8" t="str">
        <f t="shared" ca="1" si="23"/>
        <v>no</v>
      </c>
      <c r="Q433" s="23" t="str" cm="1">
        <f t="array" aca="1" ref="Q433" ca="1">_xlfn.IFS(J433="no","no",$B$10="si","si")</f>
        <v>si</v>
      </c>
    </row>
    <row r="434" spans="1:17" x14ac:dyDescent="0.3">
      <c r="A434" s="63" t="s">
        <v>2096</v>
      </c>
      <c r="B434" s="56" t="s">
        <v>44</v>
      </c>
      <c r="C434" s="80" t="s">
        <v>2097</v>
      </c>
      <c r="D434" s="38" t="s">
        <v>46</v>
      </c>
      <c r="E434" s="37" t="s">
        <v>2098</v>
      </c>
      <c r="F434" s="38" t="s">
        <v>53</v>
      </c>
      <c r="G434" s="39" t="s">
        <v>9819</v>
      </c>
      <c r="H434" s="40">
        <v>43360</v>
      </c>
      <c r="I434" s="41">
        <f>Table13[[#This Row],[Fecha 
de 
expedición]]+1461</f>
        <v>44821</v>
      </c>
      <c r="J434" s="62" t="str">
        <f t="shared" ca="1" si="21"/>
        <v>no</v>
      </c>
      <c r="K434" s="8" t="str">
        <f t="shared" ca="1" si="22"/>
        <v/>
      </c>
      <c r="L434" s="8"/>
      <c r="M434" s="8" t="str">
        <f t="shared" ca="1" si="23"/>
        <v>si</v>
      </c>
      <c r="Q434" s="23" t="str" cm="1">
        <f t="array" aca="1" ref="Q434" ca="1">_xlfn.IFS(J434="no","no",$B$10="si","si")</f>
        <v>no</v>
      </c>
    </row>
    <row r="435" spans="1:17" x14ac:dyDescent="0.3">
      <c r="A435" s="63" t="s">
        <v>2100</v>
      </c>
      <c r="B435" s="56" t="s">
        <v>44</v>
      </c>
      <c r="C435" s="80" t="s">
        <v>2101</v>
      </c>
      <c r="D435" s="38" t="s">
        <v>57</v>
      </c>
      <c r="E435" s="37" t="s">
        <v>9820</v>
      </c>
      <c r="F435" s="38" t="s">
        <v>185</v>
      </c>
      <c r="G435" s="39" t="s">
        <v>9821</v>
      </c>
      <c r="H435" s="40">
        <v>43397</v>
      </c>
      <c r="I435" s="41">
        <f>Table13[[#This Row],[Fecha 
de 
expedición]]+1461</f>
        <v>44858</v>
      </c>
      <c r="J435" s="62" t="str">
        <f t="shared" ca="1" si="21"/>
        <v>no</v>
      </c>
      <c r="K435" s="8" t="str">
        <f t="shared" ca="1" si="22"/>
        <v/>
      </c>
      <c r="L435" s="8"/>
      <c r="M435" s="8" t="str">
        <f t="shared" ca="1" si="23"/>
        <v>si</v>
      </c>
      <c r="Q435" s="23" t="str" cm="1">
        <f t="array" aca="1" ref="Q435" ca="1">_xlfn.IFS(J435="no","no",$B$10="si","si")</f>
        <v>no</v>
      </c>
    </row>
    <row r="436" spans="1:17" x14ac:dyDescent="0.3">
      <c r="A436" s="63" t="s">
        <v>2104</v>
      </c>
      <c r="B436" s="56" t="s">
        <v>44</v>
      </c>
      <c r="C436" s="80" t="s">
        <v>2105</v>
      </c>
      <c r="D436" s="38" t="s">
        <v>57</v>
      </c>
      <c r="E436" s="37" t="s">
        <v>2106</v>
      </c>
      <c r="F436" s="38" t="s">
        <v>168</v>
      </c>
      <c r="G436" s="39" t="s">
        <v>2107</v>
      </c>
      <c r="H436" s="40">
        <v>44539</v>
      </c>
      <c r="I436" s="41">
        <f>Table13[[#This Row],[Fecha 
de 
expedición]]+1461</f>
        <v>46000</v>
      </c>
      <c r="J436" s="62" t="str">
        <f t="shared" ca="1" si="21"/>
        <v>si</v>
      </c>
      <c r="K436" s="8" t="str">
        <f t="shared" ca="1" si="22"/>
        <v/>
      </c>
      <c r="L436" s="8"/>
      <c r="M436" s="8" t="str">
        <f t="shared" ca="1" si="23"/>
        <v>no</v>
      </c>
      <c r="Q436" s="23" t="str" cm="1">
        <f t="array" aca="1" ref="Q436" ca="1">_xlfn.IFS(J436="no","no",$B$10="si","si")</f>
        <v>si</v>
      </c>
    </row>
    <row r="437" spans="1:17" x14ac:dyDescent="0.3">
      <c r="A437" s="63" t="s">
        <v>2108</v>
      </c>
      <c r="B437" s="56" t="s">
        <v>44</v>
      </c>
      <c r="C437" s="80" t="s">
        <v>2109</v>
      </c>
      <c r="D437" s="38" t="s">
        <v>46</v>
      </c>
      <c r="E437" s="37" t="s">
        <v>9822</v>
      </c>
      <c r="F437" s="38" t="s">
        <v>929</v>
      </c>
      <c r="G437" s="39" t="s">
        <v>9823</v>
      </c>
      <c r="H437" s="40">
        <v>43600</v>
      </c>
      <c r="I437" s="41">
        <f>Table13[[#This Row],[Fecha 
de 
expedición]]+1461</f>
        <v>45061</v>
      </c>
      <c r="J437" s="62" t="str">
        <f t="shared" ca="1" si="21"/>
        <v>no</v>
      </c>
      <c r="K437" s="8" t="str">
        <f t="shared" ca="1" si="22"/>
        <v/>
      </c>
      <c r="L437" s="8"/>
      <c r="M437" s="8" t="str">
        <f t="shared" ca="1" si="23"/>
        <v>si</v>
      </c>
      <c r="Q437" s="23" t="str" cm="1">
        <f t="array" aca="1" ref="Q437" ca="1">_xlfn.IFS(J437="no","no",$B$10="si","si")</f>
        <v>no</v>
      </c>
    </row>
    <row r="438" spans="1:17" ht="15" thickBot="1" x14ac:dyDescent="0.35">
      <c r="A438" s="115" t="s">
        <v>2112</v>
      </c>
      <c r="B438" s="116" t="s">
        <v>62</v>
      </c>
      <c r="C438" s="117" t="s">
        <v>2113</v>
      </c>
      <c r="D438" s="105" t="s">
        <v>57</v>
      </c>
      <c r="E438" s="118" t="s">
        <v>2114</v>
      </c>
      <c r="F438" s="105" t="s">
        <v>89</v>
      </c>
      <c r="G438" s="119" t="s">
        <v>9824</v>
      </c>
      <c r="H438" s="120">
        <v>43171</v>
      </c>
      <c r="I438" s="121">
        <f>Table13[[#This Row],[Fecha 
de 
expedición]]+1461</f>
        <v>44632</v>
      </c>
      <c r="J438" s="122" t="str">
        <f t="shared" ca="1" si="21"/>
        <v>no</v>
      </c>
      <c r="K438" s="8" t="str">
        <f t="shared" ca="1" si="22"/>
        <v/>
      </c>
      <c r="L438" s="8"/>
      <c r="M438" s="8" t="str">
        <f t="shared" ca="1" si="23"/>
        <v>si</v>
      </c>
      <c r="Q438" s="23" t="str" cm="1">
        <f t="array" aca="1" ref="Q438" ca="1">_xlfn.IFS(J438="no","no",$B$10="si","si")</f>
        <v>no</v>
      </c>
    </row>
    <row r="439" spans="1:17" ht="15" thickBot="1" x14ac:dyDescent="0.35">
      <c r="A439" s="154" t="s">
        <v>2116</v>
      </c>
      <c r="B439" s="56" t="s">
        <v>44</v>
      </c>
      <c r="C439" s="156" t="s">
        <v>2117</v>
      </c>
      <c r="D439" s="157" t="s">
        <v>57</v>
      </c>
      <c r="E439" s="158" t="s">
        <v>2118</v>
      </c>
      <c r="F439" s="157" t="s">
        <v>104</v>
      </c>
      <c r="G439" s="39" t="s">
        <v>2119</v>
      </c>
      <c r="H439" s="40">
        <v>43411</v>
      </c>
      <c r="I439" s="161">
        <f>Table13[[#This Row],[Fecha 
de 
expedición]]+1461</f>
        <v>44872</v>
      </c>
      <c r="J439" s="162" t="str">
        <f t="shared" ca="1" si="21"/>
        <v>no</v>
      </c>
      <c r="K439" s="8" t="str">
        <f t="shared" ca="1" si="22"/>
        <v/>
      </c>
      <c r="L439" s="8"/>
      <c r="M439" s="8" t="str">
        <f t="shared" ca="1" si="23"/>
        <v>si</v>
      </c>
      <c r="Q439" s="23" t="str" cm="1">
        <f t="array" aca="1" ref="Q439" ca="1">_xlfn.IFS(J439="no","no",$B$10="si","si")</f>
        <v>no</v>
      </c>
    </row>
    <row r="440" spans="1:17" x14ac:dyDescent="0.3">
      <c r="A440" s="106" t="s">
        <v>2120</v>
      </c>
      <c r="B440" s="107" t="s">
        <v>44</v>
      </c>
      <c r="C440" s="108" t="s">
        <v>2121</v>
      </c>
      <c r="D440" s="109" t="s">
        <v>46</v>
      </c>
      <c r="E440" s="110" t="s">
        <v>2122</v>
      </c>
      <c r="F440" s="109" t="s">
        <v>129</v>
      </c>
      <c r="G440" s="111" t="s">
        <v>2123</v>
      </c>
      <c r="H440" s="112">
        <v>44333</v>
      </c>
      <c r="I440" s="113">
        <f>Table13[[#This Row],[Fecha 
de 
expedición]]+1461</f>
        <v>45794</v>
      </c>
      <c r="J440" s="114" t="str">
        <f t="shared" ca="1" si="21"/>
        <v>si</v>
      </c>
      <c r="K440" s="8" t="str">
        <f t="shared" ca="1" si="22"/>
        <v/>
      </c>
      <c r="L440" s="8"/>
      <c r="M440" s="8" t="str">
        <f t="shared" ca="1" si="23"/>
        <v>no</v>
      </c>
      <c r="Q440" s="23" t="str" cm="1">
        <f t="array" aca="1" ref="Q440" ca="1">_xlfn.IFS(J440="no","no",$B$10="si","si")</f>
        <v>si</v>
      </c>
    </row>
    <row r="441" spans="1:17" x14ac:dyDescent="0.3">
      <c r="A441" s="63" t="s">
        <v>2124</v>
      </c>
      <c r="B441" s="56" t="s">
        <v>44</v>
      </c>
      <c r="C441" s="80" t="s">
        <v>2125</v>
      </c>
      <c r="D441" s="38" t="s">
        <v>57</v>
      </c>
      <c r="E441" s="37" t="s">
        <v>2126</v>
      </c>
      <c r="F441" s="38" t="s">
        <v>285</v>
      </c>
      <c r="G441" s="39" t="s">
        <v>2127</v>
      </c>
      <c r="H441" s="40">
        <v>44341</v>
      </c>
      <c r="I441" s="41">
        <f>Table13[[#This Row],[Fecha 
de 
expedición]]+1461</f>
        <v>45802</v>
      </c>
      <c r="J441" s="62" t="str">
        <f t="shared" ca="1" si="21"/>
        <v>si</v>
      </c>
      <c r="K441" s="8" t="str">
        <f t="shared" ca="1" si="22"/>
        <v/>
      </c>
      <c r="L441" s="8"/>
      <c r="M441" s="8" t="str">
        <f t="shared" ca="1" si="23"/>
        <v>no</v>
      </c>
      <c r="Q441" s="23" t="str" cm="1">
        <f t="array" aca="1" ref="Q441" ca="1">_xlfn.IFS(J441="no","no",$B$10="si","si")</f>
        <v>si</v>
      </c>
    </row>
    <row r="442" spans="1:17" x14ac:dyDescent="0.3">
      <c r="A442" s="63" t="s">
        <v>2128</v>
      </c>
      <c r="B442" s="56" t="s">
        <v>44</v>
      </c>
      <c r="C442" s="80" t="s">
        <v>2129</v>
      </c>
      <c r="D442" s="38" t="s">
        <v>46</v>
      </c>
      <c r="E442" s="37" t="s">
        <v>2130</v>
      </c>
      <c r="F442" s="38" t="s">
        <v>114</v>
      </c>
      <c r="G442" s="39" t="s">
        <v>2131</v>
      </c>
      <c r="H442" s="40">
        <v>44328</v>
      </c>
      <c r="I442" s="41">
        <f>Table13[[#This Row],[Fecha 
de 
expedición]]+1461</f>
        <v>45789</v>
      </c>
      <c r="J442" s="62" t="str">
        <f t="shared" ca="1" si="21"/>
        <v>si</v>
      </c>
      <c r="K442" s="8" t="str">
        <f t="shared" ca="1" si="22"/>
        <v/>
      </c>
      <c r="L442" s="8"/>
      <c r="M442" s="8" t="str">
        <f t="shared" ca="1" si="23"/>
        <v>no</v>
      </c>
      <c r="Q442" s="23" t="str" cm="1">
        <f t="array" aca="1" ref="Q442" ca="1">_xlfn.IFS(J442="no","no",$B$10="si","si")</f>
        <v>si</v>
      </c>
    </row>
    <row r="443" spans="1:17" x14ac:dyDescent="0.3">
      <c r="A443" s="63" t="s">
        <v>2132</v>
      </c>
      <c r="B443" s="56" t="s">
        <v>62</v>
      </c>
      <c r="C443" s="80" t="s">
        <v>2133</v>
      </c>
      <c r="D443" s="38" t="s">
        <v>46</v>
      </c>
      <c r="E443" s="37" t="s">
        <v>2134</v>
      </c>
      <c r="F443" s="38" t="s">
        <v>53</v>
      </c>
      <c r="G443" s="39" t="s">
        <v>9825</v>
      </c>
      <c r="H443" s="40">
        <v>43158</v>
      </c>
      <c r="I443" s="41">
        <f>Table13[[#This Row],[Fecha 
de 
expedición]]+1461</f>
        <v>44619</v>
      </c>
      <c r="J443" s="62" t="str">
        <f t="shared" ca="1" si="21"/>
        <v>no</v>
      </c>
      <c r="K443" s="8" t="str">
        <f t="shared" ca="1" si="22"/>
        <v/>
      </c>
      <c r="L443" s="8"/>
      <c r="M443" s="8" t="str">
        <f t="shared" ca="1" si="23"/>
        <v>si</v>
      </c>
      <c r="Q443" s="23" t="str" cm="1">
        <f t="array" aca="1" ref="Q443" ca="1">_xlfn.IFS(J443="no","no",$B$10="si","si")</f>
        <v>no</v>
      </c>
    </row>
    <row r="444" spans="1:17" x14ac:dyDescent="0.3">
      <c r="A444" s="63" t="s">
        <v>2136</v>
      </c>
      <c r="B444" s="56" t="s">
        <v>44</v>
      </c>
      <c r="C444" s="80" t="s">
        <v>2137</v>
      </c>
      <c r="D444" s="38" t="s">
        <v>57</v>
      </c>
      <c r="E444" s="37" t="s">
        <v>2138</v>
      </c>
      <c r="F444" s="38" t="s">
        <v>74</v>
      </c>
      <c r="G444" s="39" t="s">
        <v>2139</v>
      </c>
      <c r="H444" s="40">
        <v>44516</v>
      </c>
      <c r="I444" s="41">
        <f>Table13[[#This Row],[Fecha 
de 
expedición]]+1461</f>
        <v>45977</v>
      </c>
      <c r="J444" s="62" t="str">
        <f t="shared" ca="1" si="21"/>
        <v>si</v>
      </c>
      <c r="K444" s="8" t="str">
        <f t="shared" ca="1" si="22"/>
        <v/>
      </c>
      <c r="L444" s="8"/>
      <c r="M444" s="8" t="str">
        <f t="shared" ca="1" si="23"/>
        <v>no</v>
      </c>
      <c r="Q444" s="23" t="str" cm="1">
        <f t="array" aca="1" ref="Q444" ca="1">_xlfn.IFS(J444="no","no",$B$10="si","si")</f>
        <v>si</v>
      </c>
    </row>
    <row r="445" spans="1:17" x14ac:dyDescent="0.3">
      <c r="A445" s="63" t="s">
        <v>2140</v>
      </c>
      <c r="B445" s="56" t="s">
        <v>44</v>
      </c>
      <c r="C445" s="80" t="s">
        <v>2141</v>
      </c>
      <c r="D445" s="38" t="s">
        <v>57</v>
      </c>
      <c r="E445" s="37" t="s">
        <v>2142</v>
      </c>
      <c r="F445" s="38" t="s">
        <v>849</v>
      </c>
      <c r="G445" s="39" t="s">
        <v>2143</v>
      </c>
      <c r="H445" s="40">
        <v>43718</v>
      </c>
      <c r="I445" s="41">
        <f>Table13[[#This Row],[Fecha 
de 
expedición]]+1461</f>
        <v>45179</v>
      </c>
      <c r="J445" s="62" t="str">
        <f t="shared" ca="1" si="21"/>
        <v>si</v>
      </c>
      <c r="K445" s="8" t="str">
        <f t="shared" ca="1" si="22"/>
        <v>Debe renovar licencia luego de curso de 8 horas</v>
      </c>
      <c r="L445" s="8"/>
      <c r="M445" s="8" t="str">
        <f t="shared" ca="1" si="23"/>
        <v>no</v>
      </c>
      <c r="Q445" s="23" t="str" cm="1">
        <f t="array" aca="1" ref="Q445" ca="1">_xlfn.IFS(J445="no","no",$B$10="si","si")</f>
        <v>si</v>
      </c>
    </row>
    <row r="446" spans="1:17" x14ac:dyDescent="0.3">
      <c r="A446" s="63" t="s">
        <v>2144</v>
      </c>
      <c r="B446" s="56" t="s">
        <v>44</v>
      </c>
      <c r="C446" s="80" t="s">
        <v>2145</v>
      </c>
      <c r="D446" s="38" t="s">
        <v>57</v>
      </c>
      <c r="E446" s="37" t="s">
        <v>2146</v>
      </c>
      <c r="F446" s="38" t="s">
        <v>678</v>
      </c>
      <c r="G446" s="39" t="s">
        <v>2147</v>
      </c>
      <c r="H446" s="40">
        <v>44333</v>
      </c>
      <c r="I446" s="41">
        <f>Table13[[#This Row],[Fecha 
de 
expedición]]+1461</f>
        <v>45794</v>
      </c>
      <c r="J446" s="62" t="str">
        <f t="shared" ca="1" si="21"/>
        <v>si</v>
      </c>
      <c r="K446" s="8" t="str">
        <f t="shared" ca="1" si="22"/>
        <v/>
      </c>
      <c r="L446" s="8"/>
      <c r="M446" s="8" t="str">
        <f t="shared" ca="1" si="23"/>
        <v>no</v>
      </c>
      <c r="Q446" s="23" t="str" cm="1">
        <f t="array" aca="1" ref="Q446" ca="1">_xlfn.IFS(J446="no","no",$B$10="si","si")</f>
        <v>si</v>
      </c>
    </row>
    <row r="447" spans="1:17" ht="15" thickBot="1" x14ac:dyDescent="0.35">
      <c r="A447" s="115" t="s">
        <v>2148</v>
      </c>
      <c r="B447" s="116" t="s">
        <v>44</v>
      </c>
      <c r="C447" s="117" t="s">
        <v>2149</v>
      </c>
      <c r="D447" s="105" t="s">
        <v>46</v>
      </c>
      <c r="E447" s="118" t="s">
        <v>2150</v>
      </c>
      <c r="F447" s="105" t="s">
        <v>1731</v>
      </c>
      <c r="G447" s="119" t="s">
        <v>2151</v>
      </c>
      <c r="H447" s="120">
        <v>43852</v>
      </c>
      <c r="I447" s="121">
        <f>Table13[[#This Row],[Fecha 
de 
expedición]]+1461</f>
        <v>45313</v>
      </c>
      <c r="J447" s="122" t="str">
        <f t="shared" ca="1" si="21"/>
        <v>si</v>
      </c>
      <c r="K447" s="8" t="str">
        <f t="shared" ca="1" si="22"/>
        <v/>
      </c>
      <c r="L447" s="8"/>
      <c r="M447" s="8" t="str">
        <f t="shared" ca="1" si="23"/>
        <v>no</v>
      </c>
      <c r="Q447" s="23" t="str" cm="1">
        <f t="array" aca="1" ref="Q447" ca="1">_xlfn.IFS(J447="no","no",$B$10="si","si")</f>
        <v>si</v>
      </c>
    </row>
    <row r="448" spans="1:17" ht="15" thickBot="1" x14ac:dyDescent="0.35">
      <c r="A448" s="168" t="s">
        <v>2156</v>
      </c>
      <c r="B448" s="155" t="s">
        <v>44</v>
      </c>
      <c r="C448" s="188" t="s">
        <v>2157</v>
      </c>
      <c r="D448" s="157" t="s">
        <v>57</v>
      </c>
      <c r="E448" s="170" t="s">
        <v>2158</v>
      </c>
      <c r="F448" s="157" t="s">
        <v>194</v>
      </c>
      <c r="G448" s="159" t="s">
        <v>2159</v>
      </c>
      <c r="H448" s="200">
        <v>44529</v>
      </c>
      <c r="I448" s="203">
        <f>Table13[[#This Row],[Fecha 
de 
expedición]]+1461</f>
        <v>45990</v>
      </c>
      <c r="J448" s="162" t="str">
        <f t="shared" ca="1" si="21"/>
        <v>si</v>
      </c>
      <c r="K448" s="8" t="str">
        <f t="shared" ca="1" si="22"/>
        <v/>
      </c>
      <c r="L448" s="8"/>
      <c r="M448" s="8" t="str">
        <f t="shared" ca="1" si="23"/>
        <v>no</v>
      </c>
      <c r="Q448" s="23" t="str" cm="1">
        <f t="array" aca="1" ref="Q448" ca="1">_xlfn.IFS(J448="no","no",$B$10="si","si")</f>
        <v>si</v>
      </c>
    </row>
    <row r="449" spans="1:17" x14ac:dyDescent="0.3">
      <c r="A449" s="145" t="s">
        <v>2160</v>
      </c>
      <c r="B449" s="107" t="s">
        <v>44</v>
      </c>
      <c r="C449" s="187" t="s">
        <v>2161</v>
      </c>
      <c r="D449" s="109" t="s">
        <v>57</v>
      </c>
      <c r="E449" s="190" t="s">
        <v>2162</v>
      </c>
      <c r="F449" s="109" t="s">
        <v>84</v>
      </c>
      <c r="G449" s="111" t="s">
        <v>2163</v>
      </c>
      <c r="H449" s="199">
        <v>44516</v>
      </c>
      <c r="I449" s="202">
        <f>Table13[[#This Row],[Fecha 
de 
expedición]]+1461</f>
        <v>45977</v>
      </c>
      <c r="J449" s="114" t="str">
        <f t="shared" ca="1" si="21"/>
        <v>si</v>
      </c>
      <c r="K449" s="8" t="str">
        <f t="shared" ca="1" si="22"/>
        <v/>
      </c>
      <c r="L449" s="8"/>
      <c r="M449" s="8" t="str">
        <f t="shared" ca="1" si="23"/>
        <v>no</v>
      </c>
      <c r="Q449" s="23" t="str" cm="1">
        <f t="array" aca="1" ref="Q449" ca="1">_xlfn.IFS(J449="no","no",$B$10="si","si")</f>
        <v>si</v>
      </c>
    </row>
    <row r="450" spans="1:17" x14ac:dyDescent="0.3">
      <c r="A450" s="63" t="s">
        <v>2164</v>
      </c>
      <c r="B450" s="56" t="s">
        <v>44</v>
      </c>
      <c r="C450" s="80" t="s">
        <v>2165</v>
      </c>
      <c r="D450" s="38" t="s">
        <v>46</v>
      </c>
      <c r="E450" s="37" t="s">
        <v>2166</v>
      </c>
      <c r="F450" s="38" t="s">
        <v>53</v>
      </c>
      <c r="G450" s="39" t="s">
        <v>2167</v>
      </c>
      <c r="H450" s="40">
        <v>44280</v>
      </c>
      <c r="I450" s="41">
        <f>Table13[[#This Row],[Fecha 
de 
expedición]]+1461</f>
        <v>45741</v>
      </c>
      <c r="J450" s="62" t="str">
        <f t="shared" ca="1" si="21"/>
        <v>si</v>
      </c>
      <c r="K450" s="8" t="str">
        <f t="shared" ca="1" si="22"/>
        <v/>
      </c>
      <c r="L450" s="8"/>
      <c r="M450" s="8" t="str">
        <f t="shared" ca="1" si="23"/>
        <v>no</v>
      </c>
      <c r="Q450" s="23" t="str" cm="1">
        <f t="array" aca="1" ref="Q450" ca="1">_xlfn.IFS(J450="no","no",$B$10="si","si")</f>
        <v>si</v>
      </c>
    </row>
    <row r="451" spans="1:17" x14ac:dyDescent="0.3">
      <c r="A451" s="61" t="s">
        <v>2168</v>
      </c>
      <c r="B451" s="56" t="s">
        <v>44</v>
      </c>
      <c r="C451" s="80" t="s">
        <v>2169</v>
      </c>
      <c r="D451" s="38" t="s">
        <v>46</v>
      </c>
      <c r="E451" s="42" t="s">
        <v>2170</v>
      </c>
      <c r="F451" s="38" t="s">
        <v>74</v>
      </c>
      <c r="G451" s="39" t="s">
        <v>2171</v>
      </c>
      <c r="H451" s="40">
        <v>44259</v>
      </c>
      <c r="I451" s="41">
        <f>Table13[[#This Row],[Fecha 
de 
expedición]]+1461</f>
        <v>45720</v>
      </c>
      <c r="J451" s="62" t="str">
        <f t="shared" ca="1" si="21"/>
        <v>si</v>
      </c>
      <c r="K451" s="8" t="str">
        <f t="shared" ca="1" si="22"/>
        <v/>
      </c>
      <c r="L451" s="8"/>
      <c r="M451" s="8" t="str">
        <f t="shared" ca="1" si="23"/>
        <v>no</v>
      </c>
      <c r="Q451" s="23" t="str" cm="1">
        <f t="array" aca="1" ref="Q451" ca="1">_xlfn.IFS(J451="no","no",$B$10="si","si")</f>
        <v>si</v>
      </c>
    </row>
    <row r="452" spans="1:17" x14ac:dyDescent="0.3">
      <c r="A452" s="63" t="s">
        <v>2172</v>
      </c>
      <c r="B452" s="56" t="s">
        <v>44</v>
      </c>
      <c r="C452" s="80" t="s">
        <v>2173</v>
      </c>
      <c r="D452" s="38" t="s">
        <v>57</v>
      </c>
      <c r="E452" s="37" t="s">
        <v>2174</v>
      </c>
      <c r="F452" s="38" t="s">
        <v>2175</v>
      </c>
      <c r="G452" s="39" t="s">
        <v>2176</v>
      </c>
      <c r="H452" s="40">
        <v>44326</v>
      </c>
      <c r="I452" s="41">
        <f>Table13[[#This Row],[Fecha 
de 
expedición]]+1461</f>
        <v>45787</v>
      </c>
      <c r="J452" s="62" t="str">
        <f t="shared" ca="1" si="21"/>
        <v>si</v>
      </c>
      <c r="K452" s="8" t="str">
        <f t="shared" ca="1" si="22"/>
        <v/>
      </c>
      <c r="L452" s="8"/>
      <c r="M452" s="8" t="str">
        <f t="shared" ca="1" si="23"/>
        <v>no</v>
      </c>
      <c r="Q452" s="23" t="str" cm="1">
        <f t="array" aca="1" ref="Q452" ca="1">_xlfn.IFS(J452="no","no",$B$10="si","si")</f>
        <v>si</v>
      </c>
    </row>
    <row r="453" spans="1:17" x14ac:dyDescent="0.3">
      <c r="A453" s="63" t="s">
        <v>2177</v>
      </c>
      <c r="B453" s="56" t="s">
        <v>44</v>
      </c>
      <c r="C453" s="80" t="s">
        <v>2178</v>
      </c>
      <c r="D453" s="38" t="s">
        <v>57</v>
      </c>
      <c r="E453" s="37" t="s">
        <v>9826</v>
      </c>
      <c r="F453" s="38" t="s">
        <v>453</v>
      </c>
      <c r="G453" s="39" t="s">
        <v>9827</v>
      </c>
      <c r="H453" s="40">
        <v>43511</v>
      </c>
      <c r="I453" s="41">
        <f>Table13[[#This Row],[Fecha 
de 
expedición]]+1461</f>
        <v>44972</v>
      </c>
      <c r="J453" s="62" t="str">
        <f t="shared" ca="1" si="21"/>
        <v>no</v>
      </c>
      <c r="K453" s="8" t="str">
        <f t="shared" ca="1" si="22"/>
        <v/>
      </c>
      <c r="L453" s="8"/>
      <c r="M453" s="8" t="str">
        <f t="shared" ca="1" si="23"/>
        <v>si</v>
      </c>
      <c r="Q453" s="23" t="str" cm="1">
        <f t="array" aca="1" ref="Q453" ca="1">_xlfn.IFS(J453="no","no",$B$10="si","si")</f>
        <v>no</v>
      </c>
    </row>
    <row r="454" spans="1:17" x14ac:dyDescent="0.3">
      <c r="A454" s="63" t="s">
        <v>2181</v>
      </c>
      <c r="B454" s="56" t="s">
        <v>44</v>
      </c>
      <c r="C454" s="80" t="s">
        <v>2182</v>
      </c>
      <c r="D454" s="38" t="s">
        <v>46</v>
      </c>
      <c r="E454" s="37" t="s">
        <v>2183</v>
      </c>
      <c r="F454" s="38" t="s">
        <v>53</v>
      </c>
      <c r="G454" s="39" t="s">
        <v>2184</v>
      </c>
      <c r="H454" s="40">
        <v>44368</v>
      </c>
      <c r="I454" s="41">
        <f>Table13[[#This Row],[Fecha 
de 
expedición]]+1461</f>
        <v>45829</v>
      </c>
      <c r="J454" s="62" t="str">
        <f t="shared" ca="1" si="21"/>
        <v>si</v>
      </c>
      <c r="K454" s="8" t="str">
        <f t="shared" ca="1" si="22"/>
        <v/>
      </c>
      <c r="L454" s="8"/>
      <c r="M454" s="8" t="str">
        <f t="shared" ca="1" si="23"/>
        <v>no</v>
      </c>
      <c r="Q454" s="23" t="str" cm="1">
        <f t="array" aca="1" ref="Q454" ca="1">_xlfn.IFS(J454="no","no",$B$10="si","si")</f>
        <v>si</v>
      </c>
    </row>
    <row r="455" spans="1:17" x14ac:dyDescent="0.3">
      <c r="A455" s="63" t="s">
        <v>2185</v>
      </c>
      <c r="B455" s="56" t="s">
        <v>44</v>
      </c>
      <c r="C455" s="80" t="s">
        <v>2186</v>
      </c>
      <c r="D455" s="38" t="s">
        <v>46</v>
      </c>
      <c r="E455" s="42" t="s">
        <v>2187</v>
      </c>
      <c r="F455" s="38" t="s">
        <v>89</v>
      </c>
      <c r="G455" s="39" t="s">
        <v>2188</v>
      </c>
      <c r="H455" s="40">
        <v>44278</v>
      </c>
      <c r="I455" s="41">
        <f>Table13[[#This Row],[Fecha 
de 
expedición]]+1461</f>
        <v>45739</v>
      </c>
      <c r="J455" s="62" t="str">
        <f t="shared" ca="1" si="21"/>
        <v>si</v>
      </c>
      <c r="K455" s="8" t="str">
        <f t="shared" ca="1" si="22"/>
        <v/>
      </c>
      <c r="L455" s="8"/>
      <c r="M455" s="8" t="str">
        <f t="shared" ca="1" si="23"/>
        <v>no</v>
      </c>
      <c r="Q455" s="23" t="str" cm="1">
        <f t="array" aca="1" ref="Q455" ca="1">_xlfn.IFS(J455="no","no",$B$10="si","si")</f>
        <v>si</v>
      </c>
    </row>
    <row r="456" spans="1:17" x14ac:dyDescent="0.3">
      <c r="A456" s="63" t="s">
        <v>2189</v>
      </c>
      <c r="B456" s="56" t="s">
        <v>44</v>
      </c>
      <c r="C456" s="80" t="s">
        <v>2190</v>
      </c>
      <c r="D456" s="38" t="s">
        <v>46</v>
      </c>
      <c r="E456" s="37" t="s">
        <v>2191</v>
      </c>
      <c r="F456" s="38" t="s">
        <v>74</v>
      </c>
      <c r="G456" s="39" t="s">
        <v>2192</v>
      </c>
      <c r="H456" s="40">
        <v>44375</v>
      </c>
      <c r="I456" s="41">
        <f>Table13[[#This Row],[Fecha 
de 
expedición]]+1461</f>
        <v>45836</v>
      </c>
      <c r="J456" s="62" t="str">
        <f t="shared" ca="1" si="21"/>
        <v>si</v>
      </c>
      <c r="K456" s="8" t="str">
        <f t="shared" ca="1" si="22"/>
        <v/>
      </c>
      <c r="L456" s="8"/>
      <c r="M456" s="8" t="str">
        <f t="shared" ca="1" si="23"/>
        <v>no</v>
      </c>
      <c r="Q456" s="23" t="str" cm="1">
        <f t="array" aca="1" ref="Q456" ca="1">_xlfn.IFS(J456="no","no",$B$10="si","si")</f>
        <v>si</v>
      </c>
    </row>
    <row r="457" spans="1:17" x14ac:dyDescent="0.3">
      <c r="A457" s="63" t="s">
        <v>2197</v>
      </c>
      <c r="B457" s="56" t="s">
        <v>44</v>
      </c>
      <c r="C457" s="80" t="s">
        <v>2198</v>
      </c>
      <c r="D457" s="38" t="s">
        <v>57</v>
      </c>
      <c r="E457" s="37" t="s">
        <v>2199</v>
      </c>
      <c r="F457" s="38" t="s">
        <v>124</v>
      </c>
      <c r="G457" s="39" t="s">
        <v>2200</v>
      </c>
      <c r="H457" s="40">
        <v>44370</v>
      </c>
      <c r="I457" s="41">
        <f>Table13[[#This Row],[Fecha 
de 
expedición]]+1461</f>
        <v>45831</v>
      </c>
      <c r="J457" s="62" t="str">
        <f t="shared" ca="1" si="21"/>
        <v>si</v>
      </c>
      <c r="K457" s="8" t="str">
        <f t="shared" ca="1" si="22"/>
        <v/>
      </c>
      <c r="L457" s="8"/>
      <c r="M457" s="8" t="str">
        <f t="shared" ca="1" si="23"/>
        <v>no</v>
      </c>
      <c r="Q457" s="23" t="str" cm="1">
        <f t="array" aca="1" ref="Q457" ca="1">_xlfn.IFS(J457="no","no",$B$10="si","si")</f>
        <v>si</v>
      </c>
    </row>
    <row r="458" spans="1:17" x14ac:dyDescent="0.3">
      <c r="A458" s="63" t="s">
        <v>2201</v>
      </c>
      <c r="B458" s="56" t="s">
        <v>44</v>
      </c>
      <c r="C458" s="80" t="s">
        <v>2202</v>
      </c>
      <c r="D458" s="38" t="s">
        <v>57</v>
      </c>
      <c r="E458" s="42" t="s">
        <v>2203</v>
      </c>
      <c r="F458" s="38" t="s">
        <v>508</v>
      </c>
      <c r="G458" s="39" t="s">
        <v>2204</v>
      </c>
      <c r="H458" s="40">
        <v>44280</v>
      </c>
      <c r="I458" s="41">
        <f>Table13[[#This Row],[Fecha 
de 
expedición]]+1461</f>
        <v>45741</v>
      </c>
      <c r="J458" s="62" t="str">
        <f t="shared" ca="1" si="21"/>
        <v>si</v>
      </c>
      <c r="K458" s="8" t="str">
        <f t="shared" ca="1" si="22"/>
        <v/>
      </c>
      <c r="L458" s="8"/>
      <c r="M458" s="8" t="str">
        <f t="shared" ca="1" si="23"/>
        <v>no</v>
      </c>
      <c r="Q458" s="23" t="str" cm="1">
        <f t="array" aca="1" ref="Q458" ca="1">_xlfn.IFS(J458="no","no",$B$10="si","si")</f>
        <v>si</v>
      </c>
    </row>
    <row r="459" spans="1:17" x14ac:dyDescent="0.3">
      <c r="A459" s="61" t="s">
        <v>2205</v>
      </c>
      <c r="B459" s="56" t="s">
        <v>44</v>
      </c>
      <c r="C459" s="57" t="s">
        <v>2206</v>
      </c>
      <c r="D459" s="38" t="s">
        <v>57</v>
      </c>
      <c r="E459" s="178" t="s">
        <v>2207</v>
      </c>
      <c r="F459" s="38" t="s">
        <v>508</v>
      </c>
      <c r="G459" s="39" t="s">
        <v>2208</v>
      </c>
      <c r="H459" s="40">
        <v>44363</v>
      </c>
      <c r="I459" s="41">
        <f>Table13[[#This Row],[Fecha 
de 
expedición]]+1461</f>
        <v>45824</v>
      </c>
      <c r="J459" s="62" t="str">
        <f t="shared" ca="1" si="21"/>
        <v>si</v>
      </c>
      <c r="K459" s="8" t="str">
        <f t="shared" ca="1" si="22"/>
        <v/>
      </c>
      <c r="L459" s="8"/>
      <c r="M459" s="8" t="str">
        <f t="shared" ca="1" si="23"/>
        <v>no</v>
      </c>
      <c r="Q459" s="23" t="str" cm="1">
        <f t="array" aca="1" ref="Q459" ca="1">_xlfn.IFS(J459="no","no",$B$10="si","si")</f>
        <v>si</v>
      </c>
    </row>
    <row r="460" spans="1:17" x14ac:dyDescent="0.3">
      <c r="A460" s="63" t="s">
        <v>2213</v>
      </c>
      <c r="B460" s="56" t="s">
        <v>44</v>
      </c>
      <c r="C460" s="80" t="s">
        <v>2214</v>
      </c>
      <c r="D460" s="38" t="s">
        <v>57</v>
      </c>
      <c r="E460" s="59" t="s">
        <v>2215</v>
      </c>
      <c r="F460" s="38" t="s">
        <v>74</v>
      </c>
      <c r="G460" s="39" t="s">
        <v>2216</v>
      </c>
      <c r="H460" s="40">
        <v>44518</v>
      </c>
      <c r="I460" s="41">
        <f>Table13[[#This Row],[Fecha 
de 
expedición]]+1461</f>
        <v>45979</v>
      </c>
      <c r="J460" s="62" t="str">
        <f t="shared" ca="1" si="21"/>
        <v>si</v>
      </c>
      <c r="K460" s="8" t="str">
        <f t="shared" ca="1" si="22"/>
        <v/>
      </c>
      <c r="L460" s="8"/>
      <c r="M460" s="8" t="str">
        <f t="shared" ca="1" si="23"/>
        <v>no</v>
      </c>
      <c r="Q460" s="23" t="str" cm="1">
        <f t="array" aca="1" ref="Q460" ca="1">_xlfn.IFS(J460="no","no",$B$10="si","si")</f>
        <v>si</v>
      </c>
    </row>
    <row r="461" spans="1:17" x14ac:dyDescent="0.3">
      <c r="A461" s="63" t="s">
        <v>2221</v>
      </c>
      <c r="B461" s="56" t="s">
        <v>44</v>
      </c>
      <c r="C461" s="80" t="s">
        <v>2222</v>
      </c>
      <c r="D461" s="38" t="s">
        <v>57</v>
      </c>
      <c r="E461" s="37" t="s">
        <v>2223</v>
      </c>
      <c r="F461" s="38" t="s">
        <v>114</v>
      </c>
      <c r="G461" s="39" t="s">
        <v>2224</v>
      </c>
      <c r="H461" s="40">
        <v>44326</v>
      </c>
      <c r="I461" s="41">
        <f>Table13[[#This Row],[Fecha 
de 
expedición]]+1461</f>
        <v>45787</v>
      </c>
      <c r="J461" s="62" t="str">
        <f t="shared" ca="1" si="21"/>
        <v>si</v>
      </c>
      <c r="K461" s="8" t="str">
        <f t="shared" ca="1" si="22"/>
        <v/>
      </c>
      <c r="L461" s="8"/>
      <c r="M461" s="8" t="str">
        <f t="shared" ca="1" si="23"/>
        <v>no</v>
      </c>
      <c r="Q461" s="23" t="str" cm="1">
        <f t="array" aca="1" ref="Q461" ca="1">_xlfn.IFS(J461="no","no",$B$10="si","si")</f>
        <v>si</v>
      </c>
    </row>
    <row r="462" spans="1:17" x14ac:dyDescent="0.3">
      <c r="A462" s="63" t="s">
        <v>2225</v>
      </c>
      <c r="B462" s="56" t="s">
        <v>44</v>
      </c>
      <c r="C462" s="80" t="s">
        <v>2226</v>
      </c>
      <c r="D462" s="38" t="s">
        <v>46</v>
      </c>
      <c r="E462" s="37" t="s">
        <v>9828</v>
      </c>
      <c r="F462" s="38" t="s">
        <v>99</v>
      </c>
      <c r="G462" s="39" t="s">
        <v>2228</v>
      </c>
      <c r="H462" s="40">
        <v>43402</v>
      </c>
      <c r="I462" s="41">
        <f>Table13[[#This Row],[Fecha 
de 
expedición]]+1461</f>
        <v>44863</v>
      </c>
      <c r="J462" s="62" t="str">
        <f t="shared" ca="1" si="21"/>
        <v>no</v>
      </c>
      <c r="K462" s="8" t="str">
        <f t="shared" ca="1" si="22"/>
        <v/>
      </c>
      <c r="L462" s="8"/>
      <c r="M462" s="8" t="str">
        <f t="shared" ca="1" si="23"/>
        <v>si</v>
      </c>
      <c r="Q462" s="23" t="str" cm="1">
        <f t="array" aca="1" ref="Q462" ca="1">_xlfn.IFS(J462="no","no",$B$10="si","si")</f>
        <v>no</v>
      </c>
    </row>
    <row r="463" spans="1:17" x14ac:dyDescent="0.3">
      <c r="A463" s="63" t="s">
        <v>2229</v>
      </c>
      <c r="B463" s="56" t="s">
        <v>62</v>
      </c>
      <c r="C463" s="80" t="s">
        <v>2230</v>
      </c>
      <c r="D463" s="38" t="s">
        <v>46</v>
      </c>
      <c r="E463" s="37" t="s">
        <v>2231</v>
      </c>
      <c r="F463" s="38" t="s">
        <v>267</v>
      </c>
      <c r="G463" s="39" t="s">
        <v>2232</v>
      </c>
      <c r="H463" s="40">
        <v>44326</v>
      </c>
      <c r="I463" s="41">
        <f>Table13[[#This Row],[Fecha 
de 
expedición]]+1461</f>
        <v>45787</v>
      </c>
      <c r="J463" s="62" t="str">
        <f t="shared" ca="1" si="21"/>
        <v>si</v>
      </c>
      <c r="K463" s="8" t="str">
        <f t="shared" ca="1" si="22"/>
        <v/>
      </c>
      <c r="L463" s="8"/>
      <c r="M463" s="8" t="str">
        <f t="shared" ca="1" si="23"/>
        <v>no</v>
      </c>
      <c r="Q463" s="23" t="str" cm="1">
        <f t="array" aca="1" ref="Q463" ca="1">_xlfn.IFS(J463="no","no",$B$10="si","si")</f>
        <v>si</v>
      </c>
    </row>
    <row r="464" spans="1:17" ht="15" thickBot="1" x14ac:dyDescent="0.35">
      <c r="A464" s="115" t="s">
        <v>2233</v>
      </c>
      <c r="B464" s="116" t="s">
        <v>44</v>
      </c>
      <c r="C464" s="117" t="s">
        <v>2234</v>
      </c>
      <c r="D464" s="105" t="s">
        <v>46</v>
      </c>
      <c r="E464" s="118" t="s">
        <v>2235</v>
      </c>
      <c r="F464" s="105" t="s">
        <v>53</v>
      </c>
      <c r="G464" s="119" t="s">
        <v>2236</v>
      </c>
      <c r="H464" s="120">
        <v>44370</v>
      </c>
      <c r="I464" s="121">
        <f>Table13[[#This Row],[Fecha 
de 
expedición]]+1461</f>
        <v>45831</v>
      </c>
      <c r="J464" s="122" t="str">
        <f t="shared" ca="1" si="21"/>
        <v>si</v>
      </c>
      <c r="K464" s="8" t="str">
        <f t="shared" ca="1" si="22"/>
        <v/>
      </c>
      <c r="L464" s="8"/>
      <c r="M464" s="8" t="str">
        <f t="shared" ca="1" si="23"/>
        <v>no</v>
      </c>
      <c r="Q464" s="23" t="str" cm="1">
        <f t="array" aca="1" ref="Q464" ca="1">_xlfn.IFS(J464="no","no",$B$10="si","si")</f>
        <v>si</v>
      </c>
    </row>
    <row r="465" spans="1:17" ht="15" thickBot="1" x14ac:dyDescent="0.35">
      <c r="A465" s="154" t="s">
        <v>2237</v>
      </c>
      <c r="B465" s="155" t="s">
        <v>62</v>
      </c>
      <c r="C465" s="156" t="s">
        <v>2238</v>
      </c>
      <c r="D465" s="157" t="s">
        <v>46</v>
      </c>
      <c r="E465" s="158" t="s">
        <v>2239</v>
      </c>
      <c r="F465" s="157" t="s">
        <v>74</v>
      </c>
      <c r="G465" s="159" t="s">
        <v>2240</v>
      </c>
      <c r="H465" s="160">
        <v>44342</v>
      </c>
      <c r="I465" s="161">
        <f>Table13[[#This Row],[Fecha 
de 
expedición]]+1461</f>
        <v>45803</v>
      </c>
      <c r="J465" s="162" t="str">
        <f t="shared" ref="J465:J528" ca="1" si="24">IF(I465&gt;=TODAY(),"si","no")</f>
        <v>si</v>
      </c>
      <c r="K465" s="8" t="str">
        <f t="shared" ref="K465:K528" ca="1" si="25">IF(ABS(_xlfn.DAYS(TODAY(),I465))&lt;$B$9,"Debe renovar licencia luego de curso de 8 horas","")</f>
        <v/>
      </c>
      <c r="L465" s="8"/>
      <c r="M465" s="8" t="str">
        <f t="shared" ref="M465:M528" ca="1" si="26">IF(AND(J465="no",$B$10="si"),"si","no")</f>
        <v>no</v>
      </c>
      <c r="Q465" s="23" t="str" cm="1">
        <f t="array" aca="1" ref="Q465" ca="1">_xlfn.IFS(J465="no","no",$B$10="si","si")</f>
        <v>si</v>
      </c>
    </row>
    <row r="466" spans="1:17" x14ac:dyDescent="0.3">
      <c r="A466" s="106" t="s">
        <v>2245</v>
      </c>
      <c r="B466" s="107" t="s">
        <v>44</v>
      </c>
      <c r="C466" s="108" t="s">
        <v>2246</v>
      </c>
      <c r="D466" s="109" t="s">
        <v>57</v>
      </c>
      <c r="E466" s="110" t="s">
        <v>2247</v>
      </c>
      <c r="F466" s="109" t="s">
        <v>53</v>
      </c>
      <c r="G466" s="111" t="s">
        <v>2248</v>
      </c>
      <c r="H466" s="112">
        <v>43670</v>
      </c>
      <c r="I466" s="113">
        <f>Table13[[#This Row],[Fecha 
de 
expedición]]+1461</f>
        <v>45131</v>
      </c>
      <c r="J466" s="114" t="str">
        <f t="shared" ca="1" si="24"/>
        <v>no</v>
      </c>
      <c r="K466" s="8" t="str">
        <f t="shared" ca="1" si="25"/>
        <v>Debe renovar licencia luego de curso de 8 horas</v>
      </c>
      <c r="L466" s="8"/>
      <c r="M466" s="8" t="str">
        <f t="shared" ca="1" si="26"/>
        <v>si</v>
      </c>
      <c r="Q466" s="23" t="str" cm="1">
        <f t="array" aca="1" ref="Q466" ca="1">_xlfn.IFS(J466="no","no",$B$10="si","si")</f>
        <v>no</v>
      </c>
    </row>
    <row r="467" spans="1:17" x14ac:dyDescent="0.3">
      <c r="A467" s="63" t="s">
        <v>2257</v>
      </c>
      <c r="B467" s="56" t="s">
        <v>44</v>
      </c>
      <c r="C467" s="80" t="s">
        <v>2258</v>
      </c>
      <c r="D467" s="38" t="s">
        <v>57</v>
      </c>
      <c r="E467" s="37" t="s">
        <v>2259</v>
      </c>
      <c r="F467" s="38" t="s">
        <v>114</v>
      </c>
      <c r="G467" s="39" t="s">
        <v>2260</v>
      </c>
      <c r="H467" s="40">
        <v>44406</v>
      </c>
      <c r="I467" s="41">
        <f>Table13[[#This Row],[Fecha 
de 
expedición]]+1461</f>
        <v>45867</v>
      </c>
      <c r="J467" s="62" t="str">
        <f t="shared" ca="1" si="24"/>
        <v>si</v>
      </c>
      <c r="K467" s="8" t="str">
        <f t="shared" ca="1" si="25"/>
        <v/>
      </c>
      <c r="L467" s="8"/>
      <c r="M467" s="8" t="str">
        <f t="shared" ca="1" si="26"/>
        <v>no</v>
      </c>
      <c r="Q467" s="23" t="str" cm="1">
        <f t="array" aca="1" ref="Q467" ca="1">_xlfn.IFS(J467="no","no",$B$10="si","si")</f>
        <v>si</v>
      </c>
    </row>
    <row r="468" spans="1:17" x14ac:dyDescent="0.3">
      <c r="A468" s="63" t="s">
        <v>2261</v>
      </c>
      <c r="B468" s="56" t="s">
        <v>44</v>
      </c>
      <c r="C468" s="80" t="s">
        <v>2262</v>
      </c>
      <c r="D468" s="38" t="s">
        <v>57</v>
      </c>
      <c r="E468" s="37" t="s">
        <v>2263</v>
      </c>
      <c r="F468" s="38" t="s">
        <v>89</v>
      </c>
      <c r="G468" s="39" t="s">
        <v>2264</v>
      </c>
      <c r="H468" s="40">
        <v>44306</v>
      </c>
      <c r="I468" s="41">
        <f>Table13[[#This Row],[Fecha 
de 
expedición]]+1461</f>
        <v>45767</v>
      </c>
      <c r="J468" s="62" t="str">
        <f t="shared" ca="1" si="24"/>
        <v>si</v>
      </c>
      <c r="K468" s="8" t="str">
        <f t="shared" ca="1" si="25"/>
        <v/>
      </c>
      <c r="L468" s="8"/>
      <c r="M468" s="8" t="str">
        <f t="shared" ca="1" si="26"/>
        <v>no</v>
      </c>
      <c r="Q468" s="23" t="str" cm="1">
        <f t="array" aca="1" ref="Q468" ca="1">_xlfn.IFS(J468="no","no",$B$10="si","si")</f>
        <v>si</v>
      </c>
    </row>
    <row r="469" spans="1:17" x14ac:dyDescent="0.3">
      <c r="A469" s="63" t="s">
        <v>2265</v>
      </c>
      <c r="B469" s="56" t="s">
        <v>44</v>
      </c>
      <c r="C469" s="80" t="s">
        <v>2266</v>
      </c>
      <c r="D469" s="38" t="s">
        <v>57</v>
      </c>
      <c r="E469" s="37" t="s">
        <v>2267</v>
      </c>
      <c r="F469" s="38" t="s">
        <v>299</v>
      </c>
      <c r="G469" s="39" t="s">
        <v>2268</v>
      </c>
      <c r="H469" s="40">
        <v>43670</v>
      </c>
      <c r="I469" s="41">
        <f>Table13[[#This Row],[Fecha 
de 
expedición]]+1461</f>
        <v>45131</v>
      </c>
      <c r="J469" s="62" t="str">
        <f t="shared" ca="1" si="24"/>
        <v>no</v>
      </c>
      <c r="K469" s="8" t="str">
        <f t="shared" ca="1" si="25"/>
        <v>Debe renovar licencia luego de curso de 8 horas</v>
      </c>
      <c r="L469" s="8"/>
      <c r="M469" s="8" t="str">
        <f t="shared" ca="1" si="26"/>
        <v>si</v>
      </c>
      <c r="Q469" s="23" t="str" cm="1">
        <f t="array" aca="1" ref="Q469" ca="1">_xlfn.IFS(J469="no","no",$B$10="si","si")</f>
        <v>no</v>
      </c>
    </row>
    <row r="470" spans="1:17" x14ac:dyDescent="0.3">
      <c r="A470" s="63" t="s">
        <v>2273</v>
      </c>
      <c r="B470" s="56" t="s">
        <v>44</v>
      </c>
      <c r="C470" s="80" t="s">
        <v>2274</v>
      </c>
      <c r="D470" s="38" t="s">
        <v>46</v>
      </c>
      <c r="E470" s="37" t="s">
        <v>2275</v>
      </c>
      <c r="F470" s="38" t="s">
        <v>74</v>
      </c>
      <c r="G470" s="39" t="s">
        <v>2276</v>
      </c>
      <c r="H470" s="40">
        <v>44363</v>
      </c>
      <c r="I470" s="41">
        <f>Table13[[#This Row],[Fecha 
de 
expedición]]+1461</f>
        <v>45824</v>
      </c>
      <c r="J470" s="62" t="str">
        <f t="shared" ca="1" si="24"/>
        <v>si</v>
      </c>
      <c r="K470" s="8" t="str">
        <f t="shared" ca="1" si="25"/>
        <v/>
      </c>
      <c r="L470" s="8"/>
      <c r="M470" s="8" t="str">
        <f t="shared" ca="1" si="26"/>
        <v>no</v>
      </c>
      <c r="Q470" s="23" t="str" cm="1">
        <f t="array" aca="1" ref="Q470" ca="1">_xlfn.IFS(J470="no","no",$B$10="si","si")</f>
        <v>si</v>
      </c>
    </row>
    <row r="471" spans="1:17" x14ac:dyDescent="0.3">
      <c r="A471" s="63" t="s">
        <v>2277</v>
      </c>
      <c r="B471" s="56" t="s">
        <v>62</v>
      </c>
      <c r="C471" s="80" t="s">
        <v>2278</v>
      </c>
      <c r="D471" s="38" t="s">
        <v>57</v>
      </c>
      <c r="E471" s="37" t="s">
        <v>9829</v>
      </c>
      <c r="F471" s="38" t="s">
        <v>2280</v>
      </c>
      <c r="G471" s="39" t="s">
        <v>2281</v>
      </c>
      <c r="H471" s="40">
        <v>43139</v>
      </c>
      <c r="I471" s="41">
        <f>Table13[[#This Row],[Fecha 
de 
expedición]]+1461</f>
        <v>44600</v>
      </c>
      <c r="J471" s="62" t="str">
        <f t="shared" ca="1" si="24"/>
        <v>no</v>
      </c>
      <c r="K471" s="8" t="str">
        <f t="shared" ca="1" si="25"/>
        <v/>
      </c>
      <c r="L471" s="8"/>
      <c r="M471" s="8" t="str">
        <f t="shared" ca="1" si="26"/>
        <v>si</v>
      </c>
      <c r="Q471" s="23" t="str" cm="1">
        <f t="array" aca="1" ref="Q471" ca="1">_xlfn.IFS(J471="no","no",$B$10="si","si")</f>
        <v>no</v>
      </c>
    </row>
    <row r="472" spans="1:17" x14ac:dyDescent="0.3">
      <c r="A472" s="61" t="s">
        <v>2282</v>
      </c>
      <c r="B472" s="56" t="s">
        <v>44</v>
      </c>
      <c r="C472" s="57" t="s">
        <v>2283</v>
      </c>
      <c r="D472" s="38" t="s">
        <v>46</v>
      </c>
      <c r="E472" s="178" t="s">
        <v>2284</v>
      </c>
      <c r="F472" s="38" t="s">
        <v>155</v>
      </c>
      <c r="G472" s="39" t="s">
        <v>2285</v>
      </c>
      <c r="H472" s="40">
        <v>44375</v>
      </c>
      <c r="I472" s="41">
        <f>Table13[[#This Row],[Fecha 
de 
expedición]]+1461</f>
        <v>45836</v>
      </c>
      <c r="J472" s="62" t="str">
        <f t="shared" ca="1" si="24"/>
        <v>si</v>
      </c>
      <c r="K472" s="8" t="str">
        <f t="shared" ca="1" si="25"/>
        <v/>
      </c>
      <c r="L472" s="8"/>
      <c r="M472" s="8" t="str">
        <f t="shared" ca="1" si="26"/>
        <v>no</v>
      </c>
      <c r="Q472" s="23" t="str" cm="1">
        <f t="array" aca="1" ref="Q472" ca="1">_xlfn.IFS(J472="no","no",$B$10="si","si")</f>
        <v>si</v>
      </c>
    </row>
    <row r="473" spans="1:17" x14ac:dyDescent="0.3">
      <c r="A473" s="63" t="s">
        <v>2286</v>
      </c>
      <c r="B473" s="56" t="s">
        <v>62</v>
      </c>
      <c r="C473" s="80" t="s">
        <v>2287</v>
      </c>
      <c r="D473" s="38" t="s">
        <v>57</v>
      </c>
      <c r="E473" s="37" t="s">
        <v>2288</v>
      </c>
      <c r="F473" s="38" t="s">
        <v>89</v>
      </c>
      <c r="G473" s="39" t="s">
        <v>2289</v>
      </c>
      <c r="H473" s="40">
        <v>43202</v>
      </c>
      <c r="I473" s="41">
        <f>Table13[[#This Row],[Fecha 
de 
expedición]]+1461</f>
        <v>44663</v>
      </c>
      <c r="J473" s="62" t="str">
        <f t="shared" ca="1" si="24"/>
        <v>no</v>
      </c>
      <c r="K473" s="8" t="str">
        <f t="shared" ca="1" si="25"/>
        <v/>
      </c>
      <c r="L473" s="8"/>
      <c r="M473" s="8" t="str">
        <f t="shared" ca="1" si="26"/>
        <v>si</v>
      </c>
      <c r="Q473" s="23" t="str" cm="1">
        <f t="array" aca="1" ref="Q473" ca="1">_xlfn.IFS(J473="no","no",$B$10="si","si")</f>
        <v>no</v>
      </c>
    </row>
    <row r="474" spans="1:17" x14ac:dyDescent="0.3">
      <c r="A474" s="63" t="s">
        <v>2290</v>
      </c>
      <c r="B474" s="56" t="s">
        <v>44</v>
      </c>
      <c r="C474" s="80" t="s">
        <v>2291</v>
      </c>
      <c r="D474" s="38" t="s">
        <v>46</v>
      </c>
      <c r="E474" s="37" t="s">
        <v>2292</v>
      </c>
      <c r="F474" s="38" t="s">
        <v>74</v>
      </c>
      <c r="G474" s="39" t="s">
        <v>2293</v>
      </c>
      <c r="H474" s="40">
        <v>44434</v>
      </c>
      <c r="I474" s="41">
        <f>Table13[[#This Row],[Fecha 
de 
expedición]]+1461</f>
        <v>45895</v>
      </c>
      <c r="J474" s="62" t="str">
        <f t="shared" ca="1" si="24"/>
        <v>si</v>
      </c>
      <c r="K474" s="8" t="str">
        <f t="shared" ca="1" si="25"/>
        <v/>
      </c>
      <c r="L474" s="8"/>
      <c r="M474" s="8" t="str">
        <f t="shared" ca="1" si="26"/>
        <v>no</v>
      </c>
      <c r="Q474" s="23" t="str" cm="1">
        <f t="array" aca="1" ref="Q474" ca="1">_xlfn.IFS(J474="no","no",$B$10="si","si")</f>
        <v>si</v>
      </c>
    </row>
    <row r="475" spans="1:17" x14ac:dyDescent="0.3">
      <c r="A475" s="63" t="s">
        <v>2294</v>
      </c>
      <c r="B475" s="56" t="s">
        <v>44</v>
      </c>
      <c r="C475" s="80" t="s">
        <v>2295</v>
      </c>
      <c r="D475" s="38" t="s">
        <v>46</v>
      </c>
      <c r="E475" s="37" t="s">
        <v>2296</v>
      </c>
      <c r="F475" s="38" t="s">
        <v>655</v>
      </c>
      <c r="G475" s="39" t="s">
        <v>2297</v>
      </c>
      <c r="H475" s="40">
        <v>44370</v>
      </c>
      <c r="I475" s="41">
        <f>Table13[[#This Row],[Fecha 
de 
expedición]]+1461</f>
        <v>45831</v>
      </c>
      <c r="J475" s="62" t="str">
        <f t="shared" ca="1" si="24"/>
        <v>si</v>
      </c>
      <c r="K475" s="8" t="str">
        <f t="shared" ca="1" si="25"/>
        <v/>
      </c>
      <c r="L475" s="8"/>
      <c r="M475" s="8" t="str">
        <f t="shared" ca="1" si="26"/>
        <v>no</v>
      </c>
      <c r="Q475" s="23" t="str" cm="1">
        <f t="array" aca="1" ref="Q475" ca="1">_xlfn.IFS(J475="no","no",$B$10="si","si")</f>
        <v>si</v>
      </c>
    </row>
    <row r="476" spans="1:17" x14ac:dyDescent="0.3">
      <c r="A476" s="63" t="s">
        <v>2298</v>
      </c>
      <c r="B476" s="56" t="s">
        <v>44</v>
      </c>
      <c r="C476" s="80" t="s">
        <v>2299</v>
      </c>
      <c r="D476" s="38" t="s">
        <v>57</v>
      </c>
      <c r="E476" s="37" t="s">
        <v>2300</v>
      </c>
      <c r="F476" s="38" t="s">
        <v>285</v>
      </c>
      <c r="G476" s="39" t="s">
        <v>9830</v>
      </c>
      <c r="H476" s="40">
        <v>43402</v>
      </c>
      <c r="I476" s="41">
        <f>Table13[[#This Row],[Fecha 
de 
expedición]]+1461</f>
        <v>44863</v>
      </c>
      <c r="J476" s="62" t="str">
        <f t="shared" ca="1" si="24"/>
        <v>no</v>
      </c>
      <c r="K476" s="8" t="str">
        <f t="shared" ca="1" si="25"/>
        <v/>
      </c>
      <c r="L476" s="8"/>
      <c r="M476" s="8" t="str">
        <f t="shared" ca="1" si="26"/>
        <v>si</v>
      </c>
      <c r="Q476" s="23" t="str" cm="1">
        <f t="array" aca="1" ref="Q476" ca="1">_xlfn.IFS(J476="no","no",$B$10="si","si")</f>
        <v>no</v>
      </c>
    </row>
    <row r="477" spans="1:17" x14ac:dyDescent="0.3">
      <c r="A477" s="63" t="s">
        <v>2306</v>
      </c>
      <c r="B477" s="56" t="s">
        <v>44</v>
      </c>
      <c r="C477" s="80" t="s">
        <v>2307</v>
      </c>
      <c r="D477" s="38" t="s">
        <v>46</v>
      </c>
      <c r="E477" s="37" t="s">
        <v>2308</v>
      </c>
      <c r="F477" s="38" t="s">
        <v>155</v>
      </c>
      <c r="G477" s="39" t="s">
        <v>9831</v>
      </c>
      <c r="H477" s="40">
        <v>43564</v>
      </c>
      <c r="I477" s="41">
        <f>Table13[[#This Row],[Fecha 
de 
expedición]]+1461</f>
        <v>45025</v>
      </c>
      <c r="J477" s="62" t="str">
        <f t="shared" ca="1" si="24"/>
        <v>no</v>
      </c>
      <c r="K477" s="8" t="str">
        <f t="shared" ca="1" si="25"/>
        <v/>
      </c>
      <c r="L477" s="8"/>
      <c r="M477" s="8" t="str">
        <f t="shared" ca="1" si="26"/>
        <v>si</v>
      </c>
      <c r="Q477" s="23" t="str" cm="1">
        <f t="array" aca="1" ref="Q477" ca="1">_xlfn.IFS(J477="no","no",$B$10="si","si")</f>
        <v>no</v>
      </c>
    </row>
    <row r="478" spans="1:17" x14ac:dyDescent="0.3">
      <c r="A478" s="63" t="s">
        <v>2310</v>
      </c>
      <c r="B478" s="56" t="s">
        <v>44</v>
      </c>
      <c r="C478" s="80" t="s">
        <v>2311</v>
      </c>
      <c r="D478" s="38" t="s">
        <v>57</v>
      </c>
      <c r="E478" s="37" t="s">
        <v>2312</v>
      </c>
      <c r="F478" s="38" t="s">
        <v>168</v>
      </c>
      <c r="G478" s="39" t="s">
        <v>2313</v>
      </c>
      <c r="H478" s="40">
        <v>44356</v>
      </c>
      <c r="I478" s="41">
        <f>Table13[[#This Row],[Fecha 
de 
expedición]]+1461</f>
        <v>45817</v>
      </c>
      <c r="J478" s="62" t="str">
        <f t="shared" ca="1" si="24"/>
        <v>si</v>
      </c>
      <c r="K478" s="8" t="str">
        <f t="shared" ca="1" si="25"/>
        <v/>
      </c>
      <c r="L478" s="8"/>
      <c r="M478" s="8" t="str">
        <f t="shared" ca="1" si="26"/>
        <v>no</v>
      </c>
      <c r="Q478" s="23" t="str" cm="1">
        <f t="array" aca="1" ref="Q478" ca="1">_xlfn.IFS(J478="no","no",$B$10="si","si")</f>
        <v>si</v>
      </c>
    </row>
    <row r="479" spans="1:17" x14ac:dyDescent="0.3">
      <c r="A479" s="63" t="s">
        <v>2314</v>
      </c>
      <c r="B479" s="56" t="s">
        <v>44</v>
      </c>
      <c r="C479" s="80" t="s">
        <v>2315</v>
      </c>
      <c r="D479" s="38" t="s">
        <v>57</v>
      </c>
      <c r="E479" s="59" t="s">
        <v>2316</v>
      </c>
      <c r="F479" s="38" t="s">
        <v>204</v>
      </c>
      <c r="G479" s="39" t="s">
        <v>2317</v>
      </c>
      <c r="H479" s="81">
        <v>44488</v>
      </c>
      <c r="I479" s="41">
        <f>Table13[[#This Row],[Fecha 
de 
expedición]]+1461</f>
        <v>45949</v>
      </c>
      <c r="J479" s="62" t="str">
        <f t="shared" ca="1" si="24"/>
        <v>si</v>
      </c>
      <c r="K479" s="8" t="str">
        <f t="shared" ca="1" si="25"/>
        <v/>
      </c>
      <c r="L479" s="8"/>
      <c r="M479" s="8" t="str">
        <f t="shared" ca="1" si="26"/>
        <v>no</v>
      </c>
      <c r="Q479" s="23" t="str" cm="1">
        <f t="array" aca="1" ref="Q479" ca="1">_xlfn.IFS(J479="no","no",$B$10="si","si")</f>
        <v>si</v>
      </c>
    </row>
    <row r="480" spans="1:17" x14ac:dyDescent="0.3">
      <c r="A480" s="63" t="s">
        <v>2322</v>
      </c>
      <c r="B480" s="56" t="s">
        <v>44</v>
      </c>
      <c r="C480" s="80" t="s">
        <v>2323</v>
      </c>
      <c r="D480" s="38" t="s">
        <v>57</v>
      </c>
      <c r="E480" s="37" t="s">
        <v>2324</v>
      </c>
      <c r="F480" s="38" t="s">
        <v>99</v>
      </c>
      <c r="G480" s="48" t="s">
        <v>2325</v>
      </c>
      <c r="H480" s="40">
        <v>44273</v>
      </c>
      <c r="I480" s="41">
        <f>Table13[[#This Row],[Fecha 
de 
expedición]]+1461</f>
        <v>45734</v>
      </c>
      <c r="J480" s="62" t="str">
        <f t="shared" ca="1" si="24"/>
        <v>si</v>
      </c>
      <c r="K480" s="8" t="str">
        <f t="shared" ca="1" si="25"/>
        <v/>
      </c>
      <c r="L480" s="8"/>
      <c r="M480" s="8" t="str">
        <f t="shared" ca="1" si="26"/>
        <v>no</v>
      </c>
      <c r="Q480" s="23" t="str" cm="1">
        <f t="array" aca="1" ref="Q480" ca="1">_xlfn.IFS(J480="no","no",$B$10="si","si")</f>
        <v>si</v>
      </c>
    </row>
    <row r="481" spans="1:17" x14ac:dyDescent="0.3">
      <c r="A481" s="63" t="s">
        <v>2326</v>
      </c>
      <c r="B481" s="56" t="s">
        <v>44</v>
      </c>
      <c r="C481" s="80" t="s">
        <v>2327</v>
      </c>
      <c r="D481" s="38" t="s">
        <v>57</v>
      </c>
      <c r="E481" s="37" t="s">
        <v>2328</v>
      </c>
      <c r="F481" s="38" t="s">
        <v>119</v>
      </c>
      <c r="G481" s="48" t="s">
        <v>9832</v>
      </c>
      <c r="H481" s="40">
        <v>43453</v>
      </c>
      <c r="I481" s="41">
        <f>Table13[[#This Row],[Fecha 
de 
expedición]]+1461</f>
        <v>44914</v>
      </c>
      <c r="J481" s="62" t="str">
        <f t="shared" ca="1" si="24"/>
        <v>no</v>
      </c>
      <c r="K481" s="8" t="str">
        <f t="shared" ca="1" si="25"/>
        <v/>
      </c>
      <c r="L481" s="8"/>
      <c r="M481" s="8" t="str">
        <f t="shared" ca="1" si="26"/>
        <v>si</v>
      </c>
      <c r="Q481" s="23" t="str" cm="1">
        <f t="array" aca="1" ref="Q481" ca="1">_xlfn.IFS(J481="no","no",$B$10="si","si")</f>
        <v>no</v>
      </c>
    </row>
    <row r="482" spans="1:17" x14ac:dyDescent="0.3">
      <c r="A482" s="63" t="s">
        <v>2330</v>
      </c>
      <c r="B482" s="56" t="s">
        <v>62</v>
      </c>
      <c r="C482" s="80" t="s">
        <v>2331</v>
      </c>
      <c r="D482" s="38" t="s">
        <v>46</v>
      </c>
      <c r="E482" s="37" t="s">
        <v>2332</v>
      </c>
      <c r="F482" s="38" t="s">
        <v>155</v>
      </c>
      <c r="G482" s="48" t="s">
        <v>2333</v>
      </c>
      <c r="H482" s="40">
        <v>43180</v>
      </c>
      <c r="I482" s="41">
        <f>Table13[[#This Row],[Fecha 
de 
expedición]]+1461</f>
        <v>44641</v>
      </c>
      <c r="J482" s="62" t="str">
        <f t="shared" ca="1" si="24"/>
        <v>no</v>
      </c>
      <c r="K482" s="8" t="str">
        <f t="shared" ca="1" si="25"/>
        <v/>
      </c>
      <c r="L482" s="8"/>
      <c r="M482" s="8" t="str">
        <f t="shared" ca="1" si="26"/>
        <v>si</v>
      </c>
      <c r="Q482" s="23" t="str" cm="1">
        <f t="array" aca="1" ref="Q482" ca="1">_xlfn.IFS(J482="no","no",$B$10="si","si")</f>
        <v>no</v>
      </c>
    </row>
    <row r="483" spans="1:17" x14ac:dyDescent="0.3">
      <c r="A483" s="63" t="s">
        <v>2334</v>
      </c>
      <c r="B483" s="56" t="s">
        <v>62</v>
      </c>
      <c r="C483" s="80" t="s">
        <v>2335</v>
      </c>
      <c r="D483" s="38" t="s">
        <v>57</v>
      </c>
      <c r="E483" s="37" t="s">
        <v>2336</v>
      </c>
      <c r="F483" s="38" t="s">
        <v>53</v>
      </c>
      <c r="G483" s="48" t="s">
        <v>9833</v>
      </c>
      <c r="H483" s="40">
        <v>43180</v>
      </c>
      <c r="I483" s="41">
        <f>Table13[[#This Row],[Fecha 
de 
expedición]]+1461</f>
        <v>44641</v>
      </c>
      <c r="J483" s="62" t="str">
        <f t="shared" ca="1" si="24"/>
        <v>no</v>
      </c>
      <c r="K483" s="8" t="str">
        <f t="shared" ca="1" si="25"/>
        <v/>
      </c>
      <c r="L483" s="8"/>
      <c r="M483" s="8" t="str">
        <f t="shared" ca="1" si="26"/>
        <v>si</v>
      </c>
      <c r="Q483" s="23" t="str" cm="1">
        <f t="array" aca="1" ref="Q483" ca="1">_xlfn.IFS(J483="no","no",$B$10="si","si")</f>
        <v>no</v>
      </c>
    </row>
    <row r="484" spans="1:17" x14ac:dyDescent="0.3">
      <c r="A484" s="63" t="s">
        <v>2338</v>
      </c>
      <c r="B484" s="56" t="s">
        <v>44</v>
      </c>
      <c r="C484" s="80" t="s">
        <v>2339</v>
      </c>
      <c r="D484" s="38" t="s">
        <v>46</v>
      </c>
      <c r="E484" s="37" t="s">
        <v>2340</v>
      </c>
      <c r="F484" s="38" t="s">
        <v>74</v>
      </c>
      <c r="G484" s="48" t="s">
        <v>9834</v>
      </c>
      <c r="H484" s="40">
        <v>43511</v>
      </c>
      <c r="I484" s="41">
        <f>Table13[[#This Row],[Fecha 
de 
expedición]]+1461</f>
        <v>44972</v>
      </c>
      <c r="J484" s="62" t="str">
        <f t="shared" ca="1" si="24"/>
        <v>no</v>
      </c>
      <c r="K484" s="8" t="str">
        <f t="shared" ca="1" si="25"/>
        <v/>
      </c>
      <c r="L484" s="8"/>
      <c r="M484" s="8" t="str">
        <f t="shared" ca="1" si="26"/>
        <v>si</v>
      </c>
      <c r="Q484" s="23" t="str" cm="1">
        <f t="array" aca="1" ref="Q484" ca="1">_xlfn.IFS(J484="no","no",$B$10="si","si")</f>
        <v>no</v>
      </c>
    </row>
    <row r="485" spans="1:17" x14ac:dyDescent="0.3">
      <c r="A485" s="63" t="s">
        <v>2342</v>
      </c>
      <c r="B485" s="56" t="s">
        <v>62</v>
      </c>
      <c r="C485" s="80" t="s">
        <v>2343</v>
      </c>
      <c r="D485" s="38" t="s">
        <v>57</v>
      </c>
      <c r="E485" s="37" t="s">
        <v>2344</v>
      </c>
      <c r="F485" s="38" t="s">
        <v>129</v>
      </c>
      <c r="G485" s="48" t="s">
        <v>9835</v>
      </c>
      <c r="H485" s="40">
        <v>43088</v>
      </c>
      <c r="I485" s="41">
        <f>Table13[[#This Row],[Fecha 
de 
expedición]]+1461</f>
        <v>44549</v>
      </c>
      <c r="J485" s="62" t="str">
        <f t="shared" ca="1" si="24"/>
        <v>no</v>
      </c>
      <c r="K485" s="8" t="str">
        <f t="shared" ca="1" si="25"/>
        <v/>
      </c>
      <c r="L485" s="8"/>
      <c r="M485" s="8" t="str">
        <f t="shared" ca="1" si="26"/>
        <v>si</v>
      </c>
      <c r="Q485" s="23" t="str" cm="1">
        <f t="array" aca="1" ref="Q485" ca="1">_xlfn.IFS(J485="no","no",$B$10="si","si")</f>
        <v>no</v>
      </c>
    </row>
    <row r="486" spans="1:17" x14ac:dyDescent="0.3">
      <c r="A486" s="63" t="s">
        <v>2346</v>
      </c>
      <c r="B486" s="56" t="s">
        <v>44</v>
      </c>
      <c r="C486" s="80" t="s">
        <v>2347</v>
      </c>
      <c r="D486" s="38" t="s">
        <v>57</v>
      </c>
      <c r="E486" s="37" t="s">
        <v>2348</v>
      </c>
      <c r="F486" s="38" t="s">
        <v>155</v>
      </c>
      <c r="G486" s="39" t="s">
        <v>2349</v>
      </c>
      <c r="H486" s="40">
        <v>44333</v>
      </c>
      <c r="I486" s="41">
        <f>Table13[[#This Row],[Fecha 
de 
expedición]]+1461</f>
        <v>45794</v>
      </c>
      <c r="J486" s="62" t="str">
        <f t="shared" ca="1" si="24"/>
        <v>si</v>
      </c>
      <c r="K486" s="8" t="str">
        <f t="shared" ca="1" si="25"/>
        <v/>
      </c>
      <c r="L486" s="8"/>
      <c r="M486" s="8" t="str">
        <f t="shared" ca="1" si="26"/>
        <v>no</v>
      </c>
      <c r="Q486" s="23" t="str" cm="1">
        <f t="array" aca="1" ref="Q486" ca="1">_xlfn.IFS(J486="no","no",$B$10="si","si")</f>
        <v>si</v>
      </c>
    </row>
    <row r="487" spans="1:17" x14ac:dyDescent="0.3">
      <c r="A487" s="63" t="s">
        <v>2350</v>
      </c>
      <c r="B487" s="56" t="s">
        <v>62</v>
      </c>
      <c r="C487" s="80" t="s">
        <v>2351</v>
      </c>
      <c r="D487" s="38" t="s">
        <v>57</v>
      </c>
      <c r="E487" s="37" t="s">
        <v>2352</v>
      </c>
      <c r="F487" s="38" t="s">
        <v>678</v>
      </c>
      <c r="G487" s="39" t="s">
        <v>9836</v>
      </c>
      <c r="H487" s="40">
        <v>43256</v>
      </c>
      <c r="I487" s="41">
        <f>Table13[[#This Row],[Fecha 
de 
expedición]]+1461</f>
        <v>44717</v>
      </c>
      <c r="J487" s="62" t="str">
        <f t="shared" ca="1" si="24"/>
        <v>no</v>
      </c>
      <c r="K487" s="8" t="str">
        <f t="shared" ca="1" si="25"/>
        <v/>
      </c>
      <c r="L487" s="8"/>
      <c r="M487" s="8" t="str">
        <f t="shared" ca="1" si="26"/>
        <v>si</v>
      </c>
      <c r="Q487" s="23" t="str" cm="1">
        <f t="array" aca="1" ref="Q487" ca="1">_xlfn.IFS(J487="no","no",$B$10="si","si")</f>
        <v>no</v>
      </c>
    </row>
    <row r="488" spans="1:17" x14ac:dyDescent="0.3">
      <c r="A488" s="61" t="s">
        <v>2354</v>
      </c>
      <c r="B488" s="56" t="s">
        <v>44</v>
      </c>
      <c r="C488" s="80" t="s">
        <v>2355</v>
      </c>
      <c r="D488" s="38" t="s">
        <v>57</v>
      </c>
      <c r="E488" s="49" t="s">
        <v>2356</v>
      </c>
      <c r="F488" s="38" t="s">
        <v>155</v>
      </c>
      <c r="G488" s="39" t="s">
        <v>2357</v>
      </c>
      <c r="H488" s="40">
        <v>44530</v>
      </c>
      <c r="I488" s="41">
        <f>Table13[[#This Row],[Fecha 
de 
expedición]]+1461</f>
        <v>45991</v>
      </c>
      <c r="J488" s="62" t="str">
        <f t="shared" ca="1" si="24"/>
        <v>si</v>
      </c>
      <c r="K488" s="8" t="str">
        <f t="shared" ca="1" si="25"/>
        <v/>
      </c>
      <c r="L488" s="8"/>
      <c r="M488" s="8" t="str">
        <f t="shared" ca="1" si="26"/>
        <v>no</v>
      </c>
      <c r="Q488" s="23" t="str" cm="1">
        <f t="array" aca="1" ref="Q488" ca="1">_xlfn.IFS(J488="no","no",$B$10="si","si")</f>
        <v>si</v>
      </c>
    </row>
    <row r="489" spans="1:17" x14ac:dyDescent="0.3">
      <c r="A489" s="61" t="s">
        <v>2358</v>
      </c>
      <c r="B489" s="56" t="s">
        <v>62</v>
      </c>
      <c r="C489" s="80" t="s">
        <v>2359</v>
      </c>
      <c r="D489" s="38" t="s">
        <v>57</v>
      </c>
      <c r="E489" s="49" t="s">
        <v>3938</v>
      </c>
      <c r="F489" s="38" t="s">
        <v>490</v>
      </c>
      <c r="G489" s="39" t="s">
        <v>2360</v>
      </c>
      <c r="H489" s="40">
        <v>43180</v>
      </c>
      <c r="I489" s="41">
        <f>Table13[[#This Row],[Fecha 
de 
expedición]]+1461</f>
        <v>44641</v>
      </c>
      <c r="J489" s="62" t="str">
        <f t="shared" ca="1" si="24"/>
        <v>no</v>
      </c>
      <c r="K489" s="8" t="str">
        <f t="shared" ca="1" si="25"/>
        <v/>
      </c>
      <c r="L489" s="8"/>
      <c r="M489" s="8" t="str">
        <f t="shared" ca="1" si="26"/>
        <v>si</v>
      </c>
      <c r="Q489" s="23" t="str" cm="1">
        <f t="array" aca="1" ref="Q489" ca="1">_xlfn.IFS(J489="no","no",$B$10="si","si")</f>
        <v>no</v>
      </c>
    </row>
    <row r="490" spans="1:17" x14ac:dyDescent="0.3">
      <c r="A490" s="61" t="s">
        <v>2361</v>
      </c>
      <c r="B490" s="56" t="s">
        <v>62</v>
      </c>
      <c r="C490" s="80" t="s">
        <v>2362</v>
      </c>
      <c r="D490" s="38" t="s">
        <v>57</v>
      </c>
      <c r="E490" s="37" t="s">
        <v>2363</v>
      </c>
      <c r="F490" s="38" t="s">
        <v>704</v>
      </c>
      <c r="G490" s="39" t="s">
        <v>2364</v>
      </c>
      <c r="H490" s="40">
        <v>43088</v>
      </c>
      <c r="I490" s="41">
        <f>Table13[[#This Row],[Fecha 
de 
expedición]]+1461</f>
        <v>44549</v>
      </c>
      <c r="J490" s="62" t="str">
        <f t="shared" ca="1" si="24"/>
        <v>no</v>
      </c>
      <c r="K490" s="8" t="str">
        <f t="shared" ca="1" si="25"/>
        <v/>
      </c>
      <c r="L490" s="8"/>
      <c r="M490" s="8" t="str">
        <f t="shared" ca="1" si="26"/>
        <v>si</v>
      </c>
      <c r="Q490" s="23" t="str" cm="1">
        <f t="array" aca="1" ref="Q490" ca="1">_xlfn.IFS(J490="no","no",$B$10="si","si")</f>
        <v>no</v>
      </c>
    </row>
    <row r="491" spans="1:17" x14ac:dyDescent="0.3">
      <c r="A491" s="63" t="s">
        <v>2368</v>
      </c>
      <c r="B491" s="56" t="s">
        <v>44</v>
      </c>
      <c r="C491" s="80" t="s">
        <v>2369</v>
      </c>
      <c r="D491" s="38" t="s">
        <v>57</v>
      </c>
      <c r="E491" s="37" t="s">
        <v>2370</v>
      </c>
      <c r="F491" s="38" t="s">
        <v>89</v>
      </c>
      <c r="G491" s="39" t="s">
        <v>2371</v>
      </c>
      <c r="H491" s="40">
        <v>43502</v>
      </c>
      <c r="I491" s="41">
        <f>Table13[[#This Row],[Fecha 
de 
expedición]]+1461</f>
        <v>44963</v>
      </c>
      <c r="J491" s="62" t="str">
        <f t="shared" ca="1" si="24"/>
        <v>no</v>
      </c>
      <c r="K491" s="8" t="str">
        <f t="shared" ca="1" si="25"/>
        <v/>
      </c>
      <c r="L491" s="8"/>
      <c r="M491" s="8" t="str">
        <f t="shared" ca="1" si="26"/>
        <v>si</v>
      </c>
      <c r="Q491" s="23" t="str" cm="1">
        <f t="array" aca="1" ref="Q491" ca="1">_xlfn.IFS(J491="no","no",$B$10="si","si")</f>
        <v>no</v>
      </c>
    </row>
    <row r="492" spans="1:17" x14ac:dyDescent="0.3">
      <c r="A492" s="63" t="s">
        <v>2376</v>
      </c>
      <c r="B492" s="56" t="s">
        <v>44</v>
      </c>
      <c r="C492" s="80" t="s">
        <v>2377</v>
      </c>
      <c r="D492" s="38" t="s">
        <v>57</v>
      </c>
      <c r="E492" s="37" t="s">
        <v>2378</v>
      </c>
      <c r="F492" s="38" t="s">
        <v>74</v>
      </c>
      <c r="G492" s="39" t="s">
        <v>2379</v>
      </c>
      <c r="H492" s="40">
        <v>44375</v>
      </c>
      <c r="I492" s="41">
        <f>Table13[[#This Row],[Fecha 
de 
expedición]]+1461</f>
        <v>45836</v>
      </c>
      <c r="J492" s="62" t="str">
        <f t="shared" ca="1" si="24"/>
        <v>si</v>
      </c>
      <c r="K492" s="8" t="str">
        <f t="shared" ca="1" si="25"/>
        <v/>
      </c>
      <c r="L492" s="8"/>
      <c r="M492" s="8" t="str">
        <f t="shared" ca="1" si="26"/>
        <v>no</v>
      </c>
      <c r="Q492" s="23" t="str" cm="1">
        <f t="array" aca="1" ref="Q492" ca="1">_xlfn.IFS(J492="no","no",$B$10="si","si")</f>
        <v>si</v>
      </c>
    </row>
    <row r="493" spans="1:17" x14ac:dyDescent="0.3">
      <c r="A493" s="63" t="s">
        <v>2388</v>
      </c>
      <c r="B493" s="56" t="s">
        <v>62</v>
      </c>
      <c r="C493" s="80" t="s">
        <v>2389</v>
      </c>
      <c r="D493" s="38" t="s">
        <v>57</v>
      </c>
      <c r="E493" s="37" t="s">
        <v>2390</v>
      </c>
      <c r="F493" s="38" t="s">
        <v>155</v>
      </c>
      <c r="G493" s="39" t="s">
        <v>2391</v>
      </c>
      <c r="H493" s="40">
        <v>44399</v>
      </c>
      <c r="I493" s="41">
        <f>Table13[[#This Row],[Fecha 
de 
expedición]]+1461</f>
        <v>45860</v>
      </c>
      <c r="J493" s="62" t="str">
        <f t="shared" ca="1" si="24"/>
        <v>si</v>
      </c>
      <c r="K493" s="8" t="str">
        <f t="shared" ca="1" si="25"/>
        <v/>
      </c>
      <c r="L493" s="8"/>
      <c r="M493" s="8" t="str">
        <f t="shared" ca="1" si="26"/>
        <v>no</v>
      </c>
      <c r="Q493" s="23" t="str" cm="1">
        <f t="array" aca="1" ref="Q493" ca="1">_xlfn.IFS(J493="no","no",$B$10="si","si")</f>
        <v>si</v>
      </c>
    </row>
    <row r="494" spans="1:17" x14ac:dyDescent="0.3">
      <c r="A494" s="63" t="s">
        <v>2392</v>
      </c>
      <c r="B494" s="56" t="s">
        <v>62</v>
      </c>
      <c r="C494" s="80" t="s">
        <v>2393</v>
      </c>
      <c r="D494" s="38" t="s">
        <v>57</v>
      </c>
      <c r="E494" s="37" t="s">
        <v>9837</v>
      </c>
      <c r="F494" s="38" t="s">
        <v>664</v>
      </c>
      <c r="G494" s="39" t="s">
        <v>9838</v>
      </c>
      <c r="H494" s="40">
        <v>43117</v>
      </c>
      <c r="I494" s="41">
        <f>Table13[[#This Row],[Fecha 
de 
expedición]]+1461</f>
        <v>44578</v>
      </c>
      <c r="J494" s="62" t="str">
        <f t="shared" ca="1" si="24"/>
        <v>no</v>
      </c>
      <c r="K494" s="8" t="str">
        <f t="shared" ca="1" si="25"/>
        <v/>
      </c>
      <c r="L494" s="8"/>
      <c r="M494" s="8" t="str">
        <f t="shared" ca="1" si="26"/>
        <v>si</v>
      </c>
      <c r="Q494" s="23" t="str" cm="1">
        <f t="array" aca="1" ref="Q494" ca="1">_xlfn.IFS(J494="no","no",$B$10="si","si")</f>
        <v>no</v>
      </c>
    </row>
    <row r="495" spans="1:17" x14ac:dyDescent="0.3">
      <c r="A495" s="63" t="s">
        <v>2396</v>
      </c>
      <c r="B495" s="56" t="s">
        <v>44</v>
      </c>
      <c r="C495" s="80" t="s">
        <v>2397</v>
      </c>
      <c r="D495" s="38" t="s">
        <v>57</v>
      </c>
      <c r="E495" s="37" t="s">
        <v>2398</v>
      </c>
      <c r="F495" s="38" t="s">
        <v>1349</v>
      </c>
      <c r="G495" s="39" t="s">
        <v>2399</v>
      </c>
      <c r="H495" s="40">
        <v>44306</v>
      </c>
      <c r="I495" s="41">
        <f>Table13[[#This Row],[Fecha 
de 
expedición]]+1461</f>
        <v>45767</v>
      </c>
      <c r="J495" s="62" t="str">
        <f t="shared" ca="1" si="24"/>
        <v>si</v>
      </c>
      <c r="K495" s="8" t="str">
        <f t="shared" ca="1" si="25"/>
        <v/>
      </c>
      <c r="L495" s="8"/>
      <c r="M495" s="8" t="str">
        <f t="shared" ca="1" si="26"/>
        <v>no</v>
      </c>
      <c r="Q495" s="23" t="str" cm="1">
        <f t="array" aca="1" ref="Q495" ca="1">_xlfn.IFS(J495="no","no",$B$10="si","si")</f>
        <v>si</v>
      </c>
    </row>
    <row r="496" spans="1:17" x14ac:dyDescent="0.3">
      <c r="A496" s="63" t="s">
        <v>2400</v>
      </c>
      <c r="B496" s="56" t="s">
        <v>44</v>
      </c>
      <c r="C496" s="80" t="s">
        <v>2401</v>
      </c>
      <c r="D496" s="38" t="s">
        <v>57</v>
      </c>
      <c r="E496" s="37" t="s">
        <v>2402</v>
      </c>
      <c r="F496" s="38" t="s">
        <v>114</v>
      </c>
      <c r="G496" s="39" t="s">
        <v>9839</v>
      </c>
      <c r="H496" s="40">
        <v>43754</v>
      </c>
      <c r="I496" s="41">
        <f>Table13[[#This Row],[Fecha 
de 
expedición]]+1461</f>
        <v>45215</v>
      </c>
      <c r="J496" s="62" t="str">
        <f t="shared" ca="1" si="24"/>
        <v>si</v>
      </c>
      <c r="K496" s="8" t="str">
        <f t="shared" ca="1" si="25"/>
        <v>Debe renovar licencia luego de curso de 8 horas</v>
      </c>
      <c r="L496" s="8"/>
      <c r="M496" s="8" t="str">
        <f t="shared" ca="1" si="26"/>
        <v>no</v>
      </c>
      <c r="Q496" s="23" t="str" cm="1">
        <f t="array" aca="1" ref="Q496" ca="1">_xlfn.IFS(J496="no","no",$B$10="si","si")</f>
        <v>si</v>
      </c>
    </row>
    <row r="497" spans="1:17" x14ac:dyDescent="0.3">
      <c r="A497" s="63" t="s">
        <v>2404</v>
      </c>
      <c r="B497" s="56" t="s">
        <v>44</v>
      </c>
      <c r="C497" s="80" t="s">
        <v>2405</v>
      </c>
      <c r="D497" s="38" t="s">
        <v>57</v>
      </c>
      <c r="E497" s="37" t="s">
        <v>2406</v>
      </c>
      <c r="F497" s="38" t="s">
        <v>109</v>
      </c>
      <c r="G497" s="39" t="s">
        <v>2407</v>
      </c>
      <c r="H497" s="40">
        <v>44336</v>
      </c>
      <c r="I497" s="41">
        <f>Table13[[#This Row],[Fecha 
de 
expedición]]+1461</f>
        <v>45797</v>
      </c>
      <c r="J497" s="62" t="str">
        <f t="shared" ca="1" si="24"/>
        <v>si</v>
      </c>
      <c r="K497" s="8" t="str">
        <f t="shared" ca="1" si="25"/>
        <v/>
      </c>
      <c r="L497" s="8"/>
      <c r="M497" s="8" t="str">
        <f t="shared" ca="1" si="26"/>
        <v>no</v>
      </c>
      <c r="Q497" s="23" t="str" cm="1">
        <f t="array" aca="1" ref="Q497" ca="1">_xlfn.IFS(J497="no","no",$B$10="si","si")</f>
        <v>si</v>
      </c>
    </row>
    <row r="498" spans="1:17" x14ac:dyDescent="0.3">
      <c r="A498" s="63" t="s">
        <v>2412</v>
      </c>
      <c r="B498" s="56" t="s">
        <v>44</v>
      </c>
      <c r="C498" s="80" t="s">
        <v>2413</v>
      </c>
      <c r="D498" s="38" t="s">
        <v>57</v>
      </c>
      <c r="E498" s="37" t="s">
        <v>2414</v>
      </c>
      <c r="F498" s="38" t="s">
        <v>74</v>
      </c>
      <c r="G498" s="39" t="s">
        <v>2415</v>
      </c>
      <c r="H498" s="40">
        <v>44455</v>
      </c>
      <c r="I498" s="41">
        <f>Table13[[#This Row],[Fecha 
de 
expedición]]+1461</f>
        <v>45916</v>
      </c>
      <c r="J498" s="62" t="str">
        <f t="shared" ca="1" si="24"/>
        <v>si</v>
      </c>
      <c r="K498" s="8" t="str">
        <f t="shared" ca="1" si="25"/>
        <v/>
      </c>
      <c r="L498" s="8"/>
      <c r="M498" s="8" t="str">
        <f t="shared" ca="1" si="26"/>
        <v>no</v>
      </c>
      <c r="Q498" s="23" t="str" cm="1">
        <f t="array" aca="1" ref="Q498" ca="1">_xlfn.IFS(J498="no","no",$B$10="si","si")</f>
        <v>si</v>
      </c>
    </row>
    <row r="499" spans="1:17" x14ac:dyDescent="0.3">
      <c r="A499" s="63" t="s">
        <v>2420</v>
      </c>
      <c r="B499" s="56" t="s">
        <v>44</v>
      </c>
      <c r="C499" s="80" t="s">
        <v>2421</v>
      </c>
      <c r="D499" s="38" t="s">
        <v>57</v>
      </c>
      <c r="E499" s="37" t="s">
        <v>9840</v>
      </c>
      <c r="F499" s="38" t="s">
        <v>704</v>
      </c>
      <c r="G499" s="39" t="s">
        <v>2423</v>
      </c>
      <c r="H499" s="40">
        <v>43389</v>
      </c>
      <c r="I499" s="41">
        <f>Table13[[#This Row],[Fecha 
de 
expedición]]+1461</f>
        <v>44850</v>
      </c>
      <c r="J499" s="62" t="str">
        <f t="shared" ca="1" si="24"/>
        <v>no</v>
      </c>
      <c r="K499" s="8" t="str">
        <f t="shared" ca="1" si="25"/>
        <v/>
      </c>
      <c r="L499" s="8"/>
      <c r="M499" s="8" t="str">
        <f t="shared" ca="1" si="26"/>
        <v>si</v>
      </c>
      <c r="Q499" s="23" t="str" cm="1">
        <f t="array" aca="1" ref="Q499" ca="1">_xlfn.IFS(J499="no","no",$B$10="si","si")</f>
        <v>no</v>
      </c>
    </row>
    <row r="500" spans="1:17" x14ac:dyDescent="0.3">
      <c r="A500" s="63" t="s">
        <v>2428</v>
      </c>
      <c r="B500" s="56" t="s">
        <v>44</v>
      </c>
      <c r="C500" s="80" t="s">
        <v>2429</v>
      </c>
      <c r="D500" s="38" t="s">
        <v>57</v>
      </c>
      <c r="E500" s="37" t="s">
        <v>2430</v>
      </c>
      <c r="F500" s="38" t="s">
        <v>53</v>
      </c>
      <c r="G500" s="39" t="s">
        <v>2431</v>
      </c>
      <c r="H500" s="40">
        <v>43411</v>
      </c>
      <c r="I500" s="41">
        <f>Table13[[#This Row],[Fecha 
de 
expedición]]+1461</f>
        <v>44872</v>
      </c>
      <c r="J500" s="62" t="str">
        <f t="shared" ca="1" si="24"/>
        <v>no</v>
      </c>
      <c r="K500" s="8" t="str">
        <f t="shared" ca="1" si="25"/>
        <v/>
      </c>
      <c r="L500" s="8"/>
      <c r="M500" s="8" t="str">
        <f t="shared" ca="1" si="26"/>
        <v>si</v>
      </c>
      <c r="Q500" s="23" t="str" cm="1">
        <f t="array" aca="1" ref="Q500" ca="1">_xlfn.IFS(J500="no","no",$B$10="si","si")</f>
        <v>no</v>
      </c>
    </row>
    <row r="501" spans="1:17" x14ac:dyDescent="0.3">
      <c r="A501" s="63" t="s">
        <v>9841</v>
      </c>
      <c r="B501" s="56" t="s">
        <v>62</v>
      </c>
      <c r="C501" s="80" t="s">
        <v>2433</v>
      </c>
      <c r="D501" s="38" t="s">
        <v>57</v>
      </c>
      <c r="E501" s="37" t="s">
        <v>9842</v>
      </c>
      <c r="F501" s="38" t="s">
        <v>129</v>
      </c>
      <c r="G501" s="39" t="s">
        <v>9843</v>
      </c>
      <c r="H501" s="40">
        <v>43286</v>
      </c>
      <c r="I501" s="41">
        <f>Table13[[#This Row],[Fecha 
de 
expedición]]+1461</f>
        <v>44747</v>
      </c>
      <c r="J501" s="62" t="str">
        <f t="shared" ca="1" si="24"/>
        <v>no</v>
      </c>
      <c r="K501" s="8" t="str">
        <f t="shared" ca="1" si="25"/>
        <v/>
      </c>
      <c r="L501" s="8"/>
      <c r="M501" s="8" t="str">
        <f t="shared" ca="1" si="26"/>
        <v>si</v>
      </c>
      <c r="Q501" s="23" t="str" cm="1">
        <f t="array" aca="1" ref="Q501" ca="1">_xlfn.IFS(J501="no","no",$B$10="si","si")</f>
        <v>no</v>
      </c>
    </row>
    <row r="502" spans="1:17" x14ac:dyDescent="0.3">
      <c r="A502" s="63" t="s">
        <v>2440</v>
      </c>
      <c r="B502" s="56" t="s">
        <v>62</v>
      </c>
      <c r="C502" s="80" t="s">
        <v>2441</v>
      </c>
      <c r="D502" s="38" t="s">
        <v>57</v>
      </c>
      <c r="E502" s="37" t="s">
        <v>2442</v>
      </c>
      <c r="F502" s="38" t="s">
        <v>74</v>
      </c>
      <c r="G502" s="39" t="s">
        <v>2443</v>
      </c>
      <c r="H502" s="40">
        <v>43158</v>
      </c>
      <c r="I502" s="41">
        <f>Table13[[#This Row],[Fecha 
de 
expedición]]+1461</f>
        <v>44619</v>
      </c>
      <c r="J502" s="62" t="str">
        <f t="shared" ca="1" si="24"/>
        <v>no</v>
      </c>
      <c r="K502" s="8" t="str">
        <f t="shared" ca="1" si="25"/>
        <v/>
      </c>
      <c r="L502" s="8"/>
      <c r="M502" s="8" t="str">
        <f t="shared" ca="1" si="26"/>
        <v>si</v>
      </c>
      <c r="Q502" s="23" t="str" cm="1">
        <f t="array" aca="1" ref="Q502" ca="1">_xlfn.IFS(J502="no","no",$B$10="si","si")</f>
        <v>no</v>
      </c>
    </row>
    <row r="503" spans="1:17" x14ac:dyDescent="0.3">
      <c r="A503" s="63" t="s">
        <v>2444</v>
      </c>
      <c r="B503" s="56" t="s">
        <v>62</v>
      </c>
      <c r="C503" s="80" t="s">
        <v>2445</v>
      </c>
      <c r="D503" s="38" t="s">
        <v>57</v>
      </c>
      <c r="E503" s="37" t="s">
        <v>9844</v>
      </c>
      <c r="F503" s="38" t="s">
        <v>74</v>
      </c>
      <c r="G503" s="39" t="s">
        <v>2447</v>
      </c>
      <c r="H503" s="40">
        <v>43180</v>
      </c>
      <c r="I503" s="41">
        <f>Table13[[#This Row],[Fecha 
de 
expedición]]+1461</f>
        <v>44641</v>
      </c>
      <c r="J503" s="62" t="str">
        <f t="shared" ca="1" si="24"/>
        <v>no</v>
      </c>
      <c r="K503" s="8" t="str">
        <f t="shared" ca="1" si="25"/>
        <v/>
      </c>
      <c r="L503" s="8"/>
      <c r="M503" s="8" t="str">
        <f t="shared" ca="1" si="26"/>
        <v>si</v>
      </c>
      <c r="Q503" s="23" t="str" cm="1">
        <f t="array" aca="1" ref="Q503" ca="1">_xlfn.IFS(J503="no","no",$B$10="si","si")</f>
        <v>no</v>
      </c>
    </row>
    <row r="504" spans="1:17" x14ac:dyDescent="0.3">
      <c r="A504" s="63" t="s">
        <v>2448</v>
      </c>
      <c r="B504" s="56" t="s">
        <v>62</v>
      </c>
      <c r="C504" s="80" t="s">
        <v>2449</v>
      </c>
      <c r="D504" s="38" t="s">
        <v>57</v>
      </c>
      <c r="E504" s="37" t="s">
        <v>2450</v>
      </c>
      <c r="F504" s="38" t="s">
        <v>74</v>
      </c>
      <c r="G504" s="39" t="s">
        <v>2451</v>
      </c>
      <c r="H504" s="40">
        <v>43139</v>
      </c>
      <c r="I504" s="41">
        <f>Table13[[#This Row],[Fecha 
de 
expedición]]+1461</f>
        <v>44600</v>
      </c>
      <c r="J504" s="62" t="str">
        <f t="shared" ca="1" si="24"/>
        <v>no</v>
      </c>
      <c r="K504" s="8" t="str">
        <f t="shared" ca="1" si="25"/>
        <v/>
      </c>
      <c r="L504" s="8"/>
      <c r="M504" s="8" t="str">
        <f t="shared" ca="1" si="26"/>
        <v>si</v>
      </c>
      <c r="Q504" s="23" t="str" cm="1">
        <f t="array" aca="1" ref="Q504" ca="1">_xlfn.IFS(J504="no","no",$B$10="si","si")</f>
        <v>no</v>
      </c>
    </row>
    <row r="505" spans="1:17" x14ac:dyDescent="0.3">
      <c r="A505" s="63" t="s">
        <v>2456</v>
      </c>
      <c r="B505" s="56" t="s">
        <v>44</v>
      </c>
      <c r="C505" s="80" t="s">
        <v>2457</v>
      </c>
      <c r="D505" s="38" t="s">
        <v>46</v>
      </c>
      <c r="E505" s="37" t="s">
        <v>2458</v>
      </c>
      <c r="F505" s="38" t="s">
        <v>53</v>
      </c>
      <c r="G505" s="39" t="s">
        <v>2459</v>
      </c>
      <c r="H505" s="40">
        <v>44518</v>
      </c>
      <c r="I505" s="41">
        <f>Table13[[#This Row],[Fecha 
de 
expedición]]+1461</f>
        <v>45979</v>
      </c>
      <c r="J505" s="62" t="str">
        <f t="shared" ca="1" si="24"/>
        <v>si</v>
      </c>
      <c r="K505" s="8" t="str">
        <f t="shared" ca="1" si="25"/>
        <v/>
      </c>
      <c r="L505" s="8"/>
      <c r="M505" s="8" t="str">
        <f t="shared" ca="1" si="26"/>
        <v>no</v>
      </c>
      <c r="Q505" s="23" t="str" cm="1">
        <f t="array" aca="1" ref="Q505" ca="1">_xlfn.IFS(J505="no","no",$B$10="si","si")</f>
        <v>si</v>
      </c>
    </row>
    <row r="506" spans="1:17" x14ac:dyDescent="0.3">
      <c r="A506" s="63" t="s">
        <v>2460</v>
      </c>
      <c r="B506" s="56" t="s">
        <v>62</v>
      </c>
      <c r="C506" s="80" t="s">
        <v>2461</v>
      </c>
      <c r="D506" s="38" t="s">
        <v>46</v>
      </c>
      <c r="E506" s="37" t="s">
        <v>2462</v>
      </c>
      <c r="F506" s="38" t="s">
        <v>124</v>
      </c>
      <c r="G506" s="39" t="s">
        <v>2463</v>
      </c>
      <c r="H506" s="40">
        <v>43235</v>
      </c>
      <c r="I506" s="41">
        <f>Table13[[#This Row],[Fecha 
de 
expedición]]+1461</f>
        <v>44696</v>
      </c>
      <c r="J506" s="62" t="str">
        <f t="shared" ca="1" si="24"/>
        <v>no</v>
      </c>
      <c r="K506" s="8" t="str">
        <f t="shared" ca="1" si="25"/>
        <v/>
      </c>
      <c r="L506" s="8"/>
      <c r="M506" s="8" t="str">
        <f t="shared" ca="1" si="26"/>
        <v>si</v>
      </c>
      <c r="Q506" s="23" t="str" cm="1">
        <f t="array" aca="1" ref="Q506" ca="1">_xlfn.IFS(J506="no","no",$B$10="si","si")</f>
        <v>no</v>
      </c>
    </row>
    <row r="507" spans="1:17" x14ac:dyDescent="0.3">
      <c r="A507" s="63" t="s">
        <v>9845</v>
      </c>
      <c r="B507" s="56" t="s">
        <v>44</v>
      </c>
      <c r="C507" s="80" t="s">
        <v>2465</v>
      </c>
      <c r="D507" s="38" t="s">
        <v>57</v>
      </c>
      <c r="E507" s="37" t="s">
        <v>2466</v>
      </c>
      <c r="F507" s="38" t="s">
        <v>267</v>
      </c>
      <c r="G507" s="39" t="s">
        <v>9846</v>
      </c>
      <c r="H507" s="40">
        <v>43361</v>
      </c>
      <c r="I507" s="41">
        <f>Table13[[#This Row],[Fecha 
de 
expedición]]+1461</f>
        <v>44822</v>
      </c>
      <c r="J507" s="62" t="str">
        <f t="shared" ca="1" si="24"/>
        <v>no</v>
      </c>
      <c r="K507" s="8" t="str">
        <f t="shared" ca="1" si="25"/>
        <v/>
      </c>
      <c r="L507" s="8"/>
      <c r="M507" s="8" t="str">
        <f t="shared" ca="1" si="26"/>
        <v>si</v>
      </c>
      <c r="Q507" s="23" t="str" cm="1">
        <f t="array" aca="1" ref="Q507" ca="1">_xlfn.IFS(J507="no","no",$B$10="si","si")</f>
        <v>no</v>
      </c>
    </row>
    <row r="508" spans="1:17" x14ac:dyDescent="0.3">
      <c r="A508" s="63" t="s">
        <v>2468</v>
      </c>
      <c r="B508" s="56" t="s">
        <v>44</v>
      </c>
      <c r="C508" s="80" t="s">
        <v>2469</v>
      </c>
      <c r="D508" s="38" t="s">
        <v>57</v>
      </c>
      <c r="E508" s="37" t="s">
        <v>2470</v>
      </c>
      <c r="F508" s="38" t="s">
        <v>2471</v>
      </c>
      <c r="G508" s="39" t="s">
        <v>2472</v>
      </c>
      <c r="H508" s="40">
        <v>44518</v>
      </c>
      <c r="I508" s="41">
        <f>Table13[[#This Row],[Fecha 
de 
expedición]]+1461</f>
        <v>45979</v>
      </c>
      <c r="J508" s="62" t="str">
        <f t="shared" ca="1" si="24"/>
        <v>si</v>
      </c>
      <c r="K508" s="8" t="str">
        <f t="shared" ca="1" si="25"/>
        <v/>
      </c>
      <c r="L508" s="8"/>
      <c r="M508" s="8" t="str">
        <f t="shared" ca="1" si="26"/>
        <v>no</v>
      </c>
      <c r="Q508" s="23" t="str" cm="1">
        <f t="array" aca="1" ref="Q508" ca="1">_xlfn.IFS(J508="no","no",$B$10="si","si")</f>
        <v>si</v>
      </c>
    </row>
    <row r="509" spans="1:17" x14ac:dyDescent="0.3">
      <c r="A509" s="63" t="s">
        <v>2477</v>
      </c>
      <c r="B509" s="56" t="s">
        <v>44</v>
      </c>
      <c r="C509" s="80" t="s">
        <v>2478</v>
      </c>
      <c r="D509" s="38" t="s">
        <v>57</v>
      </c>
      <c r="E509" s="59" t="s">
        <v>2479</v>
      </c>
      <c r="F509" s="38" t="s">
        <v>704</v>
      </c>
      <c r="G509" s="39" t="s">
        <v>2480</v>
      </c>
      <c r="H509" s="40">
        <v>44406</v>
      </c>
      <c r="I509" s="41">
        <f>Table13[[#This Row],[Fecha 
de 
expedición]]+1461</f>
        <v>45867</v>
      </c>
      <c r="J509" s="62" t="str">
        <f t="shared" ca="1" si="24"/>
        <v>si</v>
      </c>
      <c r="K509" s="8" t="str">
        <f t="shared" ca="1" si="25"/>
        <v/>
      </c>
      <c r="L509" s="8"/>
      <c r="M509" s="8" t="str">
        <f t="shared" ca="1" si="26"/>
        <v>no</v>
      </c>
      <c r="Q509" s="23" t="str" cm="1">
        <f t="array" aca="1" ref="Q509" ca="1">_xlfn.IFS(J509="no","no",$B$10="si","si")</f>
        <v>si</v>
      </c>
    </row>
    <row r="510" spans="1:17" x14ac:dyDescent="0.3">
      <c r="A510" s="63" t="s">
        <v>2485</v>
      </c>
      <c r="B510" s="56" t="s">
        <v>44</v>
      </c>
      <c r="C510" s="80" t="s">
        <v>2486</v>
      </c>
      <c r="D510" s="38" t="s">
        <v>57</v>
      </c>
      <c r="E510" s="37" t="s">
        <v>2487</v>
      </c>
      <c r="F510" s="38" t="s">
        <v>124</v>
      </c>
      <c r="G510" s="39" t="s">
        <v>9847</v>
      </c>
      <c r="H510" s="40">
        <v>43511</v>
      </c>
      <c r="I510" s="41">
        <f>Table13[[#This Row],[Fecha 
de 
expedición]]+1461</f>
        <v>44972</v>
      </c>
      <c r="J510" s="62" t="str">
        <f t="shared" ca="1" si="24"/>
        <v>no</v>
      </c>
      <c r="K510" s="8" t="str">
        <f t="shared" ca="1" si="25"/>
        <v/>
      </c>
      <c r="L510" s="8"/>
      <c r="M510" s="8" t="str">
        <f t="shared" ca="1" si="26"/>
        <v>si</v>
      </c>
      <c r="Q510" s="23" t="str" cm="1">
        <f t="array" aca="1" ref="Q510" ca="1">_xlfn.IFS(J510="no","no",$B$10="si","si")</f>
        <v>no</v>
      </c>
    </row>
    <row r="511" spans="1:17" x14ac:dyDescent="0.3">
      <c r="A511" s="63" t="s">
        <v>2489</v>
      </c>
      <c r="B511" s="56" t="s">
        <v>62</v>
      </c>
      <c r="C511" s="80" t="s">
        <v>2490</v>
      </c>
      <c r="D511" s="38" t="s">
        <v>57</v>
      </c>
      <c r="E511" s="37" t="s">
        <v>2491</v>
      </c>
      <c r="F511" s="38" t="s">
        <v>892</v>
      </c>
      <c r="G511" s="39" t="s">
        <v>2492</v>
      </c>
      <c r="H511" s="40">
        <v>43256</v>
      </c>
      <c r="I511" s="41">
        <f>Table13[[#This Row],[Fecha 
de 
expedición]]+1461</f>
        <v>44717</v>
      </c>
      <c r="J511" s="62" t="str">
        <f t="shared" ca="1" si="24"/>
        <v>no</v>
      </c>
      <c r="K511" s="8" t="str">
        <f t="shared" ca="1" si="25"/>
        <v/>
      </c>
      <c r="L511" s="8"/>
      <c r="M511" s="8" t="str">
        <f t="shared" ca="1" si="26"/>
        <v>si</v>
      </c>
      <c r="Q511" s="23" t="str" cm="1">
        <f t="array" aca="1" ref="Q511" ca="1">_xlfn.IFS(J511="no","no",$B$10="si","si")</f>
        <v>no</v>
      </c>
    </row>
    <row r="512" spans="1:17" x14ac:dyDescent="0.3">
      <c r="A512" s="63" t="s">
        <v>2493</v>
      </c>
      <c r="B512" s="56" t="s">
        <v>62</v>
      </c>
      <c r="C512" s="80" t="s">
        <v>2494</v>
      </c>
      <c r="D512" s="38" t="s">
        <v>57</v>
      </c>
      <c r="E512" s="37" t="s">
        <v>2495</v>
      </c>
      <c r="F512" s="38" t="s">
        <v>655</v>
      </c>
      <c r="G512" s="39" t="s">
        <v>2496</v>
      </c>
      <c r="H512" s="40">
        <v>43180</v>
      </c>
      <c r="I512" s="41">
        <f>Table13[[#This Row],[Fecha 
de 
expedición]]+1461</f>
        <v>44641</v>
      </c>
      <c r="J512" s="62" t="str">
        <f t="shared" ca="1" si="24"/>
        <v>no</v>
      </c>
      <c r="K512" s="8" t="str">
        <f t="shared" ca="1" si="25"/>
        <v/>
      </c>
      <c r="L512" s="8"/>
      <c r="M512" s="8" t="str">
        <f t="shared" ca="1" si="26"/>
        <v>si</v>
      </c>
      <c r="Q512" s="23" t="str" cm="1">
        <f t="array" aca="1" ref="Q512" ca="1">_xlfn.IFS(J512="no","no",$B$10="si","si")</f>
        <v>no</v>
      </c>
    </row>
    <row r="513" spans="1:17" x14ac:dyDescent="0.3">
      <c r="A513" s="63" t="s">
        <v>2497</v>
      </c>
      <c r="B513" s="56" t="s">
        <v>62</v>
      </c>
      <c r="C513" s="80" t="s">
        <v>2498</v>
      </c>
      <c r="D513" s="38" t="s">
        <v>46</v>
      </c>
      <c r="E513" s="37" t="s">
        <v>2499</v>
      </c>
      <c r="F513" s="38" t="s">
        <v>119</v>
      </c>
      <c r="G513" s="39" t="s">
        <v>2500</v>
      </c>
      <c r="H513" s="40">
        <v>43137</v>
      </c>
      <c r="I513" s="41">
        <f>Table13[[#This Row],[Fecha 
de 
expedición]]+1461</f>
        <v>44598</v>
      </c>
      <c r="J513" s="62" t="str">
        <f t="shared" ca="1" si="24"/>
        <v>no</v>
      </c>
      <c r="K513" s="8" t="str">
        <f t="shared" ca="1" si="25"/>
        <v/>
      </c>
      <c r="L513" s="8"/>
      <c r="M513" s="8" t="str">
        <f t="shared" ca="1" si="26"/>
        <v>si</v>
      </c>
      <c r="Q513" s="23" t="str" cm="1">
        <f t="array" aca="1" ref="Q513" ca="1">_xlfn.IFS(J513="no","no",$B$10="si","si")</f>
        <v>no</v>
      </c>
    </row>
    <row r="514" spans="1:17" x14ac:dyDescent="0.3">
      <c r="A514" s="63" t="s">
        <v>2501</v>
      </c>
      <c r="B514" s="56" t="s">
        <v>44</v>
      </c>
      <c r="C514" s="80" t="s">
        <v>2502</v>
      </c>
      <c r="D514" s="38" t="s">
        <v>57</v>
      </c>
      <c r="E514" s="37" t="s">
        <v>2503</v>
      </c>
      <c r="F514" s="38" t="s">
        <v>194</v>
      </c>
      <c r="G514" s="39" t="s">
        <v>2504</v>
      </c>
      <c r="H514" s="40">
        <v>43411</v>
      </c>
      <c r="I514" s="41">
        <f>Table13[[#This Row],[Fecha 
de 
expedición]]+1461</f>
        <v>44872</v>
      </c>
      <c r="J514" s="62" t="str">
        <f t="shared" ca="1" si="24"/>
        <v>no</v>
      </c>
      <c r="K514" s="8" t="str">
        <f t="shared" ca="1" si="25"/>
        <v/>
      </c>
      <c r="L514" s="8"/>
      <c r="M514" s="8" t="str">
        <f t="shared" ca="1" si="26"/>
        <v>si</v>
      </c>
      <c r="Q514" s="23" t="str" cm="1">
        <f t="array" aca="1" ref="Q514" ca="1">_xlfn.IFS(J514="no","no",$B$10="si","si")</f>
        <v>no</v>
      </c>
    </row>
    <row r="515" spans="1:17" x14ac:dyDescent="0.3">
      <c r="A515" s="63" t="s">
        <v>2505</v>
      </c>
      <c r="B515" s="56" t="s">
        <v>62</v>
      </c>
      <c r="C515" s="80" t="s">
        <v>2506</v>
      </c>
      <c r="D515" s="38" t="s">
        <v>57</v>
      </c>
      <c r="E515" s="37" t="s">
        <v>9848</v>
      </c>
      <c r="F515" s="38" t="s">
        <v>402</v>
      </c>
      <c r="G515" s="39" t="s">
        <v>2508</v>
      </c>
      <c r="H515" s="40">
        <v>43276</v>
      </c>
      <c r="I515" s="41">
        <f>Table13[[#This Row],[Fecha 
de 
expedición]]+1461</f>
        <v>44737</v>
      </c>
      <c r="J515" s="62" t="str">
        <f t="shared" ca="1" si="24"/>
        <v>no</v>
      </c>
      <c r="K515" s="8" t="str">
        <f t="shared" ca="1" si="25"/>
        <v/>
      </c>
      <c r="L515" s="8"/>
      <c r="M515" s="8" t="str">
        <f t="shared" ca="1" si="26"/>
        <v>si</v>
      </c>
      <c r="Q515" s="23" t="str" cm="1">
        <f t="array" aca="1" ref="Q515" ca="1">_xlfn.IFS(J515="no","no",$B$10="si","si")</f>
        <v>no</v>
      </c>
    </row>
    <row r="516" spans="1:17" x14ac:dyDescent="0.3">
      <c r="A516" s="63" t="s">
        <v>2509</v>
      </c>
      <c r="B516" s="56" t="s">
        <v>62</v>
      </c>
      <c r="C516" s="80" t="s">
        <v>2510</v>
      </c>
      <c r="D516" s="38" t="s">
        <v>57</v>
      </c>
      <c r="E516" s="37" t="s">
        <v>2511</v>
      </c>
      <c r="F516" s="38" t="s">
        <v>109</v>
      </c>
      <c r="G516" s="39" t="s">
        <v>9849</v>
      </c>
      <c r="H516" s="40">
        <v>43171</v>
      </c>
      <c r="I516" s="41">
        <f>Table13[[#This Row],[Fecha 
de 
expedición]]+1461</f>
        <v>44632</v>
      </c>
      <c r="J516" s="62" t="str">
        <f t="shared" ca="1" si="24"/>
        <v>no</v>
      </c>
      <c r="K516" s="8" t="str">
        <f t="shared" ca="1" si="25"/>
        <v/>
      </c>
      <c r="L516" s="8"/>
      <c r="M516" s="8" t="str">
        <f t="shared" ca="1" si="26"/>
        <v>si</v>
      </c>
      <c r="Q516" s="23" t="str" cm="1">
        <f t="array" aca="1" ref="Q516" ca="1">_xlfn.IFS(J516="no","no",$B$10="si","si")</f>
        <v>no</v>
      </c>
    </row>
    <row r="517" spans="1:17" x14ac:dyDescent="0.3">
      <c r="A517" s="63" t="s">
        <v>2521</v>
      </c>
      <c r="B517" s="56" t="s">
        <v>62</v>
      </c>
      <c r="C517" s="80" t="s">
        <v>2522</v>
      </c>
      <c r="D517" s="38" t="s">
        <v>57</v>
      </c>
      <c r="E517" s="37" t="s">
        <v>2523</v>
      </c>
      <c r="F517" s="38" t="s">
        <v>294</v>
      </c>
      <c r="G517" s="39" t="s">
        <v>2524</v>
      </c>
      <c r="H517" s="40">
        <v>43171</v>
      </c>
      <c r="I517" s="41">
        <f>Table13[[#This Row],[Fecha 
de 
expedición]]+1461</f>
        <v>44632</v>
      </c>
      <c r="J517" s="62" t="str">
        <f t="shared" ca="1" si="24"/>
        <v>no</v>
      </c>
      <c r="K517" s="8" t="str">
        <f t="shared" ca="1" si="25"/>
        <v/>
      </c>
      <c r="L517" s="8"/>
      <c r="M517" s="8" t="str">
        <f t="shared" ca="1" si="26"/>
        <v>si</v>
      </c>
      <c r="Q517" s="23" t="str" cm="1">
        <f t="array" aca="1" ref="Q517" ca="1">_xlfn.IFS(J517="no","no",$B$10="si","si")</f>
        <v>no</v>
      </c>
    </row>
    <row r="518" spans="1:17" x14ac:dyDescent="0.3">
      <c r="A518" s="61" t="s">
        <v>2525</v>
      </c>
      <c r="B518" s="56" t="s">
        <v>44</v>
      </c>
      <c r="C518" s="57" t="s">
        <v>2526</v>
      </c>
      <c r="D518" s="38" t="s">
        <v>2527</v>
      </c>
      <c r="E518" s="60" t="s">
        <v>2528</v>
      </c>
      <c r="F518" s="38" t="s">
        <v>48</v>
      </c>
      <c r="G518" s="39" t="s">
        <v>2529</v>
      </c>
      <c r="H518" s="81">
        <v>44530</v>
      </c>
      <c r="I518" s="84">
        <f>Table13[[#This Row],[Fecha 
de 
expedición]]+1461</f>
        <v>45991</v>
      </c>
      <c r="J518" s="62" t="str">
        <f t="shared" ca="1" si="24"/>
        <v>si</v>
      </c>
      <c r="K518" s="8" t="str">
        <f t="shared" ca="1" si="25"/>
        <v/>
      </c>
      <c r="L518" s="8"/>
      <c r="M518" s="8" t="str">
        <f t="shared" ca="1" si="26"/>
        <v>no</v>
      </c>
      <c r="Q518" s="23" t="str" cm="1">
        <f t="array" aca="1" ref="Q518" ca="1">_xlfn.IFS(J518="no","no",$B$10="si","si")</f>
        <v>si</v>
      </c>
    </row>
    <row r="519" spans="1:17" x14ac:dyDescent="0.3">
      <c r="A519" s="63" t="s">
        <v>2530</v>
      </c>
      <c r="B519" s="56" t="s">
        <v>62</v>
      </c>
      <c r="C519" s="80" t="s">
        <v>2531</v>
      </c>
      <c r="D519" s="38" t="s">
        <v>57</v>
      </c>
      <c r="E519" s="37" t="s">
        <v>2532</v>
      </c>
      <c r="F519" s="38" t="s">
        <v>119</v>
      </c>
      <c r="G519" s="39" t="s">
        <v>2533</v>
      </c>
      <c r="H519" s="40">
        <v>43243</v>
      </c>
      <c r="I519" s="41">
        <f>Table13[[#This Row],[Fecha 
de 
expedición]]+1461</f>
        <v>44704</v>
      </c>
      <c r="J519" s="62" t="str">
        <f t="shared" ca="1" si="24"/>
        <v>no</v>
      </c>
      <c r="K519" s="8" t="str">
        <f t="shared" ca="1" si="25"/>
        <v/>
      </c>
      <c r="L519" s="8"/>
      <c r="M519" s="8" t="str">
        <f t="shared" ca="1" si="26"/>
        <v>si</v>
      </c>
      <c r="Q519" s="23" t="str" cm="1">
        <f t="array" aca="1" ref="Q519" ca="1">_xlfn.IFS(J519="no","no",$B$10="si","si")</f>
        <v>no</v>
      </c>
    </row>
    <row r="520" spans="1:17" x14ac:dyDescent="0.3">
      <c r="A520" s="63" t="s">
        <v>2542</v>
      </c>
      <c r="B520" s="56" t="s">
        <v>62</v>
      </c>
      <c r="C520" s="80" t="s">
        <v>2543</v>
      </c>
      <c r="D520" s="38" t="s">
        <v>57</v>
      </c>
      <c r="E520" s="37" t="s">
        <v>2544</v>
      </c>
      <c r="F520" s="38" t="s">
        <v>53</v>
      </c>
      <c r="G520" s="39" t="s">
        <v>2545</v>
      </c>
      <c r="H520" s="40">
        <v>43117</v>
      </c>
      <c r="I520" s="41">
        <f>Table13[[#This Row],[Fecha 
de 
expedición]]+1461</f>
        <v>44578</v>
      </c>
      <c r="J520" s="62" t="str">
        <f t="shared" ca="1" si="24"/>
        <v>no</v>
      </c>
      <c r="K520" s="8" t="str">
        <f t="shared" ca="1" si="25"/>
        <v/>
      </c>
      <c r="L520" s="8"/>
      <c r="M520" s="8" t="str">
        <f t="shared" ca="1" si="26"/>
        <v>si</v>
      </c>
      <c r="Q520" s="23" t="str" cm="1">
        <f t="array" aca="1" ref="Q520" ca="1">_xlfn.IFS(J520="no","no",$B$10="si","si")</f>
        <v>no</v>
      </c>
    </row>
    <row r="521" spans="1:17" x14ac:dyDescent="0.3">
      <c r="A521" s="63" t="s">
        <v>2546</v>
      </c>
      <c r="B521" s="56" t="s">
        <v>44</v>
      </c>
      <c r="C521" s="80" t="s">
        <v>2547</v>
      </c>
      <c r="D521" s="38" t="s">
        <v>57</v>
      </c>
      <c r="E521" s="37" t="s">
        <v>2548</v>
      </c>
      <c r="F521" s="38" t="s">
        <v>1048</v>
      </c>
      <c r="G521" s="39" t="s">
        <v>9850</v>
      </c>
      <c r="H521" s="40">
        <v>43389</v>
      </c>
      <c r="I521" s="41">
        <f>Table13[[#This Row],[Fecha 
de 
expedición]]+1461</f>
        <v>44850</v>
      </c>
      <c r="J521" s="62" t="str">
        <f t="shared" ca="1" si="24"/>
        <v>no</v>
      </c>
      <c r="K521" s="8" t="str">
        <f t="shared" ca="1" si="25"/>
        <v/>
      </c>
      <c r="L521" s="8"/>
      <c r="M521" s="8" t="str">
        <f t="shared" ca="1" si="26"/>
        <v>si</v>
      </c>
      <c r="Q521" s="23" t="str" cm="1">
        <f t="array" aca="1" ref="Q521" ca="1">_xlfn.IFS(J521="no","no",$B$10="si","si")</f>
        <v>no</v>
      </c>
    </row>
    <row r="522" spans="1:17" x14ac:dyDescent="0.3">
      <c r="A522" s="63" t="s">
        <v>2550</v>
      </c>
      <c r="B522" s="56" t="s">
        <v>44</v>
      </c>
      <c r="C522" s="80" t="s">
        <v>2551</v>
      </c>
      <c r="D522" s="38" t="s">
        <v>46</v>
      </c>
      <c r="E522" s="37" t="s">
        <v>2552</v>
      </c>
      <c r="F522" s="38" t="s">
        <v>267</v>
      </c>
      <c r="G522" s="39" t="s">
        <v>9851</v>
      </c>
      <c r="H522" s="40">
        <v>43361</v>
      </c>
      <c r="I522" s="41">
        <f>Table13[[#This Row],[Fecha 
de 
expedición]]+1461</f>
        <v>44822</v>
      </c>
      <c r="J522" s="62" t="str">
        <f t="shared" ca="1" si="24"/>
        <v>no</v>
      </c>
      <c r="K522" s="8" t="str">
        <f t="shared" ca="1" si="25"/>
        <v/>
      </c>
      <c r="L522" s="8"/>
      <c r="M522" s="8" t="str">
        <f t="shared" ca="1" si="26"/>
        <v>si</v>
      </c>
      <c r="Q522" s="23" t="str" cm="1">
        <f t="array" aca="1" ref="Q522" ca="1">_xlfn.IFS(J522="no","no",$B$10="si","si")</f>
        <v>no</v>
      </c>
    </row>
    <row r="523" spans="1:17" x14ac:dyDescent="0.3">
      <c r="A523" s="63" t="s">
        <v>9852</v>
      </c>
      <c r="B523" s="56" t="s">
        <v>44</v>
      </c>
      <c r="C523" s="80" t="s">
        <v>2555</v>
      </c>
      <c r="D523" s="38" t="s">
        <v>57</v>
      </c>
      <c r="E523" s="37" t="s">
        <v>2556</v>
      </c>
      <c r="F523" s="38" t="s">
        <v>1949</v>
      </c>
      <c r="G523" s="39" t="s">
        <v>2557</v>
      </c>
      <c r="H523" s="40">
        <v>43551</v>
      </c>
      <c r="I523" s="41">
        <f>Table13[[#This Row],[Fecha 
de 
expedición]]+1461</f>
        <v>45012</v>
      </c>
      <c r="J523" s="62" t="str">
        <f t="shared" ca="1" si="24"/>
        <v>no</v>
      </c>
      <c r="K523" s="8" t="str">
        <f t="shared" ca="1" si="25"/>
        <v/>
      </c>
      <c r="L523" s="8"/>
      <c r="M523" s="8" t="str">
        <f t="shared" ca="1" si="26"/>
        <v>si</v>
      </c>
      <c r="Q523" s="23" t="str" cm="1">
        <f t="array" aca="1" ref="Q523" ca="1">_xlfn.IFS(J523="no","no",$B$10="si","si")</f>
        <v>no</v>
      </c>
    </row>
    <row r="524" spans="1:17" x14ac:dyDescent="0.3">
      <c r="A524" s="63" t="s">
        <v>2558</v>
      </c>
      <c r="B524" s="56" t="s">
        <v>44</v>
      </c>
      <c r="C524" s="80" t="s">
        <v>2559</v>
      </c>
      <c r="D524" s="38" t="s">
        <v>46</v>
      </c>
      <c r="E524" s="37" t="s">
        <v>2560</v>
      </c>
      <c r="F524" s="38" t="s">
        <v>114</v>
      </c>
      <c r="G524" s="39" t="s">
        <v>2561</v>
      </c>
      <c r="H524" s="40">
        <v>43539</v>
      </c>
      <c r="I524" s="41">
        <f>Table13[[#This Row],[Fecha 
de 
expedición]]+1461</f>
        <v>45000</v>
      </c>
      <c r="J524" s="62" t="str">
        <f t="shared" ca="1" si="24"/>
        <v>no</v>
      </c>
      <c r="K524" s="8" t="str">
        <f t="shared" ca="1" si="25"/>
        <v/>
      </c>
      <c r="L524" s="8"/>
      <c r="M524" s="8" t="str">
        <f t="shared" ca="1" si="26"/>
        <v>si</v>
      </c>
      <c r="Q524" s="23" t="str" cm="1">
        <f t="array" aca="1" ref="Q524" ca="1">_xlfn.IFS(J524="no","no",$B$10="si","si")</f>
        <v>no</v>
      </c>
    </row>
    <row r="525" spans="1:17" x14ac:dyDescent="0.3">
      <c r="A525" s="63" t="s">
        <v>2562</v>
      </c>
      <c r="B525" s="56" t="s">
        <v>44</v>
      </c>
      <c r="C525" s="80" t="s">
        <v>2563</v>
      </c>
      <c r="D525" s="38" t="s">
        <v>57</v>
      </c>
      <c r="E525" s="37" t="s">
        <v>2564</v>
      </c>
      <c r="F525" s="38" t="s">
        <v>89</v>
      </c>
      <c r="G525" s="39" t="s">
        <v>2565</v>
      </c>
      <c r="H525" s="40">
        <v>43790</v>
      </c>
      <c r="I525" s="41">
        <f>Table13[[#This Row],[Fecha 
de 
expedición]]+1461</f>
        <v>45251</v>
      </c>
      <c r="J525" s="62" t="str">
        <f t="shared" ca="1" si="24"/>
        <v>si</v>
      </c>
      <c r="K525" s="8" t="str">
        <f t="shared" ca="1" si="25"/>
        <v>Debe renovar licencia luego de curso de 8 horas</v>
      </c>
      <c r="L525" s="8"/>
      <c r="M525" s="8" t="str">
        <f t="shared" ca="1" si="26"/>
        <v>no</v>
      </c>
      <c r="Q525" s="23" t="str" cm="1">
        <f t="array" aca="1" ref="Q525" ca="1">_xlfn.IFS(J525="no","no",$B$10="si","si")</f>
        <v>si</v>
      </c>
    </row>
    <row r="526" spans="1:17" x14ac:dyDescent="0.3">
      <c r="A526" s="63" t="s">
        <v>2566</v>
      </c>
      <c r="B526" s="56" t="s">
        <v>62</v>
      </c>
      <c r="C526" s="80" t="s">
        <v>2567</v>
      </c>
      <c r="D526" s="38" t="s">
        <v>46</v>
      </c>
      <c r="E526" s="37" t="s">
        <v>2568</v>
      </c>
      <c r="F526" s="38" t="s">
        <v>683</v>
      </c>
      <c r="G526" s="39" t="s">
        <v>2569</v>
      </c>
      <c r="H526" s="40">
        <v>43145</v>
      </c>
      <c r="I526" s="41">
        <f>Table13[[#This Row],[Fecha 
de 
expedición]]+1461</f>
        <v>44606</v>
      </c>
      <c r="J526" s="62" t="str">
        <f t="shared" ca="1" si="24"/>
        <v>no</v>
      </c>
      <c r="K526" s="8" t="str">
        <f t="shared" ca="1" si="25"/>
        <v/>
      </c>
      <c r="L526" s="8"/>
      <c r="M526" s="8" t="str">
        <f t="shared" ca="1" si="26"/>
        <v>si</v>
      </c>
      <c r="Q526" s="23" t="str" cm="1">
        <f t="array" aca="1" ref="Q526" ca="1">_xlfn.IFS(J526="no","no",$B$10="si","si")</f>
        <v>no</v>
      </c>
    </row>
    <row r="527" spans="1:17" x14ac:dyDescent="0.3">
      <c r="A527" s="63" t="s">
        <v>2570</v>
      </c>
      <c r="B527" s="56" t="s">
        <v>44</v>
      </c>
      <c r="C527" s="80" t="s">
        <v>2571</v>
      </c>
      <c r="D527" s="38" t="s">
        <v>57</v>
      </c>
      <c r="E527" s="37" t="s">
        <v>2572</v>
      </c>
      <c r="F527" s="38" t="s">
        <v>114</v>
      </c>
      <c r="G527" s="39" t="s">
        <v>9853</v>
      </c>
      <c r="H527" s="40">
        <v>43389</v>
      </c>
      <c r="I527" s="41">
        <f>Table13[[#This Row],[Fecha 
de 
expedición]]+1461</f>
        <v>44850</v>
      </c>
      <c r="J527" s="62" t="str">
        <f t="shared" ca="1" si="24"/>
        <v>no</v>
      </c>
      <c r="K527" s="8" t="str">
        <f t="shared" ca="1" si="25"/>
        <v/>
      </c>
      <c r="L527" s="8"/>
      <c r="M527" s="8" t="str">
        <f t="shared" ca="1" si="26"/>
        <v>si</v>
      </c>
      <c r="Q527" s="23" t="str" cm="1">
        <f t="array" aca="1" ref="Q527" ca="1">_xlfn.IFS(J527="no","no",$B$10="si","si")</f>
        <v>no</v>
      </c>
    </row>
    <row r="528" spans="1:17" x14ac:dyDescent="0.3">
      <c r="A528" s="63" t="s">
        <v>2574</v>
      </c>
      <c r="B528" s="56" t="s">
        <v>62</v>
      </c>
      <c r="C528" s="80" t="s">
        <v>2575</v>
      </c>
      <c r="D528" s="38" t="s">
        <v>57</v>
      </c>
      <c r="E528" s="37" t="s">
        <v>2576</v>
      </c>
      <c r="F528" s="38" t="s">
        <v>53</v>
      </c>
      <c r="G528" s="39" t="s">
        <v>9854</v>
      </c>
      <c r="H528" s="40">
        <v>43217</v>
      </c>
      <c r="I528" s="41">
        <f>Table13[[#This Row],[Fecha 
de 
expedición]]+1461</f>
        <v>44678</v>
      </c>
      <c r="J528" s="62" t="str">
        <f t="shared" ca="1" si="24"/>
        <v>no</v>
      </c>
      <c r="K528" s="8" t="str">
        <f t="shared" ca="1" si="25"/>
        <v/>
      </c>
      <c r="L528" s="8"/>
      <c r="M528" s="8" t="str">
        <f t="shared" ca="1" si="26"/>
        <v>si</v>
      </c>
      <c r="Q528" s="23" t="str" cm="1">
        <f t="array" aca="1" ref="Q528" ca="1">_xlfn.IFS(J528="no","no",$B$10="si","si")</f>
        <v>no</v>
      </c>
    </row>
    <row r="529" spans="1:17" x14ac:dyDescent="0.3">
      <c r="A529" s="63" t="s">
        <v>2578</v>
      </c>
      <c r="B529" s="56" t="s">
        <v>62</v>
      </c>
      <c r="C529" s="80" t="s">
        <v>2579</v>
      </c>
      <c r="D529" s="38" t="s">
        <v>46</v>
      </c>
      <c r="E529" s="37" t="s">
        <v>2580</v>
      </c>
      <c r="F529" s="38" t="s">
        <v>124</v>
      </c>
      <c r="G529" s="39" t="s">
        <v>2581</v>
      </c>
      <c r="H529" s="40">
        <v>43221</v>
      </c>
      <c r="I529" s="41">
        <f>Table13[[#This Row],[Fecha 
de 
expedición]]+1461</f>
        <v>44682</v>
      </c>
      <c r="J529" s="62" t="str">
        <f t="shared" ref="J529:J592" ca="1" si="27">IF(I529&gt;=TODAY(),"si","no")</f>
        <v>no</v>
      </c>
      <c r="K529" s="8" t="str">
        <f t="shared" ref="K529:K592" ca="1" si="28">IF(ABS(_xlfn.DAYS(TODAY(),I529))&lt;$B$9,"Debe renovar licencia luego de curso de 8 horas","")</f>
        <v/>
      </c>
      <c r="L529" s="8"/>
      <c r="M529" s="8" t="str">
        <f t="shared" ref="M529:M592" ca="1" si="29">IF(AND(J529="no",$B$10="si"),"si","no")</f>
        <v>si</v>
      </c>
      <c r="Q529" s="23" t="str" cm="1">
        <f t="array" aca="1" ref="Q529" ca="1">_xlfn.IFS(J529="no","no",$B$10="si","si")</f>
        <v>no</v>
      </c>
    </row>
    <row r="530" spans="1:17" x14ac:dyDescent="0.3">
      <c r="A530" s="63" t="s">
        <v>2587</v>
      </c>
      <c r="B530" s="56" t="s">
        <v>44</v>
      </c>
      <c r="C530" s="80" t="s">
        <v>2588</v>
      </c>
      <c r="D530" s="38" t="s">
        <v>57</v>
      </c>
      <c r="E530" s="37" t="s">
        <v>2589</v>
      </c>
      <c r="F530" s="38" t="s">
        <v>709</v>
      </c>
      <c r="G530" s="39" t="s">
        <v>2590</v>
      </c>
      <c r="H530" s="40">
        <v>44326</v>
      </c>
      <c r="I530" s="41">
        <f>Table13[[#This Row],[Fecha 
de 
expedición]]+1461</f>
        <v>45787</v>
      </c>
      <c r="J530" s="62" t="str">
        <f t="shared" ca="1" si="27"/>
        <v>si</v>
      </c>
      <c r="K530" s="8" t="str">
        <f t="shared" ca="1" si="28"/>
        <v/>
      </c>
      <c r="L530" s="8"/>
      <c r="M530" s="8" t="str">
        <f t="shared" ca="1" si="29"/>
        <v>no</v>
      </c>
      <c r="Q530" s="23" t="str" cm="1">
        <f t="array" aca="1" ref="Q530" ca="1">_xlfn.IFS(J530="no","no",$B$10="si","si")</f>
        <v>si</v>
      </c>
    </row>
    <row r="531" spans="1:17" x14ac:dyDescent="0.3">
      <c r="A531" s="63" t="s">
        <v>2591</v>
      </c>
      <c r="B531" s="56" t="s">
        <v>44</v>
      </c>
      <c r="C531" s="80" t="s">
        <v>2592</v>
      </c>
      <c r="D531" s="38" t="s">
        <v>57</v>
      </c>
      <c r="E531" s="37" t="s">
        <v>9855</v>
      </c>
      <c r="F531" s="38" t="s">
        <v>94</v>
      </c>
      <c r="G531" s="39" t="s">
        <v>9856</v>
      </c>
      <c r="H531" s="40">
        <v>43360</v>
      </c>
      <c r="I531" s="41">
        <f>Table13[[#This Row],[Fecha 
de 
expedición]]+1461</f>
        <v>44821</v>
      </c>
      <c r="J531" s="62" t="str">
        <f t="shared" ca="1" si="27"/>
        <v>no</v>
      </c>
      <c r="K531" s="8" t="str">
        <f t="shared" ca="1" si="28"/>
        <v/>
      </c>
      <c r="L531" s="8"/>
      <c r="M531" s="8" t="str">
        <f t="shared" ca="1" si="29"/>
        <v>si</v>
      </c>
      <c r="Q531" s="23" t="str" cm="1">
        <f t="array" aca="1" ref="Q531" ca="1">_xlfn.IFS(J531="no","no",$B$10="si","si")</f>
        <v>no</v>
      </c>
    </row>
    <row r="532" spans="1:17" x14ac:dyDescent="0.3">
      <c r="A532" s="63" t="s">
        <v>2595</v>
      </c>
      <c r="B532" s="56" t="s">
        <v>44</v>
      </c>
      <c r="C532" s="80" t="s">
        <v>2596</v>
      </c>
      <c r="D532" s="38" t="s">
        <v>57</v>
      </c>
      <c r="E532" s="37" t="s">
        <v>3938</v>
      </c>
      <c r="F532" s="38" t="s">
        <v>262</v>
      </c>
      <c r="G532" s="39" t="s">
        <v>2597</v>
      </c>
      <c r="H532" s="40">
        <v>43899</v>
      </c>
      <c r="I532" s="41">
        <f>Table13[[#This Row],[Fecha 
de 
expedición]]+1461</f>
        <v>45360</v>
      </c>
      <c r="J532" s="62" t="str">
        <f t="shared" ca="1" si="27"/>
        <v>si</v>
      </c>
      <c r="K532" s="8" t="str">
        <f t="shared" ca="1" si="28"/>
        <v/>
      </c>
      <c r="L532" s="8"/>
      <c r="M532" s="8" t="str">
        <f t="shared" ca="1" si="29"/>
        <v>no</v>
      </c>
      <c r="Q532" s="23" t="str" cm="1">
        <f t="array" aca="1" ref="Q532" ca="1">_xlfn.IFS(J532="no","no",$B$10="si","si")</f>
        <v>si</v>
      </c>
    </row>
    <row r="533" spans="1:17" x14ac:dyDescent="0.3">
      <c r="A533" s="63" t="s">
        <v>2598</v>
      </c>
      <c r="B533" s="56" t="s">
        <v>44</v>
      </c>
      <c r="C533" s="80" t="s">
        <v>2599</v>
      </c>
      <c r="D533" s="38" t="s">
        <v>57</v>
      </c>
      <c r="E533" s="37" t="s">
        <v>2600</v>
      </c>
      <c r="F533" s="38" t="s">
        <v>119</v>
      </c>
      <c r="G533" s="39" t="s">
        <v>2601</v>
      </c>
      <c r="H533" s="40">
        <v>43360</v>
      </c>
      <c r="I533" s="41">
        <f>Table13[[#This Row],[Fecha 
de 
expedición]]+1461</f>
        <v>44821</v>
      </c>
      <c r="J533" s="62" t="str">
        <f t="shared" ca="1" si="27"/>
        <v>no</v>
      </c>
      <c r="K533" s="8" t="str">
        <f t="shared" ca="1" si="28"/>
        <v/>
      </c>
      <c r="L533" s="8"/>
      <c r="M533" s="8" t="str">
        <f t="shared" ca="1" si="29"/>
        <v>si</v>
      </c>
      <c r="Q533" s="23" t="str" cm="1">
        <f t="array" aca="1" ref="Q533" ca="1">_xlfn.IFS(J533="no","no",$B$10="si","si")</f>
        <v>no</v>
      </c>
    </row>
    <row r="534" spans="1:17" x14ac:dyDescent="0.3">
      <c r="A534" s="63" t="s">
        <v>2602</v>
      </c>
      <c r="B534" s="56" t="s">
        <v>44</v>
      </c>
      <c r="C534" s="80" t="s">
        <v>2603</v>
      </c>
      <c r="D534" s="38" t="s">
        <v>46</v>
      </c>
      <c r="E534" s="37" t="s">
        <v>2604</v>
      </c>
      <c r="F534" s="38" t="s">
        <v>84</v>
      </c>
      <c r="G534" s="39" t="s">
        <v>9857</v>
      </c>
      <c r="H534" s="40">
        <v>43406</v>
      </c>
      <c r="I534" s="41">
        <f>Table13[[#This Row],[Fecha 
de 
expedición]]+1461</f>
        <v>44867</v>
      </c>
      <c r="J534" s="62" t="str">
        <f t="shared" ca="1" si="27"/>
        <v>no</v>
      </c>
      <c r="K534" s="8" t="str">
        <f t="shared" ca="1" si="28"/>
        <v/>
      </c>
      <c r="L534" s="8"/>
      <c r="M534" s="8" t="str">
        <f t="shared" ca="1" si="29"/>
        <v>si</v>
      </c>
      <c r="Q534" s="23" t="str" cm="1">
        <f t="array" aca="1" ref="Q534" ca="1">_xlfn.IFS(J534="no","no",$B$10="si","si")</f>
        <v>no</v>
      </c>
    </row>
    <row r="535" spans="1:17" x14ac:dyDescent="0.3">
      <c r="A535" s="63" t="s">
        <v>2606</v>
      </c>
      <c r="B535" s="56" t="s">
        <v>44</v>
      </c>
      <c r="C535" s="80" t="s">
        <v>2607</v>
      </c>
      <c r="D535" s="38" t="s">
        <v>57</v>
      </c>
      <c r="E535" s="37" t="s">
        <v>2608</v>
      </c>
      <c r="F535" s="38" t="s">
        <v>655</v>
      </c>
      <c r="G535" s="39" t="s">
        <v>2609</v>
      </c>
      <c r="H535" s="40">
        <v>43397</v>
      </c>
      <c r="I535" s="41">
        <f>Table13[[#This Row],[Fecha 
de 
expedición]]+1461</f>
        <v>44858</v>
      </c>
      <c r="J535" s="62" t="str">
        <f t="shared" ca="1" si="27"/>
        <v>no</v>
      </c>
      <c r="K535" s="8" t="str">
        <f t="shared" ca="1" si="28"/>
        <v/>
      </c>
      <c r="L535" s="8"/>
      <c r="M535" s="8" t="str">
        <f t="shared" ca="1" si="29"/>
        <v>si</v>
      </c>
      <c r="Q535" s="23" t="str" cm="1">
        <f t="array" aca="1" ref="Q535" ca="1">_xlfn.IFS(J535="no","no",$B$10="si","si")</f>
        <v>no</v>
      </c>
    </row>
    <row r="536" spans="1:17" x14ac:dyDescent="0.3">
      <c r="A536" s="63" t="s">
        <v>2610</v>
      </c>
      <c r="B536" s="56" t="s">
        <v>62</v>
      </c>
      <c r="C536" s="80" t="s">
        <v>2611</v>
      </c>
      <c r="D536" s="38" t="s">
        <v>57</v>
      </c>
      <c r="E536" s="37" t="s">
        <v>9858</v>
      </c>
      <c r="F536" s="38" t="s">
        <v>285</v>
      </c>
      <c r="G536" s="39" t="s">
        <v>9859</v>
      </c>
      <c r="H536" s="40">
        <v>43286</v>
      </c>
      <c r="I536" s="41">
        <f>Table13[[#This Row],[Fecha 
de 
expedición]]+1461</f>
        <v>44747</v>
      </c>
      <c r="J536" s="62" t="str">
        <f t="shared" ca="1" si="27"/>
        <v>no</v>
      </c>
      <c r="K536" s="8" t="str">
        <f t="shared" ca="1" si="28"/>
        <v/>
      </c>
      <c r="L536" s="8"/>
      <c r="M536" s="8" t="str">
        <f t="shared" ca="1" si="29"/>
        <v>si</v>
      </c>
      <c r="Q536" s="23" t="str" cm="1">
        <f t="array" aca="1" ref="Q536" ca="1">_xlfn.IFS(J536="no","no",$B$10="si","si")</f>
        <v>no</v>
      </c>
    </row>
    <row r="537" spans="1:17" x14ac:dyDescent="0.3">
      <c r="A537" s="63" t="s">
        <v>2614</v>
      </c>
      <c r="B537" s="56" t="s">
        <v>44</v>
      </c>
      <c r="C537" s="80" t="s">
        <v>2615</v>
      </c>
      <c r="D537" s="38" t="s">
        <v>57</v>
      </c>
      <c r="E537" s="37" t="s">
        <v>2616</v>
      </c>
      <c r="F537" s="38" t="s">
        <v>89</v>
      </c>
      <c r="G537" s="39" t="s">
        <v>2617</v>
      </c>
      <c r="H537" s="40">
        <v>43818</v>
      </c>
      <c r="I537" s="41">
        <f>Table13[[#This Row],[Fecha 
de 
expedición]]+1461</f>
        <v>45279</v>
      </c>
      <c r="J537" s="62" t="str">
        <f t="shared" ca="1" si="27"/>
        <v>si</v>
      </c>
      <c r="K537" s="8" t="str">
        <f t="shared" ca="1" si="28"/>
        <v/>
      </c>
      <c r="L537" s="8"/>
      <c r="M537" s="8" t="str">
        <f t="shared" ca="1" si="29"/>
        <v>no</v>
      </c>
      <c r="Q537" s="23" t="str" cm="1">
        <f t="array" aca="1" ref="Q537" ca="1">_xlfn.IFS(J537="no","no",$B$10="si","si")</f>
        <v>si</v>
      </c>
    </row>
    <row r="538" spans="1:17" x14ac:dyDescent="0.3">
      <c r="A538" s="63" t="s">
        <v>2618</v>
      </c>
      <c r="B538" s="56" t="s">
        <v>44</v>
      </c>
      <c r="C538" s="80" t="s">
        <v>2619</v>
      </c>
      <c r="D538" s="38" t="s">
        <v>57</v>
      </c>
      <c r="E538" s="37" t="s">
        <v>2620</v>
      </c>
      <c r="F538" s="38" t="s">
        <v>155</v>
      </c>
      <c r="G538" s="39" t="s">
        <v>2621</v>
      </c>
      <c r="H538" s="40">
        <v>43410</v>
      </c>
      <c r="I538" s="41">
        <f>Table13[[#This Row],[Fecha 
de 
expedición]]+1461</f>
        <v>44871</v>
      </c>
      <c r="J538" s="62" t="str">
        <f t="shared" ca="1" si="27"/>
        <v>no</v>
      </c>
      <c r="K538" s="8" t="str">
        <f t="shared" ca="1" si="28"/>
        <v/>
      </c>
      <c r="L538" s="8"/>
      <c r="M538" s="8" t="str">
        <f t="shared" ca="1" si="29"/>
        <v>si</v>
      </c>
      <c r="Q538" s="23" t="str" cm="1">
        <f t="array" aca="1" ref="Q538" ca="1">_xlfn.IFS(J538="no","no",$B$10="si","si")</f>
        <v>no</v>
      </c>
    </row>
    <row r="539" spans="1:17" x14ac:dyDescent="0.3">
      <c r="A539" s="63" t="s">
        <v>2622</v>
      </c>
      <c r="B539" s="56" t="s">
        <v>44</v>
      </c>
      <c r="C539" s="80" t="s">
        <v>2623</v>
      </c>
      <c r="D539" s="38" t="s">
        <v>57</v>
      </c>
      <c r="E539" s="37" t="s">
        <v>2624</v>
      </c>
      <c r="F539" s="38" t="s">
        <v>155</v>
      </c>
      <c r="G539" s="39" t="s">
        <v>9860</v>
      </c>
      <c r="H539" s="40">
        <v>43389</v>
      </c>
      <c r="I539" s="41">
        <f>Table13[[#This Row],[Fecha 
de 
expedición]]+1461</f>
        <v>44850</v>
      </c>
      <c r="J539" s="62" t="str">
        <f t="shared" ca="1" si="27"/>
        <v>no</v>
      </c>
      <c r="K539" s="8" t="str">
        <f t="shared" ca="1" si="28"/>
        <v/>
      </c>
      <c r="L539" s="8"/>
      <c r="M539" s="8" t="str">
        <f t="shared" ca="1" si="29"/>
        <v>si</v>
      </c>
      <c r="Q539" s="23" t="str" cm="1">
        <f t="array" aca="1" ref="Q539" ca="1">_xlfn.IFS(J539="no","no",$B$10="si","si")</f>
        <v>no</v>
      </c>
    </row>
    <row r="540" spans="1:17" x14ac:dyDescent="0.3">
      <c r="A540" s="63" t="s">
        <v>2626</v>
      </c>
      <c r="B540" s="56" t="s">
        <v>62</v>
      </c>
      <c r="C540" s="80" t="s">
        <v>2627</v>
      </c>
      <c r="D540" s="38" t="s">
        <v>57</v>
      </c>
      <c r="E540" s="37" t="s">
        <v>9861</v>
      </c>
      <c r="F540" s="38" t="s">
        <v>89</v>
      </c>
      <c r="G540" s="39" t="s">
        <v>9862</v>
      </c>
      <c r="H540" s="40">
        <v>43325</v>
      </c>
      <c r="I540" s="41">
        <f>Table13[[#This Row],[Fecha 
de 
expedición]]+1461</f>
        <v>44786</v>
      </c>
      <c r="J540" s="62" t="str">
        <f t="shared" ca="1" si="27"/>
        <v>no</v>
      </c>
      <c r="K540" s="8" t="str">
        <f t="shared" ca="1" si="28"/>
        <v/>
      </c>
      <c r="L540" s="8"/>
      <c r="M540" s="8" t="str">
        <f t="shared" ca="1" si="29"/>
        <v>si</v>
      </c>
      <c r="Q540" s="23" t="str" cm="1">
        <f t="array" aca="1" ref="Q540" ca="1">_xlfn.IFS(J540="no","no",$B$10="si","si")</f>
        <v>no</v>
      </c>
    </row>
    <row r="541" spans="1:17" x14ac:dyDescent="0.3">
      <c r="A541" s="63" t="s">
        <v>2630</v>
      </c>
      <c r="B541" s="56" t="s">
        <v>44</v>
      </c>
      <c r="C541" s="80" t="s">
        <v>2631</v>
      </c>
      <c r="D541" s="38" t="s">
        <v>57</v>
      </c>
      <c r="E541" s="42" t="s">
        <v>2632</v>
      </c>
      <c r="F541" s="38" t="s">
        <v>194</v>
      </c>
      <c r="G541" s="39" t="s">
        <v>2633</v>
      </c>
      <c r="H541" s="40">
        <v>44336</v>
      </c>
      <c r="I541" s="41">
        <f>Table13[[#This Row],[Fecha 
de 
expedición]]+1461</f>
        <v>45797</v>
      </c>
      <c r="J541" s="62" t="str">
        <f t="shared" ca="1" si="27"/>
        <v>si</v>
      </c>
      <c r="K541" s="8" t="str">
        <f t="shared" ca="1" si="28"/>
        <v/>
      </c>
      <c r="L541" s="8"/>
      <c r="M541" s="8" t="str">
        <f t="shared" ca="1" si="29"/>
        <v>no</v>
      </c>
      <c r="Q541" s="23" t="str" cm="1">
        <f t="array" aca="1" ref="Q541" ca="1">_xlfn.IFS(J541="no","no",$B$10="si","si")</f>
        <v>si</v>
      </c>
    </row>
    <row r="542" spans="1:17" x14ac:dyDescent="0.3">
      <c r="A542" s="63" t="s">
        <v>2638</v>
      </c>
      <c r="B542" s="56" t="s">
        <v>44</v>
      </c>
      <c r="C542" s="80" t="s">
        <v>2639</v>
      </c>
      <c r="D542" s="38" t="s">
        <v>57</v>
      </c>
      <c r="E542" s="37" t="s">
        <v>2640</v>
      </c>
      <c r="F542" s="38" t="s">
        <v>89</v>
      </c>
      <c r="G542" s="39" t="s">
        <v>9863</v>
      </c>
      <c r="H542" s="40">
        <v>43600</v>
      </c>
      <c r="I542" s="41">
        <f>Table13[[#This Row],[Fecha 
de 
expedición]]+1461</f>
        <v>45061</v>
      </c>
      <c r="J542" s="62" t="str">
        <f t="shared" ca="1" si="27"/>
        <v>no</v>
      </c>
      <c r="K542" s="8" t="str">
        <f t="shared" ca="1" si="28"/>
        <v/>
      </c>
      <c r="L542" s="8"/>
      <c r="M542" s="8" t="str">
        <f t="shared" ca="1" si="29"/>
        <v>si</v>
      </c>
      <c r="Q542" s="23" t="str" cm="1">
        <f t="array" aca="1" ref="Q542" ca="1">_xlfn.IFS(J542="no","no",$B$10="si","si")</f>
        <v>no</v>
      </c>
    </row>
    <row r="543" spans="1:17" x14ac:dyDescent="0.3">
      <c r="A543" s="63" t="s">
        <v>2642</v>
      </c>
      <c r="B543" s="56" t="s">
        <v>44</v>
      </c>
      <c r="C543" s="80" t="s">
        <v>2643</v>
      </c>
      <c r="D543" s="38" t="s">
        <v>57</v>
      </c>
      <c r="E543" s="37" t="s">
        <v>2644</v>
      </c>
      <c r="F543" s="38" t="s">
        <v>844</v>
      </c>
      <c r="G543" s="39" t="s">
        <v>9864</v>
      </c>
      <c r="H543" s="40">
        <v>43539</v>
      </c>
      <c r="I543" s="41">
        <f>Table13[[#This Row],[Fecha 
de 
expedición]]+1461</f>
        <v>45000</v>
      </c>
      <c r="J543" s="62" t="str">
        <f t="shared" ca="1" si="27"/>
        <v>no</v>
      </c>
      <c r="K543" s="8" t="str">
        <f t="shared" ca="1" si="28"/>
        <v/>
      </c>
      <c r="L543" s="8"/>
      <c r="M543" s="8" t="str">
        <f t="shared" ca="1" si="29"/>
        <v>si</v>
      </c>
      <c r="Q543" s="23" t="str" cm="1">
        <f t="array" aca="1" ref="Q543" ca="1">_xlfn.IFS(J543="no","no",$B$10="si","si")</f>
        <v>no</v>
      </c>
    </row>
    <row r="544" spans="1:17" x14ac:dyDescent="0.3">
      <c r="A544" s="63" t="s">
        <v>2646</v>
      </c>
      <c r="B544" s="56" t="s">
        <v>44</v>
      </c>
      <c r="C544" s="80" t="s">
        <v>2647</v>
      </c>
      <c r="D544" s="38" t="s">
        <v>57</v>
      </c>
      <c r="E544" s="37" t="s">
        <v>2648</v>
      </c>
      <c r="F544" s="38" t="s">
        <v>204</v>
      </c>
      <c r="G544" s="39" t="s">
        <v>2649</v>
      </c>
      <c r="H544" s="40">
        <v>43389</v>
      </c>
      <c r="I544" s="41">
        <f>Table13[[#This Row],[Fecha 
de 
expedición]]+1461</f>
        <v>44850</v>
      </c>
      <c r="J544" s="62" t="str">
        <f t="shared" ca="1" si="27"/>
        <v>no</v>
      </c>
      <c r="K544" s="8" t="str">
        <f t="shared" ca="1" si="28"/>
        <v/>
      </c>
      <c r="L544" s="8"/>
      <c r="M544" s="8" t="str">
        <f t="shared" ca="1" si="29"/>
        <v>si</v>
      </c>
      <c r="Q544" s="23" t="str" cm="1">
        <f t="array" aca="1" ref="Q544" ca="1">_xlfn.IFS(J544="no","no",$B$10="si","si")</f>
        <v>no</v>
      </c>
    </row>
    <row r="545" spans="1:17" x14ac:dyDescent="0.3">
      <c r="A545" s="63" t="s">
        <v>2655</v>
      </c>
      <c r="B545" s="56" t="s">
        <v>44</v>
      </c>
      <c r="C545" s="80" t="s">
        <v>2656</v>
      </c>
      <c r="D545" s="38" t="s">
        <v>46</v>
      </c>
      <c r="E545" s="37" t="s">
        <v>9865</v>
      </c>
      <c r="F545" s="38" t="s">
        <v>69</v>
      </c>
      <c r="G545" s="39" t="s">
        <v>2658</v>
      </c>
      <c r="H545" s="40">
        <v>43430</v>
      </c>
      <c r="I545" s="41">
        <f>Table13[[#This Row],[Fecha 
de 
expedición]]+1461</f>
        <v>44891</v>
      </c>
      <c r="J545" s="62" t="str">
        <f t="shared" ca="1" si="27"/>
        <v>no</v>
      </c>
      <c r="K545" s="8" t="str">
        <f t="shared" ca="1" si="28"/>
        <v/>
      </c>
      <c r="L545" s="8"/>
      <c r="M545" s="8" t="str">
        <f t="shared" ca="1" si="29"/>
        <v>si</v>
      </c>
      <c r="Q545" s="23" t="str" cm="1">
        <f t="array" aca="1" ref="Q545" ca="1">_xlfn.IFS(J545="no","no",$B$10="si","si")</f>
        <v>no</v>
      </c>
    </row>
    <row r="546" spans="1:17" x14ac:dyDescent="0.3">
      <c r="A546" s="63" t="s">
        <v>2659</v>
      </c>
      <c r="B546" s="56" t="s">
        <v>62</v>
      </c>
      <c r="C546" s="80" t="s">
        <v>2660</v>
      </c>
      <c r="D546" s="38" t="s">
        <v>57</v>
      </c>
      <c r="E546" s="37" t="s">
        <v>2661</v>
      </c>
      <c r="F546" s="38" t="s">
        <v>104</v>
      </c>
      <c r="G546" s="39" t="s">
        <v>9866</v>
      </c>
      <c r="H546" s="40">
        <v>43213</v>
      </c>
      <c r="I546" s="41">
        <f>Table13[[#This Row],[Fecha 
de 
expedición]]+1461</f>
        <v>44674</v>
      </c>
      <c r="J546" s="62" t="str">
        <f t="shared" ca="1" si="27"/>
        <v>no</v>
      </c>
      <c r="K546" s="8" t="str">
        <f t="shared" ca="1" si="28"/>
        <v/>
      </c>
      <c r="L546" s="8"/>
      <c r="M546" s="8" t="str">
        <f t="shared" ca="1" si="29"/>
        <v>si</v>
      </c>
      <c r="Q546" s="23" t="str" cm="1">
        <f t="array" aca="1" ref="Q546" ca="1">_xlfn.IFS(J546="no","no",$B$10="si","si")</f>
        <v>no</v>
      </c>
    </row>
    <row r="547" spans="1:17" x14ac:dyDescent="0.3">
      <c r="A547" s="63" t="s">
        <v>2663</v>
      </c>
      <c r="B547" s="56" t="s">
        <v>44</v>
      </c>
      <c r="C547" s="80" t="s">
        <v>2664</v>
      </c>
      <c r="D547" s="38" t="s">
        <v>57</v>
      </c>
      <c r="E547" s="37" t="s">
        <v>2665</v>
      </c>
      <c r="F547" s="38" t="s">
        <v>114</v>
      </c>
      <c r="G547" s="39" t="s">
        <v>2666</v>
      </c>
      <c r="H547" s="40">
        <v>43360</v>
      </c>
      <c r="I547" s="41">
        <f>Table13[[#This Row],[Fecha 
de 
expedición]]+1461</f>
        <v>44821</v>
      </c>
      <c r="J547" s="62" t="str">
        <f t="shared" ca="1" si="27"/>
        <v>no</v>
      </c>
      <c r="K547" s="8" t="str">
        <f t="shared" ca="1" si="28"/>
        <v/>
      </c>
      <c r="L547" s="8"/>
      <c r="M547" s="8" t="str">
        <f t="shared" ca="1" si="29"/>
        <v>si</v>
      </c>
      <c r="Q547" s="23" t="str" cm="1">
        <f t="array" aca="1" ref="Q547" ca="1">_xlfn.IFS(J547="no","no",$B$10="si","si")</f>
        <v>no</v>
      </c>
    </row>
    <row r="548" spans="1:17" x14ac:dyDescent="0.3">
      <c r="A548" s="63" t="s">
        <v>2667</v>
      </c>
      <c r="B548" s="56" t="s">
        <v>44</v>
      </c>
      <c r="C548" s="80" t="s">
        <v>2668</v>
      </c>
      <c r="D548" s="38" t="s">
        <v>57</v>
      </c>
      <c r="E548" s="37" t="s">
        <v>2669</v>
      </c>
      <c r="F548" s="38" t="s">
        <v>89</v>
      </c>
      <c r="G548" s="39" t="s">
        <v>2670</v>
      </c>
      <c r="H548" s="40">
        <v>44333</v>
      </c>
      <c r="I548" s="41">
        <f>Table13[[#This Row],[Fecha 
de 
expedición]]+1461</f>
        <v>45794</v>
      </c>
      <c r="J548" s="62" t="str">
        <f t="shared" ca="1" si="27"/>
        <v>si</v>
      </c>
      <c r="K548" s="8" t="str">
        <f t="shared" ca="1" si="28"/>
        <v/>
      </c>
      <c r="L548" s="8"/>
      <c r="M548" s="8" t="str">
        <f t="shared" ca="1" si="29"/>
        <v>no</v>
      </c>
      <c r="Q548" s="23" t="str" cm="1">
        <f t="array" aca="1" ref="Q548" ca="1">_xlfn.IFS(J548="no","no",$B$10="si","si")</f>
        <v>si</v>
      </c>
    </row>
    <row r="549" spans="1:17" x14ac:dyDescent="0.3">
      <c r="A549" s="63" t="s">
        <v>2679</v>
      </c>
      <c r="B549" s="56" t="s">
        <v>62</v>
      </c>
      <c r="C549" s="80" t="s">
        <v>2680</v>
      </c>
      <c r="D549" s="38" t="s">
        <v>57</v>
      </c>
      <c r="E549" s="37" t="s">
        <v>2681</v>
      </c>
      <c r="F549" s="38" t="s">
        <v>619</v>
      </c>
      <c r="G549" s="39" t="s">
        <v>2682</v>
      </c>
      <c r="H549" s="40">
        <v>43171</v>
      </c>
      <c r="I549" s="41">
        <f>Table13[[#This Row],[Fecha 
de 
expedición]]+1461</f>
        <v>44632</v>
      </c>
      <c r="J549" s="62" t="str">
        <f t="shared" ca="1" si="27"/>
        <v>no</v>
      </c>
      <c r="K549" s="8" t="str">
        <f t="shared" ca="1" si="28"/>
        <v/>
      </c>
      <c r="L549" s="8"/>
      <c r="M549" s="8" t="str">
        <f t="shared" ca="1" si="29"/>
        <v>si</v>
      </c>
      <c r="Q549" s="23" t="str" cm="1">
        <f t="array" aca="1" ref="Q549" ca="1">_xlfn.IFS(J549="no","no",$B$10="si","si")</f>
        <v>no</v>
      </c>
    </row>
    <row r="550" spans="1:17" x14ac:dyDescent="0.3">
      <c r="A550" s="63" t="s">
        <v>2683</v>
      </c>
      <c r="B550" s="56" t="s">
        <v>62</v>
      </c>
      <c r="C550" s="80" t="s">
        <v>2684</v>
      </c>
      <c r="D550" s="38" t="s">
        <v>46</v>
      </c>
      <c r="E550" s="37" t="s">
        <v>9562</v>
      </c>
      <c r="F550" s="38" t="s">
        <v>168</v>
      </c>
      <c r="G550" s="39" t="s">
        <v>2686</v>
      </c>
      <c r="H550" s="40">
        <v>43265</v>
      </c>
      <c r="I550" s="41">
        <f>Table13[[#This Row],[Fecha 
de 
expedición]]+1461</f>
        <v>44726</v>
      </c>
      <c r="J550" s="62" t="str">
        <f t="shared" ca="1" si="27"/>
        <v>no</v>
      </c>
      <c r="K550" s="8" t="str">
        <f t="shared" ca="1" si="28"/>
        <v/>
      </c>
      <c r="L550" s="8"/>
      <c r="M550" s="8" t="str">
        <f t="shared" ca="1" si="29"/>
        <v>si</v>
      </c>
      <c r="Q550" s="23" t="str" cm="1">
        <f t="array" aca="1" ref="Q550" ca="1">_xlfn.IFS(J550="no","no",$B$10="si","si")</f>
        <v>no</v>
      </c>
    </row>
    <row r="551" spans="1:17" x14ac:dyDescent="0.3">
      <c r="A551" s="63" t="s">
        <v>2687</v>
      </c>
      <c r="B551" s="56" t="s">
        <v>44</v>
      </c>
      <c r="C551" s="80" t="s">
        <v>2688</v>
      </c>
      <c r="D551" s="38" t="s">
        <v>46</v>
      </c>
      <c r="E551" s="37" t="s">
        <v>2689</v>
      </c>
      <c r="F551" s="38" t="s">
        <v>555</v>
      </c>
      <c r="G551" s="39" t="s">
        <v>9867</v>
      </c>
      <c r="H551" s="40">
        <v>43361</v>
      </c>
      <c r="I551" s="41">
        <f>Table13[[#This Row],[Fecha 
de 
expedición]]+1461</f>
        <v>44822</v>
      </c>
      <c r="J551" s="62" t="str">
        <f t="shared" ca="1" si="27"/>
        <v>no</v>
      </c>
      <c r="K551" s="8" t="str">
        <f t="shared" ca="1" si="28"/>
        <v/>
      </c>
      <c r="L551" s="8"/>
      <c r="M551" s="8" t="str">
        <f t="shared" ca="1" si="29"/>
        <v>si</v>
      </c>
      <c r="Q551" s="23" t="str" cm="1">
        <f t="array" aca="1" ref="Q551" ca="1">_xlfn.IFS(J551="no","no",$B$10="si","si")</f>
        <v>no</v>
      </c>
    </row>
    <row r="552" spans="1:17" x14ac:dyDescent="0.3">
      <c r="A552" s="63" t="s">
        <v>2691</v>
      </c>
      <c r="B552" s="56" t="s">
        <v>44</v>
      </c>
      <c r="C552" s="80" t="s">
        <v>2692</v>
      </c>
      <c r="D552" s="38" t="s">
        <v>57</v>
      </c>
      <c r="E552" s="37" t="s">
        <v>2693</v>
      </c>
      <c r="F552" s="38" t="s">
        <v>844</v>
      </c>
      <c r="G552" s="39" t="s">
        <v>2694</v>
      </c>
      <c r="H552" s="40">
        <v>43728</v>
      </c>
      <c r="I552" s="41">
        <f>Table13[[#This Row],[Fecha 
de 
expedición]]+1461</f>
        <v>45189</v>
      </c>
      <c r="J552" s="62" t="str">
        <f t="shared" ca="1" si="27"/>
        <v>si</v>
      </c>
      <c r="K552" s="8" t="str">
        <f t="shared" ca="1" si="28"/>
        <v>Debe renovar licencia luego de curso de 8 horas</v>
      </c>
      <c r="L552" s="8"/>
      <c r="M552" s="8" t="str">
        <f t="shared" ca="1" si="29"/>
        <v>no</v>
      </c>
      <c r="Q552" s="23" t="str" cm="1">
        <f t="array" aca="1" ref="Q552" ca="1">_xlfn.IFS(J552="no","no",$B$10="si","si")</f>
        <v>si</v>
      </c>
    </row>
    <row r="553" spans="1:17" x14ac:dyDescent="0.3">
      <c r="A553" s="63" t="s">
        <v>2695</v>
      </c>
      <c r="B553" s="56" t="s">
        <v>62</v>
      </c>
      <c r="C553" s="80" t="s">
        <v>2696</v>
      </c>
      <c r="D553" s="38" t="s">
        <v>46</v>
      </c>
      <c r="E553" s="37" t="s">
        <v>2697</v>
      </c>
      <c r="F553" s="38" t="s">
        <v>168</v>
      </c>
      <c r="G553" s="39" t="s">
        <v>9868</v>
      </c>
      <c r="H553" s="40">
        <v>43265</v>
      </c>
      <c r="I553" s="41">
        <f>Table13[[#This Row],[Fecha 
de 
expedición]]+1461</f>
        <v>44726</v>
      </c>
      <c r="J553" s="62" t="str">
        <f t="shared" ca="1" si="27"/>
        <v>no</v>
      </c>
      <c r="K553" s="8" t="str">
        <f t="shared" ca="1" si="28"/>
        <v/>
      </c>
      <c r="L553" s="8"/>
      <c r="M553" s="8" t="str">
        <f t="shared" ca="1" si="29"/>
        <v>si</v>
      </c>
      <c r="Q553" s="23" t="str" cm="1">
        <f t="array" aca="1" ref="Q553" ca="1">_xlfn.IFS(J553="no","no",$B$10="si","si")</f>
        <v>no</v>
      </c>
    </row>
    <row r="554" spans="1:17" x14ac:dyDescent="0.3">
      <c r="A554" s="63" t="s">
        <v>2699</v>
      </c>
      <c r="B554" s="56" t="s">
        <v>44</v>
      </c>
      <c r="C554" s="80" t="s">
        <v>2700</v>
      </c>
      <c r="D554" s="38" t="s">
        <v>57</v>
      </c>
      <c r="E554" s="37" t="s">
        <v>9869</v>
      </c>
      <c r="F554" s="38" t="s">
        <v>402</v>
      </c>
      <c r="G554" s="39" t="s">
        <v>2702</v>
      </c>
      <c r="H554" s="40">
        <v>43361</v>
      </c>
      <c r="I554" s="41">
        <f>Table13[[#This Row],[Fecha 
de 
expedición]]+1461</f>
        <v>44822</v>
      </c>
      <c r="J554" s="62" t="str">
        <f t="shared" ca="1" si="27"/>
        <v>no</v>
      </c>
      <c r="K554" s="8" t="str">
        <f t="shared" ca="1" si="28"/>
        <v/>
      </c>
      <c r="L554" s="8"/>
      <c r="M554" s="8" t="str">
        <f t="shared" ca="1" si="29"/>
        <v>si</v>
      </c>
      <c r="Q554" s="23" t="str" cm="1">
        <f t="array" aca="1" ref="Q554" ca="1">_xlfn.IFS(J554="no","no",$B$10="si","si")</f>
        <v>no</v>
      </c>
    </row>
    <row r="555" spans="1:17" x14ac:dyDescent="0.3">
      <c r="A555" s="63" t="s">
        <v>2703</v>
      </c>
      <c r="B555" s="56" t="s">
        <v>44</v>
      </c>
      <c r="C555" s="80" t="s">
        <v>2704</v>
      </c>
      <c r="D555" s="38" t="s">
        <v>57</v>
      </c>
      <c r="E555" s="37" t="s">
        <v>2705</v>
      </c>
      <c r="F555" s="38" t="s">
        <v>3361</v>
      </c>
      <c r="G555" s="39" t="s">
        <v>9870</v>
      </c>
      <c r="H555" s="40">
        <v>43361</v>
      </c>
      <c r="I555" s="41">
        <f>Table13[[#This Row],[Fecha 
de 
expedición]]+1461</f>
        <v>44822</v>
      </c>
      <c r="J555" s="62" t="str">
        <f t="shared" ca="1" si="27"/>
        <v>no</v>
      </c>
      <c r="K555" s="8" t="str">
        <f t="shared" ca="1" si="28"/>
        <v/>
      </c>
      <c r="L555" s="8"/>
      <c r="M555" s="8" t="str">
        <f t="shared" ca="1" si="29"/>
        <v>si</v>
      </c>
      <c r="Q555" s="23" t="str" cm="1">
        <f t="array" aca="1" ref="Q555" ca="1">_xlfn.IFS(J555="no","no",$B$10="si","si")</f>
        <v>no</v>
      </c>
    </row>
    <row r="556" spans="1:17" x14ac:dyDescent="0.3">
      <c r="A556" s="63" t="s">
        <v>2707</v>
      </c>
      <c r="B556" s="56" t="s">
        <v>44</v>
      </c>
      <c r="C556" s="80" t="s">
        <v>2708</v>
      </c>
      <c r="D556" s="38" t="s">
        <v>57</v>
      </c>
      <c r="E556" s="42" t="s">
        <v>2709</v>
      </c>
      <c r="F556" s="38" t="s">
        <v>2710</v>
      </c>
      <c r="G556" s="39" t="s">
        <v>2711</v>
      </c>
      <c r="H556" s="40">
        <v>44333</v>
      </c>
      <c r="I556" s="41">
        <f>Table13[[#This Row],[Fecha 
de 
expedición]]+1461</f>
        <v>45794</v>
      </c>
      <c r="J556" s="62" t="str">
        <f t="shared" ca="1" si="27"/>
        <v>si</v>
      </c>
      <c r="K556" s="8" t="str">
        <f t="shared" ca="1" si="28"/>
        <v/>
      </c>
      <c r="L556" s="8"/>
      <c r="M556" s="8" t="str">
        <f t="shared" ca="1" si="29"/>
        <v>no</v>
      </c>
      <c r="Q556" s="23" t="str" cm="1">
        <f t="array" aca="1" ref="Q556" ca="1">_xlfn.IFS(J556="no","no",$B$10="si","si")</f>
        <v>si</v>
      </c>
    </row>
    <row r="557" spans="1:17" x14ac:dyDescent="0.3">
      <c r="A557" s="63" t="s">
        <v>2712</v>
      </c>
      <c r="B557" s="56" t="s">
        <v>44</v>
      </c>
      <c r="C557" s="80" t="s">
        <v>2713</v>
      </c>
      <c r="D557" s="38" t="s">
        <v>57</v>
      </c>
      <c r="E557" s="37" t="s">
        <v>9871</v>
      </c>
      <c r="F557" s="38" t="s">
        <v>3361</v>
      </c>
      <c r="G557" s="39" t="s">
        <v>9872</v>
      </c>
      <c r="H557" s="40">
        <v>43361</v>
      </c>
      <c r="I557" s="41">
        <f>Table13[[#This Row],[Fecha 
de 
expedición]]+1461</f>
        <v>44822</v>
      </c>
      <c r="J557" s="62" t="str">
        <f t="shared" ca="1" si="27"/>
        <v>no</v>
      </c>
      <c r="K557" s="8" t="str">
        <f t="shared" ca="1" si="28"/>
        <v/>
      </c>
      <c r="L557" s="8"/>
      <c r="M557" s="8" t="str">
        <f t="shared" ca="1" si="29"/>
        <v>si</v>
      </c>
      <c r="Q557" s="23" t="str" cm="1">
        <f t="array" aca="1" ref="Q557" ca="1">_xlfn.IFS(J557="no","no",$B$10="si","si")</f>
        <v>no</v>
      </c>
    </row>
    <row r="558" spans="1:17" x14ac:dyDescent="0.3">
      <c r="A558" s="63" t="s">
        <v>9873</v>
      </c>
      <c r="B558" s="56" t="s">
        <v>44</v>
      </c>
      <c r="C558" s="80" t="s">
        <v>2717</v>
      </c>
      <c r="D558" s="38" t="s">
        <v>57</v>
      </c>
      <c r="E558" s="37" t="s">
        <v>2718</v>
      </c>
      <c r="F558" s="38" t="s">
        <v>655</v>
      </c>
      <c r="G558" s="39" t="s">
        <v>9874</v>
      </c>
      <c r="H558" s="40">
        <v>43361</v>
      </c>
      <c r="I558" s="41">
        <f>Table13[[#This Row],[Fecha 
de 
expedición]]+1461</f>
        <v>44822</v>
      </c>
      <c r="J558" s="62" t="str">
        <f t="shared" ca="1" si="27"/>
        <v>no</v>
      </c>
      <c r="K558" s="8" t="str">
        <f t="shared" ca="1" si="28"/>
        <v/>
      </c>
      <c r="L558" s="8"/>
      <c r="M558" s="8" t="str">
        <f t="shared" ca="1" si="29"/>
        <v>si</v>
      </c>
      <c r="Q558" s="23" t="str" cm="1">
        <f t="array" aca="1" ref="Q558" ca="1">_xlfn.IFS(J558="no","no",$B$10="si","si")</f>
        <v>no</v>
      </c>
    </row>
    <row r="559" spans="1:17" x14ac:dyDescent="0.3">
      <c r="A559" s="63" t="s">
        <v>2720</v>
      </c>
      <c r="B559" s="56" t="s">
        <v>44</v>
      </c>
      <c r="C559" s="80" t="s">
        <v>2721</v>
      </c>
      <c r="D559" s="38" t="s">
        <v>57</v>
      </c>
      <c r="E559" s="37" t="s">
        <v>2722</v>
      </c>
      <c r="F559" s="38" t="s">
        <v>267</v>
      </c>
      <c r="G559" s="39" t="s">
        <v>9875</v>
      </c>
      <c r="H559" s="40">
        <v>43440</v>
      </c>
      <c r="I559" s="41">
        <f>Table13[[#This Row],[Fecha 
de 
expedición]]+1461</f>
        <v>44901</v>
      </c>
      <c r="J559" s="62" t="str">
        <f t="shared" ca="1" si="27"/>
        <v>no</v>
      </c>
      <c r="K559" s="8" t="str">
        <f t="shared" ca="1" si="28"/>
        <v/>
      </c>
      <c r="L559" s="8"/>
      <c r="M559" s="8" t="str">
        <f t="shared" ca="1" si="29"/>
        <v>si</v>
      </c>
      <c r="Q559" s="23" t="str" cm="1">
        <f t="array" aca="1" ref="Q559" ca="1">_xlfn.IFS(J559="no","no",$B$10="si","si")</f>
        <v>no</v>
      </c>
    </row>
    <row r="560" spans="1:17" x14ac:dyDescent="0.3">
      <c r="A560" s="63" t="s">
        <v>2728</v>
      </c>
      <c r="B560" s="56" t="s">
        <v>44</v>
      </c>
      <c r="C560" s="80" t="s">
        <v>2729</v>
      </c>
      <c r="D560" s="38" t="s">
        <v>57</v>
      </c>
      <c r="E560" s="37" t="s">
        <v>2730</v>
      </c>
      <c r="F560" s="38" t="s">
        <v>89</v>
      </c>
      <c r="G560" s="39" t="s">
        <v>2731</v>
      </c>
      <c r="H560" s="40">
        <v>43360</v>
      </c>
      <c r="I560" s="41">
        <f>Table13[[#This Row],[Fecha 
de 
expedición]]+1461</f>
        <v>44821</v>
      </c>
      <c r="J560" s="62" t="str">
        <f t="shared" ca="1" si="27"/>
        <v>no</v>
      </c>
      <c r="K560" s="8" t="str">
        <f t="shared" ca="1" si="28"/>
        <v/>
      </c>
      <c r="L560" s="8"/>
      <c r="M560" s="8" t="str">
        <f t="shared" ca="1" si="29"/>
        <v>si</v>
      </c>
      <c r="Q560" s="23" t="str" cm="1">
        <f t="array" aca="1" ref="Q560" ca="1">_xlfn.IFS(J560="no","no",$B$10="si","si")</f>
        <v>no</v>
      </c>
    </row>
    <row r="561" spans="1:17" x14ac:dyDescent="0.3">
      <c r="A561" s="63" t="s">
        <v>2732</v>
      </c>
      <c r="B561" s="56" t="s">
        <v>62</v>
      </c>
      <c r="C561" s="80" t="s">
        <v>2733</v>
      </c>
      <c r="D561" s="38" t="s">
        <v>57</v>
      </c>
      <c r="E561" s="37" t="s">
        <v>2734</v>
      </c>
      <c r="F561" s="38" t="s">
        <v>9876</v>
      </c>
      <c r="G561" s="39" t="s">
        <v>2735</v>
      </c>
      <c r="H561" s="40">
        <v>43213</v>
      </c>
      <c r="I561" s="41">
        <f>Table13[[#This Row],[Fecha 
de 
expedición]]+1461</f>
        <v>44674</v>
      </c>
      <c r="J561" s="62" t="str">
        <f t="shared" ca="1" si="27"/>
        <v>no</v>
      </c>
      <c r="K561" s="8" t="str">
        <f t="shared" ca="1" si="28"/>
        <v/>
      </c>
      <c r="L561" s="8"/>
      <c r="M561" s="8" t="str">
        <f t="shared" ca="1" si="29"/>
        <v>si</v>
      </c>
      <c r="Q561" s="23" t="str" cm="1">
        <f t="array" aca="1" ref="Q561" ca="1">_xlfn.IFS(J561="no","no",$B$10="si","si")</f>
        <v>no</v>
      </c>
    </row>
    <row r="562" spans="1:17" x14ac:dyDescent="0.3">
      <c r="A562" s="63" t="s">
        <v>9877</v>
      </c>
      <c r="B562" s="56" t="s">
        <v>44</v>
      </c>
      <c r="C562" s="80" t="s">
        <v>2737</v>
      </c>
      <c r="D562" s="38" t="s">
        <v>57</v>
      </c>
      <c r="E562" s="37" t="s">
        <v>2738</v>
      </c>
      <c r="F562" s="38" t="s">
        <v>74</v>
      </c>
      <c r="G562" s="39" t="s">
        <v>2739</v>
      </c>
      <c r="H562" s="40">
        <v>43430</v>
      </c>
      <c r="I562" s="41">
        <f>Table13[[#This Row],[Fecha 
de 
expedición]]+1461</f>
        <v>44891</v>
      </c>
      <c r="J562" s="62" t="str">
        <f t="shared" ca="1" si="27"/>
        <v>no</v>
      </c>
      <c r="K562" s="8" t="str">
        <f t="shared" ca="1" si="28"/>
        <v/>
      </c>
      <c r="L562" s="8"/>
      <c r="M562" s="8" t="str">
        <f t="shared" ca="1" si="29"/>
        <v>si</v>
      </c>
      <c r="Q562" s="23" t="str" cm="1">
        <f t="array" aca="1" ref="Q562" ca="1">_xlfn.IFS(J562="no","no",$B$10="si","si")</f>
        <v>no</v>
      </c>
    </row>
    <row r="563" spans="1:17" x14ac:dyDescent="0.3">
      <c r="A563" s="63" t="s">
        <v>2740</v>
      </c>
      <c r="B563" s="56" t="s">
        <v>62</v>
      </c>
      <c r="C563" s="80" t="s">
        <v>2741</v>
      </c>
      <c r="D563" s="38" t="s">
        <v>57</v>
      </c>
      <c r="E563" s="37" t="s">
        <v>9878</v>
      </c>
      <c r="F563" s="38" t="s">
        <v>9876</v>
      </c>
      <c r="G563" s="39" t="s">
        <v>9879</v>
      </c>
      <c r="H563" s="40">
        <v>43256</v>
      </c>
      <c r="I563" s="41">
        <f>Table13[[#This Row],[Fecha 
de 
expedición]]+1461</f>
        <v>44717</v>
      </c>
      <c r="J563" s="62" t="str">
        <f t="shared" ca="1" si="27"/>
        <v>no</v>
      </c>
      <c r="K563" s="8" t="str">
        <f t="shared" ca="1" si="28"/>
        <v/>
      </c>
      <c r="L563" s="8"/>
      <c r="M563" s="8" t="str">
        <f t="shared" ca="1" si="29"/>
        <v>si</v>
      </c>
      <c r="Q563" s="23" t="str" cm="1">
        <f t="array" aca="1" ref="Q563" ca="1">_xlfn.IFS(J563="no","no",$B$10="si","si")</f>
        <v>no</v>
      </c>
    </row>
    <row r="564" spans="1:17" x14ac:dyDescent="0.3">
      <c r="A564" s="63" t="s">
        <v>2748</v>
      </c>
      <c r="B564" s="56" t="s">
        <v>44</v>
      </c>
      <c r="C564" s="80" t="s">
        <v>2749</v>
      </c>
      <c r="D564" s="38" t="s">
        <v>57</v>
      </c>
      <c r="E564" s="37" t="s">
        <v>2750</v>
      </c>
      <c r="F564" s="38" t="s">
        <v>155</v>
      </c>
      <c r="G564" s="39" t="s">
        <v>2751</v>
      </c>
      <c r="H564" s="40">
        <v>43440</v>
      </c>
      <c r="I564" s="41">
        <f>Table13[[#This Row],[Fecha 
de 
expedición]]+1461</f>
        <v>44901</v>
      </c>
      <c r="J564" s="62" t="str">
        <f t="shared" ca="1" si="27"/>
        <v>no</v>
      </c>
      <c r="K564" s="8" t="str">
        <f t="shared" ca="1" si="28"/>
        <v/>
      </c>
      <c r="L564" s="8"/>
      <c r="M564" s="8" t="str">
        <f t="shared" ca="1" si="29"/>
        <v>si</v>
      </c>
      <c r="Q564" s="23" t="str" cm="1">
        <f t="array" aca="1" ref="Q564" ca="1">_xlfn.IFS(J564="no","no",$B$10="si","si")</f>
        <v>no</v>
      </c>
    </row>
    <row r="565" spans="1:17" x14ac:dyDescent="0.3">
      <c r="A565" s="63" t="s">
        <v>2752</v>
      </c>
      <c r="B565" s="56" t="s">
        <v>44</v>
      </c>
      <c r="C565" s="80" t="s">
        <v>2753</v>
      </c>
      <c r="D565" s="38" t="s">
        <v>57</v>
      </c>
      <c r="E565" s="37" t="s">
        <v>2754</v>
      </c>
      <c r="F565" s="38" t="s">
        <v>119</v>
      </c>
      <c r="G565" s="39" t="s">
        <v>2755</v>
      </c>
      <c r="H565" s="40">
        <v>43389</v>
      </c>
      <c r="I565" s="41">
        <f>Table13[[#This Row],[Fecha 
de 
expedición]]+1461</f>
        <v>44850</v>
      </c>
      <c r="J565" s="62" t="str">
        <f t="shared" ca="1" si="27"/>
        <v>no</v>
      </c>
      <c r="K565" s="8" t="str">
        <f t="shared" ca="1" si="28"/>
        <v/>
      </c>
      <c r="L565" s="8"/>
      <c r="M565" s="8" t="str">
        <f t="shared" ca="1" si="29"/>
        <v>si</v>
      </c>
      <c r="Q565" s="23" t="str" cm="1">
        <f t="array" aca="1" ref="Q565" ca="1">_xlfn.IFS(J565="no","no",$B$10="si","si")</f>
        <v>no</v>
      </c>
    </row>
    <row r="566" spans="1:17" x14ac:dyDescent="0.3">
      <c r="A566" s="63" t="s">
        <v>2756</v>
      </c>
      <c r="B566" s="56" t="s">
        <v>44</v>
      </c>
      <c r="C566" s="80" t="s">
        <v>2757</v>
      </c>
      <c r="D566" s="38" t="s">
        <v>57</v>
      </c>
      <c r="E566" s="37" t="s">
        <v>2758</v>
      </c>
      <c r="F566" s="38" t="s">
        <v>74</v>
      </c>
      <c r="G566" s="39" t="s">
        <v>2759</v>
      </c>
      <c r="H566" s="40">
        <v>43677</v>
      </c>
      <c r="I566" s="41">
        <f>Table13[[#This Row],[Fecha 
de 
expedición]]+1461</f>
        <v>45138</v>
      </c>
      <c r="J566" s="62" t="str">
        <f t="shared" ca="1" si="27"/>
        <v>no</v>
      </c>
      <c r="K566" s="8" t="str">
        <f t="shared" ca="1" si="28"/>
        <v>Debe renovar licencia luego de curso de 8 horas</v>
      </c>
      <c r="L566" s="8"/>
      <c r="M566" s="8" t="str">
        <f t="shared" ca="1" si="29"/>
        <v>si</v>
      </c>
      <c r="Q566" s="23" t="str" cm="1">
        <f t="array" aca="1" ref="Q566" ca="1">_xlfn.IFS(J566="no","no",$B$10="si","si")</f>
        <v>no</v>
      </c>
    </row>
    <row r="567" spans="1:17" x14ac:dyDescent="0.3">
      <c r="A567" s="63" t="s">
        <v>2241</v>
      </c>
      <c r="B567" s="56" t="s">
        <v>62</v>
      </c>
      <c r="C567" s="80" t="s">
        <v>2760</v>
      </c>
      <c r="D567" s="38" t="s">
        <v>57</v>
      </c>
      <c r="E567" s="37" t="s">
        <v>2243</v>
      </c>
      <c r="F567" s="38" t="s">
        <v>99</v>
      </c>
      <c r="G567" s="39" t="s">
        <v>2761</v>
      </c>
      <c r="H567" s="40">
        <v>43171</v>
      </c>
      <c r="I567" s="41">
        <f>Table13[[#This Row],[Fecha 
de 
expedición]]+1461</f>
        <v>44632</v>
      </c>
      <c r="J567" s="62" t="str">
        <f t="shared" ca="1" si="27"/>
        <v>no</v>
      </c>
      <c r="K567" s="8" t="str">
        <f t="shared" ca="1" si="28"/>
        <v/>
      </c>
      <c r="L567" s="8"/>
      <c r="M567" s="8" t="str">
        <f t="shared" ca="1" si="29"/>
        <v>si</v>
      </c>
      <c r="Q567" s="23" t="str" cm="1">
        <f t="array" aca="1" ref="Q567" ca="1">_xlfn.IFS(J567="no","no",$B$10="si","si")</f>
        <v>no</v>
      </c>
    </row>
    <row r="568" spans="1:17" x14ac:dyDescent="0.3">
      <c r="A568" s="61" t="s">
        <v>2762</v>
      </c>
      <c r="B568" s="56" t="s">
        <v>44</v>
      </c>
      <c r="C568" s="57" t="s">
        <v>2763</v>
      </c>
      <c r="D568" s="38" t="s">
        <v>46</v>
      </c>
      <c r="E568" s="60" t="s">
        <v>2764</v>
      </c>
      <c r="F568" s="38" t="s">
        <v>155</v>
      </c>
      <c r="G568" s="39" t="s">
        <v>2765</v>
      </c>
      <c r="H568" s="81">
        <v>44497</v>
      </c>
      <c r="I568" s="84">
        <f>Table13[[#This Row],[Fecha 
de 
expedición]]+1461</f>
        <v>45958</v>
      </c>
      <c r="J568" s="62" t="str">
        <f t="shared" ca="1" si="27"/>
        <v>si</v>
      </c>
      <c r="K568" s="8" t="str">
        <f t="shared" ca="1" si="28"/>
        <v/>
      </c>
      <c r="L568" s="8"/>
      <c r="M568" s="8" t="str">
        <f t="shared" ca="1" si="29"/>
        <v>no</v>
      </c>
      <c r="Q568" s="23" t="str" cm="1">
        <f t="array" aca="1" ref="Q568" ca="1">_xlfn.IFS(J568="no","no",$B$10="si","si")</f>
        <v>si</v>
      </c>
    </row>
    <row r="569" spans="1:17" x14ac:dyDescent="0.3">
      <c r="A569" s="63" t="s">
        <v>2766</v>
      </c>
      <c r="B569" s="56" t="s">
        <v>44</v>
      </c>
      <c r="C569" s="80" t="s">
        <v>2767</v>
      </c>
      <c r="D569" s="38" t="s">
        <v>57</v>
      </c>
      <c r="E569" s="37" t="s">
        <v>2768</v>
      </c>
      <c r="F569" s="38" t="s">
        <v>114</v>
      </c>
      <c r="G569" s="39" t="s">
        <v>2769</v>
      </c>
      <c r="H569" s="40">
        <v>44328</v>
      </c>
      <c r="I569" s="41">
        <f>Table13[[#This Row],[Fecha 
de 
expedición]]+1461</f>
        <v>45789</v>
      </c>
      <c r="J569" s="62" t="str">
        <f t="shared" ca="1" si="27"/>
        <v>si</v>
      </c>
      <c r="K569" s="8" t="str">
        <f t="shared" ca="1" si="28"/>
        <v/>
      </c>
      <c r="L569" s="8"/>
      <c r="M569" s="8" t="str">
        <f t="shared" ca="1" si="29"/>
        <v>no</v>
      </c>
      <c r="Q569" s="23" t="str" cm="1">
        <f t="array" aca="1" ref="Q569" ca="1">_xlfn.IFS(J569="no","no",$B$10="si","si")</f>
        <v>si</v>
      </c>
    </row>
    <row r="570" spans="1:17" x14ac:dyDescent="0.3">
      <c r="A570" s="63" t="s">
        <v>2770</v>
      </c>
      <c r="B570" s="56" t="s">
        <v>44</v>
      </c>
      <c r="C570" s="80" t="s">
        <v>2771</v>
      </c>
      <c r="D570" s="38" t="s">
        <v>57</v>
      </c>
      <c r="E570" s="37" t="s">
        <v>2772</v>
      </c>
      <c r="F570" s="38" t="s">
        <v>119</v>
      </c>
      <c r="G570" s="39" t="s">
        <v>2773</v>
      </c>
      <c r="H570" s="40">
        <v>43502</v>
      </c>
      <c r="I570" s="41">
        <f>Table13[[#This Row],[Fecha 
de 
expedición]]+1461</f>
        <v>44963</v>
      </c>
      <c r="J570" s="62" t="str">
        <f t="shared" ca="1" si="27"/>
        <v>no</v>
      </c>
      <c r="K570" s="8" t="str">
        <f t="shared" ca="1" si="28"/>
        <v/>
      </c>
      <c r="L570" s="8"/>
      <c r="M570" s="8" t="str">
        <f t="shared" ca="1" si="29"/>
        <v>si</v>
      </c>
      <c r="Q570" s="23" t="str" cm="1">
        <f t="array" aca="1" ref="Q570" ca="1">_xlfn.IFS(J570="no","no",$B$10="si","si")</f>
        <v>no</v>
      </c>
    </row>
    <row r="571" spans="1:17" x14ac:dyDescent="0.3">
      <c r="A571" s="63" t="s">
        <v>2774</v>
      </c>
      <c r="B571" s="56" t="s">
        <v>62</v>
      </c>
      <c r="C571" s="80" t="s">
        <v>2775</v>
      </c>
      <c r="D571" s="38" t="s">
        <v>46</v>
      </c>
      <c r="E571" s="37" t="s">
        <v>2776</v>
      </c>
      <c r="F571" s="38" t="s">
        <v>168</v>
      </c>
      <c r="G571" s="39" t="s">
        <v>2777</v>
      </c>
      <c r="H571" s="40">
        <v>43217</v>
      </c>
      <c r="I571" s="41">
        <f>Table13[[#This Row],[Fecha 
de 
expedición]]+1461</f>
        <v>44678</v>
      </c>
      <c r="J571" s="62" t="str">
        <f t="shared" ca="1" si="27"/>
        <v>no</v>
      </c>
      <c r="K571" s="8" t="str">
        <f t="shared" ca="1" si="28"/>
        <v/>
      </c>
      <c r="L571" s="8"/>
      <c r="M571" s="8" t="str">
        <f t="shared" ca="1" si="29"/>
        <v>si</v>
      </c>
      <c r="Q571" s="23" t="str" cm="1">
        <f t="array" aca="1" ref="Q571" ca="1">_xlfn.IFS(J571="no","no",$B$10="si","si")</f>
        <v>no</v>
      </c>
    </row>
    <row r="572" spans="1:17" x14ac:dyDescent="0.3">
      <c r="A572" s="63" t="s">
        <v>2778</v>
      </c>
      <c r="B572" s="56" t="s">
        <v>62</v>
      </c>
      <c r="C572" s="80" t="s">
        <v>2779</v>
      </c>
      <c r="D572" s="38" t="s">
        <v>46</v>
      </c>
      <c r="E572" s="37" t="s">
        <v>2780</v>
      </c>
      <c r="F572" s="38" t="s">
        <v>168</v>
      </c>
      <c r="G572" s="39" t="s">
        <v>9880</v>
      </c>
      <c r="H572" s="40">
        <v>43243</v>
      </c>
      <c r="I572" s="41">
        <f>Table13[[#This Row],[Fecha 
de 
expedición]]+1461</f>
        <v>44704</v>
      </c>
      <c r="J572" s="62" t="str">
        <f t="shared" ca="1" si="27"/>
        <v>no</v>
      </c>
      <c r="K572" s="8" t="str">
        <f t="shared" ca="1" si="28"/>
        <v/>
      </c>
      <c r="L572" s="8"/>
      <c r="M572" s="8" t="str">
        <f t="shared" ca="1" si="29"/>
        <v>si</v>
      </c>
      <c r="Q572" s="23" t="str" cm="1">
        <f t="array" aca="1" ref="Q572" ca="1">_xlfn.IFS(J572="no","no",$B$10="si","si")</f>
        <v>no</v>
      </c>
    </row>
    <row r="573" spans="1:17" x14ac:dyDescent="0.3">
      <c r="A573" s="63" t="s">
        <v>2782</v>
      </c>
      <c r="B573" s="56" t="s">
        <v>62</v>
      </c>
      <c r="C573" s="80" t="s">
        <v>2783</v>
      </c>
      <c r="D573" s="38" t="s">
        <v>46</v>
      </c>
      <c r="E573" s="37" t="s">
        <v>2784</v>
      </c>
      <c r="F573" s="38" t="s">
        <v>168</v>
      </c>
      <c r="G573" s="39" t="s">
        <v>2785</v>
      </c>
      <c r="H573" s="40">
        <v>43235</v>
      </c>
      <c r="I573" s="41">
        <f>Table13[[#This Row],[Fecha 
de 
expedición]]+1461</f>
        <v>44696</v>
      </c>
      <c r="J573" s="62" t="str">
        <f t="shared" ca="1" si="27"/>
        <v>no</v>
      </c>
      <c r="K573" s="8" t="str">
        <f t="shared" ca="1" si="28"/>
        <v/>
      </c>
      <c r="L573" s="8"/>
      <c r="M573" s="8" t="str">
        <f t="shared" ca="1" si="29"/>
        <v>si</v>
      </c>
      <c r="Q573" s="23" t="str" cm="1">
        <f t="array" aca="1" ref="Q573" ca="1">_xlfn.IFS(J573="no","no",$B$10="si","si")</f>
        <v>no</v>
      </c>
    </row>
    <row r="574" spans="1:17" x14ac:dyDescent="0.3">
      <c r="A574" s="63" t="s">
        <v>2786</v>
      </c>
      <c r="B574" s="56" t="s">
        <v>62</v>
      </c>
      <c r="C574" s="80" t="s">
        <v>2787</v>
      </c>
      <c r="D574" s="38" t="s">
        <v>57</v>
      </c>
      <c r="E574" s="37" t="s">
        <v>2788</v>
      </c>
      <c r="F574" s="38" t="s">
        <v>124</v>
      </c>
      <c r="G574" s="39" t="s">
        <v>2789</v>
      </c>
      <c r="H574" s="40">
        <v>43276</v>
      </c>
      <c r="I574" s="41">
        <f>Table13[[#This Row],[Fecha 
de 
expedición]]+1461</f>
        <v>44737</v>
      </c>
      <c r="J574" s="62" t="str">
        <f t="shared" ca="1" si="27"/>
        <v>no</v>
      </c>
      <c r="K574" s="8" t="str">
        <f t="shared" ca="1" si="28"/>
        <v/>
      </c>
      <c r="L574" s="8"/>
      <c r="M574" s="8" t="str">
        <f t="shared" ca="1" si="29"/>
        <v>si</v>
      </c>
      <c r="Q574" s="23" t="str" cm="1">
        <f t="array" aca="1" ref="Q574" ca="1">_xlfn.IFS(J574="no","no",$B$10="si","si")</f>
        <v>no</v>
      </c>
    </row>
    <row r="575" spans="1:17" x14ac:dyDescent="0.3">
      <c r="A575" s="63" t="s">
        <v>2798</v>
      </c>
      <c r="B575" s="56" t="s">
        <v>44</v>
      </c>
      <c r="C575" s="80" t="s">
        <v>2799</v>
      </c>
      <c r="D575" s="38" t="s">
        <v>57</v>
      </c>
      <c r="E575" s="37" t="s">
        <v>2800</v>
      </c>
      <c r="F575" s="38" t="s">
        <v>704</v>
      </c>
      <c r="G575" s="39" t="s">
        <v>9881</v>
      </c>
      <c r="H575" s="40">
        <v>43389</v>
      </c>
      <c r="I575" s="41">
        <f>Table13[[#This Row],[Fecha 
de 
expedición]]+1461</f>
        <v>44850</v>
      </c>
      <c r="J575" s="62" t="str">
        <f t="shared" ca="1" si="27"/>
        <v>no</v>
      </c>
      <c r="K575" s="8" t="str">
        <f t="shared" ca="1" si="28"/>
        <v/>
      </c>
      <c r="L575" s="8"/>
      <c r="M575" s="8" t="str">
        <f t="shared" ca="1" si="29"/>
        <v>si</v>
      </c>
      <c r="Q575" s="23" t="str" cm="1">
        <f t="array" aca="1" ref="Q575" ca="1">_xlfn.IFS(J575="no","no",$B$10="si","si")</f>
        <v>no</v>
      </c>
    </row>
    <row r="576" spans="1:17" x14ac:dyDescent="0.3">
      <c r="A576" s="63" t="s">
        <v>2806</v>
      </c>
      <c r="B576" s="56" t="s">
        <v>44</v>
      </c>
      <c r="C576" s="80" t="s">
        <v>2807</v>
      </c>
      <c r="D576" s="38" t="s">
        <v>57</v>
      </c>
      <c r="E576" s="37" t="s">
        <v>2808</v>
      </c>
      <c r="F576" s="38" t="s">
        <v>53</v>
      </c>
      <c r="G576" s="39" t="s">
        <v>9882</v>
      </c>
      <c r="H576" s="40">
        <v>43430</v>
      </c>
      <c r="I576" s="41">
        <f>Table13[[#This Row],[Fecha 
de 
expedición]]+1461</f>
        <v>44891</v>
      </c>
      <c r="J576" s="62" t="str">
        <f t="shared" ca="1" si="27"/>
        <v>no</v>
      </c>
      <c r="K576" s="8" t="str">
        <f t="shared" ca="1" si="28"/>
        <v/>
      </c>
      <c r="L576" s="8"/>
      <c r="M576" s="8" t="str">
        <f t="shared" ca="1" si="29"/>
        <v>si</v>
      </c>
      <c r="Q576" s="23" t="str" cm="1">
        <f t="array" aca="1" ref="Q576" ca="1">_xlfn.IFS(J576="no","no",$B$10="si","si")</f>
        <v>no</v>
      </c>
    </row>
    <row r="577" spans="1:17" x14ac:dyDescent="0.3">
      <c r="A577" s="63" t="s">
        <v>2810</v>
      </c>
      <c r="B577" s="56" t="s">
        <v>44</v>
      </c>
      <c r="C577" s="80" t="s">
        <v>2811</v>
      </c>
      <c r="D577" s="38" t="s">
        <v>57</v>
      </c>
      <c r="E577" s="37" t="s">
        <v>2812</v>
      </c>
      <c r="F577" s="38" t="s">
        <v>74</v>
      </c>
      <c r="G577" s="39" t="s">
        <v>9883</v>
      </c>
      <c r="H577" s="40">
        <v>43430</v>
      </c>
      <c r="I577" s="41">
        <f>Table13[[#This Row],[Fecha 
de 
expedición]]+1461</f>
        <v>44891</v>
      </c>
      <c r="J577" s="62" t="str">
        <f t="shared" ca="1" si="27"/>
        <v>no</v>
      </c>
      <c r="K577" s="8" t="str">
        <f t="shared" ca="1" si="28"/>
        <v/>
      </c>
      <c r="L577" s="8"/>
      <c r="M577" s="8" t="str">
        <f t="shared" ca="1" si="29"/>
        <v>si</v>
      </c>
      <c r="Q577" s="23" t="str" cm="1">
        <f t="array" aca="1" ref="Q577" ca="1">_xlfn.IFS(J577="no","no",$B$10="si","si")</f>
        <v>no</v>
      </c>
    </row>
    <row r="578" spans="1:17" x14ac:dyDescent="0.3">
      <c r="A578" s="63" t="s">
        <v>2814</v>
      </c>
      <c r="B578" s="56" t="s">
        <v>62</v>
      </c>
      <c r="C578" s="80" t="s">
        <v>2815</v>
      </c>
      <c r="D578" s="38" t="s">
        <v>57</v>
      </c>
      <c r="E578" s="37" t="s">
        <v>2816</v>
      </c>
      <c r="F578" s="38" t="s">
        <v>53</v>
      </c>
      <c r="G578" s="39" t="s">
        <v>2817</v>
      </c>
      <c r="H578" s="40">
        <v>43306</v>
      </c>
      <c r="I578" s="41">
        <f>Table13[[#This Row],[Fecha 
de 
expedición]]+1461</f>
        <v>44767</v>
      </c>
      <c r="J578" s="62" t="str">
        <f t="shared" ca="1" si="27"/>
        <v>no</v>
      </c>
      <c r="K578" s="8" t="str">
        <f t="shared" ca="1" si="28"/>
        <v/>
      </c>
      <c r="L578" s="8"/>
      <c r="M578" s="8" t="str">
        <f t="shared" ca="1" si="29"/>
        <v>si</v>
      </c>
      <c r="Q578" s="23" t="str" cm="1">
        <f t="array" aca="1" ref="Q578" ca="1">_xlfn.IFS(J578="no","no",$B$10="si","si")</f>
        <v>no</v>
      </c>
    </row>
    <row r="579" spans="1:17" x14ac:dyDescent="0.3">
      <c r="A579" s="63" t="s">
        <v>2818</v>
      </c>
      <c r="B579" s="56" t="s">
        <v>44</v>
      </c>
      <c r="C579" s="80" t="s">
        <v>2819</v>
      </c>
      <c r="D579" s="38" t="s">
        <v>46</v>
      </c>
      <c r="E579" s="37" t="s">
        <v>2820</v>
      </c>
      <c r="F579" s="38" t="s">
        <v>69</v>
      </c>
      <c r="G579" s="39" t="s">
        <v>9884</v>
      </c>
      <c r="H579" s="40">
        <v>43584</v>
      </c>
      <c r="I579" s="41">
        <f>Table13[[#This Row],[Fecha 
de 
expedición]]+1461</f>
        <v>45045</v>
      </c>
      <c r="J579" s="62" t="str">
        <f t="shared" ca="1" si="27"/>
        <v>no</v>
      </c>
      <c r="K579" s="8" t="str">
        <f t="shared" ca="1" si="28"/>
        <v/>
      </c>
      <c r="L579" s="8"/>
      <c r="M579" s="8" t="str">
        <f t="shared" ca="1" si="29"/>
        <v>si</v>
      </c>
      <c r="Q579" s="23" t="str" cm="1">
        <f t="array" aca="1" ref="Q579" ca="1">_xlfn.IFS(J579="no","no",$B$10="si","si")</f>
        <v>no</v>
      </c>
    </row>
    <row r="580" spans="1:17" x14ac:dyDescent="0.3">
      <c r="A580" s="63" t="s">
        <v>2822</v>
      </c>
      <c r="B580" s="56" t="s">
        <v>44</v>
      </c>
      <c r="C580" s="80" t="s">
        <v>2823</v>
      </c>
      <c r="D580" s="38" t="s">
        <v>57</v>
      </c>
      <c r="E580" s="37" t="s">
        <v>2824</v>
      </c>
      <c r="F580" s="38" t="s">
        <v>267</v>
      </c>
      <c r="G580" s="39" t="s">
        <v>2825</v>
      </c>
      <c r="H580" s="40">
        <v>43706</v>
      </c>
      <c r="I580" s="41">
        <f>Table13[[#This Row],[Fecha 
de 
expedición]]+1461</f>
        <v>45167</v>
      </c>
      <c r="J580" s="62" t="str">
        <f t="shared" ca="1" si="27"/>
        <v>si</v>
      </c>
      <c r="K580" s="8" t="str">
        <f t="shared" ca="1" si="28"/>
        <v>Debe renovar licencia luego de curso de 8 horas</v>
      </c>
      <c r="L580" s="8"/>
      <c r="M580" s="8" t="str">
        <f t="shared" ca="1" si="29"/>
        <v>no</v>
      </c>
      <c r="Q580" s="23" t="str" cm="1">
        <f t="array" aca="1" ref="Q580" ca="1">_xlfn.IFS(J580="no","no",$B$10="si","si")</f>
        <v>si</v>
      </c>
    </row>
    <row r="581" spans="1:17" x14ac:dyDescent="0.3">
      <c r="A581" s="63" t="s">
        <v>2826</v>
      </c>
      <c r="B581" s="56" t="s">
        <v>44</v>
      </c>
      <c r="C581" s="80" t="s">
        <v>2827</v>
      </c>
      <c r="D581" s="38" t="s">
        <v>46</v>
      </c>
      <c r="E581" s="37" t="s">
        <v>2828</v>
      </c>
      <c r="F581" s="38" t="s">
        <v>168</v>
      </c>
      <c r="G581" s="39" t="s">
        <v>2829</v>
      </c>
      <c r="H581" s="40">
        <v>43397</v>
      </c>
      <c r="I581" s="41">
        <f>Table13[[#This Row],[Fecha 
de 
expedición]]+1461</f>
        <v>44858</v>
      </c>
      <c r="J581" s="62" t="str">
        <f t="shared" ca="1" si="27"/>
        <v>no</v>
      </c>
      <c r="K581" s="8" t="str">
        <f t="shared" ca="1" si="28"/>
        <v/>
      </c>
      <c r="L581" s="8"/>
      <c r="M581" s="8" t="str">
        <f t="shared" ca="1" si="29"/>
        <v>si</v>
      </c>
      <c r="Q581" s="23" t="str" cm="1">
        <f t="array" aca="1" ref="Q581" ca="1">_xlfn.IFS(J581="no","no",$B$10="si","si")</f>
        <v>no</v>
      </c>
    </row>
    <row r="582" spans="1:17" x14ac:dyDescent="0.3">
      <c r="A582" s="61" t="s">
        <v>2830</v>
      </c>
      <c r="B582" s="56" t="s">
        <v>44</v>
      </c>
      <c r="C582" s="57" t="s">
        <v>2831</v>
      </c>
      <c r="D582" s="38" t="s">
        <v>57</v>
      </c>
      <c r="E582" s="60" t="s">
        <v>2832</v>
      </c>
      <c r="F582" s="38" t="s">
        <v>2833</v>
      </c>
      <c r="G582" s="39" t="s">
        <v>2834</v>
      </c>
      <c r="H582" s="81">
        <v>44516</v>
      </c>
      <c r="I582" s="84">
        <f>Table13[[#This Row],[Fecha 
de 
expedición]]+1461</f>
        <v>45977</v>
      </c>
      <c r="J582" s="62" t="str">
        <f t="shared" ca="1" si="27"/>
        <v>si</v>
      </c>
      <c r="K582" s="8" t="str">
        <f t="shared" ca="1" si="28"/>
        <v/>
      </c>
      <c r="L582" s="8"/>
      <c r="M582" s="8" t="str">
        <f t="shared" ca="1" si="29"/>
        <v>no</v>
      </c>
      <c r="Q582" s="23" t="str" cm="1">
        <f t="array" aca="1" ref="Q582" ca="1">_xlfn.IFS(J582="no","no",$B$10="si","si")</f>
        <v>si</v>
      </c>
    </row>
    <row r="583" spans="1:17" x14ac:dyDescent="0.3">
      <c r="A583" s="61" t="s">
        <v>2835</v>
      </c>
      <c r="B583" s="56" t="s">
        <v>44</v>
      </c>
      <c r="C583" s="57" t="s">
        <v>2836</v>
      </c>
      <c r="D583" s="38" t="s">
        <v>57</v>
      </c>
      <c r="E583" s="178" t="s">
        <v>2837</v>
      </c>
      <c r="F583" s="38" t="s">
        <v>53</v>
      </c>
      <c r="G583" s="39" t="s">
        <v>2838</v>
      </c>
      <c r="H583" s="40">
        <v>44455</v>
      </c>
      <c r="I583" s="41">
        <f>Table13[[#This Row],[Fecha 
de 
expedición]]+1461</f>
        <v>45916</v>
      </c>
      <c r="J583" s="62" t="str">
        <f t="shared" ca="1" si="27"/>
        <v>si</v>
      </c>
      <c r="K583" s="8" t="str">
        <f t="shared" ca="1" si="28"/>
        <v/>
      </c>
      <c r="L583" s="8"/>
      <c r="M583" s="8" t="str">
        <f t="shared" ca="1" si="29"/>
        <v>no</v>
      </c>
      <c r="Q583" s="23" t="str" cm="1">
        <f t="array" aca="1" ref="Q583" ca="1">_xlfn.IFS(J583="no","no",$B$10="si","si")</f>
        <v>si</v>
      </c>
    </row>
    <row r="584" spans="1:17" x14ac:dyDescent="0.3">
      <c r="A584" s="63" t="s">
        <v>2839</v>
      </c>
      <c r="B584" s="56" t="s">
        <v>44</v>
      </c>
      <c r="C584" s="80" t="s">
        <v>2840</v>
      </c>
      <c r="D584" s="38" t="s">
        <v>57</v>
      </c>
      <c r="E584" s="37" t="s">
        <v>2841</v>
      </c>
      <c r="F584" s="38" t="s">
        <v>119</v>
      </c>
      <c r="G584" s="39" t="s">
        <v>2842</v>
      </c>
      <c r="H584" s="40">
        <v>43389</v>
      </c>
      <c r="I584" s="41">
        <f>Table13[[#This Row],[Fecha 
de 
expedición]]+1461</f>
        <v>44850</v>
      </c>
      <c r="J584" s="62" t="str">
        <f t="shared" ca="1" si="27"/>
        <v>no</v>
      </c>
      <c r="K584" s="8" t="str">
        <f t="shared" ca="1" si="28"/>
        <v/>
      </c>
      <c r="L584" s="8"/>
      <c r="M584" s="8" t="str">
        <f t="shared" ca="1" si="29"/>
        <v>si</v>
      </c>
      <c r="Q584" s="23" t="str" cm="1">
        <f t="array" aca="1" ref="Q584" ca="1">_xlfn.IFS(J584="no","no",$B$10="si","si")</f>
        <v>no</v>
      </c>
    </row>
    <row r="585" spans="1:17" x14ac:dyDescent="0.3">
      <c r="A585" s="63" t="s">
        <v>2843</v>
      </c>
      <c r="B585" s="56" t="s">
        <v>44</v>
      </c>
      <c r="C585" s="80" t="s">
        <v>2844</v>
      </c>
      <c r="D585" s="38" t="s">
        <v>46</v>
      </c>
      <c r="E585" s="37" t="s">
        <v>2845</v>
      </c>
      <c r="F585" s="38" t="s">
        <v>402</v>
      </c>
      <c r="G585" s="39" t="s">
        <v>9885</v>
      </c>
      <c r="H585" s="40">
        <v>43495</v>
      </c>
      <c r="I585" s="41">
        <f>Table13[[#This Row],[Fecha 
de 
expedición]]+1461</f>
        <v>44956</v>
      </c>
      <c r="J585" s="62" t="str">
        <f t="shared" ca="1" si="27"/>
        <v>no</v>
      </c>
      <c r="K585" s="8" t="str">
        <f t="shared" ca="1" si="28"/>
        <v/>
      </c>
      <c r="L585" s="8"/>
      <c r="M585" s="8" t="str">
        <f t="shared" ca="1" si="29"/>
        <v>si</v>
      </c>
      <c r="Q585" s="23" t="str" cm="1">
        <f t="array" aca="1" ref="Q585" ca="1">_xlfn.IFS(J585="no","no",$B$10="si","si")</f>
        <v>no</v>
      </c>
    </row>
    <row r="586" spans="1:17" x14ac:dyDescent="0.3">
      <c r="A586" s="63" t="s">
        <v>2847</v>
      </c>
      <c r="B586" s="56" t="s">
        <v>44</v>
      </c>
      <c r="C586" s="80" t="s">
        <v>2848</v>
      </c>
      <c r="D586" s="38" t="s">
        <v>57</v>
      </c>
      <c r="E586" s="37" t="s">
        <v>2849</v>
      </c>
      <c r="F586" s="38" t="s">
        <v>453</v>
      </c>
      <c r="G586" s="39" t="s">
        <v>9886</v>
      </c>
      <c r="H586" s="40">
        <v>43551</v>
      </c>
      <c r="I586" s="41">
        <f>Table13[[#This Row],[Fecha 
de 
expedición]]+1461</f>
        <v>45012</v>
      </c>
      <c r="J586" s="62" t="str">
        <f t="shared" ca="1" si="27"/>
        <v>no</v>
      </c>
      <c r="K586" s="8" t="str">
        <f t="shared" ca="1" si="28"/>
        <v/>
      </c>
      <c r="L586" s="8"/>
      <c r="M586" s="8" t="str">
        <f t="shared" ca="1" si="29"/>
        <v>si</v>
      </c>
      <c r="Q586" s="23" t="str" cm="1">
        <f t="array" aca="1" ref="Q586" ca="1">_xlfn.IFS(J586="no","no",$B$10="si","si")</f>
        <v>no</v>
      </c>
    </row>
    <row r="587" spans="1:17" x14ac:dyDescent="0.3">
      <c r="A587" s="63" t="s">
        <v>2855</v>
      </c>
      <c r="B587" s="56" t="s">
        <v>44</v>
      </c>
      <c r="C587" s="80" t="s">
        <v>2856</v>
      </c>
      <c r="D587" s="38" t="s">
        <v>57</v>
      </c>
      <c r="E587" s="37" t="s">
        <v>9887</v>
      </c>
      <c r="F587" s="38" t="s">
        <v>89</v>
      </c>
      <c r="G587" s="39" t="s">
        <v>9888</v>
      </c>
      <c r="H587" s="40">
        <v>43360</v>
      </c>
      <c r="I587" s="41">
        <f>Table13[[#This Row],[Fecha 
de 
expedición]]+1461</f>
        <v>44821</v>
      </c>
      <c r="J587" s="62" t="str">
        <f t="shared" ca="1" si="27"/>
        <v>no</v>
      </c>
      <c r="K587" s="8" t="str">
        <f t="shared" ca="1" si="28"/>
        <v/>
      </c>
      <c r="L587" s="8"/>
      <c r="M587" s="8" t="str">
        <f t="shared" ca="1" si="29"/>
        <v>si</v>
      </c>
      <c r="Q587" s="23" t="str" cm="1">
        <f t="array" aca="1" ref="Q587" ca="1">_xlfn.IFS(J587="no","no",$B$10="si","si")</f>
        <v>no</v>
      </c>
    </row>
    <row r="588" spans="1:17" x14ac:dyDescent="0.3">
      <c r="A588" s="63" t="s">
        <v>2859</v>
      </c>
      <c r="B588" s="56" t="s">
        <v>62</v>
      </c>
      <c r="C588" s="80" t="s">
        <v>2860</v>
      </c>
      <c r="D588" s="38" t="s">
        <v>46</v>
      </c>
      <c r="E588" s="37" t="s">
        <v>2861</v>
      </c>
      <c r="F588" s="38" t="s">
        <v>168</v>
      </c>
      <c r="G588" s="39" t="s">
        <v>9889</v>
      </c>
      <c r="H588" s="40">
        <v>43325</v>
      </c>
      <c r="I588" s="41">
        <f>Table13[[#This Row],[Fecha 
de 
expedición]]+1461</f>
        <v>44786</v>
      </c>
      <c r="J588" s="62" t="str">
        <f t="shared" ca="1" si="27"/>
        <v>no</v>
      </c>
      <c r="K588" s="8" t="str">
        <f t="shared" ca="1" si="28"/>
        <v/>
      </c>
      <c r="L588" s="8"/>
      <c r="M588" s="8" t="str">
        <f t="shared" ca="1" si="29"/>
        <v>si</v>
      </c>
      <c r="Q588" s="23" t="str" cm="1">
        <f t="array" aca="1" ref="Q588" ca="1">_xlfn.IFS(J588="no","no",$B$10="si","si")</f>
        <v>no</v>
      </c>
    </row>
    <row r="589" spans="1:17" x14ac:dyDescent="0.3">
      <c r="A589" s="61" t="s">
        <v>2863</v>
      </c>
      <c r="B589" s="56" t="s">
        <v>44</v>
      </c>
      <c r="C589" s="57" t="s">
        <v>2864</v>
      </c>
      <c r="D589" s="38" t="s">
        <v>46</v>
      </c>
      <c r="E589" s="60" t="s">
        <v>2865</v>
      </c>
      <c r="F589" s="38" t="s">
        <v>74</v>
      </c>
      <c r="G589" s="39" t="s">
        <v>2866</v>
      </c>
      <c r="H589" s="81">
        <v>44491</v>
      </c>
      <c r="I589" s="84">
        <f>Table13[[#This Row],[Fecha 
de 
expedición]]+1461</f>
        <v>45952</v>
      </c>
      <c r="J589" s="62" t="str">
        <f t="shared" ca="1" si="27"/>
        <v>si</v>
      </c>
      <c r="K589" s="8" t="str">
        <f t="shared" ca="1" si="28"/>
        <v/>
      </c>
      <c r="L589" s="8"/>
      <c r="M589" s="8" t="str">
        <f t="shared" ca="1" si="29"/>
        <v>no</v>
      </c>
      <c r="Q589" s="23" t="str" cm="1">
        <f t="array" aca="1" ref="Q589" ca="1">_xlfn.IFS(J589="no","no",$B$10="si","si")</f>
        <v>si</v>
      </c>
    </row>
    <row r="590" spans="1:17" x14ac:dyDescent="0.3">
      <c r="A590" s="63" t="s">
        <v>2871</v>
      </c>
      <c r="B590" s="56" t="s">
        <v>44</v>
      </c>
      <c r="C590" s="80" t="s">
        <v>2872</v>
      </c>
      <c r="D590" s="38" t="s">
        <v>46</v>
      </c>
      <c r="E590" s="37" t="s">
        <v>2873</v>
      </c>
      <c r="F590" s="38" t="s">
        <v>402</v>
      </c>
      <c r="G590" s="39" t="s">
        <v>9890</v>
      </c>
      <c r="H590" s="40">
        <v>43389</v>
      </c>
      <c r="I590" s="41">
        <f>Table13[[#This Row],[Fecha 
de 
expedición]]+1461</f>
        <v>44850</v>
      </c>
      <c r="J590" s="62" t="str">
        <f t="shared" ca="1" si="27"/>
        <v>no</v>
      </c>
      <c r="K590" s="8" t="str">
        <f t="shared" ca="1" si="28"/>
        <v/>
      </c>
      <c r="L590" s="8"/>
      <c r="M590" s="8" t="str">
        <f t="shared" ca="1" si="29"/>
        <v>si</v>
      </c>
      <c r="Q590" s="23" t="str" cm="1">
        <f t="array" aca="1" ref="Q590" ca="1">_xlfn.IFS(J590="no","no",$B$10="si","si")</f>
        <v>no</v>
      </c>
    </row>
    <row r="591" spans="1:17" x14ac:dyDescent="0.3">
      <c r="A591" s="63" t="s">
        <v>2875</v>
      </c>
      <c r="B591" s="56" t="s">
        <v>44</v>
      </c>
      <c r="C591" s="80" t="s">
        <v>2876</v>
      </c>
      <c r="D591" s="38" t="s">
        <v>46</v>
      </c>
      <c r="E591" s="37" t="s">
        <v>2877</v>
      </c>
      <c r="F591" s="38" t="s">
        <v>74</v>
      </c>
      <c r="G591" s="39" t="s">
        <v>9891</v>
      </c>
      <c r="H591" s="40">
        <v>43360</v>
      </c>
      <c r="I591" s="41">
        <f>Table13[[#This Row],[Fecha 
de 
expedición]]+1461</f>
        <v>44821</v>
      </c>
      <c r="J591" s="62" t="str">
        <f t="shared" ca="1" si="27"/>
        <v>no</v>
      </c>
      <c r="K591" s="8" t="str">
        <f t="shared" ca="1" si="28"/>
        <v/>
      </c>
      <c r="L591" s="8"/>
      <c r="M591" s="8" t="str">
        <f t="shared" ca="1" si="29"/>
        <v>si</v>
      </c>
      <c r="Q591" s="23" t="str" cm="1">
        <f t="array" aca="1" ref="Q591" ca="1">_xlfn.IFS(J591="no","no",$B$10="si","si")</f>
        <v>no</v>
      </c>
    </row>
    <row r="592" spans="1:17" x14ac:dyDescent="0.3">
      <c r="A592" s="63" t="s">
        <v>2879</v>
      </c>
      <c r="B592" s="56" t="s">
        <v>44</v>
      </c>
      <c r="C592" s="80" t="s">
        <v>2880</v>
      </c>
      <c r="D592" s="38" t="s">
        <v>46</v>
      </c>
      <c r="E592" s="37" t="s">
        <v>2881</v>
      </c>
      <c r="F592" s="38" t="s">
        <v>129</v>
      </c>
      <c r="G592" s="39" t="s">
        <v>2882</v>
      </c>
      <c r="H592" s="40">
        <v>43402</v>
      </c>
      <c r="I592" s="41">
        <f>Table13[[#This Row],[Fecha 
de 
expedición]]+1461</f>
        <v>44863</v>
      </c>
      <c r="J592" s="62" t="str">
        <f t="shared" ca="1" si="27"/>
        <v>no</v>
      </c>
      <c r="K592" s="8" t="str">
        <f t="shared" ca="1" si="28"/>
        <v/>
      </c>
      <c r="L592" s="8"/>
      <c r="M592" s="8" t="str">
        <f t="shared" ca="1" si="29"/>
        <v>si</v>
      </c>
      <c r="Q592" s="23" t="str" cm="1">
        <f t="array" aca="1" ref="Q592" ca="1">_xlfn.IFS(J592="no","no",$B$10="si","si")</f>
        <v>no</v>
      </c>
    </row>
    <row r="593" spans="1:17" x14ac:dyDescent="0.3">
      <c r="A593" s="63" t="s">
        <v>2887</v>
      </c>
      <c r="B593" s="56" t="s">
        <v>44</v>
      </c>
      <c r="C593" s="80" t="s">
        <v>2888</v>
      </c>
      <c r="D593" s="38" t="s">
        <v>57</v>
      </c>
      <c r="E593" s="37" t="s">
        <v>2889</v>
      </c>
      <c r="F593" s="38" t="s">
        <v>114</v>
      </c>
      <c r="G593" s="39" t="s">
        <v>9892</v>
      </c>
      <c r="H593" s="40">
        <v>43360</v>
      </c>
      <c r="I593" s="41">
        <f>Table13[[#This Row],[Fecha 
de 
expedición]]+1461</f>
        <v>44821</v>
      </c>
      <c r="J593" s="62" t="str">
        <f t="shared" ref="J593:J656" ca="1" si="30">IF(I593&gt;=TODAY(),"si","no")</f>
        <v>no</v>
      </c>
      <c r="K593" s="8" t="str">
        <f t="shared" ref="K593:K656" ca="1" si="31">IF(ABS(_xlfn.DAYS(TODAY(),I593))&lt;$B$9,"Debe renovar licencia luego de curso de 8 horas","")</f>
        <v/>
      </c>
      <c r="L593" s="8"/>
      <c r="M593" s="8" t="str">
        <f t="shared" ref="M593:M656" ca="1" si="32">IF(AND(J593="no",$B$10="si"),"si","no")</f>
        <v>si</v>
      </c>
      <c r="Q593" s="23" t="str" cm="1">
        <f t="array" aca="1" ref="Q593" ca="1">_xlfn.IFS(J593="no","no",$B$10="si","si")</f>
        <v>no</v>
      </c>
    </row>
    <row r="594" spans="1:17" x14ac:dyDescent="0.3">
      <c r="A594" s="63" t="s">
        <v>2891</v>
      </c>
      <c r="B594" s="56" t="s">
        <v>44</v>
      </c>
      <c r="C594" s="80" t="s">
        <v>2892</v>
      </c>
      <c r="D594" s="38" t="s">
        <v>46</v>
      </c>
      <c r="E594" s="37" t="s">
        <v>2893</v>
      </c>
      <c r="F594" s="38" t="s">
        <v>448</v>
      </c>
      <c r="G594" s="39" t="s">
        <v>2894</v>
      </c>
      <c r="H594" s="40">
        <v>43706</v>
      </c>
      <c r="I594" s="41">
        <f>Table13[[#This Row],[Fecha 
de 
expedición]]+1461</f>
        <v>45167</v>
      </c>
      <c r="J594" s="62" t="str">
        <f t="shared" ca="1" si="30"/>
        <v>si</v>
      </c>
      <c r="K594" s="8" t="str">
        <f t="shared" ca="1" si="31"/>
        <v>Debe renovar licencia luego de curso de 8 horas</v>
      </c>
      <c r="L594" s="8"/>
      <c r="M594" s="8" t="str">
        <f t="shared" ca="1" si="32"/>
        <v>no</v>
      </c>
      <c r="Q594" s="23" t="str" cm="1">
        <f t="array" aca="1" ref="Q594" ca="1">_xlfn.IFS(J594="no","no",$B$10="si","si")</f>
        <v>si</v>
      </c>
    </row>
    <row r="595" spans="1:17" x14ac:dyDescent="0.3">
      <c r="A595" s="63" t="s">
        <v>2895</v>
      </c>
      <c r="B595" s="56" t="s">
        <v>44</v>
      </c>
      <c r="C595" s="80" t="s">
        <v>2896</v>
      </c>
      <c r="D595" s="38" t="s">
        <v>57</v>
      </c>
      <c r="E595" s="37" t="s">
        <v>2897</v>
      </c>
      <c r="F595" s="38" t="s">
        <v>453</v>
      </c>
      <c r="G595" s="39" t="s">
        <v>2898</v>
      </c>
      <c r="H595" s="40">
        <v>43766</v>
      </c>
      <c r="I595" s="41">
        <f>Table13[[#This Row],[Fecha 
de 
expedición]]+1461</f>
        <v>45227</v>
      </c>
      <c r="J595" s="62" t="str">
        <f t="shared" ca="1" si="30"/>
        <v>si</v>
      </c>
      <c r="K595" s="8" t="str">
        <f t="shared" ca="1" si="31"/>
        <v>Debe renovar licencia luego de curso de 8 horas</v>
      </c>
      <c r="L595" s="8"/>
      <c r="M595" s="8" t="str">
        <f t="shared" ca="1" si="32"/>
        <v>no</v>
      </c>
      <c r="Q595" s="23" t="str" cm="1">
        <f t="array" aca="1" ref="Q595" ca="1">_xlfn.IFS(J595="no","no",$B$10="si","si")</f>
        <v>si</v>
      </c>
    </row>
    <row r="596" spans="1:17" x14ac:dyDescent="0.3">
      <c r="A596" s="63" t="s">
        <v>2899</v>
      </c>
      <c r="B596" s="56" t="s">
        <v>44</v>
      </c>
      <c r="C596" s="80" t="s">
        <v>2900</v>
      </c>
      <c r="D596" s="38" t="s">
        <v>57</v>
      </c>
      <c r="E596" s="37" t="s">
        <v>9893</v>
      </c>
      <c r="F596" s="38" t="s">
        <v>194</v>
      </c>
      <c r="G596" s="39" t="s">
        <v>9894</v>
      </c>
      <c r="H596" s="40">
        <v>43551</v>
      </c>
      <c r="I596" s="41">
        <f>Table13[[#This Row],[Fecha 
de 
expedición]]+1461</f>
        <v>45012</v>
      </c>
      <c r="J596" s="62" t="str">
        <f t="shared" ca="1" si="30"/>
        <v>no</v>
      </c>
      <c r="K596" s="8" t="str">
        <f t="shared" ca="1" si="31"/>
        <v/>
      </c>
      <c r="L596" s="8"/>
      <c r="M596" s="8" t="str">
        <f t="shared" ca="1" si="32"/>
        <v>si</v>
      </c>
      <c r="Q596" s="23" t="str" cm="1">
        <f t="array" aca="1" ref="Q596" ca="1">_xlfn.IFS(J596="no","no",$B$10="si","si")</f>
        <v>no</v>
      </c>
    </row>
    <row r="597" spans="1:17" x14ac:dyDescent="0.3">
      <c r="A597" s="63" t="s">
        <v>2911</v>
      </c>
      <c r="B597" s="56" t="s">
        <v>44</v>
      </c>
      <c r="C597" s="80" t="s">
        <v>2912</v>
      </c>
      <c r="D597" s="38" t="s">
        <v>46</v>
      </c>
      <c r="E597" s="37" t="s">
        <v>2913</v>
      </c>
      <c r="F597" s="38" t="s">
        <v>555</v>
      </c>
      <c r="G597" s="39" t="s">
        <v>2914</v>
      </c>
      <c r="H597" s="40">
        <v>43430</v>
      </c>
      <c r="I597" s="41">
        <f>Table13[[#This Row],[Fecha 
de 
expedición]]+1461</f>
        <v>44891</v>
      </c>
      <c r="J597" s="62" t="str">
        <f t="shared" ca="1" si="30"/>
        <v>no</v>
      </c>
      <c r="K597" s="8" t="str">
        <f t="shared" ca="1" si="31"/>
        <v/>
      </c>
      <c r="L597" s="8"/>
      <c r="M597" s="8" t="str">
        <f t="shared" ca="1" si="32"/>
        <v>si</v>
      </c>
      <c r="Q597" s="23" t="str" cm="1">
        <f t="array" aca="1" ref="Q597" ca="1">_xlfn.IFS(J597="no","no",$B$10="si","si")</f>
        <v>no</v>
      </c>
    </row>
    <row r="598" spans="1:17" x14ac:dyDescent="0.3">
      <c r="A598" s="63" t="s">
        <v>2915</v>
      </c>
      <c r="B598" s="56" t="s">
        <v>44</v>
      </c>
      <c r="C598" s="80" t="s">
        <v>2916</v>
      </c>
      <c r="D598" s="38" t="s">
        <v>57</v>
      </c>
      <c r="E598" s="37" t="s">
        <v>9895</v>
      </c>
      <c r="F598" s="38" t="s">
        <v>53</v>
      </c>
      <c r="G598" s="39" t="s">
        <v>9896</v>
      </c>
      <c r="H598" s="40">
        <v>43402</v>
      </c>
      <c r="I598" s="41">
        <f>Table13[[#This Row],[Fecha 
de 
expedición]]+1461</f>
        <v>44863</v>
      </c>
      <c r="J598" s="62" t="str">
        <f t="shared" ca="1" si="30"/>
        <v>no</v>
      </c>
      <c r="K598" s="8" t="str">
        <f t="shared" ca="1" si="31"/>
        <v/>
      </c>
      <c r="L598" s="8"/>
      <c r="M598" s="8" t="str">
        <f t="shared" ca="1" si="32"/>
        <v>si</v>
      </c>
      <c r="Q598" s="23" t="str" cm="1">
        <f t="array" aca="1" ref="Q598" ca="1">_xlfn.IFS(J598="no","no",$B$10="si","si")</f>
        <v>no</v>
      </c>
    </row>
    <row r="599" spans="1:17" x14ac:dyDescent="0.3">
      <c r="A599" s="63" t="s">
        <v>2919</v>
      </c>
      <c r="B599" s="56" t="s">
        <v>44</v>
      </c>
      <c r="C599" s="80" t="s">
        <v>2920</v>
      </c>
      <c r="D599" s="38" t="s">
        <v>57</v>
      </c>
      <c r="E599" s="37" t="s">
        <v>2921</v>
      </c>
      <c r="F599" s="38" t="s">
        <v>555</v>
      </c>
      <c r="G599" s="39" t="s">
        <v>2922</v>
      </c>
      <c r="H599" s="40">
        <v>43389</v>
      </c>
      <c r="I599" s="41">
        <f>Table13[[#This Row],[Fecha 
de 
expedición]]+1461</f>
        <v>44850</v>
      </c>
      <c r="J599" s="62" t="str">
        <f t="shared" ca="1" si="30"/>
        <v>no</v>
      </c>
      <c r="K599" s="8" t="str">
        <f t="shared" ca="1" si="31"/>
        <v/>
      </c>
      <c r="L599" s="8"/>
      <c r="M599" s="8" t="str">
        <f t="shared" ca="1" si="32"/>
        <v>si</v>
      </c>
      <c r="Q599" s="23" t="str" cm="1">
        <f t="array" aca="1" ref="Q599" ca="1">_xlfn.IFS(J599="no","no",$B$10="si","si")</f>
        <v>no</v>
      </c>
    </row>
    <row r="600" spans="1:17" x14ac:dyDescent="0.3">
      <c r="A600" s="63" t="s">
        <v>2923</v>
      </c>
      <c r="B600" s="56" t="s">
        <v>44</v>
      </c>
      <c r="C600" s="80" t="s">
        <v>2924</v>
      </c>
      <c r="D600" s="38" t="s">
        <v>57</v>
      </c>
      <c r="E600" s="37" t="s">
        <v>2925</v>
      </c>
      <c r="F600" s="38" t="s">
        <v>84</v>
      </c>
      <c r="G600" s="39" t="s">
        <v>2926</v>
      </c>
      <c r="H600" s="40">
        <v>43360</v>
      </c>
      <c r="I600" s="41">
        <f>Table13[[#This Row],[Fecha 
de 
expedición]]+1461</f>
        <v>44821</v>
      </c>
      <c r="J600" s="62" t="str">
        <f t="shared" ca="1" si="30"/>
        <v>no</v>
      </c>
      <c r="K600" s="8" t="str">
        <f t="shared" ca="1" si="31"/>
        <v/>
      </c>
      <c r="L600" s="8"/>
      <c r="M600" s="8" t="str">
        <f t="shared" ca="1" si="32"/>
        <v>si</v>
      </c>
      <c r="Q600" s="23" t="str" cm="1">
        <f t="array" aca="1" ref="Q600" ca="1">_xlfn.IFS(J600="no","no",$B$10="si","si")</f>
        <v>no</v>
      </c>
    </row>
    <row r="601" spans="1:17" x14ac:dyDescent="0.3">
      <c r="A601" s="63" t="s">
        <v>2927</v>
      </c>
      <c r="B601" s="56" t="s">
        <v>44</v>
      </c>
      <c r="C601" s="80" t="s">
        <v>2928</v>
      </c>
      <c r="D601" s="38" t="s">
        <v>57</v>
      </c>
      <c r="E601" s="37" t="s">
        <v>2929</v>
      </c>
      <c r="F601" s="38" t="s">
        <v>929</v>
      </c>
      <c r="G601" s="39" t="s">
        <v>2930</v>
      </c>
      <c r="H601" s="40">
        <v>43790</v>
      </c>
      <c r="I601" s="41">
        <f>Table13[[#This Row],[Fecha 
de 
expedición]]+1461</f>
        <v>45251</v>
      </c>
      <c r="J601" s="62" t="str">
        <f t="shared" ca="1" si="30"/>
        <v>si</v>
      </c>
      <c r="K601" s="8" t="str">
        <f t="shared" ca="1" si="31"/>
        <v>Debe renovar licencia luego de curso de 8 horas</v>
      </c>
      <c r="L601" s="8"/>
      <c r="M601" s="8" t="str">
        <f t="shared" ca="1" si="32"/>
        <v>no</v>
      </c>
      <c r="Q601" s="23" t="str" cm="1">
        <f t="array" aca="1" ref="Q601" ca="1">_xlfn.IFS(J601="no","no",$B$10="si","si")</f>
        <v>si</v>
      </c>
    </row>
    <row r="602" spans="1:17" x14ac:dyDescent="0.3">
      <c r="A602" s="63" t="s">
        <v>2931</v>
      </c>
      <c r="B602" s="56" t="s">
        <v>44</v>
      </c>
      <c r="C602" s="80" t="s">
        <v>2932</v>
      </c>
      <c r="D602" s="38" t="s">
        <v>57</v>
      </c>
      <c r="E602" s="37" t="s">
        <v>2933</v>
      </c>
      <c r="F602" s="38" t="s">
        <v>124</v>
      </c>
      <c r="G602" s="39" t="s">
        <v>2934</v>
      </c>
      <c r="H602" s="40">
        <v>43852</v>
      </c>
      <c r="I602" s="41">
        <f>Table13[[#This Row],[Fecha 
de 
expedición]]+1461</f>
        <v>45313</v>
      </c>
      <c r="J602" s="62" t="str">
        <f t="shared" ca="1" si="30"/>
        <v>si</v>
      </c>
      <c r="K602" s="8" t="str">
        <f t="shared" ca="1" si="31"/>
        <v/>
      </c>
      <c r="L602" s="8"/>
      <c r="M602" s="8" t="str">
        <f t="shared" ca="1" si="32"/>
        <v>no</v>
      </c>
      <c r="Q602" s="23" t="str" cm="1">
        <f t="array" aca="1" ref="Q602" ca="1">_xlfn.IFS(J602="no","no",$B$10="si","si")</f>
        <v>si</v>
      </c>
    </row>
    <row r="603" spans="1:17" x14ac:dyDescent="0.3">
      <c r="A603" s="63" t="s">
        <v>2935</v>
      </c>
      <c r="B603" s="56" t="s">
        <v>44</v>
      </c>
      <c r="C603" s="80" t="s">
        <v>2936</v>
      </c>
      <c r="D603" s="38" t="s">
        <v>57</v>
      </c>
      <c r="E603" s="37" t="s">
        <v>2937</v>
      </c>
      <c r="F603" s="38" t="s">
        <v>704</v>
      </c>
      <c r="G603" s="39" t="s">
        <v>2938</v>
      </c>
      <c r="H603" s="40">
        <v>43360</v>
      </c>
      <c r="I603" s="41">
        <f>Table13[[#This Row],[Fecha 
de 
expedición]]+1461</f>
        <v>44821</v>
      </c>
      <c r="J603" s="62" t="str">
        <f t="shared" ca="1" si="30"/>
        <v>no</v>
      </c>
      <c r="K603" s="8" t="str">
        <f t="shared" ca="1" si="31"/>
        <v/>
      </c>
      <c r="L603" s="8"/>
      <c r="M603" s="8" t="str">
        <f t="shared" ca="1" si="32"/>
        <v>si</v>
      </c>
      <c r="Q603" s="23" t="str" cm="1">
        <f t="array" aca="1" ref="Q603" ca="1">_xlfn.IFS(J603="no","no",$B$10="si","si")</f>
        <v>no</v>
      </c>
    </row>
    <row r="604" spans="1:17" x14ac:dyDescent="0.3">
      <c r="A604" s="63" t="s">
        <v>9897</v>
      </c>
      <c r="B604" s="56" t="s">
        <v>44</v>
      </c>
      <c r="C604" s="80" t="s">
        <v>2940</v>
      </c>
      <c r="D604" s="38" t="s">
        <v>57</v>
      </c>
      <c r="E604" s="37" t="s">
        <v>9898</v>
      </c>
      <c r="F604" s="38" t="s">
        <v>155</v>
      </c>
      <c r="G604" s="39" t="s">
        <v>9899</v>
      </c>
      <c r="H604" s="40">
        <v>43397</v>
      </c>
      <c r="I604" s="41">
        <f>Table13[[#This Row],[Fecha 
de 
expedición]]+1461</f>
        <v>44858</v>
      </c>
      <c r="J604" s="62" t="str">
        <f t="shared" ca="1" si="30"/>
        <v>no</v>
      </c>
      <c r="K604" s="8" t="str">
        <f t="shared" ca="1" si="31"/>
        <v/>
      </c>
      <c r="L604" s="8"/>
      <c r="M604" s="8" t="str">
        <f t="shared" ca="1" si="32"/>
        <v>si</v>
      </c>
      <c r="Q604" s="23" t="str" cm="1">
        <f t="array" aca="1" ref="Q604" ca="1">_xlfn.IFS(J604="no","no",$B$10="si","si")</f>
        <v>no</v>
      </c>
    </row>
    <row r="605" spans="1:17" x14ac:dyDescent="0.3">
      <c r="A605" s="63" t="s">
        <v>2943</v>
      </c>
      <c r="B605" s="56" t="s">
        <v>44</v>
      </c>
      <c r="C605" s="80" t="s">
        <v>2944</v>
      </c>
      <c r="D605" s="38" t="s">
        <v>57</v>
      </c>
      <c r="E605" s="37" t="s">
        <v>2945</v>
      </c>
      <c r="F605" s="38" t="s">
        <v>74</v>
      </c>
      <c r="G605" s="39" t="s">
        <v>2946</v>
      </c>
      <c r="H605" s="40">
        <v>43391</v>
      </c>
      <c r="I605" s="41">
        <f>Table13[[#This Row],[Fecha 
de 
expedición]]+1461</f>
        <v>44852</v>
      </c>
      <c r="J605" s="62" t="str">
        <f t="shared" ca="1" si="30"/>
        <v>no</v>
      </c>
      <c r="K605" s="8" t="str">
        <f t="shared" ca="1" si="31"/>
        <v/>
      </c>
      <c r="L605" s="8"/>
      <c r="M605" s="8" t="str">
        <f t="shared" ca="1" si="32"/>
        <v>si</v>
      </c>
      <c r="Q605" s="23" t="str" cm="1">
        <f t="array" aca="1" ref="Q605" ca="1">_xlfn.IFS(J605="no","no",$B$10="si","si")</f>
        <v>no</v>
      </c>
    </row>
    <row r="606" spans="1:17" x14ac:dyDescent="0.3">
      <c r="A606" s="63" t="s">
        <v>2951</v>
      </c>
      <c r="B606" s="56" t="s">
        <v>44</v>
      </c>
      <c r="C606" s="80" t="s">
        <v>2952</v>
      </c>
      <c r="D606" s="38" t="s">
        <v>57</v>
      </c>
      <c r="E606" s="37" t="s">
        <v>2953</v>
      </c>
      <c r="F606" s="38" t="s">
        <v>74</v>
      </c>
      <c r="G606" s="39" t="s">
        <v>9900</v>
      </c>
      <c r="H606" s="40">
        <v>43389</v>
      </c>
      <c r="I606" s="41">
        <f>Table13[[#This Row],[Fecha 
de 
expedición]]+1461</f>
        <v>44850</v>
      </c>
      <c r="J606" s="62" t="str">
        <f t="shared" ca="1" si="30"/>
        <v>no</v>
      </c>
      <c r="K606" s="8" t="str">
        <f t="shared" ca="1" si="31"/>
        <v/>
      </c>
      <c r="L606" s="8"/>
      <c r="M606" s="8" t="str">
        <f t="shared" ca="1" si="32"/>
        <v>si</v>
      </c>
      <c r="Q606" s="23" t="str" cm="1">
        <f t="array" aca="1" ref="Q606" ca="1">_xlfn.IFS(J606="no","no",$B$10="si","si")</f>
        <v>no</v>
      </c>
    </row>
    <row r="607" spans="1:17" x14ac:dyDescent="0.3">
      <c r="A607" s="63" t="s">
        <v>2955</v>
      </c>
      <c r="B607" s="56" t="s">
        <v>44</v>
      </c>
      <c r="C607" s="80" t="s">
        <v>2956</v>
      </c>
      <c r="D607" s="38" t="s">
        <v>57</v>
      </c>
      <c r="E607" s="37" t="s">
        <v>2957</v>
      </c>
      <c r="F607" s="38" t="s">
        <v>664</v>
      </c>
      <c r="G607" s="39" t="s">
        <v>2958</v>
      </c>
      <c r="H607" s="40">
        <v>43452</v>
      </c>
      <c r="I607" s="41">
        <f>Table13[[#This Row],[Fecha 
de 
expedición]]+1461</f>
        <v>44913</v>
      </c>
      <c r="J607" s="62" t="str">
        <f t="shared" ca="1" si="30"/>
        <v>no</v>
      </c>
      <c r="K607" s="8" t="str">
        <f t="shared" ca="1" si="31"/>
        <v/>
      </c>
      <c r="L607" s="8"/>
      <c r="M607" s="8" t="str">
        <f t="shared" ca="1" si="32"/>
        <v>si</v>
      </c>
      <c r="Q607" s="23" t="str" cm="1">
        <f t="array" aca="1" ref="Q607" ca="1">_xlfn.IFS(J607="no","no",$B$10="si","si")</f>
        <v>no</v>
      </c>
    </row>
    <row r="608" spans="1:17" x14ac:dyDescent="0.3">
      <c r="A608" s="63" t="s">
        <v>2959</v>
      </c>
      <c r="B608" s="56" t="s">
        <v>44</v>
      </c>
      <c r="C608" s="80" t="s">
        <v>2960</v>
      </c>
      <c r="D608" s="38" t="s">
        <v>57</v>
      </c>
      <c r="E608" s="37" t="s">
        <v>2961</v>
      </c>
      <c r="F608" s="38" t="s">
        <v>678</v>
      </c>
      <c r="G608" s="39" t="s">
        <v>2962</v>
      </c>
      <c r="H608" s="40">
        <v>44305</v>
      </c>
      <c r="I608" s="41">
        <f>Table13[[#This Row],[Fecha 
de 
expedición]]+1461</f>
        <v>45766</v>
      </c>
      <c r="J608" s="62" t="str">
        <f t="shared" ca="1" si="30"/>
        <v>si</v>
      </c>
      <c r="K608" s="8" t="str">
        <f t="shared" ca="1" si="31"/>
        <v/>
      </c>
      <c r="L608" s="8"/>
      <c r="M608" s="8" t="str">
        <f t="shared" ca="1" si="32"/>
        <v>no</v>
      </c>
      <c r="Q608" s="23" t="str" cm="1">
        <f t="array" aca="1" ref="Q608" ca="1">_xlfn.IFS(J608="no","no",$B$10="si","si")</f>
        <v>si</v>
      </c>
    </row>
    <row r="609" spans="1:17" x14ac:dyDescent="0.3">
      <c r="A609" s="63" t="s">
        <v>2963</v>
      </c>
      <c r="B609" s="56" t="s">
        <v>44</v>
      </c>
      <c r="C609" s="80" t="s">
        <v>2964</v>
      </c>
      <c r="D609" s="38" t="s">
        <v>46</v>
      </c>
      <c r="E609" s="50" t="s">
        <v>2965</v>
      </c>
      <c r="F609" s="38" t="s">
        <v>155</v>
      </c>
      <c r="G609" s="39" t="s">
        <v>2966</v>
      </c>
      <c r="H609" s="40">
        <v>43766</v>
      </c>
      <c r="I609" s="41">
        <f>Table13[[#This Row],[Fecha 
de 
expedición]]+1461</f>
        <v>45227</v>
      </c>
      <c r="J609" s="62" t="str">
        <f t="shared" ca="1" si="30"/>
        <v>si</v>
      </c>
      <c r="K609" s="8" t="str">
        <f t="shared" ca="1" si="31"/>
        <v>Debe renovar licencia luego de curso de 8 horas</v>
      </c>
      <c r="L609" s="8"/>
      <c r="M609" s="8" t="str">
        <f t="shared" ca="1" si="32"/>
        <v>no</v>
      </c>
      <c r="Q609" s="23" t="str" cm="1">
        <f t="array" aca="1" ref="Q609" ca="1">_xlfn.IFS(J609="no","no",$B$10="si","si")</f>
        <v>si</v>
      </c>
    </row>
    <row r="610" spans="1:17" x14ac:dyDescent="0.3">
      <c r="A610" s="63" t="s">
        <v>2971</v>
      </c>
      <c r="B610" s="56" t="s">
        <v>44</v>
      </c>
      <c r="C610" s="80" t="s">
        <v>2972</v>
      </c>
      <c r="D610" s="38" t="s">
        <v>57</v>
      </c>
      <c r="E610" s="37" t="s">
        <v>2973</v>
      </c>
      <c r="F610" s="38" t="s">
        <v>114</v>
      </c>
      <c r="G610" s="39" t="s">
        <v>9901</v>
      </c>
      <c r="H610" s="40">
        <v>43404</v>
      </c>
      <c r="I610" s="41">
        <f>Table13[[#This Row],[Fecha 
de 
expedición]]+1461</f>
        <v>44865</v>
      </c>
      <c r="J610" s="62" t="str">
        <f t="shared" ca="1" si="30"/>
        <v>no</v>
      </c>
      <c r="K610" s="8" t="str">
        <f t="shared" ca="1" si="31"/>
        <v/>
      </c>
      <c r="L610" s="8"/>
      <c r="M610" s="8" t="str">
        <f t="shared" ca="1" si="32"/>
        <v>si</v>
      </c>
      <c r="Q610" s="23" t="str" cm="1">
        <f t="array" aca="1" ref="Q610" ca="1">_xlfn.IFS(J610="no","no",$B$10="si","si")</f>
        <v>no</v>
      </c>
    </row>
    <row r="611" spans="1:17" x14ac:dyDescent="0.3">
      <c r="A611" s="63" t="s">
        <v>2975</v>
      </c>
      <c r="B611" s="56" t="s">
        <v>44</v>
      </c>
      <c r="C611" s="80" t="s">
        <v>2976</v>
      </c>
      <c r="D611" s="38" t="s">
        <v>57</v>
      </c>
      <c r="E611" s="37" t="s">
        <v>2977</v>
      </c>
      <c r="F611" s="38" t="s">
        <v>74</v>
      </c>
      <c r="G611" s="39" t="s">
        <v>9902</v>
      </c>
      <c r="H611" s="40">
        <v>43406</v>
      </c>
      <c r="I611" s="41">
        <f>Table13[[#This Row],[Fecha 
de 
expedición]]+1461</f>
        <v>44867</v>
      </c>
      <c r="J611" s="62" t="str">
        <f t="shared" ca="1" si="30"/>
        <v>no</v>
      </c>
      <c r="K611" s="8" t="str">
        <f t="shared" ca="1" si="31"/>
        <v/>
      </c>
      <c r="L611" s="8"/>
      <c r="M611" s="8" t="str">
        <f t="shared" ca="1" si="32"/>
        <v>si</v>
      </c>
      <c r="Q611" s="23" t="str" cm="1">
        <f t="array" aca="1" ref="Q611" ca="1">_xlfn.IFS(J611="no","no",$B$10="si","si")</f>
        <v>no</v>
      </c>
    </row>
    <row r="612" spans="1:17" x14ac:dyDescent="0.3">
      <c r="A612" s="63" t="s">
        <v>2983</v>
      </c>
      <c r="B612" s="56" t="s">
        <v>44</v>
      </c>
      <c r="C612" s="80" t="s">
        <v>2984</v>
      </c>
      <c r="D612" s="38" t="s">
        <v>57</v>
      </c>
      <c r="E612" s="37" t="s">
        <v>2985</v>
      </c>
      <c r="F612" s="38" t="s">
        <v>84</v>
      </c>
      <c r="G612" s="39" t="s">
        <v>2986</v>
      </c>
      <c r="H612" s="40">
        <v>43397</v>
      </c>
      <c r="I612" s="41">
        <f>Table13[[#This Row],[Fecha 
de 
expedición]]+1461</f>
        <v>44858</v>
      </c>
      <c r="J612" s="62" t="str">
        <f t="shared" ca="1" si="30"/>
        <v>no</v>
      </c>
      <c r="K612" s="8" t="str">
        <f t="shared" ca="1" si="31"/>
        <v/>
      </c>
      <c r="L612" s="8"/>
      <c r="M612" s="8" t="str">
        <f t="shared" ca="1" si="32"/>
        <v>si</v>
      </c>
      <c r="Q612" s="23" t="str" cm="1">
        <f t="array" aca="1" ref="Q612" ca="1">_xlfn.IFS(J612="no","no",$B$10="si","si")</f>
        <v>no</v>
      </c>
    </row>
    <row r="613" spans="1:17" x14ac:dyDescent="0.3">
      <c r="A613" s="63" t="s">
        <v>2995</v>
      </c>
      <c r="B613" s="56" t="s">
        <v>44</v>
      </c>
      <c r="C613" s="80" t="s">
        <v>2996</v>
      </c>
      <c r="D613" s="38" t="s">
        <v>57</v>
      </c>
      <c r="E613" s="37" t="s">
        <v>2997</v>
      </c>
      <c r="F613" s="38" t="s">
        <v>402</v>
      </c>
      <c r="G613" s="39" t="s">
        <v>9903</v>
      </c>
      <c r="H613" s="40">
        <v>43360</v>
      </c>
      <c r="I613" s="41">
        <f>Table13[[#This Row],[Fecha 
de 
expedición]]+1461</f>
        <v>44821</v>
      </c>
      <c r="J613" s="62" t="str">
        <f t="shared" ca="1" si="30"/>
        <v>no</v>
      </c>
      <c r="K613" s="8" t="str">
        <f t="shared" ca="1" si="31"/>
        <v/>
      </c>
      <c r="L613" s="8"/>
      <c r="M613" s="8" t="str">
        <f t="shared" ca="1" si="32"/>
        <v>si</v>
      </c>
      <c r="Q613" s="23" t="str" cm="1">
        <f t="array" aca="1" ref="Q613" ca="1">_xlfn.IFS(J613="no","no",$B$10="si","si")</f>
        <v>no</v>
      </c>
    </row>
    <row r="614" spans="1:17" x14ac:dyDescent="0.3">
      <c r="A614" s="63" t="s">
        <v>2999</v>
      </c>
      <c r="B614" s="56" t="s">
        <v>44</v>
      </c>
      <c r="C614" s="80" t="s">
        <v>3000</v>
      </c>
      <c r="D614" s="38" t="s">
        <v>57</v>
      </c>
      <c r="E614" s="37" t="s">
        <v>3001</v>
      </c>
      <c r="F614" s="38" t="s">
        <v>1035</v>
      </c>
      <c r="G614" s="39" t="s">
        <v>3002</v>
      </c>
      <c r="H614" s="40">
        <v>43662</v>
      </c>
      <c r="I614" s="41">
        <f>Table13[[#This Row],[Fecha 
de 
expedición]]+1461</f>
        <v>45123</v>
      </c>
      <c r="J614" s="62" t="str">
        <f t="shared" ca="1" si="30"/>
        <v>no</v>
      </c>
      <c r="K614" s="8" t="str">
        <f t="shared" ca="1" si="31"/>
        <v>Debe renovar licencia luego de curso de 8 horas</v>
      </c>
      <c r="L614" s="8"/>
      <c r="M614" s="8" t="str">
        <f t="shared" ca="1" si="32"/>
        <v>si</v>
      </c>
      <c r="Q614" s="23" t="str" cm="1">
        <f t="array" aca="1" ref="Q614" ca="1">_xlfn.IFS(J614="no","no",$B$10="si","si")</f>
        <v>no</v>
      </c>
    </row>
    <row r="615" spans="1:17" x14ac:dyDescent="0.3">
      <c r="A615" s="63" t="s">
        <v>3003</v>
      </c>
      <c r="B615" s="56" t="s">
        <v>44</v>
      </c>
      <c r="C615" s="80" t="s">
        <v>3004</v>
      </c>
      <c r="D615" s="38" t="s">
        <v>46</v>
      </c>
      <c r="E615" s="37" t="s">
        <v>9904</v>
      </c>
      <c r="F615" s="38" t="s">
        <v>124</v>
      </c>
      <c r="G615" s="39" t="s">
        <v>9905</v>
      </c>
      <c r="H615" s="40">
        <v>43389</v>
      </c>
      <c r="I615" s="41">
        <f>Table13[[#This Row],[Fecha 
de 
expedición]]+1461</f>
        <v>44850</v>
      </c>
      <c r="J615" s="62" t="str">
        <f t="shared" ca="1" si="30"/>
        <v>no</v>
      </c>
      <c r="K615" s="8" t="str">
        <f t="shared" ca="1" si="31"/>
        <v/>
      </c>
      <c r="L615" s="8"/>
      <c r="M615" s="8" t="str">
        <f t="shared" ca="1" si="32"/>
        <v>si</v>
      </c>
      <c r="Q615" s="23" t="str" cm="1">
        <f t="array" aca="1" ref="Q615" ca="1">_xlfn.IFS(J615="no","no",$B$10="si","si")</f>
        <v>no</v>
      </c>
    </row>
    <row r="616" spans="1:17" x14ac:dyDescent="0.3">
      <c r="A616" s="63" t="s">
        <v>3007</v>
      </c>
      <c r="B616" s="56" t="s">
        <v>44</v>
      </c>
      <c r="C616" s="80" t="s">
        <v>3008</v>
      </c>
      <c r="D616" s="38" t="s">
        <v>57</v>
      </c>
      <c r="E616" s="37" t="s">
        <v>3009</v>
      </c>
      <c r="F616" s="38" t="s">
        <v>3010</v>
      </c>
      <c r="G616" s="39" t="s">
        <v>3011</v>
      </c>
      <c r="H616" s="40">
        <v>43518</v>
      </c>
      <c r="I616" s="41">
        <f>Table13[[#This Row],[Fecha 
de 
expedición]]+1461</f>
        <v>44979</v>
      </c>
      <c r="J616" s="62" t="str">
        <f t="shared" ca="1" si="30"/>
        <v>no</v>
      </c>
      <c r="K616" s="8" t="str">
        <f t="shared" ca="1" si="31"/>
        <v/>
      </c>
      <c r="L616" s="8"/>
      <c r="M616" s="8" t="str">
        <f t="shared" ca="1" si="32"/>
        <v>si</v>
      </c>
      <c r="Q616" s="23" t="str" cm="1">
        <f t="array" aca="1" ref="Q616" ca="1">_xlfn.IFS(J616="no","no",$B$10="si","si")</f>
        <v>no</v>
      </c>
    </row>
    <row r="617" spans="1:17" x14ac:dyDescent="0.3">
      <c r="A617" s="63" t="s">
        <v>3012</v>
      </c>
      <c r="B617" s="56" t="s">
        <v>44</v>
      </c>
      <c r="C617" s="80" t="s">
        <v>3013</v>
      </c>
      <c r="D617" s="38" t="s">
        <v>57</v>
      </c>
      <c r="E617" s="37" t="s">
        <v>3014</v>
      </c>
      <c r="F617" s="38" t="s">
        <v>74</v>
      </c>
      <c r="G617" s="39" t="s">
        <v>3015</v>
      </c>
      <c r="H617" s="40">
        <v>44331</v>
      </c>
      <c r="I617" s="41">
        <f>Table13[[#This Row],[Fecha 
de 
expedición]]+1461</f>
        <v>45792</v>
      </c>
      <c r="J617" s="62" t="str">
        <f t="shared" ca="1" si="30"/>
        <v>si</v>
      </c>
      <c r="K617" s="8" t="str">
        <f t="shared" ca="1" si="31"/>
        <v/>
      </c>
      <c r="L617" s="8"/>
      <c r="M617" s="8" t="str">
        <f t="shared" ca="1" si="32"/>
        <v>no</v>
      </c>
      <c r="Q617" s="23" t="str" cm="1">
        <f t="array" aca="1" ref="Q617" ca="1">_xlfn.IFS(J617="no","no",$B$10="si","si")</f>
        <v>si</v>
      </c>
    </row>
    <row r="618" spans="1:17" x14ac:dyDescent="0.3">
      <c r="A618" s="63" t="s">
        <v>3016</v>
      </c>
      <c r="B618" s="56" t="s">
        <v>44</v>
      </c>
      <c r="C618" s="80" t="s">
        <v>3017</v>
      </c>
      <c r="D618" s="38" t="s">
        <v>57</v>
      </c>
      <c r="E618" s="37" t="s">
        <v>3018</v>
      </c>
      <c r="F618" s="38" t="s">
        <v>1048</v>
      </c>
      <c r="G618" s="39" t="s">
        <v>3019</v>
      </c>
      <c r="H618" s="40">
        <v>44326</v>
      </c>
      <c r="I618" s="41">
        <f>Table13[[#This Row],[Fecha 
de 
expedición]]+1461</f>
        <v>45787</v>
      </c>
      <c r="J618" s="62" t="str">
        <f t="shared" ca="1" si="30"/>
        <v>si</v>
      </c>
      <c r="K618" s="8" t="str">
        <f t="shared" ca="1" si="31"/>
        <v/>
      </c>
      <c r="L618" s="8"/>
      <c r="M618" s="8" t="str">
        <f t="shared" ca="1" si="32"/>
        <v>no</v>
      </c>
      <c r="Q618" s="23" t="str" cm="1">
        <f t="array" aca="1" ref="Q618" ca="1">_xlfn.IFS(J618="no","no",$B$10="si","si")</f>
        <v>si</v>
      </c>
    </row>
    <row r="619" spans="1:17" x14ac:dyDescent="0.3">
      <c r="A619" s="63" t="s">
        <v>3024</v>
      </c>
      <c r="B619" s="56" t="s">
        <v>44</v>
      </c>
      <c r="C619" s="80" t="s">
        <v>3025</v>
      </c>
      <c r="D619" s="38" t="s">
        <v>57</v>
      </c>
      <c r="E619" s="37" t="s">
        <v>3026</v>
      </c>
      <c r="F619" s="38" t="s">
        <v>168</v>
      </c>
      <c r="G619" s="39" t="s">
        <v>9906</v>
      </c>
      <c r="H619" s="40">
        <v>43411</v>
      </c>
      <c r="I619" s="41">
        <f>Table13[[#This Row],[Fecha 
de 
expedición]]+1461</f>
        <v>44872</v>
      </c>
      <c r="J619" s="62" t="str">
        <f t="shared" ca="1" si="30"/>
        <v>no</v>
      </c>
      <c r="K619" s="8" t="str">
        <f t="shared" ca="1" si="31"/>
        <v/>
      </c>
      <c r="L619" s="8"/>
      <c r="M619" s="8" t="str">
        <f t="shared" ca="1" si="32"/>
        <v>si</v>
      </c>
      <c r="Q619" s="23" t="str" cm="1">
        <f t="array" aca="1" ref="Q619" ca="1">_xlfn.IFS(J619="no","no",$B$10="si","si")</f>
        <v>no</v>
      </c>
    </row>
    <row r="620" spans="1:17" x14ac:dyDescent="0.3">
      <c r="A620" s="63" t="s">
        <v>3028</v>
      </c>
      <c r="B620" s="56" t="s">
        <v>44</v>
      </c>
      <c r="C620" s="80" t="s">
        <v>3029</v>
      </c>
      <c r="D620" s="38" t="s">
        <v>57</v>
      </c>
      <c r="E620" s="37" t="s">
        <v>3030</v>
      </c>
      <c r="F620" s="38" t="s">
        <v>84</v>
      </c>
      <c r="G620" s="39" t="s">
        <v>3031</v>
      </c>
      <c r="H620" s="40">
        <v>43817</v>
      </c>
      <c r="I620" s="41">
        <f>Table13[[#This Row],[Fecha 
de 
expedición]]+1461</f>
        <v>45278</v>
      </c>
      <c r="J620" s="62" t="str">
        <f t="shared" ca="1" si="30"/>
        <v>si</v>
      </c>
      <c r="K620" s="8" t="str">
        <f t="shared" ca="1" si="31"/>
        <v/>
      </c>
      <c r="L620" s="8"/>
      <c r="M620" s="8" t="str">
        <f t="shared" ca="1" si="32"/>
        <v>no</v>
      </c>
      <c r="Q620" s="23" t="str" cm="1">
        <f t="array" aca="1" ref="Q620" ca="1">_xlfn.IFS(J620="no","no",$B$10="si","si")</f>
        <v>si</v>
      </c>
    </row>
    <row r="621" spans="1:17" x14ac:dyDescent="0.3">
      <c r="A621" s="63" t="s">
        <v>3032</v>
      </c>
      <c r="B621" s="56" t="s">
        <v>44</v>
      </c>
      <c r="C621" s="80" t="s">
        <v>3033</v>
      </c>
      <c r="D621" s="38" t="s">
        <v>57</v>
      </c>
      <c r="E621" s="37" t="s">
        <v>3034</v>
      </c>
      <c r="F621" s="38" t="s">
        <v>155</v>
      </c>
      <c r="G621" s="39" t="s">
        <v>3035</v>
      </c>
      <c r="H621" s="40">
        <v>43641</v>
      </c>
      <c r="I621" s="41">
        <f>Table13[[#This Row],[Fecha 
de 
expedición]]+1461</f>
        <v>45102</v>
      </c>
      <c r="J621" s="62" t="str">
        <f t="shared" ca="1" si="30"/>
        <v>no</v>
      </c>
      <c r="K621" s="8" t="str">
        <f t="shared" ca="1" si="31"/>
        <v>Debe renovar licencia luego de curso de 8 horas</v>
      </c>
      <c r="L621" s="8"/>
      <c r="M621" s="8" t="str">
        <f t="shared" ca="1" si="32"/>
        <v>si</v>
      </c>
      <c r="Q621" s="23" t="str" cm="1">
        <f t="array" aca="1" ref="Q621" ca="1">_xlfn.IFS(J621="no","no",$B$10="si","si")</f>
        <v>no</v>
      </c>
    </row>
    <row r="622" spans="1:17" x14ac:dyDescent="0.3">
      <c r="A622" s="63" t="s">
        <v>3040</v>
      </c>
      <c r="B622" s="56" t="s">
        <v>44</v>
      </c>
      <c r="C622" s="80" t="s">
        <v>3041</v>
      </c>
      <c r="D622" s="38" t="s">
        <v>57</v>
      </c>
      <c r="E622" s="37" t="s">
        <v>3042</v>
      </c>
      <c r="F622" s="38" t="s">
        <v>508</v>
      </c>
      <c r="G622" s="39" t="s">
        <v>3043</v>
      </c>
      <c r="H622" s="40">
        <v>44328</v>
      </c>
      <c r="I622" s="41">
        <f>Table13[[#This Row],[Fecha 
de 
expedición]]+1461</f>
        <v>45789</v>
      </c>
      <c r="J622" s="62" t="str">
        <f t="shared" ca="1" si="30"/>
        <v>si</v>
      </c>
      <c r="K622" s="8" t="str">
        <f t="shared" ca="1" si="31"/>
        <v/>
      </c>
      <c r="L622" s="8"/>
      <c r="M622" s="8" t="str">
        <f t="shared" ca="1" si="32"/>
        <v>no</v>
      </c>
      <c r="Q622" s="23" t="str" cm="1">
        <f t="array" aca="1" ref="Q622" ca="1">_xlfn.IFS(J622="no","no",$B$10="si","si")</f>
        <v>si</v>
      </c>
    </row>
    <row r="623" spans="1:17" x14ac:dyDescent="0.3">
      <c r="A623" s="63" t="s">
        <v>3044</v>
      </c>
      <c r="B623" s="56" t="s">
        <v>44</v>
      </c>
      <c r="C623" s="80" t="s">
        <v>3045</v>
      </c>
      <c r="D623" s="38" t="s">
        <v>57</v>
      </c>
      <c r="E623" s="37" t="s">
        <v>3046</v>
      </c>
      <c r="F623" s="38" t="s">
        <v>3010</v>
      </c>
      <c r="G623" s="39" t="s">
        <v>3047</v>
      </c>
      <c r="H623" s="40">
        <v>43479</v>
      </c>
      <c r="I623" s="41">
        <f>Table13[[#This Row],[Fecha 
de 
expedición]]+1461</f>
        <v>44940</v>
      </c>
      <c r="J623" s="62" t="str">
        <f t="shared" ca="1" si="30"/>
        <v>no</v>
      </c>
      <c r="K623" s="8" t="str">
        <f t="shared" ca="1" si="31"/>
        <v/>
      </c>
      <c r="L623" s="8"/>
      <c r="M623" s="8" t="str">
        <f t="shared" ca="1" si="32"/>
        <v>si</v>
      </c>
      <c r="Q623" s="23" t="str" cm="1">
        <f t="array" aca="1" ref="Q623" ca="1">_xlfn.IFS(J623="no","no",$B$10="si","si")</f>
        <v>no</v>
      </c>
    </row>
    <row r="624" spans="1:17" x14ac:dyDescent="0.3">
      <c r="A624" s="63" t="s">
        <v>3048</v>
      </c>
      <c r="B624" s="56" t="s">
        <v>44</v>
      </c>
      <c r="C624" s="80" t="s">
        <v>3049</v>
      </c>
      <c r="D624" s="38" t="s">
        <v>57</v>
      </c>
      <c r="E624" s="37" t="s">
        <v>3938</v>
      </c>
      <c r="F624" s="38" t="s">
        <v>53</v>
      </c>
      <c r="G624" s="39" t="s">
        <v>9907</v>
      </c>
      <c r="H624" s="40">
        <v>43564</v>
      </c>
      <c r="I624" s="41">
        <f>Table13[[#This Row],[Fecha 
de 
expedición]]+1461</f>
        <v>45025</v>
      </c>
      <c r="J624" s="62" t="str">
        <f t="shared" ca="1" si="30"/>
        <v>no</v>
      </c>
      <c r="K624" s="8" t="str">
        <f t="shared" ca="1" si="31"/>
        <v/>
      </c>
      <c r="L624" s="8"/>
      <c r="M624" s="8" t="str">
        <f t="shared" ca="1" si="32"/>
        <v>si</v>
      </c>
      <c r="Q624" s="23" t="str" cm="1">
        <f t="array" aca="1" ref="Q624" ca="1">_xlfn.IFS(J624="no","no",$B$10="si","si")</f>
        <v>no</v>
      </c>
    </row>
    <row r="625" spans="1:17" x14ac:dyDescent="0.3">
      <c r="A625" s="63" t="s">
        <v>3051</v>
      </c>
      <c r="B625" s="56" t="s">
        <v>44</v>
      </c>
      <c r="C625" s="80" t="s">
        <v>3052</v>
      </c>
      <c r="D625" s="38" t="s">
        <v>57</v>
      </c>
      <c r="E625" s="37" t="s">
        <v>3053</v>
      </c>
      <c r="F625" s="38" t="s">
        <v>94</v>
      </c>
      <c r="G625" s="39" t="s">
        <v>9908</v>
      </c>
      <c r="H625" s="40">
        <v>43130</v>
      </c>
      <c r="I625" s="41">
        <f>Table13[[#This Row],[Fecha 
de 
expedición]]+1461</f>
        <v>44591</v>
      </c>
      <c r="J625" s="62" t="str">
        <f t="shared" ca="1" si="30"/>
        <v>no</v>
      </c>
      <c r="K625" s="8" t="str">
        <f t="shared" ca="1" si="31"/>
        <v/>
      </c>
      <c r="L625" s="8"/>
      <c r="M625" s="8" t="str">
        <f t="shared" ca="1" si="32"/>
        <v>si</v>
      </c>
      <c r="Q625" s="23" t="str" cm="1">
        <f t="array" aca="1" ref="Q625" ca="1">_xlfn.IFS(J625="no","no",$B$10="si","si")</f>
        <v>no</v>
      </c>
    </row>
    <row r="626" spans="1:17" x14ac:dyDescent="0.3">
      <c r="A626" s="63" t="s">
        <v>3055</v>
      </c>
      <c r="B626" s="56" t="s">
        <v>44</v>
      </c>
      <c r="C626" s="80" t="s">
        <v>3056</v>
      </c>
      <c r="D626" s="38" t="s">
        <v>57</v>
      </c>
      <c r="E626" s="37" t="s">
        <v>3057</v>
      </c>
      <c r="F626" s="38" t="s">
        <v>9909</v>
      </c>
      <c r="G626" s="39" t="s">
        <v>9910</v>
      </c>
      <c r="H626" s="40">
        <v>43413</v>
      </c>
      <c r="I626" s="41">
        <f>Table13[[#This Row],[Fecha 
de 
expedición]]+1461</f>
        <v>44874</v>
      </c>
      <c r="J626" s="62" t="str">
        <f t="shared" ca="1" si="30"/>
        <v>no</v>
      </c>
      <c r="K626" s="8" t="str">
        <f t="shared" ca="1" si="31"/>
        <v/>
      </c>
      <c r="L626" s="8"/>
      <c r="M626" s="8" t="str">
        <f t="shared" ca="1" si="32"/>
        <v>si</v>
      </c>
      <c r="Q626" s="23" t="str" cm="1">
        <f t="array" aca="1" ref="Q626" ca="1">_xlfn.IFS(J626="no","no",$B$10="si","si")</f>
        <v>no</v>
      </c>
    </row>
    <row r="627" spans="1:17" x14ac:dyDescent="0.3">
      <c r="A627" s="63" t="s">
        <v>3063</v>
      </c>
      <c r="B627" s="56" t="s">
        <v>44</v>
      </c>
      <c r="C627" s="80" t="s">
        <v>3064</v>
      </c>
      <c r="D627" s="38" t="s">
        <v>46</v>
      </c>
      <c r="E627" s="37" t="s">
        <v>9911</v>
      </c>
      <c r="F627" s="38" t="s">
        <v>69</v>
      </c>
      <c r="G627" s="39" t="s">
        <v>9912</v>
      </c>
      <c r="H627" s="40">
        <v>43406</v>
      </c>
      <c r="I627" s="41">
        <f>Table13[[#This Row],[Fecha 
de 
expedición]]+1461</f>
        <v>44867</v>
      </c>
      <c r="J627" s="62" t="str">
        <f t="shared" ca="1" si="30"/>
        <v>no</v>
      </c>
      <c r="K627" s="8" t="str">
        <f t="shared" ca="1" si="31"/>
        <v/>
      </c>
      <c r="L627" s="8"/>
      <c r="M627" s="8" t="str">
        <f t="shared" ca="1" si="32"/>
        <v>si</v>
      </c>
      <c r="Q627" s="23" t="str" cm="1">
        <f t="array" aca="1" ref="Q627" ca="1">_xlfn.IFS(J627="no","no",$B$10="si","si")</f>
        <v>no</v>
      </c>
    </row>
    <row r="628" spans="1:17" x14ac:dyDescent="0.3">
      <c r="A628" s="63" t="s">
        <v>3067</v>
      </c>
      <c r="B628" s="56" t="s">
        <v>44</v>
      </c>
      <c r="C628" s="80" t="s">
        <v>3068</v>
      </c>
      <c r="D628" s="38" t="s">
        <v>57</v>
      </c>
      <c r="E628" s="37" t="s">
        <v>3069</v>
      </c>
      <c r="F628" s="38" t="s">
        <v>285</v>
      </c>
      <c r="G628" s="39" t="s">
        <v>3070</v>
      </c>
      <c r="H628" s="40">
        <v>44335</v>
      </c>
      <c r="I628" s="41">
        <f>Table13[[#This Row],[Fecha 
de 
expedición]]+1461</f>
        <v>45796</v>
      </c>
      <c r="J628" s="62" t="str">
        <f t="shared" ca="1" si="30"/>
        <v>si</v>
      </c>
      <c r="K628" s="8" t="str">
        <f t="shared" ca="1" si="31"/>
        <v/>
      </c>
      <c r="L628" s="8"/>
      <c r="M628" s="8" t="str">
        <f t="shared" ca="1" si="32"/>
        <v>no</v>
      </c>
      <c r="Q628" s="23" t="str" cm="1">
        <f t="array" aca="1" ref="Q628" ca="1">_xlfn.IFS(J628="no","no",$B$10="si","si")</f>
        <v>si</v>
      </c>
    </row>
    <row r="629" spans="1:17" x14ac:dyDescent="0.3">
      <c r="A629" s="61" t="s">
        <v>3071</v>
      </c>
      <c r="B629" s="56" t="s">
        <v>44</v>
      </c>
      <c r="C629" s="57" t="s">
        <v>3072</v>
      </c>
      <c r="D629" s="38" t="s">
        <v>57</v>
      </c>
      <c r="E629" s="178" t="s">
        <v>9913</v>
      </c>
      <c r="F629" s="38" t="s">
        <v>555</v>
      </c>
      <c r="G629" s="39" t="s">
        <v>3074</v>
      </c>
      <c r="H629" s="40">
        <v>44383</v>
      </c>
      <c r="I629" s="41">
        <f>Table13[[#This Row],[Fecha 
de 
expedición]]+1461</f>
        <v>45844</v>
      </c>
      <c r="J629" s="62" t="str">
        <f t="shared" ca="1" si="30"/>
        <v>si</v>
      </c>
      <c r="K629" s="8" t="str">
        <f t="shared" ca="1" si="31"/>
        <v/>
      </c>
      <c r="L629" s="8"/>
      <c r="M629" s="8" t="str">
        <f t="shared" ca="1" si="32"/>
        <v>no</v>
      </c>
      <c r="Q629" s="23" t="str" cm="1">
        <f t="array" aca="1" ref="Q629" ca="1">_xlfn.IFS(J629="no","no",$B$10="si","si")</f>
        <v>si</v>
      </c>
    </row>
    <row r="630" spans="1:17" x14ac:dyDescent="0.3">
      <c r="A630" s="63" t="s">
        <v>3075</v>
      </c>
      <c r="B630" s="56" t="s">
        <v>44</v>
      </c>
      <c r="C630" s="80" t="s">
        <v>3076</v>
      </c>
      <c r="D630" s="38" t="s">
        <v>57</v>
      </c>
      <c r="E630" s="37" t="s">
        <v>3077</v>
      </c>
      <c r="F630" s="38" t="s">
        <v>74</v>
      </c>
      <c r="G630" s="39" t="s">
        <v>3078</v>
      </c>
      <c r="H630" s="40">
        <v>43411</v>
      </c>
      <c r="I630" s="41">
        <f>Table13[[#This Row],[Fecha 
de 
expedición]]+1461</f>
        <v>44872</v>
      </c>
      <c r="J630" s="62" t="str">
        <f t="shared" ca="1" si="30"/>
        <v>no</v>
      </c>
      <c r="K630" s="8" t="str">
        <f t="shared" ca="1" si="31"/>
        <v/>
      </c>
      <c r="L630" s="8"/>
      <c r="M630" s="8" t="str">
        <f t="shared" ca="1" si="32"/>
        <v>si</v>
      </c>
      <c r="Q630" s="23" t="str" cm="1">
        <f t="array" aca="1" ref="Q630" ca="1">_xlfn.IFS(J630="no","no",$B$10="si","si")</f>
        <v>no</v>
      </c>
    </row>
    <row r="631" spans="1:17" x14ac:dyDescent="0.3">
      <c r="A631" s="63" t="s">
        <v>3079</v>
      </c>
      <c r="B631" s="56" t="s">
        <v>44</v>
      </c>
      <c r="C631" s="80" t="s">
        <v>3080</v>
      </c>
      <c r="D631" s="38" t="s">
        <v>57</v>
      </c>
      <c r="E631" s="37" t="s">
        <v>3081</v>
      </c>
      <c r="F631" s="38" t="s">
        <v>168</v>
      </c>
      <c r="G631" s="39" t="s">
        <v>3082</v>
      </c>
      <c r="H631" s="40">
        <v>43511</v>
      </c>
      <c r="I631" s="41">
        <f>Table13[[#This Row],[Fecha 
de 
expedición]]+1461</f>
        <v>44972</v>
      </c>
      <c r="J631" s="62" t="str">
        <f t="shared" ca="1" si="30"/>
        <v>no</v>
      </c>
      <c r="K631" s="8" t="str">
        <f t="shared" ca="1" si="31"/>
        <v/>
      </c>
      <c r="L631" s="8"/>
      <c r="M631" s="8" t="str">
        <f t="shared" ca="1" si="32"/>
        <v>si</v>
      </c>
      <c r="Q631" s="23" t="str" cm="1">
        <f t="array" aca="1" ref="Q631" ca="1">_xlfn.IFS(J631="no","no",$B$10="si","si")</f>
        <v>no</v>
      </c>
    </row>
    <row r="632" spans="1:17" x14ac:dyDescent="0.3">
      <c r="A632" s="63" t="s">
        <v>3083</v>
      </c>
      <c r="B632" s="56" t="s">
        <v>44</v>
      </c>
      <c r="C632" s="80" t="s">
        <v>3084</v>
      </c>
      <c r="D632" s="38" t="s">
        <v>57</v>
      </c>
      <c r="E632" s="37" t="s">
        <v>3085</v>
      </c>
      <c r="F632" s="38" t="s">
        <v>89</v>
      </c>
      <c r="G632" s="39" t="s">
        <v>3086</v>
      </c>
      <c r="H632" s="40">
        <v>43551</v>
      </c>
      <c r="I632" s="41">
        <f>Table13[[#This Row],[Fecha 
de 
expedición]]+1461</f>
        <v>45012</v>
      </c>
      <c r="J632" s="62" t="str">
        <f t="shared" ca="1" si="30"/>
        <v>no</v>
      </c>
      <c r="K632" s="8" t="str">
        <f t="shared" ca="1" si="31"/>
        <v/>
      </c>
      <c r="L632" s="8"/>
      <c r="M632" s="8" t="str">
        <f t="shared" ca="1" si="32"/>
        <v>si</v>
      </c>
      <c r="Q632" s="23" t="str" cm="1">
        <f t="array" aca="1" ref="Q632" ca="1">_xlfn.IFS(J632="no","no",$B$10="si","si")</f>
        <v>no</v>
      </c>
    </row>
    <row r="633" spans="1:17" x14ac:dyDescent="0.3">
      <c r="A633" s="63" t="s">
        <v>3087</v>
      </c>
      <c r="B633" s="56" t="s">
        <v>44</v>
      </c>
      <c r="C633" s="80" t="s">
        <v>3088</v>
      </c>
      <c r="D633" s="38" t="s">
        <v>46</v>
      </c>
      <c r="E633" s="37" t="s">
        <v>9914</v>
      </c>
      <c r="F633" s="38" t="s">
        <v>320</v>
      </c>
      <c r="G633" s="39" t="s">
        <v>9915</v>
      </c>
      <c r="H633" s="40">
        <v>43539</v>
      </c>
      <c r="I633" s="41">
        <f>Table13[[#This Row],[Fecha 
de 
expedición]]+1461</f>
        <v>45000</v>
      </c>
      <c r="J633" s="62" t="str">
        <f t="shared" ca="1" si="30"/>
        <v>no</v>
      </c>
      <c r="K633" s="8" t="str">
        <f t="shared" ca="1" si="31"/>
        <v/>
      </c>
      <c r="L633" s="8"/>
      <c r="M633" s="8" t="str">
        <f t="shared" ca="1" si="32"/>
        <v>si</v>
      </c>
      <c r="Q633" s="23" t="str" cm="1">
        <f t="array" aca="1" ref="Q633" ca="1">_xlfn.IFS(J633="no","no",$B$10="si","si")</f>
        <v>no</v>
      </c>
    </row>
    <row r="634" spans="1:17" x14ac:dyDescent="0.3">
      <c r="A634" s="63" t="s">
        <v>3091</v>
      </c>
      <c r="B634" s="56" t="s">
        <v>44</v>
      </c>
      <c r="C634" s="80" t="s">
        <v>3092</v>
      </c>
      <c r="D634" s="38" t="s">
        <v>46</v>
      </c>
      <c r="E634" s="37" t="s">
        <v>3093</v>
      </c>
      <c r="F634" s="38" t="s">
        <v>74</v>
      </c>
      <c r="G634" s="39" t="s">
        <v>3094</v>
      </c>
      <c r="H634" s="40">
        <v>43430</v>
      </c>
      <c r="I634" s="41">
        <f>Table13[[#This Row],[Fecha 
de 
expedición]]+1461</f>
        <v>44891</v>
      </c>
      <c r="J634" s="62" t="str">
        <f t="shared" ca="1" si="30"/>
        <v>no</v>
      </c>
      <c r="K634" s="8" t="str">
        <f t="shared" ca="1" si="31"/>
        <v/>
      </c>
      <c r="L634" s="8"/>
      <c r="M634" s="8" t="str">
        <f t="shared" ca="1" si="32"/>
        <v>si</v>
      </c>
      <c r="Q634" s="23" t="str" cm="1">
        <f t="array" aca="1" ref="Q634" ca="1">_xlfn.IFS(J634="no","no",$B$10="si","si")</f>
        <v>no</v>
      </c>
    </row>
    <row r="635" spans="1:17" x14ac:dyDescent="0.3">
      <c r="A635" s="63" t="s">
        <v>3095</v>
      </c>
      <c r="B635" s="56" t="s">
        <v>44</v>
      </c>
      <c r="C635" s="80" t="s">
        <v>3096</v>
      </c>
      <c r="D635" s="38" t="s">
        <v>57</v>
      </c>
      <c r="E635" s="37" t="s">
        <v>3097</v>
      </c>
      <c r="F635" s="38" t="s">
        <v>237</v>
      </c>
      <c r="G635" s="39" t="s">
        <v>3098</v>
      </c>
      <c r="H635" s="40">
        <v>43818</v>
      </c>
      <c r="I635" s="41">
        <f>Table13[[#This Row],[Fecha 
de 
expedición]]+1461</f>
        <v>45279</v>
      </c>
      <c r="J635" s="62" t="str">
        <f t="shared" ca="1" si="30"/>
        <v>si</v>
      </c>
      <c r="K635" s="8" t="str">
        <f t="shared" ca="1" si="31"/>
        <v/>
      </c>
      <c r="L635" s="8"/>
      <c r="M635" s="8" t="str">
        <f t="shared" ca="1" si="32"/>
        <v>no</v>
      </c>
      <c r="Q635" s="23" t="str" cm="1">
        <f t="array" aca="1" ref="Q635" ca="1">_xlfn.IFS(J635="no","no",$B$10="si","si")</f>
        <v>si</v>
      </c>
    </row>
    <row r="636" spans="1:17" x14ac:dyDescent="0.3">
      <c r="A636" s="63" t="s">
        <v>3099</v>
      </c>
      <c r="B636" s="56" t="s">
        <v>44</v>
      </c>
      <c r="C636" s="80" t="s">
        <v>3100</v>
      </c>
      <c r="D636" s="38" t="s">
        <v>46</v>
      </c>
      <c r="E636" s="37" t="s">
        <v>3101</v>
      </c>
      <c r="F636" s="38" t="s">
        <v>425</v>
      </c>
      <c r="G636" s="39" t="s">
        <v>9916</v>
      </c>
      <c r="H636" s="40">
        <v>43495</v>
      </c>
      <c r="I636" s="41">
        <f>Table13[[#This Row],[Fecha 
de 
expedición]]+1461</f>
        <v>44956</v>
      </c>
      <c r="J636" s="62" t="str">
        <f t="shared" ca="1" si="30"/>
        <v>no</v>
      </c>
      <c r="K636" s="8" t="str">
        <f t="shared" ca="1" si="31"/>
        <v/>
      </c>
      <c r="L636" s="8"/>
      <c r="M636" s="8" t="str">
        <f t="shared" ca="1" si="32"/>
        <v>si</v>
      </c>
      <c r="Q636" s="23" t="str" cm="1">
        <f t="array" aca="1" ref="Q636" ca="1">_xlfn.IFS(J636="no","no",$B$10="si","si")</f>
        <v>no</v>
      </c>
    </row>
    <row r="637" spans="1:17" x14ac:dyDescent="0.3">
      <c r="A637" s="63" t="s">
        <v>3103</v>
      </c>
      <c r="B637" s="56" t="s">
        <v>44</v>
      </c>
      <c r="C637" s="80" t="s">
        <v>3104</v>
      </c>
      <c r="D637" s="38" t="s">
        <v>57</v>
      </c>
      <c r="E637" s="37" t="s">
        <v>3105</v>
      </c>
      <c r="F637" s="38" t="s">
        <v>94</v>
      </c>
      <c r="G637" s="39" t="s">
        <v>9917</v>
      </c>
      <c r="H637" s="40">
        <v>43502</v>
      </c>
      <c r="I637" s="41">
        <f>Table13[[#This Row],[Fecha 
de 
expedición]]+1461</f>
        <v>44963</v>
      </c>
      <c r="J637" s="62" t="str">
        <f t="shared" ca="1" si="30"/>
        <v>no</v>
      </c>
      <c r="K637" s="8" t="str">
        <f t="shared" ca="1" si="31"/>
        <v/>
      </c>
      <c r="L637" s="8"/>
      <c r="M637" s="8" t="str">
        <f t="shared" ca="1" si="32"/>
        <v>si</v>
      </c>
      <c r="Q637" s="23" t="str" cm="1">
        <f t="array" aca="1" ref="Q637" ca="1">_xlfn.IFS(J637="no","no",$B$10="si","si")</f>
        <v>no</v>
      </c>
    </row>
    <row r="638" spans="1:17" x14ac:dyDescent="0.3">
      <c r="A638" s="63" t="s">
        <v>3107</v>
      </c>
      <c r="B638" s="56" t="s">
        <v>44</v>
      </c>
      <c r="C638" s="80" t="s">
        <v>3108</v>
      </c>
      <c r="D638" s="38" t="s">
        <v>57</v>
      </c>
      <c r="E638" s="42" t="s">
        <v>3109</v>
      </c>
      <c r="F638" s="38" t="s">
        <v>89</v>
      </c>
      <c r="G638" s="39" t="s">
        <v>3110</v>
      </c>
      <c r="H638" s="40">
        <v>44336</v>
      </c>
      <c r="I638" s="41">
        <f>Table13[[#This Row],[Fecha 
de 
expedición]]+1461</f>
        <v>45797</v>
      </c>
      <c r="J638" s="62" t="str">
        <f t="shared" ca="1" si="30"/>
        <v>si</v>
      </c>
      <c r="K638" s="8" t="str">
        <f t="shared" ca="1" si="31"/>
        <v/>
      </c>
      <c r="L638" s="8"/>
      <c r="M638" s="8" t="str">
        <f t="shared" ca="1" si="32"/>
        <v>no</v>
      </c>
      <c r="Q638" s="23" t="str" cm="1">
        <f t="array" aca="1" ref="Q638" ca="1">_xlfn.IFS(J638="no","no",$B$10="si","si")</f>
        <v>si</v>
      </c>
    </row>
    <row r="639" spans="1:17" x14ac:dyDescent="0.3">
      <c r="A639" s="63" t="s">
        <v>3111</v>
      </c>
      <c r="B639" s="56" t="s">
        <v>44</v>
      </c>
      <c r="C639" s="80" t="s">
        <v>3112</v>
      </c>
      <c r="D639" s="38" t="s">
        <v>46</v>
      </c>
      <c r="E639" s="37" t="s">
        <v>3113</v>
      </c>
      <c r="F639" s="38" t="s">
        <v>453</v>
      </c>
      <c r="G639" s="39" t="s">
        <v>9918</v>
      </c>
      <c r="H639" s="40">
        <v>43518</v>
      </c>
      <c r="I639" s="41">
        <f>Table13[[#This Row],[Fecha 
de 
expedición]]+1461</f>
        <v>44979</v>
      </c>
      <c r="J639" s="62" t="str">
        <f t="shared" ca="1" si="30"/>
        <v>no</v>
      </c>
      <c r="K639" s="8" t="str">
        <f t="shared" ca="1" si="31"/>
        <v/>
      </c>
      <c r="L639" s="8"/>
      <c r="M639" s="8" t="str">
        <f t="shared" ca="1" si="32"/>
        <v>si</v>
      </c>
      <c r="Q639" s="23" t="str" cm="1">
        <f t="array" aca="1" ref="Q639" ca="1">_xlfn.IFS(J639="no","no",$B$10="si","si")</f>
        <v>no</v>
      </c>
    </row>
    <row r="640" spans="1:17" x14ac:dyDescent="0.3">
      <c r="A640" s="63" t="s">
        <v>3115</v>
      </c>
      <c r="B640" s="56" t="s">
        <v>44</v>
      </c>
      <c r="C640" s="80" t="s">
        <v>3116</v>
      </c>
      <c r="D640" s="38" t="s">
        <v>57</v>
      </c>
      <c r="E640" s="37" t="s">
        <v>9919</v>
      </c>
      <c r="F640" s="38" t="s">
        <v>74</v>
      </c>
      <c r="G640" s="39" t="s">
        <v>3118</v>
      </c>
      <c r="H640" s="40">
        <v>43440</v>
      </c>
      <c r="I640" s="41">
        <f>Table13[[#This Row],[Fecha 
de 
expedición]]+1461</f>
        <v>44901</v>
      </c>
      <c r="J640" s="62" t="str">
        <f t="shared" ca="1" si="30"/>
        <v>no</v>
      </c>
      <c r="K640" s="8" t="str">
        <f t="shared" ca="1" si="31"/>
        <v/>
      </c>
      <c r="L640" s="8"/>
      <c r="M640" s="8" t="str">
        <f t="shared" ca="1" si="32"/>
        <v>si</v>
      </c>
      <c r="Q640" s="23" t="str" cm="1">
        <f t="array" aca="1" ref="Q640" ca="1">_xlfn.IFS(J640="no","no",$B$10="si","si")</f>
        <v>no</v>
      </c>
    </row>
    <row r="641" spans="1:17" x14ac:dyDescent="0.3">
      <c r="A641" s="63" t="s">
        <v>3123</v>
      </c>
      <c r="B641" s="56" t="s">
        <v>44</v>
      </c>
      <c r="C641" s="80" t="s">
        <v>3124</v>
      </c>
      <c r="D641" s="38" t="s">
        <v>46</v>
      </c>
      <c r="E641" s="37" t="s">
        <v>9920</v>
      </c>
      <c r="F641" s="38" t="s">
        <v>443</v>
      </c>
      <c r="G641" s="39" t="s">
        <v>3126</v>
      </c>
      <c r="H641" s="40">
        <v>43406</v>
      </c>
      <c r="I641" s="41">
        <f>Table13[[#This Row],[Fecha 
de 
expedición]]+1461</f>
        <v>44867</v>
      </c>
      <c r="J641" s="62" t="str">
        <f t="shared" ca="1" si="30"/>
        <v>no</v>
      </c>
      <c r="K641" s="8" t="str">
        <f t="shared" ca="1" si="31"/>
        <v/>
      </c>
      <c r="L641" s="8"/>
      <c r="M641" s="8" t="str">
        <f t="shared" ca="1" si="32"/>
        <v>si</v>
      </c>
      <c r="Q641" s="23" t="str" cm="1">
        <f t="array" aca="1" ref="Q641" ca="1">_xlfn.IFS(J641="no","no",$B$10="si","si")</f>
        <v>no</v>
      </c>
    </row>
    <row r="642" spans="1:17" x14ac:dyDescent="0.3">
      <c r="A642" s="63" t="s">
        <v>3131</v>
      </c>
      <c r="B642" s="56" t="s">
        <v>44</v>
      </c>
      <c r="C642" s="80" t="s">
        <v>3132</v>
      </c>
      <c r="D642" s="38" t="s">
        <v>57</v>
      </c>
      <c r="E642" s="37" t="s">
        <v>3133</v>
      </c>
      <c r="F642" s="38" t="s">
        <v>402</v>
      </c>
      <c r="G642" s="39" t="s">
        <v>3134</v>
      </c>
      <c r="H642" s="40">
        <v>44335</v>
      </c>
      <c r="I642" s="41">
        <f>Table13[[#This Row],[Fecha 
de 
expedición]]+1461</f>
        <v>45796</v>
      </c>
      <c r="J642" s="62" t="str">
        <f t="shared" ca="1" si="30"/>
        <v>si</v>
      </c>
      <c r="K642" s="8" t="str">
        <f t="shared" ca="1" si="31"/>
        <v/>
      </c>
      <c r="L642" s="8"/>
      <c r="M642" s="8" t="str">
        <f t="shared" ca="1" si="32"/>
        <v>no</v>
      </c>
      <c r="Q642" s="23" t="str" cm="1">
        <f t="array" aca="1" ref="Q642" ca="1">_xlfn.IFS(J642="no","no",$B$10="si","si")</f>
        <v>si</v>
      </c>
    </row>
    <row r="643" spans="1:17" x14ac:dyDescent="0.3">
      <c r="A643" s="63" t="s">
        <v>3135</v>
      </c>
      <c r="B643" s="56" t="s">
        <v>44</v>
      </c>
      <c r="C643" s="80" t="s">
        <v>3136</v>
      </c>
      <c r="D643" s="38" t="s">
        <v>57</v>
      </c>
      <c r="E643" s="37" t="s">
        <v>3137</v>
      </c>
      <c r="F643" s="38" t="s">
        <v>53</v>
      </c>
      <c r="G643" s="39" t="s">
        <v>9921</v>
      </c>
      <c r="H643" s="40">
        <v>43452</v>
      </c>
      <c r="I643" s="41">
        <f>Table13[[#This Row],[Fecha 
de 
expedición]]+1461</f>
        <v>44913</v>
      </c>
      <c r="J643" s="62" t="str">
        <f t="shared" ca="1" si="30"/>
        <v>no</v>
      </c>
      <c r="K643" s="8" t="str">
        <f t="shared" ca="1" si="31"/>
        <v/>
      </c>
      <c r="L643" s="8"/>
      <c r="M643" s="8" t="str">
        <f t="shared" ca="1" si="32"/>
        <v>si</v>
      </c>
      <c r="Q643" s="23" t="str" cm="1">
        <f t="array" aca="1" ref="Q643" ca="1">_xlfn.IFS(J643="no","no",$B$10="si","si")</f>
        <v>no</v>
      </c>
    </row>
    <row r="644" spans="1:17" x14ac:dyDescent="0.3">
      <c r="A644" s="63" t="s">
        <v>3139</v>
      </c>
      <c r="B644" s="56" t="s">
        <v>44</v>
      </c>
      <c r="C644" s="80" t="s">
        <v>3140</v>
      </c>
      <c r="D644" s="38" t="s">
        <v>57</v>
      </c>
      <c r="E644" s="37" t="s">
        <v>3141</v>
      </c>
      <c r="F644" s="38" t="s">
        <v>325</v>
      </c>
      <c r="G644" s="39" t="s">
        <v>3142</v>
      </c>
      <c r="H644" s="40">
        <v>43852</v>
      </c>
      <c r="I644" s="41">
        <f>Table13[[#This Row],[Fecha 
de 
expedición]]+1461</f>
        <v>45313</v>
      </c>
      <c r="J644" s="62" t="str">
        <f t="shared" ca="1" si="30"/>
        <v>si</v>
      </c>
      <c r="K644" s="8" t="str">
        <f t="shared" ca="1" si="31"/>
        <v/>
      </c>
      <c r="L644" s="8"/>
      <c r="M644" s="8" t="str">
        <f t="shared" ca="1" si="32"/>
        <v>no</v>
      </c>
      <c r="Q644" s="23" t="str" cm="1">
        <f t="array" aca="1" ref="Q644" ca="1">_xlfn.IFS(J644="no","no",$B$10="si","si")</f>
        <v>si</v>
      </c>
    </row>
    <row r="645" spans="1:17" x14ac:dyDescent="0.3">
      <c r="A645" s="63" t="s">
        <v>3151</v>
      </c>
      <c r="B645" s="56" t="s">
        <v>44</v>
      </c>
      <c r="C645" s="80" t="s">
        <v>3152</v>
      </c>
      <c r="D645" s="38" t="s">
        <v>57</v>
      </c>
      <c r="E645" s="37" t="s">
        <v>3153</v>
      </c>
      <c r="F645" s="38" t="s">
        <v>155</v>
      </c>
      <c r="G645" s="39" t="s">
        <v>9922</v>
      </c>
      <c r="H645" s="40">
        <v>43410</v>
      </c>
      <c r="I645" s="41">
        <f>Table13[[#This Row],[Fecha 
de 
expedición]]+1461</f>
        <v>44871</v>
      </c>
      <c r="J645" s="62" t="str">
        <f t="shared" ca="1" si="30"/>
        <v>no</v>
      </c>
      <c r="K645" s="8" t="str">
        <f t="shared" ca="1" si="31"/>
        <v/>
      </c>
      <c r="L645" s="8"/>
      <c r="M645" s="8" t="str">
        <f t="shared" ca="1" si="32"/>
        <v>si</v>
      </c>
      <c r="Q645" s="23" t="str" cm="1">
        <f t="array" aca="1" ref="Q645" ca="1">_xlfn.IFS(J645="no","no",$B$10="si","si")</f>
        <v>no</v>
      </c>
    </row>
    <row r="646" spans="1:17" x14ac:dyDescent="0.3">
      <c r="A646" s="63" t="s">
        <v>3159</v>
      </c>
      <c r="B646" s="56" t="s">
        <v>44</v>
      </c>
      <c r="C646" s="80" t="s">
        <v>3160</v>
      </c>
      <c r="D646" s="38" t="s">
        <v>46</v>
      </c>
      <c r="E646" s="37" t="s">
        <v>3161</v>
      </c>
      <c r="F646" s="38" t="s">
        <v>74</v>
      </c>
      <c r="G646" s="39" t="s">
        <v>9923</v>
      </c>
      <c r="H646" s="40">
        <v>43585</v>
      </c>
      <c r="I646" s="41">
        <f>Table13[[#This Row],[Fecha 
de 
expedición]]+1461</f>
        <v>45046</v>
      </c>
      <c r="J646" s="62" t="str">
        <f t="shared" ca="1" si="30"/>
        <v>no</v>
      </c>
      <c r="K646" s="8" t="str">
        <f t="shared" ca="1" si="31"/>
        <v/>
      </c>
      <c r="L646" s="8"/>
      <c r="M646" s="8" t="str">
        <f t="shared" ca="1" si="32"/>
        <v>si</v>
      </c>
      <c r="Q646" s="23" t="str" cm="1">
        <f t="array" aca="1" ref="Q646" ca="1">_xlfn.IFS(J646="no","no",$B$10="si","si")</f>
        <v>no</v>
      </c>
    </row>
    <row r="647" spans="1:17" x14ac:dyDescent="0.3">
      <c r="A647" s="63" t="s">
        <v>3167</v>
      </c>
      <c r="B647" s="56" t="s">
        <v>44</v>
      </c>
      <c r="C647" s="80" t="s">
        <v>3168</v>
      </c>
      <c r="D647" s="38" t="s">
        <v>57</v>
      </c>
      <c r="E647" s="37" t="s">
        <v>3169</v>
      </c>
      <c r="F647" s="38" t="s">
        <v>3170</v>
      </c>
      <c r="G647" s="39" t="s">
        <v>3171</v>
      </c>
      <c r="H647" s="40">
        <v>43416</v>
      </c>
      <c r="I647" s="41">
        <f>Table13[[#This Row],[Fecha 
de 
expedición]]+1461</f>
        <v>44877</v>
      </c>
      <c r="J647" s="62" t="str">
        <f t="shared" ca="1" si="30"/>
        <v>no</v>
      </c>
      <c r="K647" s="8" t="str">
        <f t="shared" ca="1" si="31"/>
        <v/>
      </c>
      <c r="L647" s="8"/>
      <c r="M647" s="8" t="str">
        <f t="shared" ca="1" si="32"/>
        <v>si</v>
      </c>
      <c r="Q647" s="23" t="str" cm="1">
        <f t="array" aca="1" ref="Q647" ca="1">_xlfn.IFS(J647="no","no",$B$10="si","si")</f>
        <v>no</v>
      </c>
    </row>
    <row r="648" spans="1:17" x14ac:dyDescent="0.3">
      <c r="A648" s="63" t="s">
        <v>3172</v>
      </c>
      <c r="B648" s="56" t="s">
        <v>44</v>
      </c>
      <c r="C648" s="80" t="s">
        <v>3173</v>
      </c>
      <c r="D648" s="38" t="s">
        <v>57</v>
      </c>
      <c r="E648" s="37" t="s">
        <v>3174</v>
      </c>
      <c r="F648" s="38" t="s">
        <v>1011</v>
      </c>
      <c r="G648" s="39" t="s">
        <v>9924</v>
      </c>
      <c r="H648" s="40">
        <v>43446</v>
      </c>
      <c r="I648" s="41">
        <f>Table13[[#This Row],[Fecha 
de 
expedición]]+1461</f>
        <v>44907</v>
      </c>
      <c r="J648" s="62" t="str">
        <f t="shared" ca="1" si="30"/>
        <v>no</v>
      </c>
      <c r="K648" s="8" t="str">
        <f t="shared" ca="1" si="31"/>
        <v/>
      </c>
      <c r="L648" s="8"/>
      <c r="M648" s="8" t="str">
        <f t="shared" ca="1" si="32"/>
        <v>si</v>
      </c>
      <c r="Q648" s="23" t="str" cm="1">
        <f t="array" aca="1" ref="Q648" ca="1">_xlfn.IFS(J648="no","no",$B$10="si","si")</f>
        <v>no</v>
      </c>
    </row>
    <row r="649" spans="1:17" x14ac:dyDescent="0.3">
      <c r="A649" s="63" t="s">
        <v>3176</v>
      </c>
      <c r="B649" s="56" t="s">
        <v>44</v>
      </c>
      <c r="C649" s="80" t="s">
        <v>3177</v>
      </c>
      <c r="D649" s="38" t="s">
        <v>57</v>
      </c>
      <c r="E649" s="37" t="s">
        <v>3178</v>
      </c>
      <c r="F649" s="38" t="s">
        <v>168</v>
      </c>
      <c r="G649" s="39" t="s">
        <v>9925</v>
      </c>
      <c r="H649" s="40">
        <v>43511</v>
      </c>
      <c r="I649" s="41">
        <f>Table13[[#This Row],[Fecha 
de 
expedición]]+1461</f>
        <v>44972</v>
      </c>
      <c r="J649" s="62" t="str">
        <f t="shared" ca="1" si="30"/>
        <v>no</v>
      </c>
      <c r="K649" s="8" t="str">
        <f t="shared" ca="1" si="31"/>
        <v/>
      </c>
      <c r="L649" s="8"/>
      <c r="M649" s="8" t="str">
        <f t="shared" ca="1" si="32"/>
        <v>si</v>
      </c>
      <c r="Q649" s="23" t="str" cm="1">
        <f t="array" aca="1" ref="Q649" ca="1">_xlfn.IFS(J649="no","no",$B$10="si","si")</f>
        <v>no</v>
      </c>
    </row>
    <row r="650" spans="1:17" x14ac:dyDescent="0.3">
      <c r="A650" s="63" t="s">
        <v>3180</v>
      </c>
      <c r="B650" s="56" t="s">
        <v>44</v>
      </c>
      <c r="C650" s="80" t="s">
        <v>3181</v>
      </c>
      <c r="D650" s="38" t="s">
        <v>57</v>
      </c>
      <c r="E650" s="37" t="s">
        <v>3182</v>
      </c>
      <c r="F650" s="38" t="s">
        <v>1204</v>
      </c>
      <c r="G650" s="39" t="s">
        <v>9926</v>
      </c>
      <c r="H650" s="40">
        <v>43413</v>
      </c>
      <c r="I650" s="41">
        <f>Table13[[#This Row],[Fecha 
de 
expedición]]+1461</f>
        <v>44874</v>
      </c>
      <c r="J650" s="62" t="str">
        <f t="shared" ca="1" si="30"/>
        <v>no</v>
      </c>
      <c r="K650" s="8" t="str">
        <f t="shared" ca="1" si="31"/>
        <v/>
      </c>
      <c r="L650" s="8"/>
      <c r="M650" s="8" t="str">
        <f t="shared" ca="1" si="32"/>
        <v>si</v>
      </c>
      <c r="Q650" s="23" t="str" cm="1">
        <f t="array" aca="1" ref="Q650" ca="1">_xlfn.IFS(J650="no","no",$B$10="si","si")</f>
        <v>no</v>
      </c>
    </row>
    <row r="651" spans="1:17" x14ac:dyDescent="0.3">
      <c r="A651" s="63" t="s">
        <v>3184</v>
      </c>
      <c r="B651" s="56" t="s">
        <v>44</v>
      </c>
      <c r="C651" s="80" t="s">
        <v>3185</v>
      </c>
      <c r="D651" s="38" t="s">
        <v>57</v>
      </c>
      <c r="E651" s="37" t="s">
        <v>3186</v>
      </c>
      <c r="F651" s="38" t="s">
        <v>430</v>
      </c>
      <c r="G651" s="39" t="s">
        <v>3187</v>
      </c>
      <c r="H651" s="40">
        <v>43790</v>
      </c>
      <c r="I651" s="41">
        <f>Table13[[#This Row],[Fecha 
de 
expedición]]+1461</f>
        <v>45251</v>
      </c>
      <c r="J651" s="62" t="str">
        <f t="shared" ca="1" si="30"/>
        <v>si</v>
      </c>
      <c r="K651" s="8" t="str">
        <f t="shared" ca="1" si="31"/>
        <v>Debe renovar licencia luego de curso de 8 horas</v>
      </c>
      <c r="L651" s="8"/>
      <c r="M651" s="8" t="str">
        <f t="shared" ca="1" si="32"/>
        <v>no</v>
      </c>
      <c r="Q651" s="23" t="str" cm="1">
        <f t="array" aca="1" ref="Q651" ca="1">_xlfn.IFS(J651="no","no",$B$10="si","si")</f>
        <v>si</v>
      </c>
    </row>
    <row r="652" spans="1:17" x14ac:dyDescent="0.3">
      <c r="A652" s="63" t="s">
        <v>3188</v>
      </c>
      <c r="B652" s="56" t="s">
        <v>44</v>
      </c>
      <c r="C652" s="80" t="s">
        <v>3189</v>
      </c>
      <c r="D652" s="38" t="s">
        <v>57</v>
      </c>
      <c r="E652" s="37" t="s">
        <v>3190</v>
      </c>
      <c r="F652" s="38" t="s">
        <v>155</v>
      </c>
      <c r="G652" s="39" t="s">
        <v>9927</v>
      </c>
      <c r="H652" s="40">
        <v>43518</v>
      </c>
      <c r="I652" s="41">
        <f>Table13[[#This Row],[Fecha 
de 
expedición]]+1461</f>
        <v>44979</v>
      </c>
      <c r="J652" s="62" t="str">
        <f t="shared" ca="1" si="30"/>
        <v>no</v>
      </c>
      <c r="K652" s="8" t="str">
        <f t="shared" ca="1" si="31"/>
        <v/>
      </c>
      <c r="L652" s="8"/>
      <c r="M652" s="8" t="str">
        <f t="shared" ca="1" si="32"/>
        <v>si</v>
      </c>
      <c r="Q652" s="23" t="str" cm="1">
        <f t="array" aca="1" ref="Q652" ca="1">_xlfn.IFS(J652="no","no",$B$10="si","si")</f>
        <v>no</v>
      </c>
    </row>
    <row r="653" spans="1:17" x14ac:dyDescent="0.3">
      <c r="A653" s="63" t="s">
        <v>9928</v>
      </c>
      <c r="B653" s="56" t="s">
        <v>44</v>
      </c>
      <c r="C653" s="80" t="s">
        <v>3193</v>
      </c>
      <c r="D653" s="38" t="s">
        <v>57</v>
      </c>
      <c r="E653" s="37" t="s">
        <v>9929</v>
      </c>
      <c r="F653" s="38" t="s">
        <v>155</v>
      </c>
      <c r="G653" s="39" t="s">
        <v>9930</v>
      </c>
      <c r="H653" s="40">
        <v>43495</v>
      </c>
      <c r="I653" s="41">
        <f>Table13[[#This Row],[Fecha 
de 
expedición]]+1461</f>
        <v>44956</v>
      </c>
      <c r="J653" s="62" t="str">
        <f t="shared" ca="1" si="30"/>
        <v>no</v>
      </c>
      <c r="K653" s="8" t="str">
        <f t="shared" ca="1" si="31"/>
        <v/>
      </c>
      <c r="L653" s="8"/>
      <c r="M653" s="8" t="str">
        <f t="shared" ca="1" si="32"/>
        <v>si</v>
      </c>
      <c r="Q653" s="23" t="str" cm="1">
        <f t="array" aca="1" ref="Q653" ca="1">_xlfn.IFS(J653="no","no",$B$10="si","si")</f>
        <v>no</v>
      </c>
    </row>
    <row r="654" spans="1:17" x14ac:dyDescent="0.3">
      <c r="A654" s="63" t="s">
        <v>3196</v>
      </c>
      <c r="B654" s="56" t="s">
        <v>44</v>
      </c>
      <c r="C654" s="80" t="s">
        <v>3197</v>
      </c>
      <c r="D654" s="38" t="s">
        <v>46</v>
      </c>
      <c r="E654" s="37" t="s">
        <v>3198</v>
      </c>
      <c r="F654" s="38" t="s">
        <v>425</v>
      </c>
      <c r="G654" s="39" t="s">
        <v>9931</v>
      </c>
      <c r="H654" s="40">
        <v>43578</v>
      </c>
      <c r="I654" s="41">
        <f>Table13[[#This Row],[Fecha 
de 
expedición]]+1461</f>
        <v>45039</v>
      </c>
      <c r="J654" s="62" t="str">
        <f t="shared" ca="1" si="30"/>
        <v>no</v>
      </c>
      <c r="K654" s="8" t="str">
        <f t="shared" ca="1" si="31"/>
        <v/>
      </c>
      <c r="L654" s="8"/>
      <c r="M654" s="8" t="str">
        <f t="shared" ca="1" si="32"/>
        <v>si</v>
      </c>
      <c r="Q654" s="23" t="str" cm="1">
        <f t="array" aca="1" ref="Q654" ca="1">_xlfn.IFS(J654="no","no",$B$10="si","si")</f>
        <v>no</v>
      </c>
    </row>
    <row r="655" spans="1:17" x14ac:dyDescent="0.3">
      <c r="A655" s="63" t="s">
        <v>3200</v>
      </c>
      <c r="B655" s="56" t="s">
        <v>44</v>
      </c>
      <c r="C655" s="80" t="s">
        <v>3201</v>
      </c>
      <c r="D655" s="38" t="s">
        <v>57</v>
      </c>
      <c r="E655" s="37" t="s">
        <v>3202</v>
      </c>
      <c r="F655" s="38" t="s">
        <v>74</v>
      </c>
      <c r="G655" s="39" t="s">
        <v>9932</v>
      </c>
      <c r="H655" s="40">
        <v>43670</v>
      </c>
      <c r="I655" s="41">
        <f>Table13[[#This Row],[Fecha 
de 
expedición]]+1461</f>
        <v>45131</v>
      </c>
      <c r="J655" s="62" t="str">
        <f t="shared" ca="1" si="30"/>
        <v>no</v>
      </c>
      <c r="K655" s="8" t="str">
        <f t="shared" ca="1" si="31"/>
        <v>Debe renovar licencia luego de curso de 8 horas</v>
      </c>
      <c r="L655" s="8"/>
      <c r="M655" s="8" t="str">
        <f t="shared" ca="1" si="32"/>
        <v>si</v>
      </c>
      <c r="Q655" s="23" t="str" cm="1">
        <f t="array" aca="1" ref="Q655" ca="1">_xlfn.IFS(J655="no","no",$B$10="si","si")</f>
        <v>no</v>
      </c>
    </row>
    <row r="656" spans="1:17" x14ac:dyDescent="0.3">
      <c r="A656" s="63" t="s">
        <v>3204</v>
      </c>
      <c r="B656" s="56" t="s">
        <v>44</v>
      </c>
      <c r="C656" s="80" t="s">
        <v>3205</v>
      </c>
      <c r="D656" s="38" t="s">
        <v>57</v>
      </c>
      <c r="E656" s="37" t="s">
        <v>3206</v>
      </c>
      <c r="F656" s="38" t="s">
        <v>155</v>
      </c>
      <c r="G656" s="39" t="s">
        <v>9933</v>
      </c>
      <c r="H656" s="40">
        <v>43391</v>
      </c>
      <c r="I656" s="41">
        <f>Table13[[#This Row],[Fecha 
de 
expedición]]+1461</f>
        <v>44852</v>
      </c>
      <c r="J656" s="62" t="str">
        <f t="shared" ca="1" si="30"/>
        <v>no</v>
      </c>
      <c r="K656" s="8" t="str">
        <f t="shared" ca="1" si="31"/>
        <v/>
      </c>
      <c r="L656" s="8"/>
      <c r="M656" s="8" t="str">
        <f t="shared" ca="1" si="32"/>
        <v>si</v>
      </c>
      <c r="Q656" s="23" t="str" cm="1">
        <f t="array" aca="1" ref="Q656" ca="1">_xlfn.IFS(J656="no","no",$B$10="si","si")</f>
        <v>no</v>
      </c>
    </row>
    <row r="657" spans="1:17" x14ac:dyDescent="0.3">
      <c r="A657" s="63" t="s">
        <v>3208</v>
      </c>
      <c r="B657" s="56" t="s">
        <v>44</v>
      </c>
      <c r="C657" s="80" t="s">
        <v>3209</v>
      </c>
      <c r="D657" s="38" t="s">
        <v>57</v>
      </c>
      <c r="E657" s="37" t="s">
        <v>9934</v>
      </c>
      <c r="F657" s="38" t="s">
        <v>204</v>
      </c>
      <c r="G657" s="39" t="s">
        <v>9935</v>
      </c>
      <c r="H657" s="40">
        <v>43495</v>
      </c>
      <c r="I657" s="41">
        <f>Table13[[#This Row],[Fecha 
de 
expedición]]+1461</f>
        <v>44956</v>
      </c>
      <c r="J657" s="62" t="str">
        <f t="shared" ref="J657:J720" ca="1" si="33">IF(I657&gt;=TODAY(),"si","no")</f>
        <v>no</v>
      </c>
      <c r="K657" s="8" t="str">
        <f t="shared" ref="K657:K720" ca="1" si="34">IF(ABS(_xlfn.DAYS(TODAY(),I657))&lt;$B$9,"Debe renovar licencia luego de curso de 8 horas","")</f>
        <v/>
      </c>
      <c r="L657" s="8"/>
      <c r="M657" s="8" t="str">
        <f t="shared" ref="M657:M720" ca="1" si="35">IF(AND(J657="no",$B$10="si"),"si","no")</f>
        <v>si</v>
      </c>
      <c r="Q657" s="23" t="str" cm="1">
        <f t="array" aca="1" ref="Q657" ca="1">_xlfn.IFS(J657="no","no",$B$10="si","si")</f>
        <v>no</v>
      </c>
    </row>
    <row r="658" spans="1:17" x14ac:dyDescent="0.3">
      <c r="A658" s="63" t="s">
        <v>3212</v>
      </c>
      <c r="B658" s="56" t="s">
        <v>44</v>
      </c>
      <c r="C658" s="80" t="s">
        <v>3213</v>
      </c>
      <c r="D658" s="38" t="s">
        <v>57</v>
      </c>
      <c r="E658" s="37" t="s">
        <v>3214</v>
      </c>
      <c r="F658" s="38" t="s">
        <v>704</v>
      </c>
      <c r="G658" s="39" t="s">
        <v>3215</v>
      </c>
      <c r="H658" s="40">
        <v>43329</v>
      </c>
      <c r="I658" s="41">
        <f>Table13[[#This Row],[Fecha 
de 
expedición]]+1461</f>
        <v>44790</v>
      </c>
      <c r="J658" s="62" t="str">
        <f t="shared" ca="1" si="33"/>
        <v>no</v>
      </c>
      <c r="K658" s="8" t="str">
        <f t="shared" ca="1" si="34"/>
        <v/>
      </c>
      <c r="L658" s="8"/>
      <c r="M658" s="8" t="str">
        <f t="shared" ca="1" si="35"/>
        <v>si</v>
      </c>
      <c r="Q658" s="23" t="str" cm="1">
        <f t="array" aca="1" ref="Q658" ca="1">_xlfn.IFS(J658="no","no",$B$10="si","si")</f>
        <v>no</v>
      </c>
    </row>
    <row r="659" spans="1:17" x14ac:dyDescent="0.3">
      <c r="A659" s="63" t="s">
        <v>3216</v>
      </c>
      <c r="B659" s="56" t="s">
        <v>44</v>
      </c>
      <c r="C659" s="80" t="s">
        <v>3217</v>
      </c>
      <c r="D659" s="38" t="s">
        <v>57</v>
      </c>
      <c r="E659" s="37" t="s">
        <v>3218</v>
      </c>
      <c r="F659" s="38" t="s">
        <v>168</v>
      </c>
      <c r="G659" s="39" t="s">
        <v>3219</v>
      </c>
      <c r="H659" s="40">
        <v>44328</v>
      </c>
      <c r="I659" s="41">
        <f>Table13[[#This Row],[Fecha 
de 
expedición]]+1461</f>
        <v>45789</v>
      </c>
      <c r="J659" s="62" t="str">
        <f t="shared" ca="1" si="33"/>
        <v>si</v>
      </c>
      <c r="K659" s="8" t="str">
        <f t="shared" ca="1" si="34"/>
        <v/>
      </c>
      <c r="L659" s="8"/>
      <c r="M659" s="8" t="str">
        <f t="shared" ca="1" si="35"/>
        <v>no</v>
      </c>
      <c r="Q659" s="23" t="str" cm="1">
        <f t="array" aca="1" ref="Q659" ca="1">_xlfn.IFS(J659="no","no",$B$10="si","si")</f>
        <v>si</v>
      </c>
    </row>
    <row r="660" spans="1:17" x14ac:dyDescent="0.3">
      <c r="A660" s="63" t="s">
        <v>3220</v>
      </c>
      <c r="B660" s="56" t="s">
        <v>44</v>
      </c>
      <c r="C660" s="80" t="s">
        <v>3221</v>
      </c>
      <c r="D660" s="38" t="s">
        <v>57</v>
      </c>
      <c r="E660" s="37" t="s">
        <v>3222</v>
      </c>
      <c r="F660" s="38" t="s">
        <v>709</v>
      </c>
      <c r="G660" s="39" t="s">
        <v>3223</v>
      </c>
      <c r="H660" s="40">
        <v>43754</v>
      </c>
      <c r="I660" s="41">
        <f>Table13[[#This Row],[Fecha 
de 
expedición]]+1461</f>
        <v>45215</v>
      </c>
      <c r="J660" s="62" t="str">
        <f t="shared" ca="1" si="33"/>
        <v>si</v>
      </c>
      <c r="K660" s="8" t="str">
        <f t="shared" ca="1" si="34"/>
        <v>Debe renovar licencia luego de curso de 8 horas</v>
      </c>
      <c r="L660" s="8"/>
      <c r="M660" s="8" t="str">
        <f t="shared" ca="1" si="35"/>
        <v>no</v>
      </c>
      <c r="Q660" s="23" t="str" cm="1">
        <f t="array" aca="1" ref="Q660" ca="1">_xlfn.IFS(J660="no","no",$B$10="si","si")</f>
        <v>si</v>
      </c>
    </row>
    <row r="661" spans="1:17" x14ac:dyDescent="0.3">
      <c r="A661" s="63" t="s">
        <v>9936</v>
      </c>
      <c r="B661" s="56" t="s">
        <v>44</v>
      </c>
      <c r="C661" s="80" t="s">
        <v>3237</v>
      </c>
      <c r="D661" s="38" t="s">
        <v>57</v>
      </c>
      <c r="E661" s="37" t="s">
        <v>3238</v>
      </c>
      <c r="F661" s="38" t="s">
        <v>69</v>
      </c>
      <c r="G661" s="39" t="s">
        <v>9937</v>
      </c>
      <c r="H661" s="40">
        <v>43564</v>
      </c>
      <c r="I661" s="41">
        <f>Table13[[#This Row],[Fecha 
de 
expedición]]+1461</f>
        <v>45025</v>
      </c>
      <c r="J661" s="62" t="str">
        <f t="shared" ca="1" si="33"/>
        <v>no</v>
      </c>
      <c r="K661" s="8" t="str">
        <f t="shared" ca="1" si="34"/>
        <v/>
      </c>
      <c r="L661" s="8"/>
      <c r="M661" s="8" t="str">
        <f t="shared" ca="1" si="35"/>
        <v>si</v>
      </c>
      <c r="Q661" s="23" t="str" cm="1">
        <f t="array" aca="1" ref="Q661" ca="1">_xlfn.IFS(J661="no","no",$B$10="si","si")</f>
        <v>no</v>
      </c>
    </row>
    <row r="662" spans="1:17" x14ac:dyDescent="0.3">
      <c r="A662" s="61" t="s">
        <v>3240</v>
      </c>
      <c r="B662" s="56" t="s">
        <v>44</v>
      </c>
      <c r="C662" s="57" t="s">
        <v>3241</v>
      </c>
      <c r="D662" s="38" t="s">
        <v>57</v>
      </c>
      <c r="E662" s="178" t="s">
        <v>3242</v>
      </c>
      <c r="F662" s="38" t="s">
        <v>74</v>
      </c>
      <c r="G662" s="39" t="s">
        <v>3243</v>
      </c>
      <c r="H662" s="40">
        <v>44427</v>
      </c>
      <c r="I662" s="41">
        <f>Table13[[#This Row],[Fecha 
de 
expedición]]+1461</f>
        <v>45888</v>
      </c>
      <c r="J662" s="62" t="str">
        <f t="shared" ca="1" si="33"/>
        <v>si</v>
      </c>
      <c r="K662" s="8" t="str">
        <f t="shared" ca="1" si="34"/>
        <v/>
      </c>
      <c r="L662" s="8"/>
      <c r="M662" s="8" t="str">
        <f t="shared" ca="1" si="35"/>
        <v>no</v>
      </c>
      <c r="Q662" s="23" t="str" cm="1">
        <f t="array" aca="1" ref="Q662" ca="1">_xlfn.IFS(J662="no","no",$B$10="si","si")</f>
        <v>si</v>
      </c>
    </row>
    <row r="663" spans="1:17" x14ac:dyDescent="0.3">
      <c r="A663" s="63" t="s">
        <v>3244</v>
      </c>
      <c r="B663" s="56" t="s">
        <v>44</v>
      </c>
      <c r="C663" s="80" t="s">
        <v>3245</v>
      </c>
      <c r="D663" s="38" t="s">
        <v>46</v>
      </c>
      <c r="E663" s="37" t="s">
        <v>3246</v>
      </c>
      <c r="F663" s="38" t="s">
        <v>204</v>
      </c>
      <c r="G663" s="39" t="s">
        <v>9938</v>
      </c>
      <c r="H663" s="40">
        <v>43564</v>
      </c>
      <c r="I663" s="41">
        <f>Table13[[#This Row],[Fecha 
de 
expedición]]+1461</f>
        <v>45025</v>
      </c>
      <c r="J663" s="62" t="str">
        <f t="shared" ca="1" si="33"/>
        <v>no</v>
      </c>
      <c r="K663" s="8" t="str">
        <f t="shared" ca="1" si="34"/>
        <v/>
      </c>
      <c r="L663" s="8"/>
      <c r="M663" s="8" t="str">
        <f t="shared" ca="1" si="35"/>
        <v>si</v>
      </c>
      <c r="Q663" s="23" t="str" cm="1">
        <f t="array" aca="1" ref="Q663" ca="1">_xlfn.IFS(J663="no","no",$B$10="si","si")</f>
        <v>no</v>
      </c>
    </row>
    <row r="664" spans="1:17" x14ac:dyDescent="0.3">
      <c r="A664" s="63" t="s">
        <v>3248</v>
      </c>
      <c r="B664" s="56" t="s">
        <v>44</v>
      </c>
      <c r="C664" s="80" t="s">
        <v>3249</v>
      </c>
      <c r="D664" s="38" t="s">
        <v>46</v>
      </c>
      <c r="E664" s="37" t="s">
        <v>9939</v>
      </c>
      <c r="F664" s="38" t="s">
        <v>508</v>
      </c>
      <c r="G664" s="39" t="s">
        <v>3251</v>
      </c>
      <c r="H664" s="40">
        <v>43584</v>
      </c>
      <c r="I664" s="41">
        <f>Table13[[#This Row],[Fecha 
de 
expedición]]+1461</f>
        <v>45045</v>
      </c>
      <c r="J664" s="62" t="str">
        <f t="shared" ca="1" si="33"/>
        <v>no</v>
      </c>
      <c r="K664" s="8" t="str">
        <f t="shared" ca="1" si="34"/>
        <v/>
      </c>
      <c r="L664" s="8"/>
      <c r="M664" s="8" t="str">
        <f t="shared" ca="1" si="35"/>
        <v>si</v>
      </c>
      <c r="Q664" s="23" t="str" cm="1">
        <f t="array" aca="1" ref="Q664" ca="1">_xlfn.IFS(J664="no","no",$B$10="si","si")</f>
        <v>no</v>
      </c>
    </row>
    <row r="665" spans="1:17" x14ac:dyDescent="0.3">
      <c r="A665" s="63" t="s">
        <v>3252</v>
      </c>
      <c r="B665" s="56" t="s">
        <v>44</v>
      </c>
      <c r="C665" s="80" t="s">
        <v>3253</v>
      </c>
      <c r="D665" s="38" t="s">
        <v>57</v>
      </c>
      <c r="E665" s="37" t="s">
        <v>3254</v>
      </c>
      <c r="F665" s="38" t="s">
        <v>124</v>
      </c>
      <c r="G665" s="39" t="s">
        <v>3255</v>
      </c>
      <c r="H665" s="40">
        <v>43608</v>
      </c>
      <c r="I665" s="41">
        <f>Table13[[#This Row],[Fecha 
de 
expedición]]+1461</f>
        <v>45069</v>
      </c>
      <c r="J665" s="62" t="str">
        <f t="shared" ca="1" si="33"/>
        <v>no</v>
      </c>
      <c r="K665" s="8" t="str">
        <f t="shared" ca="1" si="34"/>
        <v/>
      </c>
      <c r="L665" s="8"/>
      <c r="M665" s="8" t="str">
        <f t="shared" ca="1" si="35"/>
        <v>si</v>
      </c>
      <c r="Q665" s="23" t="str" cm="1">
        <f t="array" aca="1" ref="Q665" ca="1">_xlfn.IFS(J665="no","no",$B$10="si","si")</f>
        <v>no</v>
      </c>
    </row>
    <row r="666" spans="1:17" x14ac:dyDescent="0.3">
      <c r="A666" s="63" t="s">
        <v>3256</v>
      </c>
      <c r="B666" s="56" t="s">
        <v>44</v>
      </c>
      <c r="C666" s="80" t="s">
        <v>3257</v>
      </c>
      <c r="D666" s="38" t="s">
        <v>57</v>
      </c>
      <c r="E666" s="37" t="s">
        <v>3258</v>
      </c>
      <c r="F666" s="38" t="s">
        <v>74</v>
      </c>
      <c r="G666" s="39" t="s">
        <v>3259</v>
      </c>
      <c r="H666" s="40">
        <v>43706</v>
      </c>
      <c r="I666" s="41">
        <f>Table13[[#This Row],[Fecha 
de 
expedición]]+1461</f>
        <v>45167</v>
      </c>
      <c r="J666" s="62" t="str">
        <f t="shared" ca="1" si="33"/>
        <v>si</v>
      </c>
      <c r="K666" s="8" t="str">
        <f t="shared" ca="1" si="34"/>
        <v>Debe renovar licencia luego de curso de 8 horas</v>
      </c>
      <c r="L666" s="8"/>
      <c r="M666" s="8" t="str">
        <f t="shared" ca="1" si="35"/>
        <v>no</v>
      </c>
      <c r="Q666" s="23" t="str" cm="1">
        <f t="array" aca="1" ref="Q666" ca="1">_xlfn.IFS(J666="no","no",$B$10="si","si")</f>
        <v>si</v>
      </c>
    </row>
    <row r="667" spans="1:17" x14ac:dyDescent="0.3">
      <c r="A667" s="63" t="s">
        <v>3260</v>
      </c>
      <c r="B667" s="56" t="s">
        <v>9940</v>
      </c>
      <c r="C667" s="80" t="s">
        <v>3261</v>
      </c>
      <c r="D667" s="38" t="s">
        <v>46</v>
      </c>
      <c r="E667" s="37" t="s">
        <v>3262</v>
      </c>
      <c r="F667" s="38" t="s">
        <v>48</v>
      </c>
      <c r="G667" s="39" t="s">
        <v>9941</v>
      </c>
      <c r="H667" s="40">
        <v>43578</v>
      </c>
      <c r="I667" s="41">
        <f>Table13[[#This Row],[Fecha 
de 
expedición]]+1461</f>
        <v>45039</v>
      </c>
      <c r="J667" s="62" t="str">
        <f t="shared" ca="1" si="33"/>
        <v>no</v>
      </c>
      <c r="K667" s="8" t="str">
        <f t="shared" ca="1" si="34"/>
        <v/>
      </c>
      <c r="L667" s="8"/>
      <c r="M667" s="8" t="str">
        <f t="shared" ca="1" si="35"/>
        <v>si</v>
      </c>
      <c r="Q667" s="23" t="str" cm="1">
        <f t="array" aca="1" ref="Q667" ca="1">_xlfn.IFS(J667="no","no",$B$10="si","si")</f>
        <v>no</v>
      </c>
    </row>
    <row r="668" spans="1:17" x14ac:dyDescent="0.3">
      <c r="A668" s="63" t="s">
        <v>3264</v>
      </c>
      <c r="B668" s="56" t="s">
        <v>44</v>
      </c>
      <c r="C668" s="80" t="s">
        <v>3265</v>
      </c>
      <c r="D668" s="38" t="s">
        <v>46</v>
      </c>
      <c r="E668" s="37" t="s">
        <v>9942</v>
      </c>
      <c r="F668" s="38" t="s">
        <v>619</v>
      </c>
      <c r="G668" s="39" t="s">
        <v>9943</v>
      </c>
      <c r="H668" s="40">
        <v>43532</v>
      </c>
      <c r="I668" s="41">
        <f>Table13[[#This Row],[Fecha 
de 
expedición]]+1461</f>
        <v>44993</v>
      </c>
      <c r="J668" s="62" t="str">
        <f t="shared" ca="1" si="33"/>
        <v>no</v>
      </c>
      <c r="K668" s="8" t="str">
        <f t="shared" ca="1" si="34"/>
        <v/>
      </c>
      <c r="L668" s="8"/>
      <c r="M668" s="8" t="str">
        <f t="shared" ca="1" si="35"/>
        <v>si</v>
      </c>
      <c r="Q668" s="23" t="str" cm="1">
        <f t="array" aca="1" ref="Q668" ca="1">_xlfn.IFS(J668="no","no",$B$10="si","si")</f>
        <v>no</v>
      </c>
    </row>
    <row r="669" spans="1:17" x14ac:dyDescent="0.3">
      <c r="A669" s="63" t="s">
        <v>3272</v>
      </c>
      <c r="B669" s="56" t="s">
        <v>44</v>
      </c>
      <c r="C669" s="80" t="s">
        <v>3273</v>
      </c>
      <c r="D669" s="38" t="s">
        <v>57</v>
      </c>
      <c r="E669" s="37" t="s">
        <v>3274</v>
      </c>
      <c r="F669" s="38" t="s">
        <v>74</v>
      </c>
      <c r="G669" s="39" t="s">
        <v>3275</v>
      </c>
      <c r="H669" s="40">
        <v>43819</v>
      </c>
      <c r="I669" s="41">
        <f>Table13[[#This Row],[Fecha 
de 
expedición]]+1461</f>
        <v>45280</v>
      </c>
      <c r="J669" s="62" t="str">
        <f t="shared" ca="1" si="33"/>
        <v>si</v>
      </c>
      <c r="K669" s="8" t="str">
        <f t="shared" ca="1" si="34"/>
        <v/>
      </c>
      <c r="L669" s="8"/>
      <c r="M669" s="8" t="str">
        <f t="shared" ca="1" si="35"/>
        <v>no</v>
      </c>
      <c r="Q669" s="23" t="str" cm="1">
        <f t="array" aca="1" ref="Q669" ca="1">_xlfn.IFS(J669="no","no",$B$10="si","si")</f>
        <v>si</v>
      </c>
    </row>
    <row r="670" spans="1:17" x14ac:dyDescent="0.3">
      <c r="A670" s="63" t="s">
        <v>3276</v>
      </c>
      <c r="B670" s="56" t="s">
        <v>44</v>
      </c>
      <c r="C670" s="80" t="s">
        <v>3277</v>
      </c>
      <c r="D670" s="38" t="s">
        <v>57</v>
      </c>
      <c r="E670" s="37" t="s">
        <v>3278</v>
      </c>
      <c r="F670" s="38" t="s">
        <v>994</v>
      </c>
      <c r="G670" s="39" t="s">
        <v>9944</v>
      </c>
      <c r="H670" s="40">
        <v>43578</v>
      </c>
      <c r="I670" s="41">
        <f>Table13[[#This Row],[Fecha 
de 
expedición]]+1461</f>
        <v>45039</v>
      </c>
      <c r="J670" s="62" t="str">
        <f t="shared" ca="1" si="33"/>
        <v>no</v>
      </c>
      <c r="K670" s="8" t="str">
        <f t="shared" ca="1" si="34"/>
        <v/>
      </c>
      <c r="L670" s="8"/>
      <c r="M670" s="8" t="str">
        <f t="shared" ca="1" si="35"/>
        <v>si</v>
      </c>
      <c r="Q670" s="23" t="str" cm="1">
        <f t="array" aca="1" ref="Q670" ca="1">_xlfn.IFS(J670="no","no",$B$10="si","si")</f>
        <v>no</v>
      </c>
    </row>
    <row r="671" spans="1:17" x14ac:dyDescent="0.3">
      <c r="A671" s="63" t="s">
        <v>3284</v>
      </c>
      <c r="B671" s="56" t="s">
        <v>44</v>
      </c>
      <c r="C671" s="80" t="s">
        <v>3285</v>
      </c>
      <c r="D671" s="38" t="s">
        <v>57</v>
      </c>
      <c r="E671" s="37" t="s">
        <v>3286</v>
      </c>
      <c r="F671" s="38" t="s">
        <v>194</v>
      </c>
      <c r="G671" s="39" t="s">
        <v>3287</v>
      </c>
      <c r="H671" s="40">
        <v>44331</v>
      </c>
      <c r="I671" s="41">
        <f>Table13[[#This Row],[Fecha 
de 
expedición]]+1461</f>
        <v>45792</v>
      </c>
      <c r="J671" s="62" t="str">
        <f t="shared" ca="1" si="33"/>
        <v>si</v>
      </c>
      <c r="K671" s="8" t="str">
        <f t="shared" ca="1" si="34"/>
        <v/>
      </c>
      <c r="L671" s="8"/>
      <c r="M671" s="8" t="str">
        <f t="shared" ca="1" si="35"/>
        <v>no</v>
      </c>
      <c r="Q671" s="23" t="str" cm="1">
        <f t="array" aca="1" ref="Q671" ca="1">_xlfn.IFS(J671="no","no",$B$10="si","si")</f>
        <v>si</v>
      </c>
    </row>
    <row r="672" spans="1:17" x14ac:dyDescent="0.3">
      <c r="A672" s="63" t="s">
        <v>3292</v>
      </c>
      <c r="B672" s="56" t="s">
        <v>44</v>
      </c>
      <c r="C672" s="80" t="s">
        <v>3293</v>
      </c>
      <c r="D672" s="38" t="s">
        <v>57</v>
      </c>
      <c r="E672" s="42" t="s">
        <v>3294</v>
      </c>
      <c r="F672" s="38" t="s">
        <v>155</v>
      </c>
      <c r="G672" s="39" t="s">
        <v>3295</v>
      </c>
      <c r="H672" s="40">
        <v>44336</v>
      </c>
      <c r="I672" s="41">
        <f>Table13[[#This Row],[Fecha 
de 
expedición]]+1461</f>
        <v>45797</v>
      </c>
      <c r="J672" s="62" t="str">
        <f t="shared" ca="1" si="33"/>
        <v>si</v>
      </c>
      <c r="K672" s="8" t="str">
        <f t="shared" ca="1" si="34"/>
        <v/>
      </c>
      <c r="L672" s="8"/>
      <c r="M672" s="8" t="str">
        <f t="shared" ca="1" si="35"/>
        <v>no</v>
      </c>
      <c r="Q672" s="23" t="str" cm="1">
        <f t="array" aca="1" ref="Q672" ca="1">_xlfn.IFS(J672="no","no",$B$10="si","si")</f>
        <v>si</v>
      </c>
    </row>
    <row r="673" spans="1:17" x14ac:dyDescent="0.3">
      <c r="A673" s="63" t="s">
        <v>3296</v>
      </c>
      <c r="B673" s="56" t="s">
        <v>44</v>
      </c>
      <c r="C673" s="80" t="s">
        <v>3297</v>
      </c>
      <c r="D673" s="38" t="s">
        <v>57</v>
      </c>
      <c r="E673" s="37" t="s">
        <v>3298</v>
      </c>
      <c r="F673" s="38" t="s">
        <v>555</v>
      </c>
      <c r="G673" s="39" t="s">
        <v>3299</v>
      </c>
      <c r="H673" s="40">
        <v>43728</v>
      </c>
      <c r="I673" s="41">
        <f>Table13[[#This Row],[Fecha 
de 
expedición]]+1461</f>
        <v>45189</v>
      </c>
      <c r="J673" s="62" t="str">
        <f t="shared" ca="1" si="33"/>
        <v>si</v>
      </c>
      <c r="K673" s="8" t="str">
        <f t="shared" ca="1" si="34"/>
        <v>Debe renovar licencia luego de curso de 8 horas</v>
      </c>
      <c r="L673" s="8"/>
      <c r="M673" s="8" t="str">
        <f t="shared" ca="1" si="35"/>
        <v>no</v>
      </c>
      <c r="Q673" s="23" t="str" cm="1">
        <f t="array" aca="1" ref="Q673" ca="1">_xlfn.IFS(J673="no","no",$B$10="si","si")</f>
        <v>si</v>
      </c>
    </row>
    <row r="674" spans="1:17" x14ac:dyDescent="0.3">
      <c r="A674" s="63" t="s">
        <v>3300</v>
      </c>
      <c r="B674" s="56" t="s">
        <v>44</v>
      </c>
      <c r="C674" s="80" t="s">
        <v>3301</v>
      </c>
      <c r="D674" s="38" t="s">
        <v>57</v>
      </c>
      <c r="E674" s="37" t="s">
        <v>3302</v>
      </c>
      <c r="F674" s="38" t="s">
        <v>453</v>
      </c>
      <c r="G674" s="39" t="s">
        <v>3303</v>
      </c>
      <c r="H674" s="40">
        <v>43706</v>
      </c>
      <c r="I674" s="41">
        <f>Table13[[#This Row],[Fecha 
de 
expedición]]+1461</f>
        <v>45167</v>
      </c>
      <c r="J674" s="62" t="str">
        <f t="shared" ca="1" si="33"/>
        <v>si</v>
      </c>
      <c r="K674" s="8" t="str">
        <f t="shared" ca="1" si="34"/>
        <v>Debe renovar licencia luego de curso de 8 horas</v>
      </c>
      <c r="L674" s="8"/>
      <c r="M674" s="8" t="str">
        <f t="shared" ca="1" si="35"/>
        <v>no</v>
      </c>
      <c r="Q674" s="23" t="str" cm="1">
        <f t="array" aca="1" ref="Q674" ca="1">_xlfn.IFS(J674="no","no",$B$10="si","si")</f>
        <v>si</v>
      </c>
    </row>
    <row r="675" spans="1:17" x14ac:dyDescent="0.3">
      <c r="A675" s="63" t="s">
        <v>3304</v>
      </c>
      <c r="B675" s="56" t="s">
        <v>44</v>
      </c>
      <c r="C675" s="80" t="s">
        <v>3305</v>
      </c>
      <c r="D675" s="38" t="s">
        <v>57</v>
      </c>
      <c r="E675" s="42" t="s">
        <v>3306</v>
      </c>
      <c r="F675" s="38" t="s">
        <v>430</v>
      </c>
      <c r="G675" s="39" t="s">
        <v>3307</v>
      </c>
      <c r="H675" s="40">
        <v>44337</v>
      </c>
      <c r="I675" s="41">
        <f>Table13[[#This Row],[Fecha 
de 
expedición]]+1461</f>
        <v>45798</v>
      </c>
      <c r="J675" s="62" t="str">
        <f t="shared" ca="1" si="33"/>
        <v>si</v>
      </c>
      <c r="K675" s="8" t="str">
        <f t="shared" ca="1" si="34"/>
        <v/>
      </c>
      <c r="L675" s="8"/>
      <c r="M675" s="8" t="str">
        <f t="shared" ca="1" si="35"/>
        <v>no</v>
      </c>
      <c r="Q675" s="23" t="str" cm="1">
        <f t="array" aca="1" ref="Q675" ca="1">_xlfn.IFS(J675="no","no",$B$10="si","si")</f>
        <v>si</v>
      </c>
    </row>
    <row r="676" spans="1:17" x14ac:dyDescent="0.3">
      <c r="A676" s="63" t="s">
        <v>3312</v>
      </c>
      <c r="B676" s="56" t="s">
        <v>44</v>
      </c>
      <c r="C676" s="80" t="s">
        <v>3313</v>
      </c>
      <c r="D676" s="38" t="s">
        <v>57</v>
      </c>
      <c r="E676" s="37" t="s">
        <v>3314</v>
      </c>
      <c r="F676" s="38" t="s">
        <v>237</v>
      </c>
      <c r="G676" s="39" t="s">
        <v>9945</v>
      </c>
      <c r="H676" s="40">
        <v>43628</v>
      </c>
      <c r="I676" s="41">
        <f>Table13[[#This Row],[Fecha 
de 
expedición]]+1461</f>
        <v>45089</v>
      </c>
      <c r="J676" s="62" t="str">
        <f t="shared" ca="1" si="33"/>
        <v>no</v>
      </c>
      <c r="K676" s="8" t="str">
        <f t="shared" ca="1" si="34"/>
        <v>Debe renovar licencia luego de curso de 8 horas</v>
      </c>
      <c r="L676" s="8"/>
      <c r="M676" s="8" t="str">
        <f t="shared" ca="1" si="35"/>
        <v>si</v>
      </c>
      <c r="Q676" s="23" t="str" cm="1">
        <f t="array" aca="1" ref="Q676" ca="1">_xlfn.IFS(J676="no","no",$B$10="si","si")</f>
        <v>no</v>
      </c>
    </row>
    <row r="677" spans="1:17" x14ac:dyDescent="0.3">
      <c r="A677" s="63" t="s">
        <v>3316</v>
      </c>
      <c r="B677" s="56" t="s">
        <v>44</v>
      </c>
      <c r="C677" s="80" t="s">
        <v>3317</v>
      </c>
      <c r="D677" s="38" t="s">
        <v>57</v>
      </c>
      <c r="E677" s="37" t="s">
        <v>3318</v>
      </c>
      <c r="F677" s="38" t="s">
        <v>844</v>
      </c>
      <c r="G677" s="39" t="s">
        <v>3319</v>
      </c>
      <c r="H677" s="40">
        <v>43852</v>
      </c>
      <c r="I677" s="41">
        <f>Table13[[#This Row],[Fecha 
de 
expedición]]+1461</f>
        <v>45313</v>
      </c>
      <c r="J677" s="62" t="str">
        <f t="shared" ca="1" si="33"/>
        <v>si</v>
      </c>
      <c r="K677" s="8" t="str">
        <f t="shared" ca="1" si="34"/>
        <v/>
      </c>
      <c r="L677" s="8"/>
      <c r="M677" s="8" t="str">
        <f t="shared" ca="1" si="35"/>
        <v>no</v>
      </c>
      <c r="Q677" s="23" t="str" cm="1">
        <f t="array" aca="1" ref="Q677" ca="1">_xlfn.IFS(J677="no","no",$B$10="si","si")</f>
        <v>si</v>
      </c>
    </row>
    <row r="678" spans="1:17" x14ac:dyDescent="0.3">
      <c r="A678" s="61" t="s">
        <v>3325</v>
      </c>
      <c r="B678" s="56" t="s">
        <v>44</v>
      </c>
      <c r="C678" s="80" t="s">
        <v>3326</v>
      </c>
      <c r="D678" s="38" t="s">
        <v>57</v>
      </c>
      <c r="E678" s="42" t="s">
        <v>3327</v>
      </c>
      <c r="F678" s="38" t="s">
        <v>3328</v>
      </c>
      <c r="G678" s="39" t="s">
        <v>3329</v>
      </c>
      <c r="H678" s="40">
        <v>44259</v>
      </c>
      <c r="I678" s="41">
        <f>Table13[[#This Row],[Fecha 
de 
expedición]]+1461</f>
        <v>45720</v>
      </c>
      <c r="J678" s="62" t="str">
        <f t="shared" ca="1" si="33"/>
        <v>si</v>
      </c>
      <c r="K678" s="8" t="str">
        <f t="shared" ca="1" si="34"/>
        <v/>
      </c>
      <c r="L678" s="8"/>
      <c r="M678" s="8" t="str">
        <f t="shared" ca="1" si="35"/>
        <v>no</v>
      </c>
      <c r="Q678" s="23" t="str" cm="1">
        <f t="array" aca="1" ref="Q678" ca="1">_xlfn.IFS(J678="no","no",$B$10="si","si")</f>
        <v>si</v>
      </c>
    </row>
    <row r="679" spans="1:17" x14ac:dyDescent="0.3">
      <c r="A679" s="63" t="s">
        <v>3330</v>
      </c>
      <c r="B679" s="56" t="s">
        <v>44</v>
      </c>
      <c r="C679" s="80" t="s">
        <v>3331</v>
      </c>
      <c r="D679" s="38" t="s">
        <v>57</v>
      </c>
      <c r="E679" s="37" t="s">
        <v>3332</v>
      </c>
      <c r="F679" s="38" t="s">
        <v>325</v>
      </c>
      <c r="G679" s="39" t="s">
        <v>3333</v>
      </c>
      <c r="H679" s="40">
        <v>43585</v>
      </c>
      <c r="I679" s="41">
        <f>Table13[[#This Row],[Fecha 
de 
expedición]]+1461</f>
        <v>45046</v>
      </c>
      <c r="J679" s="62" t="str">
        <f t="shared" ca="1" si="33"/>
        <v>no</v>
      </c>
      <c r="K679" s="8" t="str">
        <f t="shared" ca="1" si="34"/>
        <v/>
      </c>
      <c r="L679" s="8"/>
      <c r="M679" s="8" t="str">
        <f t="shared" ca="1" si="35"/>
        <v>si</v>
      </c>
      <c r="Q679" s="23" t="str" cm="1">
        <f t="array" aca="1" ref="Q679" ca="1">_xlfn.IFS(J679="no","no",$B$10="si","si")</f>
        <v>no</v>
      </c>
    </row>
    <row r="680" spans="1:17" x14ac:dyDescent="0.3">
      <c r="A680" s="61" t="s">
        <v>3338</v>
      </c>
      <c r="B680" s="56" t="s">
        <v>44</v>
      </c>
      <c r="C680" s="57" t="s">
        <v>3339</v>
      </c>
      <c r="D680" s="38" t="s">
        <v>57</v>
      </c>
      <c r="E680" s="60" t="s">
        <v>3340</v>
      </c>
      <c r="F680" s="38" t="s">
        <v>129</v>
      </c>
      <c r="G680" s="39" t="s">
        <v>3341</v>
      </c>
      <c r="H680" s="81">
        <v>44516</v>
      </c>
      <c r="I680" s="84">
        <f>Table13[[#This Row],[Fecha 
de 
expedición]]+1461</f>
        <v>45977</v>
      </c>
      <c r="J680" s="62" t="str">
        <f t="shared" ca="1" si="33"/>
        <v>si</v>
      </c>
      <c r="K680" s="8" t="str">
        <f t="shared" ca="1" si="34"/>
        <v/>
      </c>
      <c r="L680" s="8"/>
      <c r="M680" s="8" t="str">
        <f t="shared" ca="1" si="35"/>
        <v>no</v>
      </c>
      <c r="Q680" s="23" t="str" cm="1">
        <f t="array" aca="1" ref="Q680" ca="1">_xlfn.IFS(J680="no","no",$B$10="si","si")</f>
        <v>si</v>
      </c>
    </row>
    <row r="681" spans="1:17" x14ac:dyDescent="0.3">
      <c r="A681" s="63" t="s">
        <v>3342</v>
      </c>
      <c r="B681" s="56" t="s">
        <v>44</v>
      </c>
      <c r="C681" s="80" t="s">
        <v>3343</v>
      </c>
      <c r="D681" s="38" t="s">
        <v>57</v>
      </c>
      <c r="E681" s="37" t="s">
        <v>3344</v>
      </c>
      <c r="F681" s="38" t="s">
        <v>849</v>
      </c>
      <c r="G681" s="39" t="s">
        <v>9946</v>
      </c>
      <c r="H681" s="40">
        <v>43620</v>
      </c>
      <c r="I681" s="41">
        <f>Table13[[#This Row],[Fecha 
de 
expedición]]+1461</f>
        <v>45081</v>
      </c>
      <c r="J681" s="62" t="str">
        <f t="shared" ca="1" si="33"/>
        <v>no</v>
      </c>
      <c r="K681" s="8" t="str">
        <f t="shared" ca="1" si="34"/>
        <v>Debe renovar licencia luego de curso de 8 horas</v>
      </c>
      <c r="L681" s="8"/>
      <c r="M681" s="8" t="str">
        <f t="shared" ca="1" si="35"/>
        <v>si</v>
      </c>
      <c r="Q681" s="23" t="str" cm="1">
        <f t="array" aca="1" ref="Q681" ca="1">_xlfn.IFS(J681="no","no",$B$10="si","si")</f>
        <v>no</v>
      </c>
    </row>
    <row r="682" spans="1:17" x14ac:dyDescent="0.3">
      <c r="A682" s="63" t="s">
        <v>3346</v>
      </c>
      <c r="B682" s="56" t="s">
        <v>44</v>
      </c>
      <c r="C682" s="80" t="s">
        <v>3347</v>
      </c>
      <c r="D682" s="51" t="s">
        <v>57</v>
      </c>
      <c r="E682" s="37" t="s">
        <v>3348</v>
      </c>
      <c r="F682" s="38" t="s">
        <v>606</v>
      </c>
      <c r="G682" s="39" t="s">
        <v>3349</v>
      </c>
      <c r="H682" s="40">
        <v>43620</v>
      </c>
      <c r="I682" s="41">
        <f>Table13[[#This Row],[Fecha 
de 
expedición]]+1461</f>
        <v>45081</v>
      </c>
      <c r="J682" s="62" t="str">
        <f t="shared" ca="1" si="33"/>
        <v>no</v>
      </c>
      <c r="K682" s="8" t="str">
        <f t="shared" ca="1" si="34"/>
        <v>Debe renovar licencia luego de curso de 8 horas</v>
      </c>
      <c r="L682" s="8"/>
      <c r="M682" s="8" t="str">
        <f t="shared" ca="1" si="35"/>
        <v>si</v>
      </c>
      <c r="Q682" s="23" t="str" cm="1">
        <f t="array" aca="1" ref="Q682" ca="1">_xlfn.IFS(J682="no","no",$B$10="si","si")</f>
        <v>no</v>
      </c>
    </row>
    <row r="683" spans="1:17" x14ac:dyDescent="0.3">
      <c r="A683" s="61" t="s">
        <v>3350</v>
      </c>
      <c r="B683" s="56" t="s">
        <v>44</v>
      </c>
      <c r="C683" s="80" t="s">
        <v>3351</v>
      </c>
      <c r="D683" s="38" t="s">
        <v>57</v>
      </c>
      <c r="E683" s="42" t="s">
        <v>3352</v>
      </c>
      <c r="F683" s="38" t="s">
        <v>655</v>
      </c>
      <c r="G683" s="39" t="s">
        <v>3353</v>
      </c>
      <c r="H683" s="40">
        <v>44259</v>
      </c>
      <c r="I683" s="41">
        <f>Table13[[#This Row],[Fecha 
de 
expedición]]+1461</f>
        <v>45720</v>
      </c>
      <c r="J683" s="62" t="str">
        <f t="shared" ca="1" si="33"/>
        <v>si</v>
      </c>
      <c r="K683" s="8" t="str">
        <f t="shared" ca="1" si="34"/>
        <v/>
      </c>
      <c r="L683" s="8"/>
      <c r="M683" s="8" t="str">
        <f t="shared" ca="1" si="35"/>
        <v>no</v>
      </c>
      <c r="Q683" s="23" t="str" cm="1">
        <f t="array" aca="1" ref="Q683" ca="1">_xlfn.IFS(J683="no","no",$B$10="si","si")</f>
        <v>si</v>
      </c>
    </row>
    <row r="684" spans="1:17" x14ac:dyDescent="0.3">
      <c r="A684" s="63" t="s">
        <v>3354</v>
      </c>
      <c r="B684" s="56" t="s">
        <v>44</v>
      </c>
      <c r="C684" s="80" t="s">
        <v>3355</v>
      </c>
      <c r="D684" s="51" t="s">
        <v>57</v>
      </c>
      <c r="E684" s="37" t="s">
        <v>3356</v>
      </c>
      <c r="F684" s="38" t="s">
        <v>924</v>
      </c>
      <c r="G684" s="39" t="s">
        <v>3357</v>
      </c>
      <c r="H684" s="40">
        <v>44331</v>
      </c>
      <c r="I684" s="41">
        <f>Table13[[#This Row],[Fecha 
de 
expedición]]+1461</f>
        <v>45792</v>
      </c>
      <c r="J684" s="62" t="str">
        <f t="shared" ca="1" si="33"/>
        <v>si</v>
      </c>
      <c r="K684" s="8" t="str">
        <f t="shared" ca="1" si="34"/>
        <v/>
      </c>
      <c r="L684" s="8"/>
      <c r="M684" s="8" t="str">
        <f t="shared" ca="1" si="35"/>
        <v>no</v>
      </c>
      <c r="Q684" s="23" t="str" cm="1">
        <f t="array" aca="1" ref="Q684" ca="1">_xlfn.IFS(J684="no","no",$B$10="si","si")</f>
        <v>si</v>
      </c>
    </row>
    <row r="685" spans="1:17" x14ac:dyDescent="0.3">
      <c r="A685" s="63" t="s">
        <v>3358</v>
      </c>
      <c r="B685" s="56" t="s">
        <v>44</v>
      </c>
      <c r="C685" s="80" t="s">
        <v>3359</v>
      </c>
      <c r="D685" s="51" t="s">
        <v>57</v>
      </c>
      <c r="E685" s="37" t="s">
        <v>3360</v>
      </c>
      <c r="F685" s="38" t="s">
        <v>3361</v>
      </c>
      <c r="G685" s="39" t="s">
        <v>3362</v>
      </c>
      <c r="H685" s="40">
        <v>43899</v>
      </c>
      <c r="I685" s="41">
        <f>Table13[[#This Row],[Fecha 
de 
expedición]]+1461</f>
        <v>45360</v>
      </c>
      <c r="J685" s="62" t="str">
        <f t="shared" ca="1" si="33"/>
        <v>si</v>
      </c>
      <c r="K685" s="8" t="str">
        <f t="shared" ca="1" si="34"/>
        <v/>
      </c>
      <c r="L685" s="8"/>
      <c r="M685" s="8" t="str">
        <f t="shared" ca="1" si="35"/>
        <v>no</v>
      </c>
      <c r="Q685" s="23" t="str" cm="1">
        <f t="array" aca="1" ref="Q685" ca="1">_xlfn.IFS(J685="no","no",$B$10="si","si")</f>
        <v>si</v>
      </c>
    </row>
    <row r="686" spans="1:17" x14ac:dyDescent="0.3">
      <c r="A686" s="63" t="s">
        <v>3367</v>
      </c>
      <c r="B686" s="56" t="s">
        <v>44</v>
      </c>
      <c r="C686" s="80" t="s">
        <v>3368</v>
      </c>
      <c r="D686" s="51" t="s">
        <v>57</v>
      </c>
      <c r="E686" s="37" t="s">
        <v>3369</v>
      </c>
      <c r="F686" s="38" t="s">
        <v>74</v>
      </c>
      <c r="G686" s="39" t="s">
        <v>3370</v>
      </c>
      <c r="H686" s="40">
        <v>43620</v>
      </c>
      <c r="I686" s="41">
        <f>Table13[[#This Row],[Fecha 
de 
expedición]]+1461</f>
        <v>45081</v>
      </c>
      <c r="J686" s="62" t="str">
        <f t="shared" ca="1" si="33"/>
        <v>no</v>
      </c>
      <c r="K686" s="8" t="str">
        <f t="shared" ca="1" si="34"/>
        <v>Debe renovar licencia luego de curso de 8 horas</v>
      </c>
      <c r="L686" s="8"/>
      <c r="M686" s="8" t="str">
        <f t="shared" ca="1" si="35"/>
        <v>si</v>
      </c>
      <c r="Q686" s="23" t="str" cm="1">
        <f t="array" aca="1" ref="Q686" ca="1">_xlfn.IFS(J686="no","no",$B$10="si","si")</f>
        <v>no</v>
      </c>
    </row>
    <row r="687" spans="1:17" x14ac:dyDescent="0.3">
      <c r="A687" s="63" t="s">
        <v>3371</v>
      </c>
      <c r="B687" s="56" t="s">
        <v>44</v>
      </c>
      <c r="C687" s="80" t="s">
        <v>3372</v>
      </c>
      <c r="D687" s="38" t="s">
        <v>57</v>
      </c>
      <c r="E687" s="37" t="s">
        <v>3373</v>
      </c>
      <c r="F687" s="38" t="s">
        <v>104</v>
      </c>
      <c r="G687" s="39" t="s">
        <v>3374</v>
      </c>
      <c r="H687" s="40">
        <v>43790</v>
      </c>
      <c r="I687" s="41">
        <f>Table13[[#This Row],[Fecha 
de 
expedición]]+1461</f>
        <v>45251</v>
      </c>
      <c r="J687" s="62" t="str">
        <f t="shared" ca="1" si="33"/>
        <v>si</v>
      </c>
      <c r="K687" s="8" t="str">
        <f t="shared" ca="1" si="34"/>
        <v>Debe renovar licencia luego de curso de 8 horas</v>
      </c>
      <c r="L687" s="8"/>
      <c r="M687" s="8" t="str">
        <f t="shared" ca="1" si="35"/>
        <v>no</v>
      </c>
      <c r="Q687" s="23" t="str" cm="1">
        <f t="array" aca="1" ref="Q687" ca="1">_xlfn.IFS(J687="no","no",$B$10="si","si")</f>
        <v>si</v>
      </c>
    </row>
    <row r="688" spans="1:17" x14ac:dyDescent="0.3">
      <c r="A688" s="63" t="s">
        <v>3375</v>
      </c>
      <c r="B688" s="56" t="s">
        <v>44</v>
      </c>
      <c r="C688" s="80" t="s">
        <v>3376</v>
      </c>
      <c r="D688" s="38" t="s">
        <v>57</v>
      </c>
      <c r="E688" s="37" t="s">
        <v>3377</v>
      </c>
      <c r="F688" s="38">
        <v>596</v>
      </c>
      <c r="G688" s="39" t="s">
        <v>3378</v>
      </c>
      <c r="H688" s="40">
        <v>44306</v>
      </c>
      <c r="I688" s="41">
        <f>Table13[[#This Row],[Fecha 
de 
expedición]]+1461</f>
        <v>45767</v>
      </c>
      <c r="J688" s="62" t="str">
        <f t="shared" ca="1" si="33"/>
        <v>si</v>
      </c>
      <c r="K688" s="8" t="str">
        <f t="shared" ca="1" si="34"/>
        <v/>
      </c>
      <c r="L688" s="8"/>
      <c r="M688" s="8" t="str">
        <f t="shared" ca="1" si="35"/>
        <v>no</v>
      </c>
      <c r="Q688" s="23" t="str" cm="1">
        <f t="array" aca="1" ref="Q688" ca="1">_xlfn.IFS(J688="no","no",$B$10="si","si")</f>
        <v>si</v>
      </c>
    </row>
    <row r="689" spans="1:17" x14ac:dyDescent="0.3">
      <c r="A689" s="61" t="s">
        <v>3379</v>
      </c>
      <c r="B689" s="56" t="s">
        <v>44</v>
      </c>
      <c r="C689" s="57" t="s">
        <v>3380</v>
      </c>
      <c r="D689" s="38" t="s">
        <v>57</v>
      </c>
      <c r="E689" s="178" t="s">
        <v>3381</v>
      </c>
      <c r="F689" s="38" t="s">
        <v>114</v>
      </c>
      <c r="G689" s="39" t="s">
        <v>3382</v>
      </c>
      <c r="H689" s="40">
        <v>44399</v>
      </c>
      <c r="I689" s="41">
        <f>Table13[[#This Row],[Fecha 
de 
expedición]]+1461</f>
        <v>45860</v>
      </c>
      <c r="J689" s="62" t="str">
        <f t="shared" ca="1" si="33"/>
        <v>si</v>
      </c>
      <c r="K689" s="8" t="str">
        <f t="shared" ca="1" si="34"/>
        <v/>
      </c>
      <c r="L689" s="8"/>
      <c r="M689" s="8" t="str">
        <f t="shared" ca="1" si="35"/>
        <v>no</v>
      </c>
      <c r="Q689" s="23" t="str" cm="1">
        <f t="array" aca="1" ref="Q689" ca="1">_xlfn.IFS(J689="no","no",$B$10="si","si")</f>
        <v>si</v>
      </c>
    </row>
    <row r="690" spans="1:17" x14ac:dyDescent="0.3">
      <c r="A690" s="63" t="s">
        <v>3387</v>
      </c>
      <c r="B690" s="56" t="s">
        <v>44</v>
      </c>
      <c r="C690" s="80" t="s">
        <v>3388</v>
      </c>
      <c r="D690" s="51" t="s">
        <v>57</v>
      </c>
      <c r="E690" s="42" t="s">
        <v>3389</v>
      </c>
      <c r="F690" s="38" t="s">
        <v>69</v>
      </c>
      <c r="G690" s="39" t="s">
        <v>3390</v>
      </c>
      <c r="H690" s="40">
        <v>44267</v>
      </c>
      <c r="I690" s="41">
        <f>Table13[[#This Row],[Fecha 
de 
expedición]]+1461</f>
        <v>45728</v>
      </c>
      <c r="J690" s="62" t="str">
        <f t="shared" ca="1" si="33"/>
        <v>si</v>
      </c>
      <c r="K690" s="8" t="str">
        <f t="shared" ca="1" si="34"/>
        <v/>
      </c>
      <c r="L690" s="8"/>
      <c r="M690" s="8" t="str">
        <f t="shared" ca="1" si="35"/>
        <v>no</v>
      </c>
      <c r="Q690" s="23" t="str" cm="1">
        <f t="array" aca="1" ref="Q690" ca="1">_xlfn.IFS(J690="no","no",$B$10="si","si")</f>
        <v>si</v>
      </c>
    </row>
    <row r="691" spans="1:17" x14ac:dyDescent="0.3">
      <c r="A691" s="63" t="s">
        <v>3391</v>
      </c>
      <c r="B691" s="56" t="s">
        <v>44</v>
      </c>
      <c r="C691" s="80" t="s">
        <v>3392</v>
      </c>
      <c r="D691" s="51" t="s">
        <v>57</v>
      </c>
      <c r="E691" s="37" t="s">
        <v>3393</v>
      </c>
      <c r="F691" s="38" t="s">
        <v>124</v>
      </c>
      <c r="G691" s="39" t="s">
        <v>9947</v>
      </c>
      <c r="H691" s="40">
        <v>43670</v>
      </c>
      <c r="I691" s="41">
        <f>Table13[[#This Row],[Fecha 
de 
expedición]]+1461</f>
        <v>45131</v>
      </c>
      <c r="J691" s="62" t="str">
        <f t="shared" ca="1" si="33"/>
        <v>no</v>
      </c>
      <c r="K691" s="8" t="str">
        <f t="shared" ca="1" si="34"/>
        <v>Debe renovar licencia luego de curso de 8 horas</v>
      </c>
      <c r="L691" s="8"/>
      <c r="M691" s="8" t="str">
        <f t="shared" ca="1" si="35"/>
        <v>si</v>
      </c>
      <c r="Q691" s="23" t="str" cm="1">
        <f t="array" aca="1" ref="Q691" ca="1">_xlfn.IFS(J691="no","no",$B$10="si","si")</f>
        <v>no</v>
      </c>
    </row>
    <row r="692" spans="1:17" x14ac:dyDescent="0.3">
      <c r="A692" s="63" t="s">
        <v>3395</v>
      </c>
      <c r="B692" s="56" t="s">
        <v>44</v>
      </c>
      <c r="C692" s="80" t="s">
        <v>3396</v>
      </c>
      <c r="D692" s="51" t="s">
        <v>57</v>
      </c>
      <c r="E692" s="37" t="s">
        <v>3397</v>
      </c>
      <c r="F692" s="38" t="s">
        <v>262</v>
      </c>
      <c r="G692" s="39" t="s">
        <v>3398</v>
      </c>
      <c r="H692" s="40">
        <v>43846</v>
      </c>
      <c r="I692" s="41">
        <f>Table13[[#This Row],[Fecha 
de 
expedición]]+1461</f>
        <v>45307</v>
      </c>
      <c r="J692" s="62" t="str">
        <f t="shared" ca="1" si="33"/>
        <v>si</v>
      </c>
      <c r="K692" s="8" t="str">
        <f t="shared" ca="1" si="34"/>
        <v/>
      </c>
      <c r="L692" s="8"/>
      <c r="M692" s="8" t="str">
        <f t="shared" ca="1" si="35"/>
        <v>no</v>
      </c>
      <c r="Q692" s="23" t="str" cm="1">
        <f t="array" aca="1" ref="Q692" ca="1">_xlfn.IFS(J692="no","no",$B$10="si","si")</f>
        <v>si</v>
      </c>
    </row>
    <row r="693" spans="1:17" x14ac:dyDescent="0.3">
      <c r="A693" s="63" t="s">
        <v>3399</v>
      </c>
      <c r="B693" s="56" t="s">
        <v>44</v>
      </c>
      <c r="C693" s="80" t="s">
        <v>3400</v>
      </c>
      <c r="D693" s="51" t="s">
        <v>57</v>
      </c>
      <c r="E693" s="37" t="s">
        <v>3401</v>
      </c>
      <c r="F693" s="38" t="s">
        <v>53</v>
      </c>
      <c r="G693" s="39" t="s">
        <v>9948</v>
      </c>
      <c r="H693" s="40">
        <v>43670</v>
      </c>
      <c r="I693" s="41">
        <f>Table13[[#This Row],[Fecha 
de 
expedición]]+1461</f>
        <v>45131</v>
      </c>
      <c r="J693" s="62" t="str">
        <f t="shared" ca="1" si="33"/>
        <v>no</v>
      </c>
      <c r="K693" s="8" t="str">
        <f t="shared" ca="1" si="34"/>
        <v>Debe renovar licencia luego de curso de 8 horas</v>
      </c>
      <c r="L693" s="8"/>
      <c r="M693" s="8" t="str">
        <f t="shared" ca="1" si="35"/>
        <v>si</v>
      </c>
      <c r="Q693" s="23" t="str" cm="1">
        <f t="array" aca="1" ref="Q693" ca="1">_xlfn.IFS(J693="no","no",$B$10="si","si")</f>
        <v>no</v>
      </c>
    </row>
    <row r="694" spans="1:17" x14ac:dyDescent="0.3">
      <c r="A694" s="63" t="s">
        <v>3403</v>
      </c>
      <c r="B694" s="56" t="s">
        <v>44</v>
      </c>
      <c r="C694" s="80" t="s">
        <v>3404</v>
      </c>
      <c r="D694" s="51" t="s">
        <v>57</v>
      </c>
      <c r="E694" s="37" t="s">
        <v>3405</v>
      </c>
      <c r="F694" s="38" t="s">
        <v>508</v>
      </c>
      <c r="G694" s="39" t="s">
        <v>9949</v>
      </c>
      <c r="H694" s="40">
        <v>43641</v>
      </c>
      <c r="I694" s="41">
        <f>Table13[[#This Row],[Fecha 
de 
expedición]]+1461</f>
        <v>45102</v>
      </c>
      <c r="J694" s="62" t="str">
        <f t="shared" ca="1" si="33"/>
        <v>no</v>
      </c>
      <c r="K694" s="8" t="str">
        <f t="shared" ca="1" si="34"/>
        <v>Debe renovar licencia luego de curso de 8 horas</v>
      </c>
      <c r="L694" s="8"/>
      <c r="M694" s="8" t="str">
        <f t="shared" ca="1" si="35"/>
        <v>si</v>
      </c>
      <c r="Q694" s="23" t="str" cm="1">
        <f t="array" aca="1" ref="Q694" ca="1">_xlfn.IFS(J694="no","no",$B$10="si","si")</f>
        <v>no</v>
      </c>
    </row>
    <row r="695" spans="1:17" x14ac:dyDescent="0.3">
      <c r="A695" s="63" t="s">
        <v>3407</v>
      </c>
      <c r="B695" s="56" t="s">
        <v>44</v>
      </c>
      <c r="C695" s="80" t="s">
        <v>3408</v>
      </c>
      <c r="D695" s="38" t="s">
        <v>57</v>
      </c>
      <c r="E695" s="37" t="s">
        <v>3409</v>
      </c>
      <c r="F695" s="38" t="s">
        <v>53</v>
      </c>
      <c r="G695" s="39" t="s">
        <v>3410</v>
      </c>
      <c r="H695" s="40">
        <v>44305</v>
      </c>
      <c r="I695" s="41">
        <f>Table13[[#This Row],[Fecha 
de 
expedición]]+1461</f>
        <v>45766</v>
      </c>
      <c r="J695" s="62" t="str">
        <f t="shared" ca="1" si="33"/>
        <v>si</v>
      </c>
      <c r="K695" s="8" t="str">
        <f t="shared" ca="1" si="34"/>
        <v/>
      </c>
      <c r="L695" s="8"/>
      <c r="M695" s="8" t="str">
        <f t="shared" ca="1" si="35"/>
        <v>no</v>
      </c>
      <c r="Q695" s="23" t="str" cm="1">
        <f t="array" aca="1" ref="Q695" ca="1">_xlfn.IFS(J695="no","no",$B$10="si","si")</f>
        <v>si</v>
      </c>
    </row>
    <row r="696" spans="1:17" x14ac:dyDescent="0.3">
      <c r="A696" s="63" t="s">
        <v>3411</v>
      </c>
      <c r="B696" s="56" t="s">
        <v>44</v>
      </c>
      <c r="C696" s="80" t="s">
        <v>3412</v>
      </c>
      <c r="D696" s="51" t="s">
        <v>46</v>
      </c>
      <c r="E696" s="37" t="s">
        <v>3413</v>
      </c>
      <c r="F696" s="38" t="s">
        <v>185</v>
      </c>
      <c r="G696" s="39" t="s">
        <v>3414</v>
      </c>
      <c r="H696" s="40">
        <v>43718</v>
      </c>
      <c r="I696" s="41">
        <f>Table13[[#This Row],[Fecha 
de 
expedición]]+1461</f>
        <v>45179</v>
      </c>
      <c r="J696" s="62" t="str">
        <f t="shared" ca="1" si="33"/>
        <v>si</v>
      </c>
      <c r="K696" s="8" t="str">
        <f t="shared" ca="1" si="34"/>
        <v>Debe renovar licencia luego de curso de 8 horas</v>
      </c>
      <c r="L696" s="8"/>
      <c r="M696" s="8" t="str">
        <f t="shared" ca="1" si="35"/>
        <v>no</v>
      </c>
      <c r="Q696" s="23" t="str" cm="1">
        <f t="array" aca="1" ref="Q696" ca="1">_xlfn.IFS(J696="no","no",$B$10="si","si")</f>
        <v>si</v>
      </c>
    </row>
    <row r="697" spans="1:17" x14ac:dyDescent="0.3">
      <c r="A697" s="63" t="s">
        <v>3415</v>
      </c>
      <c r="B697" s="56" t="s">
        <v>44</v>
      </c>
      <c r="C697" s="80" t="s">
        <v>3416</v>
      </c>
      <c r="D697" s="51" t="s">
        <v>57</v>
      </c>
      <c r="E697" s="37" t="s">
        <v>3417</v>
      </c>
      <c r="F697" s="38" t="s">
        <v>285</v>
      </c>
      <c r="G697" s="39" t="s">
        <v>3418</v>
      </c>
      <c r="H697" s="40">
        <v>43672</v>
      </c>
      <c r="I697" s="41">
        <f>Table13[[#This Row],[Fecha 
de 
expedición]]+1461</f>
        <v>45133</v>
      </c>
      <c r="J697" s="62" t="str">
        <f t="shared" ca="1" si="33"/>
        <v>no</v>
      </c>
      <c r="K697" s="8" t="str">
        <f t="shared" ca="1" si="34"/>
        <v>Debe renovar licencia luego de curso de 8 horas</v>
      </c>
      <c r="L697" s="8"/>
      <c r="M697" s="8" t="str">
        <f t="shared" ca="1" si="35"/>
        <v>si</v>
      </c>
      <c r="Q697" s="23" t="str" cm="1">
        <f t="array" aca="1" ref="Q697" ca="1">_xlfn.IFS(J697="no","no",$B$10="si","si")</f>
        <v>no</v>
      </c>
    </row>
    <row r="698" spans="1:17" x14ac:dyDescent="0.3">
      <c r="A698" s="63" t="s">
        <v>3419</v>
      </c>
      <c r="B698" s="56" t="s">
        <v>44</v>
      </c>
      <c r="C698" s="80" t="s">
        <v>3420</v>
      </c>
      <c r="D698" s="51" t="s">
        <v>46</v>
      </c>
      <c r="E698" s="37" t="s">
        <v>3421</v>
      </c>
      <c r="F698" s="38" t="s">
        <v>155</v>
      </c>
      <c r="G698" s="39" t="s">
        <v>3422</v>
      </c>
      <c r="H698" s="40">
        <v>43738</v>
      </c>
      <c r="I698" s="41">
        <f>Table13[[#This Row],[Fecha 
de 
expedición]]+1461</f>
        <v>45199</v>
      </c>
      <c r="J698" s="62" t="str">
        <f t="shared" ca="1" si="33"/>
        <v>si</v>
      </c>
      <c r="K698" s="8" t="str">
        <f t="shared" ca="1" si="34"/>
        <v>Debe renovar licencia luego de curso de 8 horas</v>
      </c>
      <c r="L698" s="8"/>
      <c r="M698" s="8" t="str">
        <f t="shared" ca="1" si="35"/>
        <v>no</v>
      </c>
      <c r="Q698" s="23" t="str" cm="1">
        <f t="array" aca="1" ref="Q698" ca="1">_xlfn.IFS(J698="no","no",$B$10="si","si")</f>
        <v>si</v>
      </c>
    </row>
    <row r="699" spans="1:17" x14ac:dyDescent="0.3">
      <c r="A699" s="61" t="s">
        <v>3423</v>
      </c>
      <c r="B699" s="56" t="s">
        <v>44</v>
      </c>
      <c r="C699" s="57" t="s">
        <v>3424</v>
      </c>
      <c r="D699" s="38" t="s">
        <v>57</v>
      </c>
      <c r="E699" s="60" t="s">
        <v>3425</v>
      </c>
      <c r="F699" s="38" t="s">
        <v>53</v>
      </c>
      <c r="G699" s="39" t="s">
        <v>3426</v>
      </c>
      <c r="H699" s="81">
        <v>44529</v>
      </c>
      <c r="I699" s="84">
        <f>Table13[[#This Row],[Fecha 
de 
expedición]]+1461</f>
        <v>45990</v>
      </c>
      <c r="J699" s="62" t="str">
        <f t="shared" ca="1" si="33"/>
        <v>si</v>
      </c>
      <c r="K699" s="8" t="str">
        <f t="shared" ca="1" si="34"/>
        <v/>
      </c>
      <c r="L699" s="8"/>
      <c r="M699" s="8" t="str">
        <f t="shared" ca="1" si="35"/>
        <v>no</v>
      </c>
      <c r="Q699" s="23" t="str" cm="1">
        <f t="array" aca="1" ref="Q699" ca="1">_xlfn.IFS(J699="no","no",$B$10="si","si")</f>
        <v>si</v>
      </c>
    </row>
    <row r="700" spans="1:17" x14ac:dyDescent="0.3">
      <c r="A700" s="63" t="s">
        <v>3431</v>
      </c>
      <c r="B700" s="56" t="s">
        <v>44</v>
      </c>
      <c r="C700" s="80" t="s">
        <v>3432</v>
      </c>
      <c r="D700" s="51" t="s">
        <v>57</v>
      </c>
      <c r="E700" s="42" t="s">
        <v>3433</v>
      </c>
      <c r="F700" s="38" t="s">
        <v>69</v>
      </c>
      <c r="G700" s="39" t="s">
        <v>3434</v>
      </c>
      <c r="H700" s="40">
        <v>44335</v>
      </c>
      <c r="I700" s="41">
        <f>Table13[[#This Row],[Fecha 
de 
expedición]]+1461</f>
        <v>45796</v>
      </c>
      <c r="J700" s="62" t="str">
        <f t="shared" ca="1" si="33"/>
        <v>si</v>
      </c>
      <c r="K700" s="8" t="str">
        <f t="shared" ca="1" si="34"/>
        <v/>
      </c>
      <c r="L700" s="8"/>
      <c r="M700" s="8" t="str">
        <f t="shared" ca="1" si="35"/>
        <v>no</v>
      </c>
      <c r="Q700" s="23" t="str" cm="1">
        <f t="array" aca="1" ref="Q700" ca="1">_xlfn.IFS(J700="no","no",$B$10="si","si")</f>
        <v>si</v>
      </c>
    </row>
    <row r="701" spans="1:17" x14ac:dyDescent="0.3">
      <c r="A701" s="63" t="s">
        <v>3435</v>
      </c>
      <c r="B701" s="56" t="s">
        <v>44</v>
      </c>
      <c r="C701" s="80" t="s">
        <v>3436</v>
      </c>
      <c r="D701" s="51" t="s">
        <v>57</v>
      </c>
      <c r="E701" s="37" t="s">
        <v>3437</v>
      </c>
      <c r="F701" s="38" t="s">
        <v>94</v>
      </c>
      <c r="G701" s="39" t="s">
        <v>9950</v>
      </c>
      <c r="H701" s="40">
        <v>43670</v>
      </c>
      <c r="I701" s="41">
        <f>Table13[[#This Row],[Fecha 
de 
expedición]]+1461</f>
        <v>45131</v>
      </c>
      <c r="J701" s="62" t="str">
        <f t="shared" ca="1" si="33"/>
        <v>no</v>
      </c>
      <c r="K701" s="8" t="str">
        <f t="shared" ca="1" si="34"/>
        <v>Debe renovar licencia luego de curso de 8 horas</v>
      </c>
      <c r="L701" s="8"/>
      <c r="M701" s="8" t="str">
        <f t="shared" ca="1" si="35"/>
        <v>si</v>
      </c>
      <c r="Q701" s="23" t="str" cm="1">
        <f t="array" aca="1" ref="Q701" ca="1">_xlfn.IFS(J701="no","no",$B$10="si","si")</f>
        <v>no</v>
      </c>
    </row>
    <row r="702" spans="1:17" x14ac:dyDescent="0.3">
      <c r="A702" s="63" t="s">
        <v>3439</v>
      </c>
      <c r="B702" s="56" t="s">
        <v>44</v>
      </c>
      <c r="C702" s="80" t="s">
        <v>3440</v>
      </c>
      <c r="D702" s="51" t="s">
        <v>57</v>
      </c>
      <c r="E702" s="37" t="s">
        <v>3938</v>
      </c>
      <c r="F702" s="38" t="s">
        <v>325</v>
      </c>
      <c r="G702" s="39" t="s">
        <v>3441</v>
      </c>
      <c r="H702" s="40">
        <v>43641</v>
      </c>
      <c r="I702" s="41">
        <f>Table13[[#This Row],[Fecha 
de 
expedición]]+1461</f>
        <v>45102</v>
      </c>
      <c r="J702" s="62" t="str">
        <f t="shared" ca="1" si="33"/>
        <v>no</v>
      </c>
      <c r="K702" s="8" t="str">
        <f t="shared" ca="1" si="34"/>
        <v>Debe renovar licencia luego de curso de 8 horas</v>
      </c>
      <c r="L702" s="8"/>
      <c r="M702" s="8" t="str">
        <f t="shared" ca="1" si="35"/>
        <v>si</v>
      </c>
      <c r="Q702" s="23" t="str" cm="1">
        <f t="array" aca="1" ref="Q702" ca="1">_xlfn.IFS(J702="no","no",$B$10="si","si")</f>
        <v>no</v>
      </c>
    </row>
    <row r="703" spans="1:17" x14ac:dyDescent="0.3">
      <c r="A703" s="63" t="s">
        <v>3442</v>
      </c>
      <c r="B703" s="56" t="s">
        <v>44</v>
      </c>
      <c r="C703" s="80" t="s">
        <v>3443</v>
      </c>
      <c r="D703" s="51" t="s">
        <v>57</v>
      </c>
      <c r="E703" s="37" t="s">
        <v>9951</v>
      </c>
      <c r="F703" s="38" t="s">
        <v>124</v>
      </c>
      <c r="G703" s="39" t="s">
        <v>9952</v>
      </c>
      <c r="H703" s="40">
        <v>43628</v>
      </c>
      <c r="I703" s="41">
        <f>Table13[[#This Row],[Fecha 
de 
expedición]]+1461</f>
        <v>45089</v>
      </c>
      <c r="J703" s="62" t="str">
        <f t="shared" ca="1" si="33"/>
        <v>no</v>
      </c>
      <c r="K703" s="8" t="str">
        <f t="shared" ca="1" si="34"/>
        <v>Debe renovar licencia luego de curso de 8 horas</v>
      </c>
      <c r="L703" s="8"/>
      <c r="M703" s="8" t="str">
        <f t="shared" ca="1" si="35"/>
        <v>si</v>
      </c>
      <c r="Q703" s="23" t="str" cm="1">
        <f t="array" aca="1" ref="Q703" ca="1">_xlfn.IFS(J703="no","no",$B$10="si","si")</f>
        <v>no</v>
      </c>
    </row>
    <row r="704" spans="1:17" x14ac:dyDescent="0.3">
      <c r="A704" s="63" t="s">
        <v>3446</v>
      </c>
      <c r="B704" s="56" t="s">
        <v>44</v>
      </c>
      <c r="C704" s="80" t="s">
        <v>3447</v>
      </c>
      <c r="D704" s="51" t="s">
        <v>57</v>
      </c>
      <c r="E704" s="37" t="s">
        <v>3448</v>
      </c>
      <c r="F704" s="38" t="s">
        <v>1204</v>
      </c>
      <c r="G704" s="39" t="s">
        <v>9953</v>
      </c>
      <c r="H704" s="40">
        <v>43641</v>
      </c>
      <c r="I704" s="41">
        <f>Table13[[#This Row],[Fecha 
de 
expedición]]+1461</f>
        <v>45102</v>
      </c>
      <c r="J704" s="62" t="str">
        <f t="shared" ca="1" si="33"/>
        <v>no</v>
      </c>
      <c r="K704" s="8" t="str">
        <f t="shared" ca="1" si="34"/>
        <v>Debe renovar licencia luego de curso de 8 horas</v>
      </c>
      <c r="L704" s="8"/>
      <c r="M704" s="8" t="str">
        <f t="shared" ca="1" si="35"/>
        <v>si</v>
      </c>
      <c r="Q704" s="23" t="str" cm="1">
        <f t="array" aca="1" ref="Q704" ca="1">_xlfn.IFS(J704="no","no",$B$10="si","si")</f>
        <v>no</v>
      </c>
    </row>
    <row r="705" spans="1:17" x14ac:dyDescent="0.3">
      <c r="A705" s="63" t="s">
        <v>3450</v>
      </c>
      <c r="B705" s="56" t="s">
        <v>44</v>
      </c>
      <c r="C705" s="80" t="s">
        <v>3451</v>
      </c>
      <c r="D705" s="51" t="s">
        <v>57</v>
      </c>
      <c r="E705" s="42" t="s">
        <v>9954</v>
      </c>
      <c r="F705" s="38" t="s">
        <v>129</v>
      </c>
      <c r="G705" s="39" t="s">
        <v>3453</v>
      </c>
      <c r="H705" s="40">
        <v>44278</v>
      </c>
      <c r="I705" s="41">
        <f>Table13[[#This Row],[Fecha 
de 
expedición]]+1461</f>
        <v>45739</v>
      </c>
      <c r="J705" s="62" t="str">
        <f t="shared" ca="1" si="33"/>
        <v>si</v>
      </c>
      <c r="K705" s="8" t="str">
        <f t="shared" ca="1" si="34"/>
        <v/>
      </c>
      <c r="L705" s="8"/>
      <c r="M705" s="8" t="str">
        <f t="shared" ca="1" si="35"/>
        <v>no</v>
      </c>
      <c r="Q705" s="23" t="str" cm="1">
        <f t="array" aca="1" ref="Q705" ca="1">_xlfn.IFS(J705="no","no",$B$10="si","si")</f>
        <v>si</v>
      </c>
    </row>
    <row r="706" spans="1:17" x14ac:dyDescent="0.3">
      <c r="A706" s="63" t="s">
        <v>3454</v>
      </c>
      <c r="B706" s="56" t="s">
        <v>44</v>
      </c>
      <c r="C706" s="80" t="s">
        <v>3455</v>
      </c>
      <c r="D706" s="51" t="s">
        <v>57</v>
      </c>
      <c r="E706" s="37" t="s">
        <v>3456</v>
      </c>
      <c r="F706" s="38" t="s">
        <v>619</v>
      </c>
      <c r="G706" s="39" t="s">
        <v>3457</v>
      </c>
      <c r="H706" s="40">
        <v>43899</v>
      </c>
      <c r="I706" s="41">
        <f>Table13[[#This Row],[Fecha 
de 
expedición]]+1461</f>
        <v>45360</v>
      </c>
      <c r="J706" s="62" t="str">
        <f t="shared" ca="1" si="33"/>
        <v>si</v>
      </c>
      <c r="K706" s="8" t="str">
        <f t="shared" ca="1" si="34"/>
        <v/>
      </c>
      <c r="L706" s="8"/>
      <c r="M706" s="8" t="str">
        <f t="shared" ca="1" si="35"/>
        <v>no</v>
      </c>
      <c r="Q706" s="23" t="str" cm="1">
        <f t="array" aca="1" ref="Q706" ca="1">_xlfn.IFS(J706="no","no",$B$10="si","si")</f>
        <v>si</v>
      </c>
    </row>
    <row r="707" spans="1:17" x14ac:dyDescent="0.3">
      <c r="A707" s="63" t="s">
        <v>3458</v>
      </c>
      <c r="B707" s="56" t="s">
        <v>44</v>
      </c>
      <c r="C707" s="80" t="s">
        <v>3459</v>
      </c>
      <c r="D707" s="51" t="s">
        <v>57</v>
      </c>
      <c r="E707" s="37" t="s">
        <v>9955</v>
      </c>
      <c r="F707" s="38" t="s">
        <v>119</v>
      </c>
      <c r="G707" s="39" t="s">
        <v>3461</v>
      </c>
      <c r="H707" s="40">
        <v>43706</v>
      </c>
      <c r="I707" s="41">
        <f>Table13[[#This Row],[Fecha 
de 
expedición]]+1461</f>
        <v>45167</v>
      </c>
      <c r="J707" s="62" t="str">
        <f t="shared" ca="1" si="33"/>
        <v>si</v>
      </c>
      <c r="K707" s="8" t="str">
        <f t="shared" ca="1" si="34"/>
        <v>Debe renovar licencia luego de curso de 8 horas</v>
      </c>
      <c r="L707" s="8"/>
      <c r="M707" s="8" t="str">
        <f t="shared" ca="1" si="35"/>
        <v>no</v>
      </c>
      <c r="Q707" s="23" t="str" cm="1">
        <f t="array" aca="1" ref="Q707" ca="1">_xlfn.IFS(J707="no","no",$B$10="si","si")</f>
        <v>si</v>
      </c>
    </row>
    <row r="708" spans="1:17" x14ac:dyDescent="0.3">
      <c r="A708" s="63" t="s">
        <v>3462</v>
      </c>
      <c r="B708" s="56" t="s">
        <v>44</v>
      </c>
      <c r="C708" s="80" t="s">
        <v>3463</v>
      </c>
      <c r="D708" s="51" t="s">
        <v>57</v>
      </c>
      <c r="E708" s="37" t="s">
        <v>3464</v>
      </c>
      <c r="F708" s="38" t="s">
        <v>155</v>
      </c>
      <c r="G708" s="39" t="s">
        <v>3465</v>
      </c>
      <c r="H708" s="40">
        <v>43818</v>
      </c>
      <c r="I708" s="41">
        <f>Table13[[#This Row],[Fecha 
de 
expedición]]+1461</f>
        <v>45279</v>
      </c>
      <c r="J708" s="62" t="str">
        <f t="shared" ca="1" si="33"/>
        <v>si</v>
      </c>
      <c r="K708" s="8" t="str">
        <f t="shared" ca="1" si="34"/>
        <v/>
      </c>
      <c r="L708" s="8"/>
      <c r="M708" s="8" t="str">
        <f t="shared" ca="1" si="35"/>
        <v>no</v>
      </c>
      <c r="Q708" s="23" t="str" cm="1">
        <f t="array" aca="1" ref="Q708" ca="1">_xlfn.IFS(J708="no","no",$B$10="si","si")</f>
        <v>si</v>
      </c>
    </row>
    <row r="709" spans="1:17" x14ac:dyDescent="0.3">
      <c r="A709" s="63" t="s">
        <v>3466</v>
      </c>
      <c r="B709" s="56" t="s">
        <v>44</v>
      </c>
      <c r="C709" s="80" t="s">
        <v>3467</v>
      </c>
      <c r="D709" s="51" t="s">
        <v>46</v>
      </c>
      <c r="E709" s="37" t="s">
        <v>3468</v>
      </c>
      <c r="F709" s="38" t="s">
        <v>74</v>
      </c>
      <c r="G709" s="39" t="s">
        <v>3469</v>
      </c>
      <c r="H709" s="40">
        <v>43790</v>
      </c>
      <c r="I709" s="41">
        <f>Table13[[#This Row],[Fecha 
de 
expedición]]+1461</f>
        <v>45251</v>
      </c>
      <c r="J709" s="62" t="str">
        <f t="shared" ca="1" si="33"/>
        <v>si</v>
      </c>
      <c r="K709" s="8" t="str">
        <f t="shared" ca="1" si="34"/>
        <v>Debe renovar licencia luego de curso de 8 horas</v>
      </c>
      <c r="L709" s="8"/>
      <c r="M709" s="8" t="str">
        <f t="shared" ca="1" si="35"/>
        <v>no</v>
      </c>
      <c r="Q709" s="23" t="str" cm="1">
        <f t="array" aca="1" ref="Q709" ca="1">_xlfn.IFS(J709="no","no",$B$10="si","si")</f>
        <v>si</v>
      </c>
    </row>
    <row r="710" spans="1:17" x14ac:dyDescent="0.3">
      <c r="A710" s="63" t="s">
        <v>3470</v>
      </c>
      <c r="B710" s="56" t="s">
        <v>44</v>
      </c>
      <c r="C710" s="80" t="s">
        <v>3471</v>
      </c>
      <c r="D710" s="51" t="s">
        <v>57</v>
      </c>
      <c r="E710" s="37" t="s">
        <v>3472</v>
      </c>
      <c r="F710" s="38" t="s">
        <v>168</v>
      </c>
      <c r="G710" s="39" t="s">
        <v>3473</v>
      </c>
      <c r="H710" s="40">
        <v>43754</v>
      </c>
      <c r="I710" s="41">
        <f>Table13[[#This Row],[Fecha 
de 
expedición]]+1461</f>
        <v>45215</v>
      </c>
      <c r="J710" s="62" t="str">
        <f t="shared" ca="1" si="33"/>
        <v>si</v>
      </c>
      <c r="K710" s="8" t="str">
        <f t="shared" ca="1" si="34"/>
        <v>Debe renovar licencia luego de curso de 8 horas</v>
      </c>
      <c r="L710" s="8"/>
      <c r="M710" s="8" t="str">
        <f t="shared" ca="1" si="35"/>
        <v>no</v>
      </c>
      <c r="Q710" s="23" t="str" cm="1">
        <f t="array" aca="1" ref="Q710" ca="1">_xlfn.IFS(J710="no","no",$B$10="si","si")</f>
        <v>si</v>
      </c>
    </row>
    <row r="711" spans="1:17" x14ac:dyDescent="0.3">
      <c r="A711" s="63" t="s">
        <v>3482</v>
      </c>
      <c r="B711" s="56" t="s">
        <v>44</v>
      </c>
      <c r="C711" s="80" t="s">
        <v>3483</v>
      </c>
      <c r="D711" s="51" t="s">
        <v>46</v>
      </c>
      <c r="E711" s="37" t="s">
        <v>3484</v>
      </c>
      <c r="F711" s="38" t="s">
        <v>124</v>
      </c>
      <c r="G711" s="39" t="s">
        <v>3485</v>
      </c>
      <c r="H711" s="40">
        <v>43766</v>
      </c>
      <c r="I711" s="41">
        <f>Table13[[#This Row],[Fecha 
de 
expedición]]+1461</f>
        <v>45227</v>
      </c>
      <c r="J711" s="62" t="str">
        <f t="shared" ca="1" si="33"/>
        <v>si</v>
      </c>
      <c r="K711" s="8" t="str">
        <f t="shared" ca="1" si="34"/>
        <v>Debe renovar licencia luego de curso de 8 horas</v>
      </c>
      <c r="L711" s="8"/>
      <c r="M711" s="8" t="str">
        <f t="shared" ca="1" si="35"/>
        <v>no</v>
      </c>
      <c r="Q711" s="23" t="str" cm="1">
        <f t="array" aca="1" ref="Q711" ca="1">_xlfn.IFS(J711="no","no",$B$10="si","si")</f>
        <v>si</v>
      </c>
    </row>
    <row r="712" spans="1:17" x14ac:dyDescent="0.3">
      <c r="A712" s="63" t="s">
        <v>3486</v>
      </c>
      <c r="B712" s="56" t="s">
        <v>44</v>
      </c>
      <c r="C712" s="80" t="s">
        <v>3487</v>
      </c>
      <c r="D712" s="51" t="s">
        <v>46</v>
      </c>
      <c r="E712" s="42" t="s">
        <v>3488</v>
      </c>
      <c r="F712" s="38" t="s">
        <v>74</v>
      </c>
      <c r="G712" s="39" t="s">
        <v>3489</v>
      </c>
      <c r="H712" s="40">
        <v>44267</v>
      </c>
      <c r="I712" s="41">
        <f>Table13[[#This Row],[Fecha 
de 
expedición]]+1461</f>
        <v>45728</v>
      </c>
      <c r="J712" s="62" t="str">
        <f t="shared" ca="1" si="33"/>
        <v>si</v>
      </c>
      <c r="K712" s="8" t="str">
        <f t="shared" ca="1" si="34"/>
        <v/>
      </c>
      <c r="L712" s="8"/>
      <c r="M712" s="8" t="str">
        <f t="shared" ca="1" si="35"/>
        <v>no</v>
      </c>
      <c r="Q712" s="23" t="str" cm="1">
        <f t="array" aca="1" ref="Q712" ca="1">_xlfn.IFS(J712="no","no",$B$10="si","si")</f>
        <v>si</v>
      </c>
    </row>
    <row r="713" spans="1:17" x14ac:dyDescent="0.3">
      <c r="A713" s="64" t="s">
        <v>3490</v>
      </c>
      <c r="B713" s="56" t="s">
        <v>44</v>
      </c>
      <c r="C713" s="80" t="s">
        <v>3491</v>
      </c>
      <c r="D713" s="52" t="s">
        <v>57</v>
      </c>
      <c r="E713" s="37" t="s">
        <v>3492</v>
      </c>
      <c r="F713" s="38" t="s">
        <v>3361</v>
      </c>
      <c r="G713" s="39" t="s">
        <v>9956</v>
      </c>
      <c r="H713" s="40">
        <v>43670</v>
      </c>
      <c r="I713" s="41">
        <f>Table13[[#This Row],[Fecha 
de 
expedición]]+1461</f>
        <v>45131</v>
      </c>
      <c r="J713" s="62" t="str">
        <f t="shared" ca="1" si="33"/>
        <v>no</v>
      </c>
      <c r="K713" s="8" t="str">
        <f t="shared" ca="1" si="34"/>
        <v>Debe renovar licencia luego de curso de 8 horas</v>
      </c>
      <c r="L713" s="8"/>
      <c r="M713" s="8" t="str">
        <f t="shared" ca="1" si="35"/>
        <v>si</v>
      </c>
      <c r="Q713" s="23" t="str" cm="1">
        <f t="array" aca="1" ref="Q713" ca="1">_xlfn.IFS(J713="no","no",$B$10="si","si")</f>
        <v>no</v>
      </c>
    </row>
    <row r="714" spans="1:17" x14ac:dyDescent="0.3">
      <c r="A714" s="64" t="s">
        <v>3494</v>
      </c>
      <c r="B714" s="56" t="s">
        <v>44</v>
      </c>
      <c r="C714" s="80" t="s">
        <v>3495</v>
      </c>
      <c r="D714" s="52" t="s">
        <v>46</v>
      </c>
      <c r="E714" s="37" t="s">
        <v>3496</v>
      </c>
      <c r="F714" s="38" t="s">
        <v>555</v>
      </c>
      <c r="G714" s="39" t="s">
        <v>9957</v>
      </c>
      <c r="H714" s="40">
        <v>43738</v>
      </c>
      <c r="I714" s="41">
        <f>Table13[[#This Row],[Fecha 
de 
expedición]]+1461</f>
        <v>45199</v>
      </c>
      <c r="J714" s="62" t="str">
        <f t="shared" ca="1" si="33"/>
        <v>si</v>
      </c>
      <c r="K714" s="8" t="str">
        <f t="shared" ca="1" si="34"/>
        <v>Debe renovar licencia luego de curso de 8 horas</v>
      </c>
      <c r="L714" s="8"/>
      <c r="M714" s="8" t="str">
        <f t="shared" ca="1" si="35"/>
        <v>no</v>
      </c>
      <c r="Q714" s="23" t="str" cm="1">
        <f t="array" aca="1" ref="Q714" ca="1">_xlfn.IFS(J714="no","no",$B$10="si","si")</f>
        <v>si</v>
      </c>
    </row>
    <row r="715" spans="1:17" x14ac:dyDescent="0.3">
      <c r="A715" s="64" t="s">
        <v>3498</v>
      </c>
      <c r="B715" s="56" t="s">
        <v>44</v>
      </c>
      <c r="C715" s="80" t="s">
        <v>3499</v>
      </c>
      <c r="D715" s="52" t="s">
        <v>46</v>
      </c>
      <c r="E715" s="37" t="s">
        <v>3500</v>
      </c>
      <c r="F715" s="38" t="s">
        <v>89</v>
      </c>
      <c r="G715" s="39" t="s">
        <v>9958</v>
      </c>
      <c r="H715" s="40">
        <v>43766</v>
      </c>
      <c r="I715" s="41">
        <f>Table13[[#This Row],[Fecha 
de 
expedición]]+1461</f>
        <v>45227</v>
      </c>
      <c r="J715" s="62" t="str">
        <f t="shared" ca="1" si="33"/>
        <v>si</v>
      </c>
      <c r="K715" s="8" t="str">
        <f t="shared" ca="1" si="34"/>
        <v>Debe renovar licencia luego de curso de 8 horas</v>
      </c>
      <c r="L715" s="8"/>
      <c r="M715" s="8" t="str">
        <f t="shared" ca="1" si="35"/>
        <v>no</v>
      </c>
      <c r="Q715" s="23" t="str" cm="1">
        <f t="array" aca="1" ref="Q715" ca="1">_xlfn.IFS(J715="no","no",$B$10="si","si")</f>
        <v>si</v>
      </c>
    </row>
    <row r="716" spans="1:17" x14ac:dyDescent="0.3">
      <c r="A716" s="61" t="s">
        <v>3506</v>
      </c>
      <c r="B716" s="56" t="s">
        <v>44</v>
      </c>
      <c r="C716" s="57" t="s">
        <v>3507</v>
      </c>
      <c r="D716" s="38" t="s">
        <v>57</v>
      </c>
      <c r="E716" s="178" t="s">
        <v>3508</v>
      </c>
      <c r="F716" s="38" t="s">
        <v>929</v>
      </c>
      <c r="G716" s="39" t="s">
        <v>3509</v>
      </c>
      <c r="H716" s="40">
        <v>44375</v>
      </c>
      <c r="I716" s="41">
        <f>Table13[[#This Row],[Fecha 
de 
expedición]]+1461</f>
        <v>45836</v>
      </c>
      <c r="J716" s="62" t="str">
        <f t="shared" ca="1" si="33"/>
        <v>si</v>
      </c>
      <c r="K716" s="8" t="str">
        <f t="shared" ca="1" si="34"/>
        <v/>
      </c>
      <c r="L716" s="8"/>
      <c r="M716" s="8" t="str">
        <f t="shared" ca="1" si="35"/>
        <v>no</v>
      </c>
      <c r="Q716" s="23" t="str" cm="1">
        <f t="array" aca="1" ref="Q716" ca="1">_xlfn.IFS(J716="no","no",$B$10="si","si")</f>
        <v>si</v>
      </c>
    </row>
    <row r="717" spans="1:17" x14ac:dyDescent="0.3">
      <c r="A717" s="64" t="s">
        <v>3510</v>
      </c>
      <c r="B717" s="56" t="s">
        <v>44</v>
      </c>
      <c r="C717" s="80" t="s">
        <v>3511</v>
      </c>
      <c r="D717" s="52" t="s">
        <v>57</v>
      </c>
      <c r="E717" s="37" t="s">
        <v>3512</v>
      </c>
      <c r="F717" s="38" t="s">
        <v>664</v>
      </c>
      <c r="G717" s="39" t="s">
        <v>3513</v>
      </c>
      <c r="H717" s="40">
        <v>44333</v>
      </c>
      <c r="I717" s="41">
        <f>Table13[[#This Row],[Fecha 
de 
expedición]]+1461</f>
        <v>45794</v>
      </c>
      <c r="J717" s="62" t="str">
        <f t="shared" ca="1" si="33"/>
        <v>si</v>
      </c>
      <c r="K717" s="8" t="str">
        <f t="shared" ca="1" si="34"/>
        <v/>
      </c>
      <c r="L717" s="8"/>
      <c r="M717" s="8" t="str">
        <f t="shared" ca="1" si="35"/>
        <v>no</v>
      </c>
      <c r="Q717" s="23" t="str" cm="1">
        <f t="array" aca="1" ref="Q717" ca="1">_xlfn.IFS(J717="no","no",$B$10="si","si")</f>
        <v>si</v>
      </c>
    </row>
    <row r="718" spans="1:17" x14ac:dyDescent="0.3">
      <c r="A718" s="64" t="s">
        <v>3514</v>
      </c>
      <c r="B718" s="56" t="s">
        <v>44</v>
      </c>
      <c r="C718" s="80" t="s">
        <v>3515</v>
      </c>
      <c r="D718" s="52" t="s">
        <v>57</v>
      </c>
      <c r="E718" s="37" t="s">
        <v>3516</v>
      </c>
      <c r="F718" s="38" t="s">
        <v>508</v>
      </c>
      <c r="G718" s="39" t="s">
        <v>3517</v>
      </c>
      <c r="H718" s="40">
        <v>44336</v>
      </c>
      <c r="I718" s="41">
        <f>Table13[[#This Row],[Fecha 
de 
expedición]]+1461</f>
        <v>45797</v>
      </c>
      <c r="J718" s="62" t="str">
        <f t="shared" ca="1" si="33"/>
        <v>si</v>
      </c>
      <c r="K718" s="8" t="str">
        <f t="shared" ca="1" si="34"/>
        <v/>
      </c>
      <c r="L718" s="8"/>
      <c r="M718" s="8" t="str">
        <f t="shared" ca="1" si="35"/>
        <v>no</v>
      </c>
      <c r="Q718" s="23" t="str" cm="1">
        <f t="array" aca="1" ref="Q718" ca="1">_xlfn.IFS(J718="no","no",$B$10="si","si")</f>
        <v>si</v>
      </c>
    </row>
    <row r="719" spans="1:17" x14ac:dyDescent="0.3">
      <c r="A719" s="64" t="s">
        <v>3518</v>
      </c>
      <c r="B719" s="56" t="s">
        <v>44</v>
      </c>
      <c r="C719" s="80" t="s">
        <v>3519</v>
      </c>
      <c r="D719" s="52" t="s">
        <v>57</v>
      </c>
      <c r="E719" s="37" t="s">
        <v>3520</v>
      </c>
      <c r="F719" s="38" t="s">
        <v>204</v>
      </c>
      <c r="G719" s="39" t="s">
        <v>3521</v>
      </c>
      <c r="H719" s="40">
        <v>43790</v>
      </c>
      <c r="I719" s="41">
        <f>Table13[[#This Row],[Fecha 
de 
expedición]]+1461</f>
        <v>45251</v>
      </c>
      <c r="J719" s="62" t="str">
        <f t="shared" ca="1" si="33"/>
        <v>si</v>
      </c>
      <c r="K719" s="8" t="str">
        <f t="shared" ca="1" si="34"/>
        <v>Debe renovar licencia luego de curso de 8 horas</v>
      </c>
      <c r="L719" s="8"/>
      <c r="M719" s="8" t="str">
        <f t="shared" ca="1" si="35"/>
        <v>no</v>
      </c>
      <c r="Q719" s="23" t="str" cm="1">
        <f t="array" aca="1" ref="Q719" ca="1">_xlfn.IFS(J719="no","no",$B$10="si","si")</f>
        <v>si</v>
      </c>
    </row>
    <row r="720" spans="1:17" x14ac:dyDescent="0.3">
      <c r="A720" s="64" t="s">
        <v>3522</v>
      </c>
      <c r="B720" s="56" t="s">
        <v>44</v>
      </c>
      <c r="C720" s="80" t="s">
        <v>3523</v>
      </c>
      <c r="D720" s="52" t="s">
        <v>57</v>
      </c>
      <c r="E720" s="42" t="s">
        <v>3524</v>
      </c>
      <c r="F720" s="38" t="s">
        <v>704</v>
      </c>
      <c r="G720" s="39" t="s">
        <v>3525</v>
      </c>
      <c r="H720" s="40">
        <v>44267</v>
      </c>
      <c r="I720" s="41">
        <f>Table13[[#This Row],[Fecha 
de 
expedición]]+1461</f>
        <v>45728</v>
      </c>
      <c r="J720" s="62" t="str">
        <f t="shared" ca="1" si="33"/>
        <v>si</v>
      </c>
      <c r="K720" s="8" t="str">
        <f t="shared" ca="1" si="34"/>
        <v/>
      </c>
      <c r="L720" s="8"/>
      <c r="M720" s="8" t="str">
        <f t="shared" ca="1" si="35"/>
        <v>no</v>
      </c>
      <c r="Q720" s="23" t="str" cm="1">
        <f t="array" aca="1" ref="Q720" ca="1">_xlfn.IFS(J720="no","no",$B$10="si","si")</f>
        <v>si</v>
      </c>
    </row>
    <row r="721" spans="1:17" x14ac:dyDescent="0.3">
      <c r="A721" s="64" t="s">
        <v>3526</v>
      </c>
      <c r="B721" s="56" t="s">
        <v>44</v>
      </c>
      <c r="C721" s="80" t="s">
        <v>3527</v>
      </c>
      <c r="D721" s="52" t="s">
        <v>57</v>
      </c>
      <c r="E721" s="37" t="s">
        <v>3528</v>
      </c>
      <c r="F721" s="38" t="s">
        <v>267</v>
      </c>
      <c r="G721" s="39" t="s">
        <v>3529</v>
      </c>
      <c r="H721" s="40">
        <v>43790</v>
      </c>
      <c r="I721" s="41">
        <f>Table13[[#This Row],[Fecha 
de 
expedición]]+1461</f>
        <v>45251</v>
      </c>
      <c r="J721" s="62" t="str">
        <f t="shared" ref="J721:J784" ca="1" si="36">IF(I721&gt;=TODAY(),"si","no")</f>
        <v>si</v>
      </c>
      <c r="K721" s="8" t="str">
        <f t="shared" ref="K721:K784" ca="1" si="37">IF(ABS(_xlfn.DAYS(TODAY(),I721))&lt;$B$9,"Debe renovar licencia luego de curso de 8 horas","")</f>
        <v>Debe renovar licencia luego de curso de 8 horas</v>
      </c>
      <c r="L721" s="8"/>
      <c r="M721" s="8" t="str">
        <f t="shared" ref="M721:M784" ca="1" si="38">IF(AND(J721="no",$B$10="si"),"si","no")</f>
        <v>no</v>
      </c>
      <c r="Q721" s="23" t="str" cm="1">
        <f t="array" aca="1" ref="Q721" ca="1">_xlfn.IFS(J721="no","no",$B$10="si","si")</f>
        <v>si</v>
      </c>
    </row>
    <row r="722" spans="1:17" x14ac:dyDescent="0.3">
      <c r="A722" s="64" t="s">
        <v>3530</v>
      </c>
      <c r="B722" s="56" t="s">
        <v>44</v>
      </c>
      <c r="C722" s="80" t="s">
        <v>3531</v>
      </c>
      <c r="D722" s="52" t="s">
        <v>46</v>
      </c>
      <c r="E722" s="37" t="s">
        <v>3532</v>
      </c>
      <c r="F722" s="38" t="s">
        <v>155</v>
      </c>
      <c r="G722" s="39" t="s">
        <v>3533</v>
      </c>
      <c r="H722" s="40">
        <v>44267</v>
      </c>
      <c r="I722" s="41">
        <f>Table13[[#This Row],[Fecha 
de 
expedición]]+1461</f>
        <v>45728</v>
      </c>
      <c r="J722" s="62" t="str">
        <f t="shared" ca="1" si="36"/>
        <v>si</v>
      </c>
      <c r="K722" s="8" t="str">
        <f t="shared" ca="1" si="37"/>
        <v/>
      </c>
      <c r="L722" s="8"/>
      <c r="M722" s="8" t="str">
        <f t="shared" ca="1" si="38"/>
        <v>no</v>
      </c>
      <c r="Q722" s="23" t="str" cm="1">
        <f t="array" aca="1" ref="Q722" ca="1">_xlfn.IFS(J722="no","no",$B$10="si","si")</f>
        <v>si</v>
      </c>
    </row>
    <row r="723" spans="1:17" x14ac:dyDescent="0.3">
      <c r="A723" s="64" t="s">
        <v>3534</v>
      </c>
      <c r="B723" s="56" t="s">
        <v>44</v>
      </c>
      <c r="C723" s="80" t="s">
        <v>3535</v>
      </c>
      <c r="D723" s="52" t="s">
        <v>57</v>
      </c>
      <c r="E723" s="37" t="s">
        <v>3536</v>
      </c>
      <c r="F723" s="38" t="s">
        <v>89</v>
      </c>
      <c r="G723" s="39" t="s">
        <v>3537</v>
      </c>
      <c r="H723" s="40">
        <v>43754</v>
      </c>
      <c r="I723" s="41">
        <f>Table13[[#This Row],[Fecha 
de 
expedición]]+1461</f>
        <v>45215</v>
      </c>
      <c r="J723" s="62" t="str">
        <f t="shared" ca="1" si="36"/>
        <v>si</v>
      </c>
      <c r="K723" s="8" t="str">
        <f t="shared" ca="1" si="37"/>
        <v>Debe renovar licencia luego de curso de 8 horas</v>
      </c>
      <c r="L723" s="8"/>
      <c r="M723" s="8" t="str">
        <f t="shared" ca="1" si="38"/>
        <v>no</v>
      </c>
      <c r="Q723" s="23" t="str" cm="1">
        <f t="array" aca="1" ref="Q723" ca="1">_xlfn.IFS(J723="no","no",$B$10="si","si")</f>
        <v>si</v>
      </c>
    </row>
    <row r="724" spans="1:17" x14ac:dyDescent="0.3">
      <c r="A724" s="64" t="s">
        <v>3538</v>
      </c>
      <c r="B724" s="56" t="s">
        <v>44</v>
      </c>
      <c r="C724" s="80" t="s">
        <v>3539</v>
      </c>
      <c r="D724" s="52" t="s">
        <v>57</v>
      </c>
      <c r="E724" s="37" t="s">
        <v>3540</v>
      </c>
      <c r="F724" s="38" t="s">
        <v>89</v>
      </c>
      <c r="G724" s="39" t="s">
        <v>3541</v>
      </c>
      <c r="H724" s="40">
        <v>43766</v>
      </c>
      <c r="I724" s="41">
        <f>Table13[[#This Row],[Fecha 
de 
expedición]]+1461</f>
        <v>45227</v>
      </c>
      <c r="J724" s="62" t="str">
        <f t="shared" ca="1" si="36"/>
        <v>si</v>
      </c>
      <c r="K724" s="8" t="str">
        <f t="shared" ca="1" si="37"/>
        <v>Debe renovar licencia luego de curso de 8 horas</v>
      </c>
      <c r="L724" s="8"/>
      <c r="M724" s="8" t="str">
        <f t="shared" ca="1" si="38"/>
        <v>no</v>
      </c>
      <c r="Q724" s="23" t="str" cm="1">
        <f t="array" aca="1" ref="Q724" ca="1">_xlfn.IFS(J724="no","no",$B$10="si","si")</f>
        <v>si</v>
      </c>
    </row>
    <row r="725" spans="1:17" x14ac:dyDescent="0.3">
      <c r="A725" s="64" t="s">
        <v>3542</v>
      </c>
      <c r="B725" s="56" t="s">
        <v>44</v>
      </c>
      <c r="C725" s="80" t="s">
        <v>3543</v>
      </c>
      <c r="D725" s="52" t="s">
        <v>57</v>
      </c>
      <c r="E725" s="37" t="s">
        <v>9959</v>
      </c>
      <c r="F725" s="38" t="s">
        <v>678</v>
      </c>
      <c r="G725" s="39" t="s">
        <v>3545</v>
      </c>
      <c r="H725" s="40">
        <v>43391</v>
      </c>
      <c r="I725" s="41">
        <f>Table13[[#This Row],[Fecha 
de 
expedición]]+1461</f>
        <v>44852</v>
      </c>
      <c r="J725" s="62" t="str">
        <f t="shared" ca="1" si="36"/>
        <v>no</v>
      </c>
      <c r="K725" s="8" t="str">
        <f t="shared" ca="1" si="37"/>
        <v/>
      </c>
      <c r="L725" s="8"/>
      <c r="M725" s="8" t="str">
        <f t="shared" ca="1" si="38"/>
        <v>si</v>
      </c>
      <c r="Q725" s="23" t="str" cm="1">
        <f t="array" aca="1" ref="Q725" ca="1">_xlfn.IFS(J725="no","no",$B$10="si","si")</f>
        <v>no</v>
      </c>
    </row>
    <row r="726" spans="1:17" x14ac:dyDescent="0.3">
      <c r="A726" s="64" t="s">
        <v>3550</v>
      </c>
      <c r="B726" s="56" t="s">
        <v>44</v>
      </c>
      <c r="C726" s="80" t="s">
        <v>3551</v>
      </c>
      <c r="D726" s="52" t="s">
        <v>57</v>
      </c>
      <c r="E726" s="37" t="s">
        <v>9960</v>
      </c>
      <c r="F726" s="38" t="s">
        <v>347</v>
      </c>
      <c r="G726" s="39" t="s">
        <v>9961</v>
      </c>
      <c r="H726" s="40">
        <v>43718</v>
      </c>
      <c r="I726" s="41">
        <f>Table13[[#This Row],[Fecha 
de 
expedición]]+1461</f>
        <v>45179</v>
      </c>
      <c r="J726" s="62" t="str">
        <f t="shared" ca="1" si="36"/>
        <v>si</v>
      </c>
      <c r="K726" s="8" t="str">
        <f t="shared" ca="1" si="37"/>
        <v>Debe renovar licencia luego de curso de 8 horas</v>
      </c>
      <c r="L726" s="8"/>
      <c r="M726" s="8" t="str">
        <f t="shared" ca="1" si="38"/>
        <v>no</v>
      </c>
      <c r="Q726" s="23" t="str" cm="1">
        <f t="array" aca="1" ref="Q726" ca="1">_xlfn.IFS(J726="no","no",$B$10="si","si")</f>
        <v>si</v>
      </c>
    </row>
    <row r="727" spans="1:17" x14ac:dyDescent="0.3">
      <c r="A727" s="64" t="s">
        <v>3554</v>
      </c>
      <c r="B727" s="56" t="s">
        <v>44</v>
      </c>
      <c r="C727" s="80" t="s">
        <v>3555</v>
      </c>
      <c r="D727" s="52" t="s">
        <v>46</v>
      </c>
      <c r="E727" s="37" t="s">
        <v>3556</v>
      </c>
      <c r="F727" s="38" t="s">
        <v>155</v>
      </c>
      <c r="G727" s="39" t="s">
        <v>3557</v>
      </c>
      <c r="H727" s="40">
        <v>43766</v>
      </c>
      <c r="I727" s="41">
        <f>Table13[[#This Row],[Fecha 
de 
expedición]]+1461</f>
        <v>45227</v>
      </c>
      <c r="J727" s="62" t="str">
        <f t="shared" ca="1" si="36"/>
        <v>si</v>
      </c>
      <c r="K727" s="8" t="str">
        <f t="shared" ca="1" si="37"/>
        <v>Debe renovar licencia luego de curso de 8 horas</v>
      </c>
      <c r="L727" s="8"/>
      <c r="M727" s="8" t="str">
        <f t="shared" ca="1" si="38"/>
        <v>no</v>
      </c>
      <c r="Q727" s="23" t="str" cm="1">
        <f t="array" aca="1" ref="Q727" ca="1">_xlfn.IFS(J727="no","no",$B$10="si","si")</f>
        <v>si</v>
      </c>
    </row>
    <row r="728" spans="1:17" x14ac:dyDescent="0.3">
      <c r="A728" s="64" t="s">
        <v>3558</v>
      </c>
      <c r="B728" s="56" t="s">
        <v>62</v>
      </c>
      <c r="C728" s="80" t="s">
        <v>3559</v>
      </c>
      <c r="D728" s="52" t="s">
        <v>46</v>
      </c>
      <c r="E728" s="37" t="s">
        <v>3560</v>
      </c>
      <c r="F728" s="38" t="s">
        <v>155</v>
      </c>
      <c r="G728" s="39" t="s">
        <v>3561</v>
      </c>
      <c r="H728" s="40">
        <v>43728</v>
      </c>
      <c r="I728" s="41">
        <f>Table13[[#This Row],[Fecha 
de 
expedición]]+1461</f>
        <v>45189</v>
      </c>
      <c r="J728" s="62" t="str">
        <f t="shared" ca="1" si="36"/>
        <v>si</v>
      </c>
      <c r="K728" s="8" t="str">
        <f t="shared" ca="1" si="37"/>
        <v>Debe renovar licencia luego de curso de 8 horas</v>
      </c>
      <c r="L728" s="8"/>
      <c r="M728" s="8" t="str">
        <f t="shared" ca="1" si="38"/>
        <v>no</v>
      </c>
      <c r="Q728" s="23" t="str" cm="1">
        <f t="array" aca="1" ref="Q728" ca="1">_xlfn.IFS(J728="no","no",$B$10="si","si")</f>
        <v>si</v>
      </c>
    </row>
    <row r="729" spans="1:17" x14ac:dyDescent="0.3">
      <c r="A729" s="63" t="s">
        <v>3562</v>
      </c>
      <c r="B729" s="56" t="s">
        <v>44</v>
      </c>
      <c r="C729" s="80" t="s">
        <v>3563</v>
      </c>
      <c r="D729" s="38" t="s">
        <v>46</v>
      </c>
      <c r="E729" s="37" t="s">
        <v>3564</v>
      </c>
      <c r="F729" s="38" t="s">
        <v>74</v>
      </c>
      <c r="G729" s="39" t="s">
        <v>3565</v>
      </c>
      <c r="H729" s="40">
        <v>44342</v>
      </c>
      <c r="I729" s="41">
        <f>Table13[[#This Row],[Fecha 
de 
expedición]]+1461</f>
        <v>45803</v>
      </c>
      <c r="J729" s="62" t="str">
        <f t="shared" ca="1" si="36"/>
        <v>si</v>
      </c>
      <c r="K729" s="8" t="str">
        <f t="shared" ca="1" si="37"/>
        <v/>
      </c>
      <c r="L729" s="8"/>
      <c r="M729" s="8" t="str">
        <f t="shared" ca="1" si="38"/>
        <v>no</v>
      </c>
      <c r="Q729" s="23" t="str" cm="1">
        <f t="array" aca="1" ref="Q729" ca="1">_xlfn.IFS(J729="no","no",$B$10="si","si")</f>
        <v>si</v>
      </c>
    </row>
    <row r="730" spans="1:17" x14ac:dyDescent="0.3">
      <c r="A730" s="63" t="s">
        <v>3566</v>
      </c>
      <c r="B730" s="56" t="s">
        <v>44</v>
      </c>
      <c r="C730" s="80" t="s">
        <v>3567</v>
      </c>
      <c r="D730" s="38" t="s">
        <v>57</v>
      </c>
      <c r="E730" s="37" t="s">
        <v>3568</v>
      </c>
      <c r="F730" s="38" t="s">
        <v>466</v>
      </c>
      <c r="G730" s="39" t="s">
        <v>3569</v>
      </c>
      <c r="H730" s="40">
        <v>44342</v>
      </c>
      <c r="I730" s="41">
        <f>Table13[[#This Row],[Fecha 
de 
expedición]]+1461</f>
        <v>45803</v>
      </c>
      <c r="J730" s="62" t="str">
        <f t="shared" ca="1" si="36"/>
        <v>si</v>
      </c>
      <c r="K730" s="8" t="str">
        <f t="shared" ca="1" si="37"/>
        <v/>
      </c>
      <c r="L730" s="8"/>
      <c r="M730" s="8" t="str">
        <f t="shared" ca="1" si="38"/>
        <v>no</v>
      </c>
      <c r="Q730" s="23" t="str" cm="1">
        <f t="array" aca="1" ref="Q730" ca="1">_xlfn.IFS(J730="no","no",$B$10="si","si")</f>
        <v>si</v>
      </c>
    </row>
    <row r="731" spans="1:17" x14ac:dyDescent="0.3">
      <c r="A731" s="64" t="s">
        <v>3570</v>
      </c>
      <c r="B731" s="56" t="s">
        <v>44</v>
      </c>
      <c r="C731" s="80" t="s">
        <v>3571</v>
      </c>
      <c r="D731" s="52" t="s">
        <v>57</v>
      </c>
      <c r="E731" s="37" t="s">
        <v>3572</v>
      </c>
      <c r="F731" s="38" t="s">
        <v>1393</v>
      </c>
      <c r="G731" s="39" t="s">
        <v>3573</v>
      </c>
      <c r="H731" s="40">
        <v>43621</v>
      </c>
      <c r="I731" s="41">
        <f>Table13[[#This Row],[Fecha 
de 
expedición]]+1461</f>
        <v>45082</v>
      </c>
      <c r="J731" s="62" t="str">
        <f t="shared" ca="1" si="36"/>
        <v>no</v>
      </c>
      <c r="K731" s="8" t="str">
        <f t="shared" ca="1" si="37"/>
        <v>Debe renovar licencia luego de curso de 8 horas</v>
      </c>
      <c r="L731" s="8"/>
      <c r="M731" s="8" t="str">
        <f t="shared" ca="1" si="38"/>
        <v>si</v>
      </c>
      <c r="Q731" s="23" t="str" cm="1">
        <f t="array" aca="1" ref="Q731" ca="1">_xlfn.IFS(J731="no","no",$B$10="si","si")</f>
        <v>no</v>
      </c>
    </row>
    <row r="732" spans="1:17" x14ac:dyDescent="0.3">
      <c r="A732" s="64" t="s">
        <v>3582</v>
      </c>
      <c r="B732" s="56" t="s">
        <v>44</v>
      </c>
      <c r="C732" s="80" t="s">
        <v>3583</v>
      </c>
      <c r="D732" s="52" t="s">
        <v>57</v>
      </c>
      <c r="E732" s="42" t="s">
        <v>3584</v>
      </c>
      <c r="F732" s="38" t="s">
        <v>466</v>
      </c>
      <c r="G732" s="39" t="s">
        <v>3585</v>
      </c>
      <c r="H732" s="40">
        <v>44278</v>
      </c>
      <c r="I732" s="41">
        <f>Table13[[#This Row],[Fecha 
de 
expedición]]+1461</f>
        <v>45739</v>
      </c>
      <c r="J732" s="62" t="str">
        <f t="shared" ca="1" si="36"/>
        <v>si</v>
      </c>
      <c r="K732" s="8" t="str">
        <f t="shared" ca="1" si="37"/>
        <v/>
      </c>
      <c r="L732" s="8"/>
      <c r="M732" s="8" t="str">
        <f t="shared" ca="1" si="38"/>
        <v>no</v>
      </c>
      <c r="Q732" s="23" t="str" cm="1">
        <f t="array" aca="1" ref="Q732" ca="1">_xlfn.IFS(J732="no","no",$B$10="si","si")</f>
        <v>si</v>
      </c>
    </row>
    <row r="733" spans="1:17" x14ac:dyDescent="0.3">
      <c r="A733" s="64" t="s">
        <v>3586</v>
      </c>
      <c r="B733" s="56" t="s">
        <v>44</v>
      </c>
      <c r="C733" s="80" t="s">
        <v>3587</v>
      </c>
      <c r="D733" s="52" t="s">
        <v>57</v>
      </c>
      <c r="E733" s="37" t="s">
        <v>3938</v>
      </c>
      <c r="F733" s="38" t="s">
        <v>99</v>
      </c>
      <c r="G733" s="39" t="s">
        <v>3588</v>
      </c>
      <c r="H733" s="40">
        <v>43852</v>
      </c>
      <c r="I733" s="41">
        <f>Table13[[#This Row],[Fecha 
de 
expedición]]+1461</f>
        <v>45313</v>
      </c>
      <c r="J733" s="62" t="str">
        <f t="shared" ca="1" si="36"/>
        <v>si</v>
      </c>
      <c r="K733" s="8" t="str">
        <f t="shared" ca="1" si="37"/>
        <v/>
      </c>
      <c r="L733" s="8"/>
      <c r="M733" s="8" t="str">
        <f t="shared" ca="1" si="38"/>
        <v>no</v>
      </c>
      <c r="Q733" s="23" t="str" cm="1">
        <f t="array" aca="1" ref="Q733" ca="1">_xlfn.IFS(J733="no","no",$B$10="si","si")</f>
        <v>si</v>
      </c>
    </row>
    <row r="734" spans="1:17" x14ac:dyDescent="0.3">
      <c r="A734" s="64" t="s">
        <v>3589</v>
      </c>
      <c r="B734" s="56" t="s">
        <v>44</v>
      </c>
      <c r="C734" s="80" t="s">
        <v>3590</v>
      </c>
      <c r="D734" s="45" t="s">
        <v>57</v>
      </c>
      <c r="E734" s="37" t="s">
        <v>3591</v>
      </c>
      <c r="F734" s="38" t="s">
        <v>204</v>
      </c>
      <c r="G734" s="39" t="s">
        <v>3592</v>
      </c>
      <c r="H734" s="40">
        <v>43766</v>
      </c>
      <c r="I734" s="41">
        <f>Table13[[#This Row],[Fecha 
de 
expedición]]+1461</f>
        <v>45227</v>
      </c>
      <c r="J734" s="62" t="str">
        <f t="shared" ca="1" si="36"/>
        <v>si</v>
      </c>
      <c r="K734" s="8" t="str">
        <f t="shared" ca="1" si="37"/>
        <v>Debe renovar licencia luego de curso de 8 horas</v>
      </c>
      <c r="L734" s="8"/>
      <c r="M734" s="8" t="str">
        <f t="shared" ca="1" si="38"/>
        <v>no</v>
      </c>
      <c r="Q734" s="23" t="str" cm="1">
        <f t="array" aca="1" ref="Q734" ca="1">_xlfn.IFS(J734="no","no",$B$10="si","si")</f>
        <v>si</v>
      </c>
    </row>
    <row r="735" spans="1:17" x14ac:dyDescent="0.3">
      <c r="A735" s="64" t="s">
        <v>3597</v>
      </c>
      <c r="B735" s="56" t="s">
        <v>44</v>
      </c>
      <c r="C735" s="80" t="s">
        <v>3598</v>
      </c>
      <c r="D735" s="52" t="s">
        <v>57</v>
      </c>
      <c r="E735" s="37" t="s">
        <v>3599</v>
      </c>
      <c r="F735" s="38" t="s">
        <v>204</v>
      </c>
      <c r="G735" s="39" t="s">
        <v>3600</v>
      </c>
      <c r="H735" s="40">
        <v>43790</v>
      </c>
      <c r="I735" s="41">
        <f>Table13[[#This Row],[Fecha 
de 
expedición]]+1461</f>
        <v>45251</v>
      </c>
      <c r="J735" s="62" t="str">
        <f t="shared" ca="1" si="36"/>
        <v>si</v>
      </c>
      <c r="K735" s="8" t="str">
        <f t="shared" ca="1" si="37"/>
        <v>Debe renovar licencia luego de curso de 8 horas</v>
      </c>
      <c r="L735" s="8"/>
      <c r="M735" s="8" t="str">
        <f t="shared" ca="1" si="38"/>
        <v>no</v>
      </c>
      <c r="Q735" s="23" t="str" cm="1">
        <f t="array" aca="1" ref="Q735" ca="1">_xlfn.IFS(J735="no","no",$B$10="si","si")</f>
        <v>si</v>
      </c>
    </row>
    <row r="736" spans="1:17" x14ac:dyDescent="0.3">
      <c r="A736" s="64" t="s">
        <v>3601</v>
      </c>
      <c r="B736" s="56" t="s">
        <v>44</v>
      </c>
      <c r="C736" s="80" t="s">
        <v>3602</v>
      </c>
      <c r="D736" s="52" t="s">
        <v>57</v>
      </c>
      <c r="E736" s="37" t="s">
        <v>3603</v>
      </c>
      <c r="F736" s="38" t="s">
        <v>453</v>
      </c>
      <c r="G736" s="39" t="s">
        <v>3604</v>
      </c>
      <c r="H736" s="40">
        <v>43790</v>
      </c>
      <c r="I736" s="41">
        <f>Table13[[#This Row],[Fecha 
de 
expedición]]+1461</f>
        <v>45251</v>
      </c>
      <c r="J736" s="62" t="str">
        <f t="shared" ca="1" si="36"/>
        <v>si</v>
      </c>
      <c r="K736" s="8" t="str">
        <f t="shared" ca="1" si="37"/>
        <v>Debe renovar licencia luego de curso de 8 horas</v>
      </c>
      <c r="L736" s="8"/>
      <c r="M736" s="8" t="str">
        <f t="shared" ca="1" si="38"/>
        <v>no</v>
      </c>
      <c r="Q736" s="23" t="str" cm="1">
        <f t="array" aca="1" ref="Q736" ca="1">_xlfn.IFS(J736="no","no",$B$10="si","si")</f>
        <v>si</v>
      </c>
    </row>
    <row r="737" spans="1:17" x14ac:dyDescent="0.3">
      <c r="A737" s="64" t="s">
        <v>3605</v>
      </c>
      <c r="B737" s="56" t="s">
        <v>44</v>
      </c>
      <c r="C737" s="80" t="s">
        <v>3606</v>
      </c>
      <c r="D737" s="52" t="s">
        <v>57</v>
      </c>
      <c r="E737" s="37" t="s">
        <v>3607</v>
      </c>
      <c r="F737" s="38" t="s">
        <v>267</v>
      </c>
      <c r="G737" s="39" t="s">
        <v>3608</v>
      </c>
      <c r="H737" s="40">
        <v>43846</v>
      </c>
      <c r="I737" s="41">
        <f>Table13[[#This Row],[Fecha 
de 
expedición]]+1461</f>
        <v>45307</v>
      </c>
      <c r="J737" s="62" t="str">
        <f t="shared" ca="1" si="36"/>
        <v>si</v>
      </c>
      <c r="K737" s="8" t="str">
        <f t="shared" ca="1" si="37"/>
        <v/>
      </c>
      <c r="L737" s="8"/>
      <c r="M737" s="8" t="str">
        <f t="shared" ca="1" si="38"/>
        <v>no</v>
      </c>
      <c r="Q737" s="23" t="str" cm="1">
        <f t="array" aca="1" ref="Q737" ca="1">_xlfn.IFS(J737="no","no",$B$10="si","si")</f>
        <v>si</v>
      </c>
    </row>
    <row r="738" spans="1:17" x14ac:dyDescent="0.3">
      <c r="A738" s="64" t="s">
        <v>3609</v>
      </c>
      <c r="B738" s="56" t="s">
        <v>44</v>
      </c>
      <c r="C738" s="80" t="s">
        <v>3610</v>
      </c>
      <c r="D738" s="52" t="s">
        <v>57</v>
      </c>
      <c r="E738" s="37" t="s">
        <v>3611</v>
      </c>
      <c r="F738" s="38" t="s">
        <v>119</v>
      </c>
      <c r="G738" s="39" t="s">
        <v>3612</v>
      </c>
      <c r="H738" s="40">
        <v>44267</v>
      </c>
      <c r="I738" s="41">
        <f>Table13[[#This Row],[Fecha 
de 
expedición]]+1461</f>
        <v>45728</v>
      </c>
      <c r="J738" s="62" t="str">
        <f t="shared" ca="1" si="36"/>
        <v>si</v>
      </c>
      <c r="K738" s="8" t="str">
        <f t="shared" ca="1" si="37"/>
        <v/>
      </c>
      <c r="L738" s="8"/>
      <c r="M738" s="8" t="str">
        <f t="shared" ca="1" si="38"/>
        <v>no</v>
      </c>
      <c r="Q738" s="23" t="str" cm="1">
        <f t="array" aca="1" ref="Q738" ca="1">_xlfn.IFS(J738="no","no",$B$10="si","si")</f>
        <v>si</v>
      </c>
    </row>
    <row r="739" spans="1:17" x14ac:dyDescent="0.3">
      <c r="A739" s="64" t="s">
        <v>3613</v>
      </c>
      <c r="B739" s="56" t="s">
        <v>44</v>
      </c>
      <c r="C739" s="80" t="s">
        <v>3614</v>
      </c>
      <c r="D739" s="38" t="s">
        <v>57</v>
      </c>
      <c r="E739" s="37" t="s">
        <v>3615</v>
      </c>
      <c r="F739" s="38" t="s">
        <v>53</v>
      </c>
      <c r="G739" s="39" t="s">
        <v>9962</v>
      </c>
      <c r="H739" s="40">
        <v>43670</v>
      </c>
      <c r="I739" s="41">
        <f>Table13[[#This Row],[Fecha 
de 
expedición]]+1461</f>
        <v>45131</v>
      </c>
      <c r="J739" s="62" t="str">
        <f t="shared" ca="1" si="36"/>
        <v>no</v>
      </c>
      <c r="K739" s="8" t="str">
        <f t="shared" ca="1" si="37"/>
        <v>Debe renovar licencia luego de curso de 8 horas</v>
      </c>
      <c r="L739" s="8"/>
      <c r="M739" s="8" t="str">
        <f t="shared" ca="1" si="38"/>
        <v>si</v>
      </c>
      <c r="Q739" s="23" t="str" cm="1">
        <f t="array" aca="1" ref="Q739" ca="1">_xlfn.IFS(J739="no","no",$B$10="si","si")</f>
        <v>no</v>
      </c>
    </row>
    <row r="740" spans="1:17" x14ac:dyDescent="0.3">
      <c r="A740" s="64" t="s">
        <v>3617</v>
      </c>
      <c r="B740" s="56" t="s">
        <v>44</v>
      </c>
      <c r="C740" s="80" t="s">
        <v>3618</v>
      </c>
      <c r="D740" s="38" t="s">
        <v>57</v>
      </c>
      <c r="E740" s="37" t="s">
        <v>3619</v>
      </c>
      <c r="F740" s="38" t="s">
        <v>89</v>
      </c>
      <c r="G740" s="39" t="s">
        <v>3620</v>
      </c>
      <c r="H740" s="40">
        <v>43817</v>
      </c>
      <c r="I740" s="41">
        <f>Table13[[#This Row],[Fecha 
de 
expedición]]+1461</f>
        <v>45278</v>
      </c>
      <c r="J740" s="62" t="str">
        <f t="shared" ca="1" si="36"/>
        <v>si</v>
      </c>
      <c r="K740" s="8" t="str">
        <f t="shared" ca="1" si="37"/>
        <v/>
      </c>
      <c r="L740" s="8"/>
      <c r="M740" s="8" t="str">
        <f t="shared" ca="1" si="38"/>
        <v>no</v>
      </c>
      <c r="Q740" s="23" t="str" cm="1">
        <f t="array" aca="1" ref="Q740" ca="1">_xlfn.IFS(J740="no","no",$B$10="si","si")</f>
        <v>si</v>
      </c>
    </row>
    <row r="741" spans="1:17" x14ac:dyDescent="0.3">
      <c r="A741" s="64" t="s">
        <v>3621</v>
      </c>
      <c r="B741" s="56" t="s">
        <v>44</v>
      </c>
      <c r="C741" s="80" t="s">
        <v>3622</v>
      </c>
      <c r="D741" s="38" t="s">
        <v>57</v>
      </c>
      <c r="E741" s="37" t="s">
        <v>3623</v>
      </c>
      <c r="F741" s="38" t="s">
        <v>168</v>
      </c>
      <c r="G741" s="39" t="s">
        <v>3624</v>
      </c>
      <c r="H741" s="40">
        <v>43899</v>
      </c>
      <c r="I741" s="41">
        <f>Table13[[#This Row],[Fecha 
de 
expedición]]+1461</f>
        <v>45360</v>
      </c>
      <c r="J741" s="62" t="str">
        <f t="shared" ca="1" si="36"/>
        <v>si</v>
      </c>
      <c r="K741" s="8" t="str">
        <f t="shared" ca="1" si="37"/>
        <v/>
      </c>
      <c r="L741" s="8"/>
      <c r="M741" s="8" t="str">
        <f t="shared" ca="1" si="38"/>
        <v>no</v>
      </c>
      <c r="Q741" s="23" t="str" cm="1">
        <f t="array" aca="1" ref="Q741" ca="1">_xlfn.IFS(J741="no","no",$B$10="si","si")</f>
        <v>si</v>
      </c>
    </row>
    <row r="742" spans="1:17" x14ac:dyDescent="0.3">
      <c r="A742" s="64" t="s">
        <v>3625</v>
      </c>
      <c r="B742" s="56" t="s">
        <v>44</v>
      </c>
      <c r="C742" s="80" t="s">
        <v>3626</v>
      </c>
      <c r="D742" s="38" t="s">
        <v>57</v>
      </c>
      <c r="E742" s="37" t="s">
        <v>3627</v>
      </c>
      <c r="F742" s="38" t="s">
        <v>3361</v>
      </c>
      <c r="G742" s="39" t="s">
        <v>3628</v>
      </c>
      <c r="H742" s="40">
        <v>43766</v>
      </c>
      <c r="I742" s="41">
        <f>Table13[[#This Row],[Fecha 
de 
expedición]]+1461</f>
        <v>45227</v>
      </c>
      <c r="J742" s="62" t="str">
        <f t="shared" ca="1" si="36"/>
        <v>si</v>
      </c>
      <c r="K742" s="8" t="str">
        <f t="shared" ca="1" si="37"/>
        <v>Debe renovar licencia luego de curso de 8 horas</v>
      </c>
      <c r="L742" s="8"/>
      <c r="M742" s="8" t="str">
        <f t="shared" ca="1" si="38"/>
        <v>no</v>
      </c>
      <c r="Q742" s="23"/>
    </row>
    <row r="743" spans="1:17" x14ac:dyDescent="0.3">
      <c r="A743" s="64" t="s">
        <v>3629</v>
      </c>
      <c r="B743" s="56" t="s">
        <v>44</v>
      </c>
      <c r="C743" s="80" t="s">
        <v>3630</v>
      </c>
      <c r="D743" s="38" t="s">
        <v>57</v>
      </c>
      <c r="E743" s="37" t="s">
        <v>3631</v>
      </c>
      <c r="F743" s="38" t="s">
        <v>267</v>
      </c>
      <c r="G743" s="39" t="s">
        <v>3632</v>
      </c>
      <c r="H743" s="40">
        <v>43790</v>
      </c>
      <c r="I743" s="41">
        <f>Table13[[#This Row],[Fecha 
de 
expedición]]+1461</f>
        <v>45251</v>
      </c>
      <c r="J743" s="62" t="str">
        <f t="shared" ca="1" si="36"/>
        <v>si</v>
      </c>
      <c r="K743" s="8" t="str">
        <f t="shared" ca="1" si="37"/>
        <v>Debe renovar licencia luego de curso de 8 horas</v>
      </c>
      <c r="L743" s="8"/>
      <c r="M743" s="8" t="str">
        <f t="shared" ca="1" si="38"/>
        <v>no</v>
      </c>
      <c r="Q743" s="23" t="str" cm="1">
        <f t="array" aca="1" ref="Q743" ca="1">_xlfn.IFS(J743="no","no",$B$10="si","si")</f>
        <v>si</v>
      </c>
    </row>
    <row r="744" spans="1:17" x14ac:dyDescent="0.3">
      <c r="A744" s="64" t="s">
        <v>3633</v>
      </c>
      <c r="B744" s="56" t="s">
        <v>44</v>
      </c>
      <c r="C744" s="80" t="s">
        <v>3634</v>
      </c>
      <c r="D744" s="38" t="s">
        <v>57</v>
      </c>
      <c r="E744" s="37" t="s">
        <v>3635</v>
      </c>
      <c r="F744" s="38" t="s">
        <v>94</v>
      </c>
      <c r="G744" s="39" t="s">
        <v>3636</v>
      </c>
      <c r="H744" s="40">
        <v>43790</v>
      </c>
      <c r="I744" s="41">
        <f>Table13[[#This Row],[Fecha 
de 
expedición]]+1461</f>
        <v>45251</v>
      </c>
      <c r="J744" s="62" t="str">
        <f t="shared" ca="1" si="36"/>
        <v>si</v>
      </c>
      <c r="K744" s="8" t="str">
        <f t="shared" ca="1" si="37"/>
        <v>Debe renovar licencia luego de curso de 8 horas</v>
      </c>
      <c r="L744" s="8"/>
      <c r="M744" s="8" t="str">
        <f t="shared" ca="1" si="38"/>
        <v>no</v>
      </c>
      <c r="Q744" s="23" t="str" cm="1">
        <f t="array" aca="1" ref="Q744" ca="1">_xlfn.IFS(J744="no","no",$B$10="si","si")</f>
        <v>si</v>
      </c>
    </row>
    <row r="745" spans="1:17" x14ac:dyDescent="0.3">
      <c r="A745" s="64" t="s">
        <v>3641</v>
      </c>
      <c r="B745" s="56" t="s">
        <v>44</v>
      </c>
      <c r="C745" s="80" t="s">
        <v>3642</v>
      </c>
      <c r="D745" s="38" t="s">
        <v>57</v>
      </c>
      <c r="E745" s="37" t="s">
        <v>3643</v>
      </c>
      <c r="F745" s="38" t="s">
        <v>74</v>
      </c>
      <c r="G745" s="39" t="s">
        <v>3644</v>
      </c>
      <c r="H745" s="40">
        <v>44267</v>
      </c>
      <c r="I745" s="41">
        <f>Table13[[#This Row],[Fecha 
de 
expedición]]+1461</f>
        <v>45728</v>
      </c>
      <c r="J745" s="62" t="str">
        <f t="shared" ca="1" si="36"/>
        <v>si</v>
      </c>
      <c r="K745" s="8" t="str">
        <f t="shared" ca="1" si="37"/>
        <v/>
      </c>
      <c r="L745" s="8"/>
      <c r="M745" s="8" t="str">
        <f t="shared" ca="1" si="38"/>
        <v>no</v>
      </c>
      <c r="Q745" s="23" t="str" cm="1">
        <f t="array" aca="1" ref="Q745" ca="1">_xlfn.IFS(J745="no","no",$B$10="si","si")</f>
        <v>si</v>
      </c>
    </row>
    <row r="746" spans="1:17" x14ac:dyDescent="0.3">
      <c r="A746" s="64" t="s">
        <v>3645</v>
      </c>
      <c r="B746" s="56" t="s">
        <v>44</v>
      </c>
      <c r="C746" s="80" t="s">
        <v>3646</v>
      </c>
      <c r="D746" s="38" t="s">
        <v>57</v>
      </c>
      <c r="E746" s="37" t="s">
        <v>3647</v>
      </c>
      <c r="F746" s="38" t="s">
        <v>155</v>
      </c>
      <c r="G746" s="39" t="s">
        <v>3648</v>
      </c>
      <c r="H746" s="40">
        <v>43899</v>
      </c>
      <c r="I746" s="41">
        <f>Table13[[#This Row],[Fecha 
de 
expedición]]+1461</f>
        <v>45360</v>
      </c>
      <c r="J746" s="62" t="str">
        <f t="shared" ca="1" si="36"/>
        <v>si</v>
      </c>
      <c r="K746" s="8" t="str">
        <f t="shared" ca="1" si="37"/>
        <v/>
      </c>
      <c r="L746" s="8"/>
      <c r="M746" s="8" t="str">
        <f t="shared" ca="1" si="38"/>
        <v>no</v>
      </c>
      <c r="Q746" s="23" t="str" cm="1">
        <f t="array" aca="1" ref="Q746" ca="1">_xlfn.IFS(J746="no","no",$B$10="si","si")</f>
        <v>si</v>
      </c>
    </row>
    <row r="747" spans="1:17" x14ac:dyDescent="0.3">
      <c r="A747" s="64" t="s">
        <v>3653</v>
      </c>
      <c r="B747" s="56" t="s">
        <v>44</v>
      </c>
      <c r="C747" s="80" t="s">
        <v>3654</v>
      </c>
      <c r="D747" s="38" t="s">
        <v>46</v>
      </c>
      <c r="E747" s="37" t="s">
        <v>3655</v>
      </c>
      <c r="F747" s="38" t="s">
        <v>194</v>
      </c>
      <c r="G747" s="39" t="s">
        <v>3656</v>
      </c>
      <c r="H747" s="40">
        <v>44331</v>
      </c>
      <c r="I747" s="41">
        <f>Table13[[#This Row],[Fecha 
de 
expedición]]+1461</f>
        <v>45792</v>
      </c>
      <c r="J747" s="62" t="str">
        <f t="shared" ca="1" si="36"/>
        <v>si</v>
      </c>
      <c r="K747" s="8" t="str">
        <f t="shared" ca="1" si="37"/>
        <v/>
      </c>
      <c r="L747" s="8"/>
      <c r="M747" s="8" t="str">
        <f t="shared" ca="1" si="38"/>
        <v>no</v>
      </c>
      <c r="Q747" s="23" t="str" cm="1">
        <f t="array" aca="1" ref="Q747" ca="1">_xlfn.IFS(J747="no","no",$B$10="si","si")</f>
        <v>si</v>
      </c>
    </row>
    <row r="748" spans="1:17" x14ac:dyDescent="0.3">
      <c r="A748" s="64" t="s">
        <v>3657</v>
      </c>
      <c r="B748" s="56" t="s">
        <v>44</v>
      </c>
      <c r="C748" s="80" t="s">
        <v>3658</v>
      </c>
      <c r="D748" s="38" t="s">
        <v>57</v>
      </c>
      <c r="E748" s="37" t="s">
        <v>3659</v>
      </c>
      <c r="F748" s="38" t="s">
        <v>1035</v>
      </c>
      <c r="G748" s="39" t="s">
        <v>3660</v>
      </c>
      <c r="H748" s="40">
        <v>43803</v>
      </c>
      <c r="I748" s="41">
        <f>Table13[[#This Row],[Fecha 
de 
expedición]]+1461</f>
        <v>45264</v>
      </c>
      <c r="J748" s="62" t="str">
        <f t="shared" ca="1" si="36"/>
        <v>si</v>
      </c>
      <c r="K748" s="8" t="str">
        <f t="shared" ca="1" si="37"/>
        <v/>
      </c>
      <c r="L748" s="8"/>
      <c r="M748" s="8" t="str">
        <f t="shared" ca="1" si="38"/>
        <v>no</v>
      </c>
      <c r="Q748" s="23" t="str" cm="1">
        <f t="array" aca="1" ref="Q748" ca="1">_xlfn.IFS(J748="no","no",$B$10="si","si")</f>
        <v>si</v>
      </c>
    </row>
    <row r="749" spans="1:17" x14ac:dyDescent="0.3">
      <c r="A749" s="64" t="s">
        <v>3661</v>
      </c>
      <c r="B749" s="56" t="s">
        <v>44</v>
      </c>
      <c r="C749" s="80" t="s">
        <v>3662</v>
      </c>
      <c r="D749" s="38" t="s">
        <v>57</v>
      </c>
      <c r="E749" s="37" t="s">
        <v>3663</v>
      </c>
      <c r="F749" s="38" t="s">
        <v>606</v>
      </c>
      <c r="G749" s="39" t="s">
        <v>3664</v>
      </c>
      <c r="H749" s="40">
        <v>43718</v>
      </c>
      <c r="I749" s="41">
        <f>Table13[[#This Row],[Fecha 
de 
expedición]]+1461</f>
        <v>45179</v>
      </c>
      <c r="J749" s="62" t="str">
        <f t="shared" ca="1" si="36"/>
        <v>si</v>
      </c>
      <c r="K749" s="8" t="str">
        <f t="shared" ca="1" si="37"/>
        <v>Debe renovar licencia luego de curso de 8 horas</v>
      </c>
      <c r="L749" s="8"/>
      <c r="M749" s="8" t="str">
        <f t="shared" ca="1" si="38"/>
        <v>no</v>
      </c>
      <c r="Q749" s="23" t="str" cm="1">
        <f t="array" aca="1" ref="Q749" ca="1">_xlfn.IFS(J749="no","no",$B$10="si","si")</f>
        <v>si</v>
      </c>
    </row>
    <row r="750" spans="1:17" x14ac:dyDescent="0.3">
      <c r="A750" s="64" t="s">
        <v>3665</v>
      </c>
      <c r="B750" s="56" t="s">
        <v>44</v>
      </c>
      <c r="C750" s="80" t="s">
        <v>3666</v>
      </c>
      <c r="D750" s="38" t="s">
        <v>57</v>
      </c>
      <c r="E750" s="37" t="s">
        <v>3667</v>
      </c>
      <c r="F750" s="38" t="s">
        <v>194</v>
      </c>
      <c r="G750" s="39" t="s">
        <v>3668</v>
      </c>
      <c r="H750" s="40">
        <v>44335</v>
      </c>
      <c r="I750" s="41">
        <f>Table13[[#This Row],[Fecha 
de 
expedición]]+1461</f>
        <v>45796</v>
      </c>
      <c r="J750" s="62" t="str">
        <f t="shared" ca="1" si="36"/>
        <v>si</v>
      </c>
      <c r="K750" s="8" t="str">
        <f t="shared" ca="1" si="37"/>
        <v/>
      </c>
      <c r="L750" s="8"/>
      <c r="M750" s="8" t="str">
        <f t="shared" ca="1" si="38"/>
        <v>no</v>
      </c>
      <c r="Q750" s="23" t="str" cm="1">
        <f t="array" aca="1" ref="Q750" ca="1">_xlfn.IFS(J750="no","no",$B$10="si","si")</f>
        <v>si</v>
      </c>
    </row>
    <row r="751" spans="1:17" x14ac:dyDescent="0.3">
      <c r="A751" s="64" t="s">
        <v>3669</v>
      </c>
      <c r="B751" s="56" t="s">
        <v>44</v>
      </c>
      <c r="C751" s="80" t="s">
        <v>3670</v>
      </c>
      <c r="D751" s="38" t="s">
        <v>57</v>
      </c>
      <c r="E751" s="37" t="s">
        <v>3671</v>
      </c>
      <c r="F751" s="38" t="s">
        <v>1035</v>
      </c>
      <c r="G751" s="39" t="s">
        <v>3660</v>
      </c>
      <c r="H751" s="40">
        <v>43803</v>
      </c>
      <c r="I751" s="41">
        <f>Table13[[#This Row],[Fecha 
de 
expedición]]+1461</f>
        <v>45264</v>
      </c>
      <c r="J751" s="62" t="str">
        <f t="shared" ca="1" si="36"/>
        <v>si</v>
      </c>
      <c r="K751" s="8" t="str">
        <f t="shared" ca="1" si="37"/>
        <v/>
      </c>
      <c r="L751" s="8"/>
      <c r="M751" s="8" t="str">
        <f t="shared" ca="1" si="38"/>
        <v>no</v>
      </c>
      <c r="Q751" s="23" t="str" cm="1">
        <f t="array" aca="1" ref="Q751" ca="1">_xlfn.IFS(J751="no","no",$B$10="si","si")</f>
        <v>si</v>
      </c>
    </row>
    <row r="752" spans="1:17" x14ac:dyDescent="0.3">
      <c r="A752" s="64" t="s">
        <v>3672</v>
      </c>
      <c r="B752" s="56" t="s">
        <v>44</v>
      </c>
      <c r="C752" s="80" t="s">
        <v>3673</v>
      </c>
      <c r="D752" s="38" t="s">
        <v>57</v>
      </c>
      <c r="E752" s="37" t="s">
        <v>3938</v>
      </c>
      <c r="F752" s="38" t="s">
        <v>74</v>
      </c>
      <c r="G752" s="39" t="s">
        <v>3674</v>
      </c>
      <c r="H752" s="40">
        <v>43852</v>
      </c>
      <c r="I752" s="41">
        <f>Table13[[#This Row],[Fecha 
de 
expedición]]+1461</f>
        <v>45313</v>
      </c>
      <c r="J752" s="62" t="str">
        <f t="shared" ca="1" si="36"/>
        <v>si</v>
      </c>
      <c r="K752" s="8" t="str">
        <f t="shared" ca="1" si="37"/>
        <v/>
      </c>
      <c r="L752" s="8"/>
      <c r="M752" s="8" t="str">
        <f t="shared" ca="1" si="38"/>
        <v>no</v>
      </c>
      <c r="Q752" s="23" t="str" cm="1">
        <f t="array" aca="1" ref="Q752" ca="1">_xlfn.IFS(J752="no","no",$B$10="si","si")</f>
        <v>si</v>
      </c>
    </row>
    <row r="753" spans="1:17" x14ac:dyDescent="0.3">
      <c r="A753" s="64" t="s">
        <v>3675</v>
      </c>
      <c r="B753" s="56" t="s">
        <v>44</v>
      </c>
      <c r="C753" s="80" t="s">
        <v>3676</v>
      </c>
      <c r="D753" s="38" t="s">
        <v>57</v>
      </c>
      <c r="E753" s="37" t="s">
        <v>3677</v>
      </c>
      <c r="F753" s="38" t="s">
        <v>129</v>
      </c>
      <c r="G753" s="39" t="s">
        <v>3678</v>
      </c>
      <c r="H753" s="40">
        <v>43803</v>
      </c>
      <c r="I753" s="41">
        <f>Table13[[#This Row],[Fecha 
de 
expedición]]+1461</f>
        <v>45264</v>
      </c>
      <c r="J753" s="62" t="str">
        <f t="shared" ca="1" si="36"/>
        <v>si</v>
      </c>
      <c r="K753" s="8" t="str">
        <f t="shared" ca="1" si="37"/>
        <v/>
      </c>
      <c r="L753" s="8"/>
      <c r="M753" s="8" t="str">
        <f t="shared" ca="1" si="38"/>
        <v>no</v>
      </c>
      <c r="Q753" s="23" t="str" cm="1">
        <f t="array" aca="1" ref="Q753" ca="1">_xlfn.IFS(J753="no","no",$B$10="si","si")</f>
        <v>si</v>
      </c>
    </row>
    <row r="754" spans="1:17" x14ac:dyDescent="0.3">
      <c r="A754" s="61" t="s">
        <v>3679</v>
      </c>
      <c r="B754" s="56" t="s">
        <v>44</v>
      </c>
      <c r="C754" s="57" t="s">
        <v>3680</v>
      </c>
      <c r="D754" s="38" t="s">
        <v>57</v>
      </c>
      <c r="E754" s="178" t="s">
        <v>3681</v>
      </c>
      <c r="F754" s="38" t="s">
        <v>89</v>
      </c>
      <c r="G754" s="39" t="s">
        <v>3682</v>
      </c>
      <c r="H754" s="40">
        <v>44363</v>
      </c>
      <c r="I754" s="41">
        <f>Table13[[#This Row],[Fecha 
de 
expedición]]+1461</f>
        <v>45824</v>
      </c>
      <c r="J754" s="62" t="str">
        <f t="shared" ca="1" si="36"/>
        <v>si</v>
      </c>
      <c r="K754" s="8" t="str">
        <f t="shared" ca="1" si="37"/>
        <v/>
      </c>
      <c r="L754" s="8"/>
      <c r="M754" s="8" t="str">
        <f t="shared" ca="1" si="38"/>
        <v>no</v>
      </c>
      <c r="Q754" s="23" t="str" cm="1">
        <f t="array" aca="1" ref="Q754" ca="1">_xlfn.IFS(J754="no","no",$B$10="si","si")</f>
        <v>si</v>
      </c>
    </row>
    <row r="755" spans="1:17" x14ac:dyDescent="0.3">
      <c r="A755" s="64" t="s">
        <v>3683</v>
      </c>
      <c r="B755" s="56" t="s">
        <v>44</v>
      </c>
      <c r="C755" s="80" t="s">
        <v>3684</v>
      </c>
      <c r="D755" s="38" t="s">
        <v>57</v>
      </c>
      <c r="E755" s="37" t="s">
        <v>3685</v>
      </c>
      <c r="F755" s="38" t="s">
        <v>53</v>
      </c>
      <c r="G755" s="39" t="s">
        <v>3686</v>
      </c>
      <c r="H755" s="40">
        <v>43790</v>
      </c>
      <c r="I755" s="41">
        <f>Table13[[#This Row],[Fecha 
de 
expedición]]+1461</f>
        <v>45251</v>
      </c>
      <c r="J755" s="62" t="str">
        <f t="shared" ca="1" si="36"/>
        <v>si</v>
      </c>
      <c r="K755" s="8" t="str">
        <f t="shared" ca="1" si="37"/>
        <v>Debe renovar licencia luego de curso de 8 horas</v>
      </c>
      <c r="L755" s="8"/>
      <c r="M755" s="8" t="str">
        <f t="shared" ca="1" si="38"/>
        <v>no</v>
      </c>
      <c r="Q755" s="23" t="str" cm="1">
        <f t="array" aca="1" ref="Q755" ca="1">_xlfn.IFS(J755="no","no",$B$10="si","si")</f>
        <v>si</v>
      </c>
    </row>
    <row r="756" spans="1:17" x14ac:dyDescent="0.3">
      <c r="A756" s="61" t="s">
        <v>3687</v>
      </c>
      <c r="B756" s="56" t="s">
        <v>62</v>
      </c>
      <c r="C756" s="80" t="s">
        <v>3688</v>
      </c>
      <c r="D756" s="38" t="s">
        <v>57</v>
      </c>
      <c r="E756" s="60" t="s">
        <v>3689</v>
      </c>
      <c r="F756" s="38" t="s">
        <v>3690</v>
      </c>
      <c r="G756" s="39" t="s">
        <v>3691</v>
      </c>
      <c r="H756" s="40">
        <v>42384</v>
      </c>
      <c r="I756" s="41">
        <f>Table13[[#This Row],[Fecha 
de 
expedición]]+1461</f>
        <v>43845</v>
      </c>
      <c r="J756" s="62" t="str">
        <f t="shared" ca="1" si="36"/>
        <v>no</v>
      </c>
      <c r="K756" s="8" t="str">
        <f t="shared" ca="1" si="37"/>
        <v/>
      </c>
      <c r="L756" s="8"/>
      <c r="M756" s="8" t="str">
        <f t="shared" ca="1" si="38"/>
        <v>si</v>
      </c>
      <c r="Q756" s="23" t="str" cm="1">
        <f t="array" aca="1" ref="Q756" ca="1">_xlfn.IFS(J756="no","no",$B$10="si","si")</f>
        <v>no</v>
      </c>
    </row>
    <row r="757" spans="1:17" ht="15" thickBot="1" x14ac:dyDescent="0.35">
      <c r="A757" s="136" t="s">
        <v>3692</v>
      </c>
      <c r="B757" s="116" t="s">
        <v>44</v>
      </c>
      <c r="C757" s="117" t="s">
        <v>3693</v>
      </c>
      <c r="D757" s="105" t="s">
        <v>57</v>
      </c>
      <c r="E757" s="118" t="s">
        <v>3694</v>
      </c>
      <c r="F757" s="105" t="s">
        <v>347</v>
      </c>
      <c r="G757" s="119" t="s">
        <v>3695</v>
      </c>
      <c r="H757" s="120">
        <v>44336</v>
      </c>
      <c r="I757" s="121">
        <f>Table13[[#This Row],[Fecha 
de 
expedición]]+1461</f>
        <v>45797</v>
      </c>
      <c r="J757" s="122" t="str">
        <f t="shared" ca="1" si="36"/>
        <v>si</v>
      </c>
      <c r="K757" s="8" t="str">
        <f t="shared" ca="1" si="37"/>
        <v/>
      </c>
      <c r="L757" s="8"/>
      <c r="M757" s="8" t="str">
        <f t="shared" ca="1" si="38"/>
        <v>no</v>
      </c>
      <c r="Q757" s="23" t="str" cm="1">
        <f t="array" aca="1" ref="Q757" ca="1">_xlfn.IFS(J757="no","no",$B$10="si","si")</f>
        <v>si</v>
      </c>
    </row>
    <row r="758" spans="1:17" ht="15" thickBot="1" x14ac:dyDescent="0.35">
      <c r="A758" s="163" t="s">
        <v>3700</v>
      </c>
      <c r="B758" s="155" t="s">
        <v>44</v>
      </c>
      <c r="C758" s="156" t="s">
        <v>3701</v>
      </c>
      <c r="D758" s="157" t="s">
        <v>57</v>
      </c>
      <c r="E758" s="189" t="s">
        <v>3702</v>
      </c>
      <c r="F758" s="157" t="s">
        <v>119</v>
      </c>
      <c r="G758" s="159" t="s">
        <v>3703</v>
      </c>
      <c r="H758" s="160">
        <v>44336</v>
      </c>
      <c r="I758" s="161">
        <f>Table13[[#This Row],[Fecha 
de 
expedición]]+1461</f>
        <v>45797</v>
      </c>
      <c r="J758" s="162" t="str">
        <f t="shared" ca="1" si="36"/>
        <v>si</v>
      </c>
      <c r="K758" s="8" t="str">
        <f t="shared" ca="1" si="37"/>
        <v/>
      </c>
      <c r="L758" s="8"/>
      <c r="M758" s="8" t="str">
        <f t="shared" ca="1" si="38"/>
        <v>no</v>
      </c>
      <c r="Q758" s="23" t="str" cm="1">
        <f t="array" aca="1" ref="Q758" ca="1">_xlfn.IFS(J758="no","no",$B$10="si","si")</f>
        <v>si</v>
      </c>
    </row>
    <row r="759" spans="1:17" x14ac:dyDescent="0.3">
      <c r="A759" s="141" t="s">
        <v>3704</v>
      </c>
      <c r="B759" s="107" t="s">
        <v>44</v>
      </c>
      <c r="C759" s="108" t="s">
        <v>3705</v>
      </c>
      <c r="D759" s="109" t="s">
        <v>57</v>
      </c>
      <c r="E759" s="110" t="s">
        <v>3706</v>
      </c>
      <c r="F759" s="109" t="s">
        <v>119</v>
      </c>
      <c r="G759" s="111" t="s">
        <v>3707</v>
      </c>
      <c r="H759" s="112">
        <v>44333</v>
      </c>
      <c r="I759" s="113">
        <f>Table13[[#This Row],[Fecha 
de 
expedición]]+1461</f>
        <v>45794</v>
      </c>
      <c r="J759" s="114" t="str">
        <f t="shared" ca="1" si="36"/>
        <v>si</v>
      </c>
      <c r="K759" s="8" t="str">
        <f t="shared" ca="1" si="37"/>
        <v/>
      </c>
      <c r="L759" s="8"/>
      <c r="M759" s="8" t="str">
        <f t="shared" ca="1" si="38"/>
        <v>no</v>
      </c>
      <c r="Q759" s="23" t="str" cm="1">
        <f t="array" aca="1" ref="Q759" ca="1">_xlfn.IFS(J759="no","no",$B$10="si","si")</f>
        <v>si</v>
      </c>
    </row>
    <row r="760" spans="1:17" x14ac:dyDescent="0.3">
      <c r="A760" s="64" t="s">
        <v>3708</v>
      </c>
      <c r="B760" s="56" t="s">
        <v>44</v>
      </c>
      <c r="C760" s="80" t="s">
        <v>3709</v>
      </c>
      <c r="D760" s="38" t="s">
        <v>46</v>
      </c>
      <c r="E760" s="37" t="s">
        <v>3710</v>
      </c>
      <c r="F760" s="38" t="s">
        <v>74</v>
      </c>
      <c r="G760" s="39" t="s">
        <v>3711</v>
      </c>
      <c r="H760" s="40">
        <v>43852</v>
      </c>
      <c r="I760" s="41">
        <f>Table13[[#This Row],[Fecha 
de 
expedición]]+1461</f>
        <v>45313</v>
      </c>
      <c r="J760" s="62" t="str">
        <f t="shared" ca="1" si="36"/>
        <v>si</v>
      </c>
      <c r="K760" s="8" t="str">
        <f t="shared" ca="1" si="37"/>
        <v/>
      </c>
      <c r="L760" s="8"/>
      <c r="M760" s="8" t="str">
        <f t="shared" ca="1" si="38"/>
        <v>no</v>
      </c>
      <c r="Q760" s="23" t="str" cm="1">
        <f t="array" aca="1" ref="Q760" ca="1">_xlfn.IFS(J760="no","no",$B$10="si","si")</f>
        <v>si</v>
      </c>
    </row>
    <row r="761" spans="1:17" x14ac:dyDescent="0.3">
      <c r="A761" s="64" t="s">
        <v>3712</v>
      </c>
      <c r="B761" s="56" t="s">
        <v>44</v>
      </c>
      <c r="C761" s="80" t="s">
        <v>3713</v>
      </c>
      <c r="D761" s="38" t="s">
        <v>57</v>
      </c>
      <c r="E761" s="37" t="s">
        <v>3714</v>
      </c>
      <c r="F761" s="38" t="s">
        <v>74</v>
      </c>
      <c r="G761" s="39" t="s">
        <v>3715</v>
      </c>
      <c r="H761" s="40">
        <v>43790</v>
      </c>
      <c r="I761" s="41">
        <f>Table13[[#This Row],[Fecha 
de 
expedición]]+1461</f>
        <v>45251</v>
      </c>
      <c r="J761" s="62" t="str">
        <f t="shared" ca="1" si="36"/>
        <v>si</v>
      </c>
      <c r="K761" s="8" t="str">
        <f t="shared" ca="1" si="37"/>
        <v>Debe renovar licencia luego de curso de 8 horas</v>
      </c>
      <c r="L761" s="8"/>
      <c r="M761" s="8" t="str">
        <f t="shared" ca="1" si="38"/>
        <v>no</v>
      </c>
      <c r="Q761" s="23" t="str" cm="1">
        <f t="array" aca="1" ref="Q761" ca="1">_xlfn.IFS(J761="no","no",$B$10="si","si")</f>
        <v>si</v>
      </c>
    </row>
    <row r="762" spans="1:17" x14ac:dyDescent="0.3">
      <c r="A762" s="61" t="s">
        <v>3720</v>
      </c>
      <c r="B762" s="56" t="s">
        <v>44</v>
      </c>
      <c r="C762" s="57" t="s">
        <v>3721</v>
      </c>
      <c r="D762" s="38" t="s">
        <v>57</v>
      </c>
      <c r="E762" s="178" t="s">
        <v>3722</v>
      </c>
      <c r="F762" s="38" t="s">
        <v>74</v>
      </c>
      <c r="G762" s="39" t="s">
        <v>3723</v>
      </c>
      <c r="H762" s="40">
        <v>44455</v>
      </c>
      <c r="I762" s="41">
        <f>Table13[[#This Row],[Fecha 
de 
expedición]]+1461</f>
        <v>45916</v>
      </c>
      <c r="J762" s="62" t="str">
        <f t="shared" ca="1" si="36"/>
        <v>si</v>
      </c>
      <c r="K762" s="8" t="str">
        <f t="shared" ca="1" si="37"/>
        <v/>
      </c>
      <c r="L762" s="8"/>
      <c r="M762" s="8" t="str">
        <f t="shared" ca="1" si="38"/>
        <v>no</v>
      </c>
      <c r="Q762" s="23" t="str" cm="1">
        <f t="array" aca="1" ref="Q762" ca="1">_xlfn.IFS(J762="no","no",$B$10="si","si")</f>
        <v>si</v>
      </c>
    </row>
    <row r="763" spans="1:17" x14ac:dyDescent="0.3">
      <c r="A763" s="64" t="s">
        <v>3724</v>
      </c>
      <c r="B763" s="56" t="s">
        <v>44</v>
      </c>
      <c r="C763" s="80" t="s">
        <v>3725</v>
      </c>
      <c r="D763" s="38" t="s">
        <v>57</v>
      </c>
      <c r="E763" s="42" t="s">
        <v>9963</v>
      </c>
      <c r="F763" s="38" t="s">
        <v>74</v>
      </c>
      <c r="G763" s="39" t="s">
        <v>3727</v>
      </c>
      <c r="H763" s="40">
        <v>44280</v>
      </c>
      <c r="I763" s="41">
        <f>Table13[[#This Row],[Fecha 
de 
expedición]]+1461</f>
        <v>45741</v>
      </c>
      <c r="J763" s="62" t="str">
        <f t="shared" ca="1" si="36"/>
        <v>si</v>
      </c>
      <c r="K763" s="8" t="str">
        <f t="shared" ca="1" si="37"/>
        <v/>
      </c>
      <c r="L763" s="8"/>
      <c r="M763" s="8" t="str">
        <f t="shared" ca="1" si="38"/>
        <v>no</v>
      </c>
      <c r="Q763" s="23" t="str" cm="1">
        <f t="array" aca="1" ref="Q763" ca="1">_xlfn.IFS(J763="no","no",$B$10="si","si")</f>
        <v>si</v>
      </c>
    </row>
    <row r="764" spans="1:17" x14ac:dyDescent="0.3">
      <c r="A764" s="64" t="s">
        <v>3728</v>
      </c>
      <c r="B764" s="56" t="s">
        <v>44</v>
      </c>
      <c r="C764" s="80" t="s">
        <v>3729</v>
      </c>
      <c r="D764" s="38" t="s">
        <v>57</v>
      </c>
      <c r="E764" s="37" t="s">
        <v>3730</v>
      </c>
      <c r="F764" s="38" t="s">
        <v>204</v>
      </c>
      <c r="G764" s="39" t="s">
        <v>3731</v>
      </c>
      <c r="H764" s="40">
        <v>43852</v>
      </c>
      <c r="I764" s="41">
        <f>Table13[[#This Row],[Fecha 
de 
expedición]]+1461</f>
        <v>45313</v>
      </c>
      <c r="J764" s="62" t="str">
        <f t="shared" ca="1" si="36"/>
        <v>si</v>
      </c>
      <c r="K764" s="8" t="str">
        <f t="shared" ca="1" si="37"/>
        <v/>
      </c>
      <c r="L764" s="8"/>
      <c r="M764" s="8" t="str">
        <f t="shared" ca="1" si="38"/>
        <v>no</v>
      </c>
      <c r="Q764" s="23" t="str" cm="1">
        <f t="array" aca="1" ref="Q764" ca="1">_xlfn.IFS(J764="no","no",$B$10="si","si")</f>
        <v>si</v>
      </c>
    </row>
    <row r="765" spans="1:17" x14ac:dyDescent="0.3">
      <c r="A765" s="64" t="s">
        <v>3732</v>
      </c>
      <c r="B765" s="56" t="s">
        <v>44</v>
      </c>
      <c r="C765" s="80" t="s">
        <v>3733</v>
      </c>
      <c r="D765" s="38" t="s">
        <v>46</v>
      </c>
      <c r="E765" s="37" t="s">
        <v>3734</v>
      </c>
      <c r="F765" s="38" t="s">
        <v>74</v>
      </c>
      <c r="G765" s="46" t="s">
        <v>3735</v>
      </c>
      <c r="H765" s="40">
        <v>43899</v>
      </c>
      <c r="I765" s="41">
        <f>Table13[[#This Row],[Fecha 
de 
expedición]]+1461</f>
        <v>45360</v>
      </c>
      <c r="J765" s="62" t="str">
        <f t="shared" ca="1" si="36"/>
        <v>si</v>
      </c>
      <c r="K765" s="8" t="str">
        <f t="shared" ca="1" si="37"/>
        <v/>
      </c>
      <c r="L765" s="8"/>
      <c r="M765" s="8" t="str">
        <f t="shared" ca="1" si="38"/>
        <v>no</v>
      </c>
      <c r="Q765" s="23" t="str" cm="1">
        <f t="array" aca="1" ref="Q765" ca="1">_xlfn.IFS(J765="no","no",$B$10="si","si")</f>
        <v>si</v>
      </c>
    </row>
    <row r="766" spans="1:17" x14ac:dyDescent="0.3">
      <c r="A766" s="64" t="s">
        <v>3736</v>
      </c>
      <c r="B766" s="56" t="s">
        <v>44</v>
      </c>
      <c r="C766" s="80" t="s">
        <v>3737</v>
      </c>
      <c r="D766" s="38" t="s">
        <v>46</v>
      </c>
      <c r="E766" s="37" t="s">
        <v>3738</v>
      </c>
      <c r="F766" s="38" t="s">
        <v>606</v>
      </c>
      <c r="G766" s="39" t="s">
        <v>3739</v>
      </c>
      <c r="H766" s="40">
        <v>44333</v>
      </c>
      <c r="I766" s="41">
        <f>Table13[[#This Row],[Fecha 
de 
expedición]]+1461</f>
        <v>45794</v>
      </c>
      <c r="J766" s="62" t="str">
        <f t="shared" ca="1" si="36"/>
        <v>si</v>
      </c>
      <c r="K766" s="8" t="str">
        <f t="shared" ca="1" si="37"/>
        <v/>
      </c>
      <c r="L766" s="8"/>
      <c r="M766" s="8" t="str">
        <f t="shared" ca="1" si="38"/>
        <v>no</v>
      </c>
      <c r="Q766" s="23" t="str" cm="1">
        <f t="array" aca="1" ref="Q766" ca="1">_xlfn.IFS(J766="no","no",$B$10="si","si")</f>
        <v>si</v>
      </c>
    </row>
    <row r="767" spans="1:17" x14ac:dyDescent="0.3">
      <c r="A767" s="61" t="s">
        <v>3740</v>
      </c>
      <c r="B767" s="56" t="s">
        <v>44</v>
      </c>
      <c r="C767" s="57" t="s">
        <v>3741</v>
      </c>
      <c r="D767" s="38" t="s">
        <v>57</v>
      </c>
      <c r="E767" s="178" t="s">
        <v>3742</v>
      </c>
      <c r="F767" s="38" t="s">
        <v>119</v>
      </c>
      <c r="G767" s="39" t="s">
        <v>3743</v>
      </c>
      <c r="H767" s="40">
        <v>44427</v>
      </c>
      <c r="I767" s="41">
        <f>Table13[[#This Row],[Fecha 
de 
expedición]]+1461</f>
        <v>45888</v>
      </c>
      <c r="J767" s="62" t="str">
        <f t="shared" ca="1" si="36"/>
        <v>si</v>
      </c>
      <c r="K767" s="8" t="str">
        <f t="shared" ca="1" si="37"/>
        <v/>
      </c>
      <c r="L767" s="8"/>
      <c r="M767" s="8" t="str">
        <f t="shared" ca="1" si="38"/>
        <v>no</v>
      </c>
      <c r="Q767" s="23" t="str" cm="1">
        <f t="array" aca="1" ref="Q767" ca="1">_xlfn.IFS(J767="no","no",$B$10="si","si")</f>
        <v>si</v>
      </c>
    </row>
    <row r="768" spans="1:17" ht="15" thickBot="1" x14ac:dyDescent="0.35">
      <c r="A768" s="136" t="s">
        <v>3748</v>
      </c>
      <c r="B768" s="116" t="s">
        <v>44</v>
      </c>
      <c r="C768" s="117" t="s">
        <v>3749</v>
      </c>
      <c r="D768" s="105" t="s">
        <v>46</v>
      </c>
      <c r="E768" s="118" t="s">
        <v>3750</v>
      </c>
      <c r="F768" s="105" t="s">
        <v>267</v>
      </c>
      <c r="G768" s="119" t="s">
        <v>3751</v>
      </c>
      <c r="H768" s="120">
        <v>44270</v>
      </c>
      <c r="I768" s="121">
        <f>Table13[[#This Row],[Fecha 
de 
expedición]]+1461</f>
        <v>45731</v>
      </c>
      <c r="J768" s="122" t="str">
        <f t="shared" ca="1" si="36"/>
        <v>si</v>
      </c>
      <c r="K768" s="8" t="str">
        <f t="shared" ca="1" si="37"/>
        <v/>
      </c>
      <c r="L768" s="8"/>
      <c r="M768" s="8" t="str">
        <f t="shared" ca="1" si="38"/>
        <v>no</v>
      </c>
      <c r="Q768" s="23" t="str" cm="1">
        <f t="array" aca="1" ref="Q768" ca="1">_xlfn.IFS(J768="no","no",$B$10="si","si")</f>
        <v>si</v>
      </c>
    </row>
    <row r="769" spans="1:17" ht="15" thickBot="1" x14ac:dyDescent="0.35">
      <c r="A769" s="163" t="s">
        <v>3752</v>
      </c>
      <c r="B769" s="155" t="s">
        <v>44</v>
      </c>
      <c r="C769" s="156" t="s">
        <v>3753</v>
      </c>
      <c r="D769" s="157" t="s">
        <v>57</v>
      </c>
      <c r="E769" s="158" t="s">
        <v>3754</v>
      </c>
      <c r="F769" s="157" t="s">
        <v>285</v>
      </c>
      <c r="G769" s="159" t="s">
        <v>3755</v>
      </c>
      <c r="H769" s="160">
        <v>44267</v>
      </c>
      <c r="I769" s="161">
        <f>Table13[[#This Row],[Fecha 
de 
expedición]]+1461</f>
        <v>45728</v>
      </c>
      <c r="J769" s="162" t="str">
        <f t="shared" ca="1" si="36"/>
        <v>si</v>
      </c>
      <c r="K769" s="8" t="str">
        <f t="shared" ca="1" si="37"/>
        <v/>
      </c>
      <c r="L769" s="8"/>
      <c r="M769" s="8" t="str">
        <f t="shared" ca="1" si="38"/>
        <v>no</v>
      </c>
      <c r="Q769" s="23" t="str" cm="1">
        <f t="array" aca="1" ref="Q769" ca="1">_xlfn.IFS(J769="no","no",$B$10="si","si")</f>
        <v>si</v>
      </c>
    </row>
    <row r="770" spans="1:17" x14ac:dyDescent="0.3">
      <c r="A770" s="141" t="s">
        <v>3756</v>
      </c>
      <c r="B770" s="107" t="s">
        <v>44</v>
      </c>
      <c r="C770" s="108" t="s">
        <v>3757</v>
      </c>
      <c r="D770" s="109" t="s">
        <v>46</v>
      </c>
      <c r="E770" s="110" t="s">
        <v>3758</v>
      </c>
      <c r="F770" s="109" t="s">
        <v>155</v>
      </c>
      <c r="G770" s="111" t="s">
        <v>3759</v>
      </c>
      <c r="H770" s="112">
        <v>44267</v>
      </c>
      <c r="I770" s="113">
        <f>Table13[[#This Row],[Fecha 
de 
expedición]]+1461</f>
        <v>45728</v>
      </c>
      <c r="J770" s="114" t="str">
        <f t="shared" ca="1" si="36"/>
        <v>si</v>
      </c>
      <c r="K770" s="8" t="str">
        <f t="shared" ca="1" si="37"/>
        <v/>
      </c>
      <c r="L770" s="8"/>
      <c r="M770" s="8" t="str">
        <f t="shared" ca="1" si="38"/>
        <v>no</v>
      </c>
      <c r="Q770" s="23" t="str" cm="1">
        <f t="array" aca="1" ref="Q770" ca="1">_xlfn.IFS(J770="no","no",$B$10="si","si")</f>
        <v>si</v>
      </c>
    </row>
    <row r="771" spans="1:17" ht="15" thickBot="1" x14ac:dyDescent="0.35">
      <c r="A771" s="115" t="s">
        <v>3764</v>
      </c>
      <c r="B771" s="116" t="s">
        <v>44</v>
      </c>
      <c r="C771" s="117" t="s">
        <v>3765</v>
      </c>
      <c r="D771" s="105" t="s">
        <v>57</v>
      </c>
      <c r="E771" s="118" t="s">
        <v>3766</v>
      </c>
      <c r="F771" s="105" t="s">
        <v>119</v>
      </c>
      <c r="G771" s="119" t="s">
        <v>3767</v>
      </c>
      <c r="H771" s="120">
        <v>44341</v>
      </c>
      <c r="I771" s="121">
        <f>Table13[[#This Row],[Fecha 
de 
expedición]]+1461</f>
        <v>45802</v>
      </c>
      <c r="J771" s="122" t="str">
        <f t="shared" ca="1" si="36"/>
        <v>si</v>
      </c>
      <c r="K771" s="8" t="str">
        <f t="shared" ca="1" si="37"/>
        <v/>
      </c>
      <c r="L771" s="8"/>
      <c r="M771" s="8" t="str">
        <f t="shared" ca="1" si="38"/>
        <v>no</v>
      </c>
      <c r="Q771" s="23" t="str" cm="1">
        <f t="array" aca="1" ref="Q771" ca="1">_xlfn.IFS(J771="no","no",$B$10="si","si")</f>
        <v>si</v>
      </c>
    </row>
    <row r="772" spans="1:17" ht="15" thickBot="1" x14ac:dyDescent="0.35">
      <c r="A772" s="168" t="s">
        <v>3768</v>
      </c>
      <c r="B772" s="155" t="s">
        <v>44</v>
      </c>
      <c r="C772" s="156" t="s">
        <v>3769</v>
      </c>
      <c r="D772" s="157" t="s">
        <v>57</v>
      </c>
      <c r="E772" s="189" t="s">
        <v>3770</v>
      </c>
      <c r="F772" s="157" t="s">
        <v>2833</v>
      </c>
      <c r="G772" s="159" t="s">
        <v>3771</v>
      </c>
      <c r="H772" s="160">
        <v>44259</v>
      </c>
      <c r="I772" s="161">
        <f>Table13[[#This Row],[Fecha 
de 
expedición]]+1461</f>
        <v>45720</v>
      </c>
      <c r="J772" s="162" t="str">
        <f t="shared" ca="1" si="36"/>
        <v>si</v>
      </c>
      <c r="K772" s="8" t="str">
        <f t="shared" ca="1" si="37"/>
        <v/>
      </c>
      <c r="L772" s="8"/>
      <c r="M772" s="8" t="str">
        <f t="shared" ca="1" si="38"/>
        <v>no</v>
      </c>
      <c r="Q772" s="23" t="str" cm="1">
        <f t="array" aca="1" ref="Q772" ca="1">_xlfn.IFS(J772="no","no",$B$10="si","si")</f>
        <v>si</v>
      </c>
    </row>
    <row r="773" spans="1:17" ht="15" thickBot="1" x14ac:dyDescent="0.35">
      <c r="A773" s="143" t="s">
        <v>3776</v>
      </c>
      <c r="B773" s="124" t="s">
        <v>44</v>
      </c>
      <c r="C773" s="125" t="s">
        <v>3777</v>
      </c>
      <c r="D773" s="126" t="s">
        <v>57</v>
      </c>
      <c r="E773" s="144" t="s">
        <v>3778</v>
      </c>
      <c r="F773" s="126" t="s">
        <v>655</v>
      </c>
      <c r="G773" s="128" t="s">
        <v>3779</v>
      </c>
      <c r="H773" s="129">
        <v>44336</v>
      </c>
      <c r="I773" s="130">
        <f>Table13[[#This Row],[Fecha 
de 
expedición]]+1461</f>
        <v>45797</v>
      </c>
      <c r="J773" s="131" t="str">
        <f t="shared" ca="1" si="36"/>
        <v>si</v>
      </c>
      <c r="K773" s="8" t="str">
        <f t="shared" ca="1" si="37"/>
        <v/>
      </c>
      <c r="L773" s="8"/>
      <c r="M773" s="8" t="str">
        <f t="shared" ca="1" si="38"/>
        <v>no</v>
      </c>
      <c r="Q773" s="23" t="str" cm="1">
        <f t="array" aca="1" ref="Q773" ca="1">_xlfn.IFS(J773="no","no",$B$10="si","si")</f>
        <v>si</v>
      </c>
    </row>
    <row r="774" spans="1:17" ht="15" thickBot="1" x14ac:dyDescent="0.35">
      <c r="A774" s="168" t="s">
        <v>3780</v>
      </c>
      <c r="B774" s="155" t="s">
        <v>44</v>
      </c>
      <c r="C774" s="188" t="s">
        <v>3781</v>
      </c>
      <c r="D774" s="157" t="s">
        <v>57</v>
      </c>
      <c r="E774" s="193" t="s">
        <v>3782</v>
      </c>
      <c r="F774" s="157" t="s">
        <v>199</v>
      </c>
      <c r="G774" s="159" t="s">
        <v>3783</v>
      </c>
      <c r="H774" s="160">
        <v>44455</v>
      </c>
      <c r="I774" s="161">
        <f>Table13[[#This Row],[Fecha 
de 
expedición]]+1461</f>
        <v>45916</v>
      </c>
      <c r="J774" s="162" t="str">
        <f t="shared" ca="1" si="36"/>
        <v>si</v>
      </c>
      <c r="K774" s="8" t="str">
        <f t="shared" ca="1" si="37"/>
        <v/>
      </c>
      <c r="L774" s="8"/>
      <c r="M774" s="8" t="str">
        <f t="shared" ca="1" si="38"/>
        <v>no</v>
      </c>
      <c r="Q774" s="23" t="str" cm="1">
        <f t="array" aca="1" ref="Q774" ca="1">_xlfn.IFS(J774="no","no",$B$10="si","si")</f>
        <v>si</v>
      </c>
    </row>
    <row r="775" spans="1:17" ht="15" thickBot="1" x14ac:dyDescent="0.35">
      <c r="A775" s="143" t="s">
        <v>3784</v>
      </c>
      <c r="B775" s="124" t="s">
        <v>44</v>
      </c>
      <c r="C775" s="125" t="s">
        <v>3785</v>
      </c>
      <c r="D775" s="126" t="s">
        <v>57</v>
      </c>
      <c r="E775" s="127" t="s">
        <v>3786</v>
      </c>
      <c r="F775" s="126" t="s">
        <v>1053</v>
      </c>
      <c r="G775" s="128" t="s">
        <v>3787</v>
      </c>
      <c r="H775" s="129">
        <v>44331</v>
      </c>
      <c r="I775" s="130">
        <f>Table13[[#This Row],[Fecha 
de 
expedición]]+1461</f>
        <v>45792</v>
      </c>
      <c r="J775" s="131" t="str">
        <f t="shared" ca="1" si="36"/>
        <v>si</v>
      </c>
      <c r="K775" s="8" t="str">
        <f t="shared" ca="1" si="37"/>
        <v/>
      </c>
      <c r="L775" s="8"/>
      <c r="M775" s="8" t="str">
        <f t="shared" ca="1" si="38"/>
        <v>no</v>
      </c>
      <c r="Q775" s="23" t="str" cm="1">
        <f t="array" aca="1" ref="Q775" ca="1">_xlfn.IFS(J775="no","no",$B$10="si","si")</f>
        <v>si</v>
      </c>
    </row>
    <row r="776" spans="1:17" ht="15" thickBot="1" x14ac:dyDescent="0.35">
      <c r="A776" s="163" t="s">
        <v>3788</v>
      </c>
      <c r="B776" s="155" t="s">
        <v>44</v>
      </c>
      <c r="C776" s="156" t="s">
        <v>3789</v>
      </c>
      <c r="D776" s="157" t="s">
        <v>57</v>
      </c>
      <c r="E776" s="158" t="s">
        <v>3790</v>
      </c>
      <c r="F776" s="157" t="s">
        <v>453</v>
      </c>
      <c r="G776" s="159" t="s">
        <v>3791</v>
      </c>
      <c r="H776" s="160">
        <v>44331</v>
      </c>
      <c r="I776" s="161">
        <f>Table13[[#This Row],[Fecha 
de 
expedición]]+1461</f>
        <v>45792</v>
      </c>
      <c r="J776" s="162" t="str">
        <f t="shared" ca="1" si="36"/>
        <v>si</v>
      </c>
      <c r="K776" s="8" t="str">
        <f t="shared" ca="1" si="37"/>
        <v/>
      </c>
      <c r="L776" s="8"/>
      <c r="M776" s="8" t="str">
        <f t="shared" ca="1" si="38"/>
        <v>no</v>
      </c>
      <c r="Q776" s="23" t="str" cm="1">
        <f t="array" aca="1" ref="Q776" ca="1">_xlfn.IFS(J776="no","no",$B$10="si","si")</f>
        <v>si</v>
      </c>
    </row>
    <row r="777" spans="1:17" x14ac:dyDescent="0.3">
      <c r="A777" s="106" t="s">
        <v>3792</v>
      </c>
      <c r="B777" s="107" t="s">
        <v>44</v>
      </c>
      <c r="C777" s="108" t="s">
        <v>3793</v>
      </c>
      <c r="D777" s="109" t="s">
        <v>57</v>
      </c>
      <c r="E777" s="110" t="s">
        <v>3794</v>
      </c>
      <c r="F777" s="109" t="s">
        <v>99</v>
      </c>
      <c r="G777" s="111" t="s">
        <v>3795</v>
      </c>
      <c r="H777" s="112">
        <v>44326</v>
      </c>
      <c r="I777" s="113">
        <f>Table13[[#This Row],[Fecha 
de 
expedición]]+1461</f>
        <v>45787</v>
      </c>
      <c r="J777" s="114" t="str">
        <f t="shared" ca="1" si="36"/>
        <v>si</v>
      </c>
      <c r="K777" s="8" t="str">
        <f t="shared" ca="1" si="37"/>
        <v/>
      </c>
      <c r="L777" s="8"/>
      <c r="M777" s="8" t="str">
        <f t="shared" ca="1" si="38"/>
        <v>no</v>
      </c>
      <c r="Q777" s="23" t="str" cm="1">
        <f t="array" aca="1" ref="Q777" ca="1">_xlfn.IFS(J777="no","no",$B$10="si","si")</f>
        <v>si</v>
      </c>
    </row>
    <row r="778" spans="1:17" ht="15" thickBot="1" x14ac:dyDescent="0.35">
      <c r="A778" s="179" t="s">
        <v>3796</v>
      </c>
      <c r="B778" s="116" t="s">
        <v>44</v>
      </c>
      <c r="C778" s="180" t="s">
        <v>3797</v>
      </c>
      <c r="D778" s="105" t="s">
        <v>57</v>
      </c>
      <c r="E778" s="196" t="s">
        <v>3798</v>
      </c>
      <c r="F778" s="105" t="s">
        <v>119</v>
      </c>
      <c r="G778" s="119" t="s">
        <v>3799</v>
      </c>
      <c r="H778" s="201">
        <v>44516</v>
      </c>
      <c r="I778" s="204">
        <f>Table13[[#This Row],[Fecha 
de 
expedición]]+1461</f>
        <v>45977</v>
      </c>
      <c r="J778" s="122" t="str">
        <f t="shared" ca="1" si="36"/>
        <v>si</v>
      </c>
      <c r="K778" s="8" t="str">
        <f t="shared" ca="1" si="37"/>
        <v/>
      </c>
      <c r="L778" s="8"/>
      <c r="M778" s="8" t="str">
        <f t="shared" ca="1" si="38"/>
        <v>no</v>
      </c>
      <c r="Q778" s="23" t="str" cm="1">
        <f t="array" aca="1" ref="Q778" ca="1">_xlfn.IFS(J778="no","no",$B$10="si","si")</f>
        <v>si</v>
      </c>
    </row>
    <row r="779" spans="1:17" x14ac:dyDescent="0.3">
      <c r="A779" s="104" t="s">
        <v>3808</v>
      </c>
      <c r="B779" s="96" t="s">
        <v>44</v>
      </c>
      <c r="C779" s="97" t="s">
        <v>3809</v>
      </c>
      <c r="D779" s="98" t="s">
        <v>57</v>
      </c>
      <c r="E779" s="99" t="s">
        <v>3810</v>
      </c>
      <c r="F779" s="98" t="s">
        <v>53</v>
      </c>
      <c r="G779" s="100" t="s">
        <v>3811</v>
      </c>
      <c r="H779" s="101">
        <v>44331</v>
      </c>
      <c r="I779" s="102">
        <f>Table13[[#This Row],[Fecha 
de 
expedición]]+1461</f>
        <v>45792</v>
      </c>
      <c r="J779" s="103" t="str">
        <f t="shared" ca="1" si="36"/>
        <v>si</v>
      </c>
      <c r="K779" s="8" t="str">
        <f t="shared" ca="1" si="37"/>
        <v/>
      </c>
      <c r="L779" s="8"/>
      <c r="M779" s="8" t="str">
        <f t="shared" ca="1" si="38"/>
        <v>no</v>
      </c>
      <c r="Q779" s="23" t="str" cm="1">
        <f t="array" aca="1" ref="Q779" ca="1">_xlfn.IFS(J779="no","no",$B$10="si","si")</f>
        <v>si</v>
      </c>
    </row>
    <row r="780" spans="1:17" x14ac:dyDescent="0.3">
      <c r="A780" s="64" t="s">
        <v>3812</v>
      </c>
      <c r="B780" s="56" t="s">
        <v>44</v>
      </c>
      <c r="C780" s="80" t="s">
        <v>3813</v>
      </c>
      <c r="D780" s="38" t="s">
        <v>57</v>
      </c>
      <c r="E780" s="37" t="s">
        <v>3814</v>
      </c>
      <c r="F780" s="38" t="s">
        <v>74</v>
      </c>
      <c r="G780" s="39" t="s">
        <v>3815</v>
      </c>
      <c r="H780" s="40">
        <v>44334</v>
      </c>
      <c r="I780" s="41">
        <f>Table13[[#This Row],[Fecha 
de 
expedición]]+1461</f>
        <v>45795</v>
      </c>
      <c r="J780" s="62" t="str">
        <f t="shared" ca="1" si="36"/>
        <v>si</v>
      </c>
      <c r="K780" s="8" t="str">
        <f t="shared" ca="1" si="37"/>
        <v/>
      </c>
      <c r="L780" s="8"/>
      <c r="M780" s="8" t="str">
        <f t="shared" ca="1" si="38"/>
        <v>no</v>
      </c>
      <c r="Q780" s="23" t="str" cm="1">
        <f t="array" aca="1" ref="Q780" ca="1">_xlfn.IFS(J780="no","no",$B$10="si","si")</f>
        <v>si</v>
      </c>
    </row>
    <row r="781" spans="1:17" ht="15" thickBot="1" x14ac:dyDescent="0.35">
      <c r="A781" s="184" t="s">
        <v>3816</v>
      </c>
      <c r="B781" s="148" t="s">
        <v>62</v>
      </c>
      <c r="C781" s="149" t="s">
        <v>3817</v>
      </c>
      <c r="D781" s="85" t="s">
        <v>57</v>
      </c>
      <c r="E781" s="191"/>
      <c r="F781" s="85" t="s">
        <v>425</v>
      </c>
      <c r="G781" s="150" t="s">
        <v>3818</v>
      </c>
      <c r="H781" s="151">
        <v>42493</v>
      </c>
      <c r="I781" s="152">
        <f>Table13[[#This Row],[Fecha 
de 
expedición]]+1461</f>
        <v>43954</v>
      </c>
      <c r="J781" s="153" t="str">
        <f t="shared" ca="1" si="36"/>
        <v>no</v>
      </c>
      <c r="K781" s="8" t="str">
        <f t="shared" ca="1" si="37"/>
        <v/>
      </c>
      <c r="L781" s="8"/>
      <c r="M781" s="8" t="str">
        <f t="shared" ca="1" si="38"/>
        <v>si</v>
      </c>
      <c r="Q781" s="23" t="str" cm="1">
        <f t="array" aca="1" ref="Q781" ca="1">_xlfn.IFS(J781="no","no",$B$10="si","si")</f>
        <v>no</v>
      </c>
    </row>
    <row r="782" spans="1:17" x14ac:dyDescent="0.3">
      <c r="A782" s="145" t="s">
        <v>3819</v>
      </c>
      <c r="B782" s="107" t="s">
        <v>44</v>
      </c>
      <c r="C782" s="108" t="s">
        <v>3820</v>
      </c>
      <c r="D782" s="109" t="s">
        <v>57</v>
      </c>
      <c r="E782" s="182" t="s">
        <v>3821</v>
      </c>
      <c r="F782" s="109" t="s">
        <v>2833</v>
      </c>
      <c r="G782" s="111" t="s">
        <v>3822</v>
      </c>
      <c r="H782" s="112">
        <v>44390</v>
      </c>
      <c r="I782" s="113">
        <f>Table13[[#This Row],[Fecha 
de 
expedición]]+1461</f>
        <v>45851</v>
      </c>
      <c r="J782" s="114" t="str">
        <f t="shared" ca="1" si="36"/>
        <v>si</v>
      </c>
      <c r="K782" s="8" t="str">
        <f t="shared" ca="1" si="37"/>
        <v/>
      </c>
      <c r="L782" s="8"/>
      <c r="M782" s="8" t="str">
        <f t="shared" ca="1" si="38"/>
        <v>no</v>
      </c>
      <c r="Q782" s="23" t="str" cm="1">
        <f t="array" aca="1" ref="Q782" ca="1">_xlfn.IFS(J782="no","no",$B$10="si","si")</f>
        <v>si</v>
      </c>
    </row>
    <row r="783" spans="1:17" x14ac:dyDescent="0.3">
      <c r="A783" s="64" t="s">
        <v>3827</v>
      </c>
      <c r="B783" s="56" t="s">
        <v>44</v>
      </c>
      <c r="C783" s="80" t="s">
        <v>3828</v>
      </c>
      <c r="D783" s="38" t="s">
        <v>57</v>
      </c>
      <c r="E783" s="42" t="s">
        <v>3829</v>
      </c>
      <c r="F783" s="38" t="s">
        <v>555</v>
      </c>
      <c r="G783" s="39" t="s">
        <v>3830</v>
      </c>
      <c r="H783" s="40">
        <v>44336</v>
      </c>
      <c r="I783" s="41">
        <f>Table13[[#This Row],[Fecha 
de 
expedición]]+1461</f>
        <v>45797</v>
      </c>
      <c r="J783" s="62" t="str">
        <f t="shared" ca="1" si="36"/>
        <v>si</v>
      </c>
      <c r="K783" s="8" t="str">
        <f t="shared" ca="1" si="37"/>
        <v/>
      </c>
      <c r="L783" s="8"/>
      <c r="M783" s="8" t="str">
        <f t="shared" ca="1" si="38"/>
        <v>no</v>
      </c>
      <c r="Q783" s="23" t="str" cm="1">
        <f t="array" aca="1" ref="Q783" ca="1">_xlfn.IFS(J783="no","no",$B$10="si","si")</f>
        <v>si</v>
      </c>
    </row>
    <row r="784" spans="1:17" x14ac:dyDescent="0.3">
      <c r="A784" s="61" t="s">
        <v>3831</v>
      </c>
      <c r="B784" s="56" t="s">
        <v>44</v>
      </c>
      <c r="C784" s="57" t="s">
        <v>3832</v>
      </c>
      <c r="D784" s="38" t="s">
        <v>57</v>
      </c>
      <c r="E784" s="178" t="s">
        <v>3833</v>
      </c>
      <c r="F784" s="38" t="s">
        <v>1011</v>
      </c>
      <c r="G784" s="39" t="s">
        <v>3834</v>
      </c>
      <c r="H784" s="40">
        <v>44463</v>
      </c>
      <c r="I784" s="41">
        <f>Table13[[#This Row],[Fecha 
de 
expedición]]+1461</f>
        <v>45924</v>
      </c>
      <c r="J784" s="62" t="str">
        <f t="shared" ca="1" si="36"/>
        <v>si</v>
      </c>
      <c r="K784" s="8" t="str">
        <f t="shared" ca="1" si="37"/>
        <v/>
      </c>
      <c r="L784" s="8"/>
      <c r="M784" s="8" t="str">
        <f t="shared" ca="1" si="38"/>
        <v>no</v>
      </c>
      <c r="Q784" s="23" t="str" cm="1">
        <f t="array" aca="1" ref="Q784" ca="1">_xlfn.IFS(J784="no","no",$B$10="si","si")</f>
        <v>si</v>
      </c>
    </row>
    <row r="785" spans="1:17" x14ac:dyDescent="0.3">
      <c r="A785" s="63" t="s">
        <v>3839</v>
      </c>
      <c r="B785" s="56" t="s">
        <v>44</v>
      </c>
      <c r="C785" s="80" t="s">
        <v>3840</v>
      </c>
      <c r="D785" s="38" t="s">
        <v>57</v>
      </c>
      <c r="E785" s="37" t="s">
        <v>3841</v>
      </c>
      <c r="F785" s="38" t="s">
        <v>53</v>
      </c>
      <c r="G785" s="39" t="s">
        <v>3842</v>
      </c>
      <c r="H785" s="40">
        <v>44328</v>
      </c>
      <c r="I785" s="41">
        <f>Table13[[#This Row],[Fecha 
de 
expedición]]+1461</f>
        <v>45789</v>
      </c>
      <c r="J785" s="62" t="str">
        <f t="shared" ref="J785:J848" ca="1" si="39">IF(I785&gt;=TODAY(),"si","no")</f>
        <v>si</v>
      </c>
      <c r="K785" s="8" t="str">
        <f t="shared" ref="K785:K848" ca="1" si="40">IF(ABS(_xlfn.DAYS(TODAY(),I785))&lt;$B$9,"Debe renovar licencia luego de curso de 8 horas","")</f>
        <v/>
      </c>
      <c r="L785" s="8"/>
      <c r="M785" s="8" t="str">
        <f t="shared" ref="M785:M848" ca="1" si="41">IF(AND(J785="no",$B$10="si"),"si","no")</f>
        <v>no</v>
      </c>
      <c r="Q785" s="23" t="str" cm="1">
        <f t="array" aca="1" ref="Q785" ca="1">_xlfn.IFS(J785="no","no",$B$10="si","si")</f>
        <v>si</v>
      </c>
    </row>
    <row r="786" spans="1:17" x14ac:dyDescent="0.3">
      <c r="A786" s="64" t="s">
        <v>3847</v>
      </c>
      <c r="B786" s="56" t="s">
        <v>44</v>
      </c>
      <c r="C786" s="80" t="s">
        <v>3848</v>
      </c>
      <c r="D786" s="38" t="s">
        <v>46</v>
      </c>
      <c r="E786" s="37" t="s">
        <v>3849</v>
      </c>
      <c r="F786" s="38" t="s">
        <v>443</v>
      </c>
      <c r="G786" s="39" t="s">
        <v>3850</v>
      </c>
      <c r="H786" s="40">
        <v>44267</v>
      </c>
      <c r="I786" s="41">
        <f>Table13[[#This Row],[Fecha 
de 
expedición]]+1461</f>
        <v>45728</v>
      </c>
      <c r="J786" s="62" t="str">
        <f t="shared" ca="1" si="39"/>
        <v>si</v>
      </c>
      <c r="K786" s="8" t="str">
        <f t="shared" ca="1" si="40"/>
        <v/>
      </c>
      <c r="L786" s="8"/>
      <c r="M786" s="8" t="str">
        <f t="shared" ca="1" si="41"/>
        <v>no</v>
      </c>
      <c r="Q786" s="23" t="str" cm="1">
        <f t="array" aca="1" ref="Q786" ca="1">_xlfn.IFS(J786="no","no",$B$10="si","si")</f>
        <v>si</v>
      </c>
    </row>
    <row r="787" spans="1:17" x14ac:dyDescent="0.3">
      <c r="A787" s="64" t="s">
        <v>3855</v>
      </c>
      <c r="B787" s="56" t="s">
        <v>44</v>
      </c>
      <c r="C787" s="80" t="s">
        <v>3856</v>
      </c>
      <c r="D787" s="38" t="s">
        <v>57</v>
      </c>
      <c r="E787" s="42" t="s">
        <v>3857</v>
      </c>
      <c r="F787" s="38" t="s">
        <v>168</v>
      </c>
      <c r="G787" s="39" t="s">
        <v>3858</v>
      </c>
      <c r="H787" s="40">
        <v>44336</v>
      </c>
      <c r="I787" s="41">
        <f>Table13[[#This Row],[Fecha 
de 
expedición]]+1461</f>
        <v>45797</v>
      </c>
      <c r="J787" s="62" t="str">
        <f t="shared" ca="1" si="39"/>
        <v>si</v>
      </c>
      <c r="K787" s="8" t="str">
        <f t="shared" ca="1" si="40"/>
        <v/>
      </c>
      <c r="L787" s="8"/>
      <c r="M787" s="8" t="str">
        <f t="shared" ca="1" si="41"/>
        <v>no</v>
      </c>
      <c r="Q787" s="23" t="str" cm="1">
        <f t="array" aca="1" ref="Q787" ca="1">_xlfn.IFS(J787="no","no",$B$10="si","si")</f>
        <v>si</v>
      </c>
    </row>
    <row r="788" spans="1:17" x14ac:dyDescent="0.3">
      <c r="A788" s="64" t="s">
        <v>3859</v>
      </c>
      <c r="B788" s="56" t="s">
        <v>44</v>
      </c>
      <c r="C788" s="80" t="s">
        <v>3860</v>
      </c>
      <c r="D788" s="38" t="s">
        <v>57</v>
      </c>
      <c r="E788" s="37" t="s">
        <v>3861</v>
      </c>
      <c r="F788" s="38" t="s">
        <v>109</v>
      </c>
      <c r="G788" s="39" t="s">
        <v>3862</v>
      </c>
      <c r="H788" s="40">
        <v>44335</v>
      </c>
      <c r="I788" s="41">
        <f>Table13[[#This Row],[Fecha 
de 
expedición]]+1461</f>
        <v>45796</v>
      </c>
      <c r="J788" s="62" t="str">
        <f t="shared" ca="1" si="39"/>
        <v>si</v>
      </c>
      <c r="K788" s="8" t="str">
        <f t="shared" ca="1" si="40"/>
        <v/>
      </c>
      <c r="L788" s="8"/>
      <c r="M788" s="8" t="str">
        <f t="shared" ca="1" si="41"/>
        <v>no</v>
      </c>
      <c r="Q788" s="23" t="str" cm="1">
        <f t="array" aca="1" ref="Q788" ca="1">_xlfn.IFS(J788="no","no",$B$10="si","si")</f>
        <v>si</v>
      </c>
    </row>
    <row r="789" spans="1:17" x14ac:dyDescent="0.3">
      <c r="A789" s="63" t="s">
        <v>3863</v>
      </c>
      <c r="B789" s="56" t="s">
        <v>44</v>
      </c>
      <c r="C789" s="80" t="s">
        <v>3864</v>
      </c>
      <c r="D789" s="38" t="s">
        <v>57</v>
      </c>
      <c r="E789" s="37" t="s">
        <v>3865</v>
      </c>
      <c r="F789" s="38" t="s">
        <v>299</v>
      </c>
      <c r="G789" s="39" t="s">
        <v>3866</v>
      </c>
      <c r="H789" s="40">
        <v>44328</v>
      </c>
      <c r="I789" s="41">
        <f>Table13[[#This Row],[Fecha 
de 
expedición]]+1461</f>
        <v>45789</v>
      </c>
      <c r="J789" s="62" t="str">
        <f t="shared" ca="1" si="39"/>
        <v>si</v>
      </c>
      <c r="K789" s="8" t="str">
        <f t="shared" ca="1" si="40"/>
        <v/>
      </c>
      <c r="L789" s="8"/>
      <c r="M789" s="8" t="str">
        <f t="shared" ca="1" si="41"/>
        <v>no</v>
      </c>
      <c r="Q789" s="23" t="str" cm="1">
        <f t="array" aca="1" ref="Q789" ca="1">_xlfn.IFS(J789="no","no",$B$10="si","si")</f>
        <v>si</v>
      </c>
    </row>
    <row r="790" spans="1:17" x14ac:dyDescent="0.3">
      <c r="A790" s="64" t="s">
        <v>3867</v>
      </c>
      <c r="B790" s="56" t="s">
        <v>44</v>
      </c>
      <c r="C790" s="80" t="s">
        <v>3868</v>
      </c>
      <c r="D790" s="38" t="s">
        <v>57</v>
      </c>
      <c r="E790" s="42" t="s">
        <v>3869</v>
      </c>
      <c r="F790" s="38" t="s">
        <v>453</v>
      </c>
      <c r="G790" s="39" t="s">
        <v>3870</v>
      </c>
      <c r="H790" s="40">
        <v>44336</v>
      </c>
      <c r="I790" s="41">
        <f>Table13[[#This Row],[Fecha 
de 
expedición]]+1461</f>
        <v>45797</v>
      </c>
      <c r="J790" s="62" t="str">
        <f t="shared" ca="1" si="39"/>
        <v>si</v>
      </c>
      <c r="K790" s="8" t="str">
        <f t="shared" ca="1" si="40"/>
        <v/>
      </c>
      <c r="L790" s="8"/>
      <c r="M790" s="8" t="str">
        <f t="shared" ca="1" si="41"/>
        <v>no</v>
      </c>
      <c r="Q790" s="23" t="str" cm="1">
        <f t="array" aca="1" ref="Q790" ca="1">_xlfn.IFS(J790="no","no",$B$10="si","si")</f>
        <v>si</v>
      </c>
    </row>
    <row r="791" spans="1:17" x14ac:dyDescent="0.3">
      <c r="A791" s="64" t="s">
        <v>3871</v>
      </c>
      <c r="B791" s="56" t="s">
        <v>44</v>
      </c>
      <c r="C791" s="80" t="s">
        <v>3872</v>
      </c>
      <c r="D791" s="38" t="s">
        <v>57</v>
      </c>
      <c r="E791" s="37" t="s">
        <v>3873</v>
      </c>
      <c r="F791" s="38" t="s">
        <v>425</v>
      </c>
      <c r="G791" s="39" t="s">
        <v>3874</v>
      </c>
      <c r="H791" s="40">
        <v>44336</v>
      </c>
      <c r="I791" s="41">
        <f>Table13[[#This Row],[Fecha 
de 
expedición]]+1461</f>
        <v>45797</v>
      </c>
      <c r="J791" s="62" t="str">
        <f t="shared" ca="1" si="39"/>
        <v>si</v>
      </c>
      <c r="K791" s="8" t="str">
        <f t="shared" ca="1" si="40"/>
        <v/>
      </c>
      <c r="L791" s="8"/>
      <c r="M791" s="8" t="str">
        <f t="shared" ca="1" si="41"/>
        <v>no</v>
      </c>
      <c r="Q791" s="23" t="str" cm="1">
        <f t="array" aca="1" ref="Q791" ca="1">_xlfn.IFS(J791="no","no",$B$10="si","si")</f>
        <v>si</v>
      </c>
    </row>
    <row r="792" spans="1:17" x14ac:dyDescent="0.3">
      <c r="A792" s="64" t="s">
        <v>3879</v>
      </c>
      <c r="B792" s="56" t="s">
        <v>44</v>
      </c>
      <c r="C792" s="80" t="s">
        <v>3880</v>
      </c>
      <c r="D792" s="38" t="s">
        <v>57</v>
      </c>
      <c r="E792" s="37" t="s">
        <v>3881</v>
      </c>
      <c r="F792" s="38" t="s">
        <v>294</v>
      </c>
      <c r="G792" s="39" t="s">
        <v>3882</v>
      </c>
      <c r="H792" s="40">
        <v>44334</v>
      </c>
      <c r="I792" s="41">
        <f>Table13[[#This Row],[Fecha 
de 
expedición]]+1461</f>
        <v>45795</v>
      </c>
      <c r="J792" s="62" t="str">
        <f t="shared" ca="1" si="39"/>
        <v>si</v>
      </c>
      <c r="K792" s="8" t="str">
        <f t="shared" ca="1" si="40"/>
        <v/>
      </c>
      <c r="L792" s="8"/>
      <c r="M792" s="8" t="str">
        <f t="shared" ca="1" si="41"/>
        <v>no</v>
      </c>
      <c r="Q792" s="23" t="str" cm="1">
        <f t="array" aca="1" ref="Q792" ca="1">_xlfn.IFS(J792="no","no",$B$10="si","si")</f>
        <v>si</v>
      </c>
    </row>
    <row r="793" spans="1:17" x14ac:dyDescent="0.3">
      <c r="A793" s="64" t="s">
        <v>3883</v>
      </c>
      <c r="B793" s="56" t="s">
        <v>44</v>
      </c>
      <c r="C793" s="80" t="s">
        <v>3884</v>
      </c>
      <c r="D793" s="38" t="s">
        <v>57</v>
      </c>
      <c r="E793" s="37" t="s">
        <v>3885</v>
      </c>
      <c r="F793" s="38" t="s">
        <v>448</v>
      </c>
      <c r="G793" s="39" t="s">
        <v>3886</v>
      </c>
      <c r="H793" s="40">
        <v>44336</v>
      </c>
      <c r="I793" s="41">
        <f>Table13[[#This Row],[Fecha 
de 
expedición]]+1461</f>
        <v>45797</v>
      </c>
      <c r="J793" s="62" t="str">
        <f t="shared" ca="1" si="39"/>
        <v>si</v>
      </c>
      <c r="K793" s="8" t="str">
        <f t="shared" ca="1" si="40"/>
        <v/>
      </c>
      <c r="L793" s="8"/>
      <c r="M793" s="8" t="str">
        <f t="shared" ca="1" si="41"/>
        <v>no</v>
      </c>
      <c r="Q793" s="23" t="str" cm="1">
        <f t="array" aca="1" ref="Q793" ca="1">_xlfn.IFS(J793="no","no",$B$10="si","si")</f>
        <v>si</v>
      </c>
    </row>
    <row r="794" spans="1:17" x14ac:dyDescent="0.3">
      <c r="A794" s="64" t="s">
        <v>3895</v>
      </c>
      <c r="B794" s="56" t="s">
        <v>44</v>
      </c>
      <c r="C794" s="80" t="s">
        <v>3896</v>
      </c>
      <c r="D794" s="38" t="s">
        <v>57</v>
      </c>
      <c r="E794" s="42" t="s">
        <v>3897</v>
      </c>
      <c r="F794" s="38" t="s">
        <v>416</v>
      </c>
      <c r="G794" s="39" t="s">
        <v>3898</v>
      </c>
      <c r="H794" s="40">
        <v>44336</v>
      </c>
      <c r="I794" s="41">
        <f>Table13[[#This Row],[Fecha 
de 
expedición]]+1461</f>
        <v>45797</v>
      </c>
      <c r="J794" s="62" t="str">
        <f t="shared" ca="1" si="39"/>
        <v>si</v>
      </c>
      <c r="K794" s="8" t="str">
        <f t="shared" ca="1" si="40"/>
        <v/>
      </c>
      <c r="L794" s="8"/>
      <c r="M794" s="8" t="str">
        <f t="shared" ca="1" si="41"/>
        <v>no</v>
      </c>
      <c r="Q794" s="23" t="str" cm="1">
        <f t="array" aca="1" ref="Q794" ca="1">_xlfn.IFS(J794="no","no",$B$10="si","si")</f>
        <v>si</v>
      </c>
    </row>
    <row r="795" spans="1:17" x14ac:dyDescent="0.3">
      <c r="A795" s="64" t="s">
        <v>3899</v>
      </c>
      <c r="B795" s="56" t="s">
        <v>44</v>
      </c>
      <c r="C795" s="80" t="s">
        <v>3900</v>
      </c>
      <c r="D795" s="38" t="s">
        <v>57</v>
      </c>
      <c r="E795" s="42" t="s">
        <v>3901</v>
      </c>
      <c r="F795" s="38" t="s">
        <v>430</v>
      </c>
      <c r="G795" s="39" t="s">
        <v>3902</v>
      </c>
      <c r="H795" s="40">
        <v>44278</v>
      </c>
      <c r="I795" s="41">
        <f>Table13[[#This Row],[Fecha 
de 
expedición]]+1461</f>
        <v>45739</v>
      </c>
      <c r="J795" s="62" t="str">
        <f t="shared" ca="1" si="39"/>
        <v>si</v>
      </c>
      <c r="K795" s="8" t="str">
        <f t="shared" ca="1" si="40"/>
        <v/>
      </c>
      <c r="L795" s="8"/>
      <c r="M795" s="8" t="str">
        <f t="shared" ca="1" si="41"/>
        <v>no</v>
      </c>
      <c r="Q795" s="23" t="str" cm="1">
        <f t="array" aca="1" ref="Q795" ca="1">_xlfn.IFS(J795="no","no",$B$10="si","si")</f>
        <v>si</v>
      </c>
    </row>
    <row r="796" spans="1:17" x14ac:dyDescent="0.3">
      <c r="A796" s="61" t="s">
        <v>3903</v>
      </c>
      <c r="B796" s="56" t="s">
        <v>44</v>
      </c>
      <c r="C796" s="57" t="s">
        <v>3904</v>
      </c>
      <c r="D796" s="38" t="s">
        <v>57</v>
      </c>
      <c r="E796" s="60" t="s">
        <v>3905</v>
      </c>
      <c r="F796" s="38" t="s">
        <v>94</v>
      </c>
      <c r="G796" s="39" t="s">
        <v>3906</v>
      </c>
      <c r="H796" s="81">
        <v>44518</v>
      </c>
      <c r="I796" s="84">
        <f>Table13[[#This Row],[Fecha 
de 
expedición]]+1461</f>
        <v>45979</v>
      </c>
      <c r="J796" s="62" t="str">
        <f t="shared" ca="1" si="39"/>
        <v>si</v>
      </c>
      <c r="K796" s="8" t="str">
        <f t="shared" ca="1" si="40"/>
        <v/>
      </c>
      <c r="L796" s="8"/>
      <c r="M796" s="8" t="str">
        <f t="shared" ca="1" si="41"/>
        <v>no</v>
      </c>
      <c r="Q796" s="23" t="str" cm="1">
        <f t="array" aca="1" ref="Q796" ca="1">_xlfn.IFS(J796="no","no",$B$10="si","si")</f>
        <v>si</v>
      </c>
    </row>
    <row r="797" spans="1:17" x14ac:dyDescent="0.3">
      <c r="A797" s="64" t="s">
        <v>3907</v>
      </c>
      <c r="B797" s="56" t="s">
        <v>44</v>
      </c>
      <c r="C797" s="80" t="s">
        <v>3908</v>
      </c>
      <c r="D797" s="38" t="s">
        <v>57</v>
      </c>
      <c r="E797" s="37" t="s">
        <v>3909</v>
      </c>
      <c r="F797" s="38" t="s">
        <v>425</v>
      </c>
      <c r="G797" s="39" t="s">
        <v>3910</v>
      </c>
      <c r="H797" s="40">
        <v>44334</v>
      </c>
      <c r="I797" s="41">
        <f>Table13[[#This Row],[Fecha 
de 
expedición]]+1461</f>
        <v>45795</v>
      </c>
      <c r="J797" s="62" t="str">
        <f t="shared" ca="1" si="39"/>
        <v>si</v>
      </c>
      <c r="K797" s="8" t="str">
        <f t="shared" ca="1" si="40"/>
        <v/>
      </c>
      <c r="L797" s="8"/>
      <c r="M797" s="8" t="str">
        <f t="shared" ca="1" si="41"/>
        <v>no</v>
      </c>
      <c r="Q797" s="23" t="str" cm="1">
        <f t="array" aca="1" ref="Q797" ca="1">_xlfn.IFS(J797="no","no",$B$10="si","si")</f>
        <v>si</v>
      </c>
    </row>
    <row r="798" spans="1:17" x14ac:dyDescent="0.3">
      <c r="A798" s="64" t="s">
        <v>3911</v>
      </c>
      <c r="B798" s="56" t="s">
        <v>44</v>
      </c>
      <c r="C798" s="80" t="s">
        <v>3912</v>
      </c>
      <c r="D798" s="38" t="s">
        <v>57</v>
      </c>
      <c r="E798" s="37" t="s">
        <v>3913</v>
      </c>
      <c r="F798" s="38" t="s">
        <v>1035</v>
      </c>
      <c r="G798" s="39" t="s">
        <v>3914</v>
      </c>
      <c r="H798" s="40">
        <v>44335</v>
      </c>
      <c r="I798" s="41">
        <f>Table13[[#This Row],[Fecha 
de 
expedición]]+1461</f>
        <v>45796</v>
      </c>
      <c r="J798" s="62" t="str">
        <f t="shared" ca="1" si="39"/>
        <v>si</v>
      </c>
      <c r="K798" s="8" t="str">
        <f t="shared" ca="1" si="40"/>
        <v/>
      </c>
      <c r="L798" s="8"/>
      <c r="M798" s="8" t="str">
        <f t="shared" ca="1" si="41"/>
        <v>no</v>
      </c>
      <c r="Q798" s="23" t="str" cm="1">
        <f t="array" aca="1" ref="Q798" ca="1">_xlfn.IFS(J798="no","no",$B$10="si","si")</f>
        <v>si</v>
      </c>
    </row>
    <row r="799" spans="1:17" x14ac:dyDescent="0.3">
      <c r="A799" s="64" t="s">
        <v>3919</v>
      </c>
      <c r="B799" s="56" t="s">
        <v>44</v>
      </c>
      <c r="C799" s="80" t="s">
        <v>3920</v>
      </c>
      <c r="D799" s="38" t="s">
        <v>57</v>
      </c>
      <c r="E799" s="37" t="s">
        <v>3921</v>
      </c>
      <c r="F799" s="38" t="s">
        <v>89</v>
      </c>
      <c r="G799" s="39" t="s">
        <v>3922</v>
      </c>
      <c r="H799" s="40">
        <v>44336</v>
      </c>
      <c r="I799" s="41">
        <f>Table13[[#This Row],[Fecha 
de 
expedición]]+1461</f>
        <v>45797</v>
      </c>
      <c r="J799" s="62" t="str">
        <f t="shared" ca="1" si="39"/>
        <v>si</v>
      </c>
      <c r="K799" s="8" t="str">
        <f t="shared" ca="1" si="40"/>
        <v/>
      </c>
      <c r="L799" s="8"/>
      <c r="M799" s="8" t="str">
        <f t="shared" ca="1" si="41"/>
        <v>no</v>
      </c>
      <c r="Q799" s="23" t="str" cm="1">
        <f t="array" aca="1" ref="Q799" ca="1">_xlfn.IFS(J799="no","no",$B$10="si","si")</f>
        <v>si</v>
      </c>
    </row>
    <row r="800" spans="1:17" x14ac:dyDescent="0.3">
      <c r="A800" s="61" t="s">
        <v>3927</v>
      </c>
      <c r="B800" s="56" t="s">
        <v>44</v>
      </c>
      <c r="C800" s="57" t="s">
        <v>3928</v>
      </c>
      <c r="D800" s="38" t="s">
        <v>57</v>
      </c>
      <c r="E800" s="60" t="s">
        <v>3929</v>
      </c>
      <c r="F800" s="38" t="s">
        <v>416</v>
      </c>
      <c r="G800" s="39" t="s">
        <v>3930</v>
      </c>
      <c r="H800" s="81">
        <v>44518</v>
      </c>
      <c r="I800" s="84">
        <f>Table13[[#This Row],[Fecha 
de 
expedición]]+1461</f>
        <v>45979</v>
      </c>
      <c r="J800" s="62" t="str">
        <f t="shared" ca="1" si="39"/>
        <v>si</v>
      </c>
      <c r="K800" s="8" t="str">
        <f t="shared" ca="1" si="40"/>
        <v/>
      </c>
      <c r="L800" s="8"/>
      <c r="M800" s="8" t="str">
        <f t="shared" ca="1" si="41"/>
        <v>no</v>
      </c>
      <c r="Q800" s="23" t="str" cm="1">
        <f t="array" aca="1" ref="Q800" ca="1">_xlfn.IFS(J800="no","no",$B$10="si","si")</f>
        <v>si</v>
      </c>
    </row>
    <row r="801" spans="1:17" x14ac:dyDescent="0.3">
      <c r="A801" s="64" t="s">
        <v>3935</v>
      </c>
      <c r="B801" s="56" t="s">
        <v>44</v>
      </c>
      <c r="C801" s="80" t="s">
        <v>3936</v>
      </c>
      <c r="D801" s="38" t="s">
        <v>46</v>
      </c>
      <c r="E801" s="37" t="s">
        <v>3937</v>
      </c>
      <c r="F801" s="38" t="s">
        <v>89</v>
      </c>
      <c r="G801" s="39" t="s">
        <v>3938</v>
      </c>
      <c r="H801" s="40">
        <v>44336</v>
      </c>
      <c r="I801" s="41">
        <f>Table13[[#This Row],[Fecha 
de 
expedición]]+1461</f>
        <v>45797</v>
      </c>
      <c r="J801" s="62" t="str">
        <f t="shared" ca="1" si="39"/>
        <v>si</v>
      </c>
      <c r="K801" s="8" t="str">
        <f t="shared" ca="1" si="40"/>
        <v/>
      </c>
      <c r="L801" s="8"/>
      <c r="M801" s="8" t="str">
        <f t="shared" ca="1" si="41"/>
        <v>no</v>
      </c>
      <c r="Q801" s="23" t="str" cm="1">
        <f t="array" aca="1" ref="Q801" ca="1">_xlfn.IFS(J801="no","no",$B$10="si","si")</f>
        <v>si</v>
      </c>
    </row>
    <row r="802" spans="1:17" x14ac:dyDescent="0.3">
      <c r="A802" s="64" t="s">
        <v>3939</v>
      </c>
      <c r="B802" s="56" t="s">
        <v>44</v>
      </c>
      <c r="C802" s="80" t="s">
        <v>3940</v>
      </c>
      <c r="D802" s="38" t="s">
        <v>46</v>
      </c>
      <c r="E802" s="37" t="s">
        <v>3941</v>
      </c>
      <c r="F802" s="38" t="s">
        <v>74</v>
      </c>
      <c r="G802" s="39" t="s">
        <v>3942</v>
      </c>
      <c r="H802" s="40">
        <v>44331</v>
      </c>
      <c r="I802" s="41">
        <f>Table13[[#This Row],[Fecha 
de 
expedición]]+1461</f>
        <v>45792</v>
      </c>
      <c r="J802" s="62" t="str">
        <f t="shared" ca="1" si="39"/>
        <v>si</v>
      </c>
      <c r="K802" s="8" t="str">
        <f t="shared" ca="1" si="40"/>
        <v/>
      </c>
      <c r="L802" s="8"/>
      <c r="M802" s="8" t="str">
        <f t="shared" ca="1" si="41"/>
        <v>no</v>
      </c>
      <c r="Q802" s="23" t="str" cm="1">
        <f t="array" aca="1" ref="Q802" ca="1">_xlfn.IFS(J802="no","no",$B$10="si","si")</f>
        <v>si</v>
      </c>
    </row>
    <row r="803" spans="1:17" x14ac:dyDescent="0.3">
      <c r="A803" s="64" t="s">
        <v>3943</v>
      </c>
      <c r="B803" s="56" t="s">
        <v>44</v>
      </c>
      <c r="C803" s="80" t="s">
        <v>3944</v>
      </c>
      <c r="D803" s="38" t="s">
        <v>57</v>
      </c>
      <c r="E803" s="37" t="s">
        <v>3945</v>
      </c>
      <c r="F803" s="38" t="s">
        <v>1257</v>
      </c>
      <c r="G803" s="39" t="s">
        <v>3946</v>
      </c>
      <c r="H803" s="40">
        <v>44334</v>
      </c>
      <c r="I803" s="41">
        <f>Table13[[#This Row],[Fecha 
de 
expedición]]+1461</f>
        <v>45795</v>
      </c>
      <c r="J803" s="62" t="str">
        <f t="shared" ca="1" si="39"/>
        <v>si</v>
      </c>
      <c r="K803" s="8" t="str">
        <f t="shared" ca="1" si="40"/>
        <v/>
      </c>
      <c r="L803" s="8"/>
      <c r="M803" s="8" t="str">
        <f t="shared" ca="1" si="41"/>
        <v>no</v>
      </c>
      <c r="Q803" s="23" t="str" cm="1">
        <f t="array" aca="1" ref="Q803" ca="1">_xlfn.IFS(J803="no","no",$B$10="si","si")</f>
        <v>si</v>
      </c>
    </row>
    <row r="804" spans="1:17" x14ac:dyDescent="0.3">
      <c r="A804" s="64" t="s">
        <v>3947</v>
      </c>
      <c r="B804" s="56" t="s">
        <v>44</v>
      </c>
      <c r="C804" s="80" t="s">
        <v>3948</v>
      </c>
      <c r="D804" s="38" t="s">
        <v>57</v>
      </c>
      <c r="E804" s="37" t="s">
        <v>3949</v>
      </c>
      <c r="F804" s="38" t="s">
        <v>1393</v>
      </c>
      <c r="G804" s="39" t="s">
        <v>3950</v>
      </c>
      <c r="H804" s="40">
        <v>44333</v>
      </c>
      <c r="I804" s="41">
        <f>Table13[[#This Row],[Fecha 
de 
expedición]]+1461</f>
        <v>45794</v>
      </c>
      <c r="J804" s="62" t="str">
        <f t="shared" ca="1" si="39"/>
        <v>si</v>
      </c>
      <c r="K804" s="8" t="str">
        <f t="shared" ca="1" si="40"/>
        <v/>
      </c>
      <c r="L804" s="8"/>
      <c r="M804" s="8" t="str">
        <f t="shared" ca="1" si="41"/>
        <v>no</v>
      </c>
      <c r="Q804" s="23" t="str" cm="1">
        <f t="array" aca="1" ref="Q804" ca="1">_xlfn.IFS(J804="no","no",$B$10="si","si")</f>
        <v>si</v>
      </c>
    </row>
    <row r="805" spans="1:17" x14ac:dyDescent="0.3">
      <c r="A805" s="64" t="s">
        <v>3955</v>
      </c>
      <c r="B805" s="56" t="s">
        <v>44</v>
      </c>
      <c r="C805" s="80" t="s">
        <v>3956</v>
      </c>
      <c r="D805" s="38" t="s">
        <v>57</v>
      </c>
      <c r="E805" s="37" t="s">
        <v>3957</v>
      </c>
      <c r="F805" s="38" t="s">
        <v>1940</v>
      </c>
      <c r="G805" s="39" t="s">
        <v>3958</v>
      </c>
      <c r="H805" s="40">
        <v>44335</v>
      </c>
      <c r="I805" s="41">
        <f>Table13[[#This Row],[Fecha 
de 
expedición]]+1461</f>
        <v>45796</v>
      </c>
      <c r="J805" s="62" t="str">
        <f t="shared" ca="1" si="39"/>
        <v>si</v>
      </c>
      <c r="K805" s="8" t="str">
        <f t="shared" ca="1" si="40"/>
        <v/>
      </c>
      <c r="L805" s="8"/>
      <c r="M805" s="8" t="str">
        <f t="shared" ca="1" si="41"/>
        <v>no</v>
      </c>
      <c r="Q805" s="23" t="str" cm="1">
        <f t="array" aca="1" ref="Q805" ca="1">_xlfn.IFS(J805="no","no",$B$10="si","si")</f>
        <v>si</v>
      </c>
    </row>
    <row r="806" spans="1:17" x14ac:dyDescent="0.3">
      <c r="A806" s="61" t="s">
        <v>3959</v>
      </c>
      <c r="B806" s="56" t="s">
        <v>44</v>
      </c>
      <c r="C806" s="57" t="s">
        <v>3960</v>
      </c>
      <c r="D806" s="38" t="s">
        <v>46</v>
      </c>
      <c r="E806" s="83" t="s">
        <v>3961</v>
      </c>
      <c r="F806" s="38" t="s">
        <v>119</v>
      </c>
      <c r="G806" s="39" t="s">
        <v>3962</v>
      </c>
      <c r="H806" s="81">
        <v>44477</v>
      </c>
      <c r="I806" s="41">
        <f>Table13[[#This Row],[Fecha 
de 
expedición]]+1461</f>
        <v>45938</v>
      </c>
      <c r="J806" s="62" t="str">
        <f t="shared" ca="1" si="39"/>
        <v>si</v>
      </c>
      <c r="K806" s="8" t="str">
        <f t="shared" ca="1" si="40"/>
        <v/>
      </c>
      <c r="L806" s="8"/>
      <c r="M806" s="8" t="str">
        <f t="shared" ca="1" si="41"/>
        <v>no</v>
      </c>
      <c r="Q806" s="23" t="str" cm="1">
        <f t="array" aca="1" ref="Q806" ca="1">_xlfn.IFS(J806="no","no",$B$10="si","si")</f>
        <v>si</v>
      </c>
    </row>
    <row r="807" spans="1:17" x14ac:dyDescent="0.3">
      <c r="A807" s="64" t="s">
        <v>3963</v>
      </c>
      <c r="B807" s="56" t="s">
        <v>44</v>
      </c>
      <c r="C807" s="80" t="s">
        <v>3964</v>
      </c>
      <c r="D807" s="38" t="s">
        <v>57</v>
      </c>
      <c r="E807" s="37" t="s">
        <v>3965</v>
      </c>
      <c r="F807" s="38" t="s">
        <v>3966</v>
      </c>
      <c r="G807" s="39" t="s">
        <v>3967</v>
      </c>
      <c r="H807" s="40">
        <v>44336</v>
      </c>
      <c r="I807" s="41">
        <f>Table13[[#This Row],[Fecha 
de 
expedición]]+1461</f>
        <v>45797</v>
      </c>
      <c r="J807" s="62" t="str">
        <f t="shared" ca="1" si="39"/>
        <v>si</v>
      </c>
      <c r="K807" s="8" t="str">
        <f t="shared" ca="1" si="40"/>
        <v/>
      </c>
      <c r="L807" s="8"/>
      <c r="M807" s="8" t="str">
        <f t="shared" ca="1" si="41"/>
        <v>no</v>
      </c>
      <c r="Q807" s="23" t="str" cm="1">
        <f t="array" aca="1" ref="Q807" ca="1">_xlfn.IFS(J807="no","no",$B$10="si","si")</f>
        <v>si</v>
      </c>
    </row>
    <row r="808" spans="1:17" x14ac:dyDescent="0.3">
      <c r="A808" s="64" t="s">
        <v>3968</v>
      </c>
      <c r="B808" s="56" t="s">
        <v>44</v>
      </c>
      <c r="C808" s="80" t="s">
        <v>3969</v>
      </c>
      <c r="D808" s="38" t="s">
        <v>57</v>
      </c>
      <c r="E808" s="42" t="s">
        <v>3970</v>
      </c>
      <c r="F808" s="38" t="s">
        <v>664</v>
      </c>
      <c r="G808" s="39" t="s">
        <v>3971</v>
      </c>
      <c r="H808" s="40">
        <v>44279</v>
      </c>
      <c r="I808" s="41">
        <f>Table13[[#This Row],[Fecha 
de 
expedición]]+1461</f>
        <v>45740</v>
      </c>
      <c r="J808" s="62" t="str">
        <f t="shared" ca="1" si="39"/>
        <v>si</v>
      </c>
      <c r="K808" s="8" t="str">
        <f t="shared" ca="1" si="40"/>
        <v/>
      </c>
      <c r="L808" s="8"/>
      <c r="M808" s="8" t="str">
        <f t="shared" ca="1" si="41"/>
        <v>no</v>
      </c>
      <c r="Q808" s="23" t="str" cm="1">
        <f t="array" aca="1" ref="Q808" ca="1">_xlfn.IFS(J808="no","no",$B$10="si","si")</f>
        <v>si</v>
      </c>
    </row>
    <row r="809" spans="1:17" x14ac:dyDescent="0.3">
      <c r="A809" s="64" t="s">
        <v>3972</v>
      </c>
      <c r="B809" s="56" t="s">
        <v>44</v>
      </c>
      <c r="C809" s="80" t="s">
        <v>3973</v>
      </c>
      <c r="D809" s="38" t="s">
        <v>57</v>
      </c>
      <c r="E809" s="42" t="s">
        <v>3974</v>
      </c>
      <c r="F809" s="38" t="s">
        <v>430</v>
      </c>
      <c r="G809" s="39" t="s">
        <v>3975</v>
      </c>
      <c r="H809" s="40">
        <v>44336</v>
      </c>
      <c r="I809" s="41">
        <f>Table13[[#This Row],[Fecha 
de 
expedición]]+1461</f>
        <v>45797</v>
      </c>
      <c r="J809" s="62" t="str">
        <f t="shared" ca="1" si="39"/>
        <v>si</v>
      </c>
      <c r="K809" s="8" t="str">
        <f t="shared" ca="1" si="40"/>
        <v/>
      </c>
      <c r="L809" s="8"/>
      <c r="M809" s="8" t="str">
        <f t="shared" ca="1" si="41"/>
        <v>no</v>
      </c>
      <c r="Q809" s="23" t="str" cm="1">
        <f t="array" aca="1" ref="Q809" ca="1">_xlfn.IFS(J809="no","no",$B$10="si","si")</f>
        <v>si</v>
      </c>
    </row>
    <row r="810" spans="1:17" x14ac:dyDescent="0.3">
      <c r="A810" s="64" t="s">
        <v>3976</v>
      </c>
      <c r="B810" s="56" t="s">
        <v>44</v>
      </c>
      <c r="C810" s="80" t="s">
        <v>3977</v>
      </c>
      <c r="D810" s="38" t="s">
        <v>57</v>
      </c>
      <c r="E810" s="37" t="s">
        <v>3978</v>
      </c>
      <c r="F810" s="38" t="s">
        <v>655</v>
      </c>
      <c r="G810" s="39" t="s">
        <v>3979</v>
      </c>
      <c r="H810" s="40">
        <v>44333</v>
      </c>
      <c r="I810" s="41">
        <f>Table13[[#This Row],[Fecha 
de 
expedición]]+1461</f>
        <v>45794</v>
      </c>
      <c r="J810" s="62" t="str">
        <f t="shared" ca="1" si="39"/>
        <v>si</v>
      </c>
      <c r="K810" s="8" t="str">
        <f t="shared" ca="1" si="40"/>
        <v/>
      </c>
      <c r="L810" s="8"/>
      <c r="M810" s="8" t="str">
        <f t="shared" ca="1" si="41"/>
        <v>no</v>
      </c>
      <c r="Q810" s="23" t="str" cm="1">
        <f t="array" aca="1" ref="Q810" ca="1">_xlfn.IFS(J810="no","no",$B$10="si","si")</f>
        <v>si</v>
      </c>
    </row>
    <row r="811" spans="1:17" x14ac:dyDescent="0.3">
      <c r="A811" s="64" t="s">
        <v>3985</v>
      </c>
      <c r="B811" s="56" t="s">
        <v>44</v>
      </c>
      <c r="C811" s="80" t="s">
        <v>3986</v>
      </c>
      <c r="D811" s="38" t="s">
        <v>57</v>
      </c>
      <c r="E811" s="37" t="s">
        <v>3987</v>
      </c>
      <c r="F811" s="38" t="s">
        <v>678</v>
      </c>
      <c r="G811" s="39" t="s">
        <v>3988</v>
      </c>
      <c r="H811" s="40">
        <v>44333</v>
      </c>
      <c r="I811" s="41">
        <f>Table13[[#This Row],[Fecha 
de 
expedición]]+1461</f>
        <v>45794</v>
      </c>
      <c r="J811" s="62" t="str">
        <f t="shared" ca="1" si="39"/>
        <v>si</v>
      </c>
      <c r="K811" s="8" t="str">
        <f t="shared" ca="1" si="40"/>
        <v/>
      </c>
      <c r="L811" s="8"/>
      <c r="M811" s="8" t="str">
        <f t="shared" ca="1" si="41"/>
        <v>no</v>
      </c>
      <c r="Q811" s="23" t="str" cm="1">
        <f t="array" aca="1" ref="Q811" ca="1">_xlfn.IFS(J811="no","no",$B$10="si","si")</f>
        <v>si</v>
      </c>
    </row>
    <row r="812" spans="1:17" x14ac:dyDescent="0.3">
      <c r="A812" s="61" t="s">
        <v>3989</v>
      </c>
      <c r="B812" s="56" t="s">
        <v>44</v>
      </c>
      <c r="C812" s="57" t="s">
        <v>3990</v>
      </c>
      <c r="D812" s="38" t="s">
        <v>57</v>
      </c>
      <c r="E812" s="60" t="s">
        <v>3991</v>
      </c>
      <c r="F812" s="38" t="s">
        <v>285</v>
      </c>
      <c r="G812" s="39" t="s">
        <v>3992</v>
      </c>
      <c r="H812" s="81">
        <v>44516</v>
      </c>
      <c r="I812" s="84">
        <f>Table13[[#This Row],[Fecha 
de 
expedición]]+1461</f>
        <v>45977</v>
      </c>
      <c r="J812" s="62" t="str">
        <f t="shared" ca="1" si="39"/>
        <v>si</v>
      </c>
      <c r="K812" s="8" t="str">
        <f t="shared" ca="1" si="40"/>
        <v/>
      </c>
      <c r="L812" s="8"/>
      <c r="M812" s="8" t="str">
        <f t="shared" ca="1" si="41"/>
        <v>no</v>
      </c>
      <c r="Q812" s="23" t="str" cm="1">
        <f t="array" aca="1" ref="Q812" ca="1">_xlfn.IFS(J812="no","no",$B$10="si","si")</f>
        <v>si</v>
      </c>
    </row>
    <row r="813" spans="1:17" x14ac:dyDescent="0.3">
      <c r="A813" s="64" t="s">
        <v>3993</v>
      </c>
      <c r="B813" s="56" t="s">
        <v>44</v>
      </c>
      <c r="C813" s="80" t="s">
        <v>3994</v>
      </c>
      <c r="D813" s="38" t="s">
        <v>57</v>
      </c>
      <c r="E813" s="37" t="s">
        <v>9964</v>
      </c>
      <c r="F813" s="38" t="s">
        <v>1053</v>
      </c>
      <c r="G813" s="39" t="s">
        <v>3996</v>
      </c>
      <c r="H813" s="40">
        <v>44333</v>
      </c>
      <c r="I813" s="41">
        <f>Table13[[#This Row],[Fecha 
de 
expedición]]+1461</f>
        <v>45794</v>
      </c>
      <c r="J813" s="62" t="str">
        <f t="shared" ca="1" si="39"/>
        <v>si</v>
      </c>
      <c r="K813" s="8" t="str">
        <f t="shared" ca="1" si="40"/>
        <v/>
      </c>
      <c r="L813" s="8"/>
      <c r="M813" s="8" t="str">
        <f t="shared" ca="1" si="41"/>
        <v>no</v>
      </c>
      <c r="Q813" s="23" t="str" cm="1">
        <f t="array" aca="1" ref="Q813" ca="1">_xlfn.IFS(J813="no","no",$B$10="si","si")</f>
        <v>si</v>
      </c>
    </row>
    <row r="814" spans="1:17" x14ac:dyDescent="0.3">
      <c r="A814" s="64" t="s">
        <v>4001</v>
      </c>
      <c r="B814" s="56" t="s">
        <v>44</v>
      </c>
      <c r="C814" s="80" t="s">
        <v>4002</v>
      </c>
      <c r="D814" s="38" t="s">
        <v>57</v>
      </c>
      <c r="E814" s="42" t="s">
        <v>4003</v>
      </c>
      <c r="F814" s="38" t="s">
        <v>119</v>
      </c>
      <c r="G814" s="39" t="s">
        <v>4004</v>
      </c>
      <c r="H814" s="40">
        <v>44279</v>
      </c>
      <c r="I814" s="41">
        <f>Table13[[#This Row],[Fecha 
de 
expedición]]+1461</f>
        <v>45740</v>
      </c>
      <c r="J814" s="62" t="str">
        <f t="shared" ca="1" si="39"/>
        <v>si</v>
      </c>
      <c r="K814" s="8" t="str">
        <f t="shared" ca="1" si="40"/>
        <v/>
      </c>
      <c r="L814" s="8"/>
      <c r="M814" s="8" t="str">
        <f t="shared" ca="1" si="41"/>
        <v>no</v>
      </c>
      <c r="Q814" s="23" t="str" cm="1">
        <f t="array" aca="1" ref="Q814" ca="1">_xlfn.IFS(J814="no","no",$B$10="si","si")</f>
        <v>si</v>
      </c>
    </row>
    <row r="815" spans="1:17" x14ac:dyDescent="0.3">
      <c r="A815" s="64" t="s">
        <v>4005</v>
      </c>
      <c r="B815" s="56" t="s">
        <v>44</v>
      </c>
      <c r="C815" s="80" t="s">
        <v>4006</v>
      </c>
      <c r="D815" s="38" t="s">
        <v>57</v>
      </c>
      <c r="E815" s="42" t="s">
        <v>4007</v>
      </c>
      <c r="F815" s="38" t="s">
        <v>119</v>
      </c>
      <c r="G815" s="39" t="s">
        <v>4008</v>
      </c>
      <c r="H815" s="40">
        <v>44279</v>
      </c>
      <c r="I815" s="41">
        <f>Table13[[#This Row],[Fecha 
de 
expedición]]+1461</f>
        <v>45740</v>
      </c>
      <c r="J815" s="62" t="str">
        <f t="shared" ca="1" si="39"/>
        <v>si</v>
      </c>
      <c r="K815" s="8" t="str">
        <f t="shared" ca="1" si="40"/>
        <v/>
      </c>
      <c r="L815" s="8"/>
      <c r="M815" s="8" t="str">
        <f t="shared" ca="1" si="41"/>
        <v>no</v>
      </c>
      <c r="Q815" s="23" t="str" cm="1">
        <f t="array" aca="1" ref="Q815" ca="1">_xlfn.IFS(J815="no","no",$B$10="si","si")</f>
        <v>si</v>
      </c>
    </row>
    <row r="816" spans="1:17" x14ac:dyDescent="0.3">
      <c r="A816" s="64" t="s">
        <v>4009</v>
      </c>
      <c r="B816" s="56" t="s">
        <v>44</v>
      </c>
      <c r="C816" s="80" t="s">
        <v>4010</v>
      </c>
      <c r="D816" s="38" t="s">
        <v>46</v>
      </c>
      <c r="E816" s="37" t="s">
        <v>4011</v>
      </c>
      <c r="F816" s="38" t="s">
        <v>466</v>
      </c>
      <c r="G816" s="39" t="s">
        <v>4012</v>
      </c>
      <c r="H816" s="40">
        <v>44267</v>
      </c>
      <c r="I816" s="41">
        <f>Table13[[#This Row],[Fecha 
de 
expedición]]+1461</f>
        <v>45728</v>
      </c>
      <c r="J816" s="62" t="str">
        <f t="shared" ca="1" si="39"/>
        <v>si</v>
      </c>
      <c r="K816" s="8" t="str">
        <f t="shared" ca="1" si="40"/>
        <v/>
      </c>
      <c r="L816" s="8"/>
      <c r="M816" s="8" t="str">
        <f t="shared" ca="1" si="41"/>
        <v>no</v>
      </c>
      <c r="Q816" s="23" t="str" cm="1">
        <f t="array" aca="1" ref="Q816" ca="1">_xlfn.IFS(J816="no","no",$B$10="si","si")</f>
        <v>si</v>
      </c>
    </row>
    <row r="817" spans="1:17" x14ac:dyDescent="0.3">
      <c r="A817" s="64" t="s">
        <v>4017</v>
      </c>
      <c r="B817" s="56" t="s">
        <v>44</v>
      </c>
      <c r="C817" s="80" t="s">
        <v>4018</v>
      </c>
      <c r="D817" s="38" t="s">
        <v>57</v>
      </c>
      <c r="E817" s="37" t="s">
        <v>4019</v>
      </c>
      <c r="F817" s="38" t="s">
        <v>555</v>
      </c>
      <c r="G817" s="39" t="s">
        <v>4020</v>
      </c>
      <c r="H817" s="40">
        <v>44335</v>
      </c>
      <c r="I817" s="41">
        <f>Table13[[#This Row],[Fecha 
de 
expedición]]+1461</f>
        <v>45796</v>
      </c>
      <c r="J817" s="62" t="str">
        <f t="shared" ca="1" si="39"/>
        <v>si</v>
      </c>
      <c r="K817" s="8" t="str">
        <f t="shared" ca="1" si="40"/>
        <v/>
      </c>
      <c r="L817" s="8"/>
      <c r="M817" s="8" t="str">
        <f t="shared" ca="1" si="41"/>
        <v>no</v>
      </c>
      <c r="Q817" s="23" t="str" cm="1">
        <f t="array" aca="1" ref="Q817" ca="1">_xlfn.IFS(J817="no","no",$B$10="si","si")</f>
        <v>si</v>
      </c>
    </row>
    <row r="818" spans="1:17" x14ac:dyDescent="0.3">
      <c r="A818" s="64" t="s">
        <v>4021</v>
      </c>
      <c r="B818" s="56" t="s">
        <v>44</v>
      </c>
      <c r="C818" s="80" t="s">
        <v>4022</v>
      </c>
      <c r="D818" s="38" t="s">
        <v>57</v>
      </c>
      <c r="E818" s="37" t="s">
        <v>4023</v>
      </c>
      <c r="F818" s="38" t="s">
        <v>74</v>
      </c>
      <c r="G818" s="39" t="s">
        <v>4024</v>
      </c>
      <c r="H818" s="40">
        <v>44334</v>
      </c>
      <c r="I818" s="41">
        <f>Table13[[#This Row],[Fecha 
de 
expedición]]+1461</f>
        <v>45795</v>
      </c>
      <c r="J818" s="62" t="str">
        <f t="shared" ca="1" si="39"/>
        <v>si</v>
      </c>
      <c r="K818" s="8" t="str">
        <f t="shared" ca="1" si="40"/>
        <v/>
      </c>
      <c r="L818" s="8"/>
      <c r="M818" s="8" t="str">
        <f t="shared" ca="1" si="41"/>
        <v>no</v>
      </c>
      <c r="Q818" s="23" t="str" cm="1">
        <f t="array" aca="1" ref="Q818" ca="1">_xlfn.IFS(J818="no","no",$B$10="si","si")</f>
        <v>si</v>
      </c>
    </row>
    <row r="819" spans="1:17" x14ac:dyDescent="0.3">
      <c r="A819" s="64" t="s">
        <v>4037</v>
      </c>
      <c r="B819" s="56" t="s">
        <v>44</v>
      </c>
      <c r="C819" s="80" t="s">
        <v>4038</v>
      </c>
      <c r="D819" s="38" t="s">
        <v>57</v>
      </c>
      <c r="E819" s="42" t="s">
        <v>4039</v>
      </c>
      <c r="F819" s="38" t="s">
        <v>664</v>
      </c>
      <c r="G819" s="39" t="s">
        <v>4040</v>
      </c>
      <c r="H819" s="40">
        <v>44336</v>
      </c>
      <c r="I819" s="41">
        <f>Table13[[#This Row],[Fecha 
de 
expedición]]+1461</f>
        <v>45797</v>
      </c>
      <c r="J819" s="62" t="str">
        <f t="shared" ca="1" si="39"/>
        <v>si</v>
      </c>
      <c r="K819" s="8" t="str">
        <f t="shared" ca="1" si="40"/>
        <v/>
      </c>
      <c r="L819" s="8"/>
      <c r="M819" s="8" t="str">
        <f t="shared" ca="1" si="41"/>
        <v>no</v>
      </c>
      <c r="Q819" s="23" t="str" cm="1">
        <f t="array" aca="1" ref="Q819" ca="1">_xlfn.IFS(J819="no","no",$B$10="si","si")</f>
        <v>si</v>
      </c>
    </row>
    <row r="820" spans="1:17" x14ac:dyDescent="0.3">
      <c r="A820" s="64" t="s">
        <v>4049</v>
      </c>
      <c r="B820" s="56" t="s">
        <v>44</v>
      </c>
      <c r="C820" s="80" t="s">
        <v>4050</v>
      </c>
      <c r="D820" s="38" t="s">
        <v>46</v>
      </c>
      <c r="E820" s="37" t="s">
        <v>4051</v>
      </c>
      <c r="F820" s="38" t="s">
        <v>849</v>
      </c>
      <c r="G820" s="39" t="s">
        <v>4052</v>
      </c>
      <c r="H820" s="40">
        <v>44334</v>
      </c>
      <c r="I820" s="41">
        <f>Table13[[#This Row],[Fecha 
de 
expedición]]+1461</f>
        <v>45795</v>
      </c>
      <c r="J820" s="62" t="str">
        <f t="shared" ca="1" si="39"/>
        <v>si</v>
      </c>
      <c r="K820" s="8" t="str">
        <f t="shared" ca="1" si="40"/>
        <v/>
      </c>
      <c r="L820" s="8"/>
      <c r="M820" s="8" t="str">
        <f t="shared" ca="1" si="41"/>
        <v>no</v>
      </c>
      <c r="Q820" s="23" t="str" cm="1">
        <f t="array" aca="1" ref="Q820" ca="1">_xlfn.IFS(J820="no","no",$B$10="si","si")</f>
        <v>si</v>
      </c>
    </row>
    <row r="821" spans="1:17" x14ac:dyDescent="0.3">
      <c r="A821" s="64" t="s">
        <v>4065</v>
      </c>
      <c r="B821" s="56" t="s">
        <v>44</v>
      </c>
      <c r="C821" s="80" t="s">
        <v>4066</v>
      </c>
      <c r="D821" s="38" t="s">
        <v>57</v>
      </c>
      <c r="E821" s="42" t="s">
        <v>4067</v>
      </c>
      <c r="F821" s="38" t="s">
        <v>555</v>
      </c>
      <c r="G821" s="39" t="s">
        <v>4068</v>
      </c>
      <c r="H821" s="40">
        <v>44279</v>
      </c>
      <c r="I821" s="41">
        <f>Table13[[#This Row],[Fecha 
de 
expedición]]+1461</f>
        <v>45740</v>
      </c>
      <c r="J821" s="62" t="str">
        <f t="shared" ca="1" si="39"/>
        <v>si</v>
      </c>
      <c r="K821" s="8" t="str">
        <f t="shared" ca="1" si="40"/>
        <v/>
      </c>
      <c r="L821" s="8"/>
      <c r="M821" s="8" t="str">
        <f t="shared" ca="1" si="41"/>
        <v>no</v>
      </c>
      <c r="Q821" s="23" t="str" cm="1">
        <f t="array" aca="1" ref="Q821" ca="1">_xlfn.IFS(J821="no","no",$B$10="si","si")</f>
        <v>si</v>
      </c>
    </row>
    <row r="822" spans="1:17" x14ac:dyDescent="0.3">
      <c r="A822" s="64" t="s">
        <v>4069</v>
      </c>
      <c r="B822" s="56" t="s">
        <v>44</v>
      </c>
      <c r="C822" s="80" t="s">
        <v>4070</v>
      </c>
      <c r="D822" s="38" t="s">
        <v>57</v>
      </c>
      <c r="E822" s="37" t="s">
        <v>4071</v>
      </c>
      <c r="F822" s="38" t="s">
        <v>155</v>
      </c>
      <c r="G822" s="39" t="s">
        <v>4072</v>
      </c>
      <c r="H822" s="40">
        <v>44333</v>
      </c>
      <c r="I822" s="41">
        <f>Table13[[#This Row],[Fecha 
de 
expedición]]+1461</f>
        <v>45794</v>
      </c>
      <c r="J822" s="62" t="str">
        <f t="shared" ca="1" si="39"/>
        <v>si</v>
      </c>
      <c r="K822" s="8" t="str">
        <f t="shared" ca="1" si="40"/>
        <v/>
      </c>
      <c r="L822" s="8"/>
      <c r="M822" s="8" t="str">
        <f t="shared" ca="1" si="41"/>
        <v>no</v>
      </c>
      <c r="Q822" s="23" t="str" cm="1">
        <f t="array" aca="1" ref="Q822" ca="1">_xlfn.IFS(J822="no","no",$B$10="si","si")</f>
        <v>si</v>
      </c>
    </row>
    <row r="823" spans="1:17" x14ac:dyDescent="0.3">
      <c r="A823" s="64" t="s">
        <v>9965</v>
      </c>
      <c r="B823" s="56" t="s">
        <v>62</v>
      </c>
      <c r="C823" s="80" t="s">
        <v>4074</v>
      </c>
      <c r="D823" s="38" t="s">
        <v>57</v>
      </c>
      <c r="E823" s="58" t="s">
        <v>4075</v>
      </c>
      <c r="F823" s="38" t="s">
        <v>9966</v>
      </c>
      <c r="G823" s="39" t="s">
        <v>4076</v>
      </c>
      <c r="H823" s="40">
        <v>42691</v>
      </c>
      <c r="I823" s="41">
        <f>Table13[[#This Row],[Fecha 
de 
expedición]]+1461</f>
        <v>44152</v>
      </c>
      <c r="J823" s="62" t="str">
        <f t="shared" ca="1" si="39"/>
        <v>no</v>
      </c>
      <c r="K823" s="8" t="str">
        <f t="shared" ca="1" si="40"/>
        <v/>
      </c>
      <c r="L823" s="8"/>
      <c r="M823" s="8" t="str">
        <f t="shared" ca="1" si="41"/>
        <v>si</v>
      </c>
      <c r="Q823" s="23" t="str" cm="1">
        <f t="array" aca="1" ref="Q823" ca="1">_xlfn.IFS(J823="no","no",$B$10="si","si")</f>
        <v>no</v>
      </c>
    </row>
    <row r="824" spans="1:17" x14ac:dyDescent="0.3">
      <c r="A824" s="61" t="s">
        <v>4077</v>
      </c>
      <c r="B824" s="56" t="s">
        <v>44</v>
      </c>
      <c r="C824" s="80" t="s">
        <v>4078</v>
      </c>
      <c r="D824" s="38" t="s">
        <v>57</v>
      </c>
      <c r="E824" s="42" t="s">
        <v>4079</v>
      </c>
      <c r="F824" s="38" t="s">
        <v>4080</v>
      </c>
      <c r="G824" s="39" t="s">
        <v>4081</v>
      </c>
      <c r="H824" s="40">
        <v>44334</v>
      </c>
      <c r="I824" s="41">
        <f>Table13[[#This Row],[Fecha 
de 
expedición]]+1461</f>
        <v>45795</v>
      </c>
      <c r="J824" s="62" t="str">
        <f t="shared" ca="1" si="39"/>
        <v>si</v>
      </c>
      <c r="K824" s="8" t="str">
        <f t="shared" ca="1" si="40"/>
        <v/>
      </c>
      <c r="L824" s="8"/>
      <c r="M824" s="8" t="str">
        <f t="shared" ca="1" si="41"/>
        <v>no</v>
      </c>
      <c r="Q824" s="23" t="str" cm="1">
        <f t="array" aca="1" ref="Q824" ca="1">_xlfn.IFS(J824="no","no",$B$10="si","si")</f>
        <v>si</v>
      </c>
    </row>
    <row r="825" spans="1:17" x14ac:dyDescent="0.3">
      <c r="A825" s="61" t="s">
        <v>4082</v>
      </c>
      <c r="B825" s="56" t="s">
        <v>44</v>
      </c>
      <c r="C825" s="80" t="s">
        <v>4083</v>
      </c>
      <c r="D825" s="38" t="s">
        <v>57</v>
      </c>
      <c r="E825" s="42" t="s">
        <v>4084</v>
      </c>
      <c r="F825" s="38" t="s">
        <v>74</v>
      </c>
      <c r="G825" s="39" t="s">
        <v>4085</v>
      </c>
      <c r="H825" s="40">
        <v>44356</v>
      </c>
      <c r="I825" s="41">
        <f>Table13[[#This Row],[Fecha 
de 
expedición]]+1461</f>
        <v>45817</v>
      </c>
      <c r="J825" s="62" t="str">
        <f t="shared" ca="1" si="39"/>
        <v>si</v>
      </c>
      <c r="K825" s="8" t="str">
        <f t="shared" ca="1" si="40"/>
        <v/>
      </c>
      <c r="L825" s="8"/>
      <c r="M825" s="8" t="str">
        <f t="shared" ca="1" si="41"/>
        <v>no</v>
      </c>
      <c r="Q825" s="23" t="str" cm="1">
        <f t="array" aca="1" ref="Q825" ca="1">_xlfn.IFS(J825="no","no",$B$10="si","si")</f>
        <v>si</v>
      </c>
    </row>
    <row r="826" spans="1:17" x14ac:dyDescent="0.3">
      <c r="A826" s="64" t="s">
        <v>4086</v>
      </c>
      <c r="B826" s="56" t="s">
        <v>44</v>
      </c>
      <c r="C826" s="80" t="s">
        <v>4087</v>
      </c>
      <c r="D826" s="38" t="s">
        <v>57</v>
      </c>
      <c r="E826" s="37" t="s">
        <v>4088</v>
      </c>
      <c r="F826" s="38" t="s">
        <v>53</v>
      </c>
      <c r="G826" s="39" t="s">
        <v>4089</v>
      </c>
      <c r="H826" s="40">
        <v>44335</v>
      </c>
      <c r="I826" s="41">
        <f>Table13[[#This Row],[Fecha 
de 
expedición]]+1461</f>
        <v>45796</v>
      </c>
      <c r="J826" s="62" t="str">
        <f t="shared" ca="1" si="39"/>
        <v>si</v>
      </c>
      <c r="K826" s="8" t="str">
        <f t="shared" ca="1" si="40"/>
        <v/>
      </c>
      <c r="L826" s="8"/>
      <c r="M826" s="8" t="str">
        <f t="shared" ca="1" si="41"/>
        <v>no</v>
      </c>
      <c r="Q826" s="23" t="str" cm="1">
        <f t="array" aca="1" ref="Q826" ca="1">_xlfn.IFS(J826="no","no",$B$10="si","si")</f>
        <v>si</v>
      </c>
    </row>
    <row r="827" spans="1:17" x14ac:dyDescent="0.3">
      <c r="A827" s="61" t="s">
        <v>4090</v>
      </c>
      <c r="B827" s="56" t="s">
        <v>44</v>
      </c>
      <c r="C827" s="80" t="s">
        <v>4091</v>
      </c>
      <c r="D827" s="38" t="s">
        <v>57</v>
      </c>
      <c r="E827" s="42" t="s">
        <v>4092</v>
      </c>
      <c r="F827" s="38" t="s">
        <v>53</v>
      </c>
      <c r="G827" s="39" t="s">
        <v>4093</v>
      </c>
      <c r="H827" s="40">
        <v>44356</v>
      </c>
      <c r="I827" s="41">
        <f>Table13[[#This Row],[Fecha 
de 
expedición]]+1461</f>
        <v>45817</v>
      </c>
      <c r="J827" s="62" t="str">
        <f t="shared" ca="1" si="39"/>
        <v>si</v>
      </c>
      <c r="K827" s="8" t="str">
        <f t="shared" ca="1" si="40"/>
        <v/>
      </c>
      <c r="L827" s="8"/>
      <c r="M827" s="8" t="str">
        <f t="shared" ca="1" si="41"/>
        <v>no</v>
      </c>
      <c r="Q827" s="23" t="str" cm="1">
        <f t="array" aca="1" ref="Q827" ca="1">_xlfn.IFS(J827="no","no",$B$10="si","si")</f>
        <v>si</v>
      </c>
    </row>
    <row r="828" spans="1:17" x14ac:dyDescent="0.3">
      <c r="A828" s="64" t="s">
        <v>4098</v>
      </c>
      <c r="B828" s="56" t="s">
        <v>44</v>
      </c>
      <c r="C828" s="80" t="s">
        <v>4099</v>
      </c>
      <c r="D828" s="38" t="s">
        <v>57</v>
      </c>
      <c r="E828" s="37" t="s">
        <v>4100</v>
      </c>
      <c r="F828" s="38" t="s">
        <v>678</v>
      </c>
      <c r="G828" s="39" t="s">
        <v>4101</v>
      </c>
      <c r="H828" s="40">
        <v>44334</v>
      </c>
      <c r="I828" s="41">
        <f>Table13[[#This Row],[Fecha 
de 
expedición]]+1461</f>
        <v>45795</v>
      </c>
      <c r="J828" s="62" t="str">
        <f t="shared" ca="1" si="39"/>
        <v>si</v>
      </c>
      <c r="K828" s="8" t="str">
        <f t="shared" ca="1" si="40"/>
        <v/>
      </c>
      <c r="L828" s="8"/>
      <c r="M828" s="8" t="str">
        <f t="shared" ca="1" si="41"/>
        <v>no</v>
      </c>
      <c r="Q828" s="23" t="str" cm="1">
        <f t="array" aca="1" ref="Q828" ca="1">_xlfn.IFS(J828="no","no",$B$10="si","si")</f>
        <v>si</v>
      </c>
    </row>
    <row r="829" spans="1:17" x14ac:dyDescent="0.3">
      <c r="A829" s="61" t="s">
        <v>4102</v>
      </c>
      <c r="B829" s="56" t="s">
        <v>44</v>
      </c>
      <c r="C829" s="57" t="s">
        <v>4103</v>
      </c>
      <c r="D829" s="38" t="s">
        <v>57</v>
      </c>
      <c r="E829" s="178" t="s">
        <v>4104</v>
      </c>
      <c r="F829" s="38" t="s">
        <v>74</v>
      </c>
      <c r="G829" s="39" t="s">
        <v>4105</v>
      </c>
      <c r="H829" s="40">
        <v>44390</v>
      </c>
      <c r="I829" s="41">
        <f>Table13[[#This Row],[Fecha 
de 
expedición]]+1461</f>
        <v>45851</v>
      </c>
      <c r="J829" s="62" t="str">
        <f t="shared" ca="1" si="39"/>
        <v>si</v>
      </c>
      <c r="K829" s="8" t="str">
        <f t="shared" ca="1" si="40"/>
        <v/>
      </c>
      <c r="L829" s="8"/>
      <c r="M829" s="8" t="str">
        <f t="shared" ca="1" si="41"/>
        <v>no</v>
      </c>
      <c r="Q829" s="23" t="str" cm="1">
        <f t="array" aca="1" ref="Q829" ca="1">_xlfn.IFS(J829="no","no",$B$10="si","si")</f>
        <v>si</v>
      </c>
    </row>
    <row r="830" spans="1:17" x14ac:dyDescent="0.3">
      <c r="A830" s="64" t="s">
        <v>4106</v>
      </c>
      <c r="B830" s="56" t="s">
        <v>44</v>
      </c>
      <c r="C830" s="80" t="s">
        <v>4107</v>
      </c>
      <c r="D830" s="38" t="s">
        <v>57</v>
      </c>
      <c r="E830" s="37" t="s">
        <v>4108</v>
      </c>
      <c r="F830" s="38" t="s">
        <v>835</v>
      </c>
      <c r="G830" s="39" t="s">
        <v>4109</v>
      </c>
      <c r="H830" s="40">
        <v>44335</v>
      </c>
      <c r="I830" s="41">
        <f>Table13[[#This Row],[Fecha 
de 
expedición]]+1461</f>
        <v>45796</v>
      </c>
      <c r="J830" s="62" t="str">
        <f t="shared" ca="1" si="39"/>
        <v>si</v>
      </c>
      <c r="K830" s="8" t="str">
        <f t="shared" ca="1" si="40"/>
        <v/>
      </c>
      <c r="L830" s="8"/>
      <c r="M830" s="8" t="str">
        <f t="shared" ca="1" si="41"/>
        <v>no</v>
      </c>
      <c r="Q830" s="23" t="str" cm="1">
        <f t="array" aca="1" ref="Q830" ca="1">_xlfn.IFS(J830="no","no",$B$10="si","si")</f>
        <v>si</v>
      </c>
    </row>
    <row r="831" spans="1:17" x14ac:dyDescent="0.3">
      <c r="A831" s="61" t="s">
        <v>4110</v>
      </c>
      <c r="B831" s="56" t="s">
        <v>44</v>
      </c>
      <c r="C831" s="57" t="s">
        <v>4111</v>
      </c>
      <c r="D831" s="38" t="s">
        <v>57</v>
      </c>
      <c r="E831" s="60" t="s">
        <v>4112</v>
      </c>
      <c r="F831" s="38" t="s">
        <v>704</v>
      </c>
      <c r="G831" s="39" t="s">
        <v>4113</v>
      </c>
      <c r="H831" s="81">
        <v>44530</v>
      </c>
      <c r="I831" s="84">
        <f>Table13[[#This Row],[Fecha 
de 
expedición]]+1461</f>
        <v>45991</v>
      </c>
      <c r="J831" s="62" t="str">
        <f t="shared" ca="1" si="39"/>
        <v>si</v>
      </c>
      <c r="K831" s="8" t="str">
        <f t="shared" ca="1" si="40"/>
        <v/>
      </c>
      <c r="L831" s="8"/>
      <c r="M831" s="8" t="str">
        <f t="shared" ca="1" si="41"/>
        <v>no</v>
      </c>
      <c r="Q831" s="23" t="str" cm="1">
        <f t="array" aca="1" ref="Q831" ca="1">_xlfn.IFS(J831="no","no",$B$10="si","si")</f>
        <v>si</v>
      </c>
    </row>
    <row r="832" spans="1:17" x14ac:dyDescent="0.3">
      <c r="A832" s="64" t="s">
        <v>4114</v>
      </c>
      <c r="B832" s="56" t="s">
        <v>44</v>
      </c>
      <c r="C832" s="80" t="s">
        <v>4115</v>
      </c>
      <c r="D832" s="38" t="s">
        <v>57</v>
      </c>
      <c r="E832" s="37" t="s">
        <v>4116</v>
      </c>
      <c r="F832" s="38" t="s">
        <v>606</v>
      </c>
      <c r="G832" s="39" t="s">
        <v>4117</v>
      </c>
      <c r="H832" s="40">
        <v>44333</v>
      </c>
      <c r="I832" s="41">
        <f>Table13[[#This Row],[Fecha 
de 
expedición]]+1461</f>
        <v>45794</v>
      </c>
      <c r="J832" s="62" t="str">
        <f t="shared" ca="1" si="39"/>
        <v>si</v>
      </c>
      <c r="K832" s="8" t="str">
        <f t="shared" ca="1" si="40"/>
        <v/>
      </c>
      <c r="L832" s="8"/>
      <c r="M832" s="8" t="str">
        <f t="shared" ca="1" si="41"/>
        <v>no</v>
      </c>
      <c r="Q832" s="23" t="str" cm="1">
        <f t="array" aca="1" ref="Q832" ca="1">_xlfn.IFS(J832="no","no",$B$10="si","si")</f>
        <v>si</v>
      </c>
    </row>
    <row r="833" spans="1:17" x14ac:dyDescent="0.3">
      <c r="A833" s="61" t="s">
        <v>4118</v>
      </c>
      <c r="B833" s="56" t="s">
        <v>44</v>
      </c>
      <c r="C833" s="57" t="s">
        <v>4119</v>
      </c>
      <c r="D833" s="38" t="s">
        <v>57</v>
      </c>
      <c r="E833" s="178" t="s">
        <v>4120</v>
      </c>
      <c r="F833" s="38" t="s">
        <v>1940</v>
      </c>
      <c r="G833" s="39" t="s">
        <v>4121</v>
      </c>
      <c r="H833" s="40">
        <v>44455</v>
      </c>
      <c r="I833" s="41">
        <f>Table13[[#This Row],[Fecha 
de 
expedición]]+1461</f>
        <v>45916</v>
      </c>
      <c r="J833" s="62" t="str">
        <f t="shared" ca="1" si="39"/>
        <v>si</v>
      </c>
      <c r="K833" s="8" t="str">
        <f t="shared" ca="1" si="40"/>
        <v/>
      </c>
      <c r="L833" s="8"/>
      <c r="M833" s="8" t="str">
        <f t="shared" ca="1" si="41"/>
        <v>no</v>
      </c>
      <c r="Q833" s="23" t="str" cm="1">
        <f t="array" aca="1" ref="Q833" ca="1">_xlfn.IFS(J833="no","no",$B$10="si","si")</f>
        <v>si</v>
      </c>
    </row>
    <row r="834" spans="1:17" x14ac:dyDescent="0.3">
      <c r="A834" s="61" t="s">
        <v>4122</v>
      </c>
      <c r="B834" s="56" t="s">
        <v>44</v>
      </c>
      <c r="C834" s="57" t="s">
        <v>4123</v>
      </c>
      <c r="D834" s="38" t="s">
        <v>57</v>
      </c>
      <c r="E834" s="178" t="s">
        <v>4124</v>
      </c>
      <c r="F834" s="38" t="s">
        <v>1940</v>
      </c>
      <c r="G834" s="39" t="s">
        <v>4125</v>
      </c>
      <c r="H834" s="40">
        <v>44390</v>
      </c>
      <c r="I834" s="41">
        <f>Table13[[#This Row],[Fecha 
de 
expedición]]+1461</f>
        <v>45851</v>
      </c>
      <c r="J834" s="62" t="str">
        <f t="shared" ca="1" si="39"/>
        <v>si</v>
      </c>
      <c r="K834" s="8" t="str">
        <f t="shared" ca="1" si="40"/>
        <v/>
      </c>
      <c r="L834" s="8"/>
      <c r="M834" s="8" t="str">
        <f t="shared" ca="1" si="41"/>
        <v>no</v>
      </c>
      <c r="Q834" s="23" t="str" cm="1">
        <f t="array" aca="1" ref="Q834" ca="1">_xlfn.IFS(J834="no","no",$B$10="si","si")</f>
        <v>si</v>
      </c>
    </row>
    <row r="835" spans="1:17" x14ac:dyDescent="0.3">
      <c r="A835" s="61" t="s">
        <v>4126</v>
      </c>
      <c r="B835" s="56" t="s">
        <v>44</v>
      </c>
      <c r="C835" s="57" t="s">
        <v>4127</v>
      </c>
      <c r="D835" s="38" t="s">
        <v>57</v>
      </c>
      <c r="E835" s="178" t="s">
        <v>4128</v>
      </c>
      <c r="F835" s="38" t="s">
        <v>129</v>
      </c>
      <c r="G835" s="39" t="s">
        <v>4129</v>
      </c>
      <c r="H835" s="40">
        <v>44397</v>
      </c>
      <c r="I835" s="41">
        <f>Table13[[#This Row],[Fecha 
de 
expedición]]+1461</f>
        <v>45858</v>
      </c>
      <c r="J835" s="62" t="str">
        <f t="shared" ca="1" si="39"/>
        <v>si</v>
      </c>
      <c r="K835" s="8" t="str">
        <f t="shared" ca="1" si="40"/>
        <v/>
      </c>
      <c r="L835" s="8"/>
      <c r="M835" s="8" t="str">
        <f t="shared" ca="1" si="41"/>
        <v>no</v>
      </c>
      <c r="Q835" s="23" t="str" cm="1">
        <f t="array" aca="1" ref="Q835" ca="1">_xlfn.IFS(J835="no","no",$B$10="si","si")</f>
        <v>si</v>
      </c>
    </row>
    <row r="836" spans="1:17" x14ac:dyDescent="0.3">
      <c r="A836" s="61" t="s">
        <v>4130</v>
      </c>
      <c r="B836" s="56" t="s">
        <v>44</v>
      </c>
      <c r="C836" s="57" t="s">
        <v>4131</v>
      </c>
      <c r="D836" s="38" t="s">
        <v>57</v>
      </c>
      <c r="E836" s="60" t="s">
        <v>4132</v>
      </c>
      <c r="F836" s="38" t="s">
        <v>655</v>
      </c>
      <c r="G836" s="39" t="s">
        <v>4133</v>
      </c>
      <c r="H836" s="81">
        <v>44516</v>
      </c>
      <c r="I836" s="84">
        <f>Table13[[#This Row],[Fecha 
de 
expedición]]+1461</f>
        <v>45977</v>
      </c>
      <c r="J836" s="62" t="str">
        <f t="shared" ca="1" si="39"/>
        <v>si</v>
      </c>
      <c r="K836" s="8" t="str">
        <f t="shared" ca="1" si="40"/>
        <v/>
      </c>
      <c r="L836" s="8"/>
      <c r="M836" s="8" t="str">
        <f t="shared" ca="1" si="41"/>
        <v>no</v>
      </c>
      <c r="Q836" s="23" t="str" cm="1">
        <f t="array" aca="1" ref="Q836" ca="1">_xlfn.IFS(J836="no","no",$B$10="si","si")</f>
        <v>si</v>
      </c>
    </row>
    <row r="837" spans="1:17" x14ac:dyDescent="0.3">
      <c r="A837" s="61" t="s">
        <v>4138</v>
      </c>
      <c r="B837" s="56" t="s">
        <v>44</v>
      </c>
      <c r="C837" s="57" t="s">
        <v>4139</v>
      </c>
      <c r="D837" s="38" t="s">
        <v>57</v>
      </c>
      <c r="E837" s="178" t="s">
        <v>4140</v>
      </c>
      <c r="F837" s="38" t="s">
        <v>695</v>
      </c>
      <c r="G837" s="39" t="s">
        <v>4141</v>
      </c>
      <c r="H837" s="40">
        <v>44455</v>
      </c>
      <c r="I837" s="41">
        <f>Table13[[#This Row],[Fecha 
de 
expedición]]+1461</f>
        <v>45916</v>
      </c>
      <c r="J837" s="62" t="str">
        <f t="shared" ca="1" si="39"/>
        <v>si</v>
      </c>
      <c r="K837" s="8" t="str">
        <f t="shared" ca="1" si="40"/>
        <v/>
      </c>
      <c r="L837" s="8"/>
      <c r="M837" s="8" t="str">
        <f t="shared" ca="1" si="41"/>
        <v>no</v>
      </c>
      <c r="Q837" s="23" t="str" cm="1">
        <f t="array" aca="1" ref="Q837" ca="1">_xlfn.IFS(J837="no","no",$B$10="si","si")</f>
        <v>si</v>
      </c>
    </row>
    <row r="838" spans="1:17" x14ac:dyDescent="0.3">
      <c r="A838" s="63" t="s">
        <v>4146</v>
      </c>
      <c r="B838" s="56" t="s">
        <v>44</v>
      </c>
      <c r="C838" s="80" t="s">
        <v>4147</v>
      </c>
      <c r="D838" s="38" t="s">
        <v>46</v>
      </c>
      <c r="E838" s="37" t="s">
        <v>4148</v>
      </c>
      <c r="F838" s="38" t="s">
        <v>74</v>
      </c>
      <c r="G838" s="39" t="s">
        <v>4149</v>
      </c>
      <c r="H838" s="40">
        <v>44342</v>
      </c>
      <c r="I838" s="41">
        <f>Table13[[#This Row],[Fecha 
de 
expedición]]+1461</f>
        <v>45803</v>
      </c>
      <c r="J838" s="62" t="str">
        <f t="shared" ca="1" si="39"/>
        <v>si</v>
      </c>
      <c r="K838" s="8" t="str">
        <f t="shared" ca="1" si="40"/>
        <v/>
      </c>
      <c r="L838" s="8"/>
      <c r="M838" s="8" t="str">
        <f t="shared" ca="1" si="41"/>
        <v>no</v>
      </c>
      <c r="Q838" s="23" t="str" cm="1">
        <f t="array" aca="1" ref="Q838" ca="1">_xlfn.IFS(J838="no","no",$B$10="si","si")</f>
        <v>si</v>
      </c>
    </row>
    <row r="839" spans="1:17" x14ac:dyDescent="0.3">
      <c r="A839" s="61" t="s">
        <v>4154</v>
      </c>
      <c r="B839" s="56" t="s">
        <v>44</v>
      </c>
      <c r="C839" s="80" t="s">
        <v>4155</v>
      </c>
      <c r="D839" s="38" t="s">
        <v>57</v>
      </c>
      <c r="E839" s="42" t="s">
        <v>4156</v>
      </c>
      <c r="F839" s="38" t="s">
        <v>168</v>
      </c>
      <c r="G839" s="39" t="s">
        <v>4157</v>
      </c>
      <c r="H839" s="40">
        <v>44259</v>
      </c>
      <c r="I839" s="41">
        <f>Table13[[#This Row],[Fecha 
de 
expedición]]+1461</f>
        <v>45720</v>
      </c>
      <c r="J839" s="62" t="str">
        <f t="shared" ca="1" si="39"/>
        <v>si</v>
      </c>
      <c r="K839" s="8" t="str">
        <f t="shared" ca="1" si="40"/>
        <v/>
      </c>
      <c r="L839" s="8"/>
      <c r="M839" s="8" t="str">
        <f t="shared" ca="1" si="41"/>
        <v>no</v>
      </c>
      <c r="Q839" s="23" t="str" cm="1">
        <f t="array" aca="1" ref="Q839" ca="1">_xlfn.IFS(J839="no","no",$B$10="si","si")</f>
        <v>si</v>
      </c>
    </row>
    <row r="840" spans="1:17" x14ac:dyDescent="0.3">
      <c r="A840" s="63" t="s">
        <v>4166</v>
      </c>
      <c r="B840" s="56" t="s">
        <v>44</v>
      </c>
      <c r="C840" s="80" t="s">
        <v>4167</v>
      </c>
      <c r="D840" s="38" t="s">
        <v>46</v>
      </c>
      <c r="E840" s="37" t="s">
        <v>4168</v>
      </c>
      <c r="F840" s="38" t="s">
        <v>155</v>
      </c>
      <c r="G840" s="39" t="s">
        <v>4169</v>
      </c>
      <c r="H840" s="40">
        <v>44342</v>
      </c>
      <c r="I840" s="41">
        <f>Table13[[#This Row],[Fecha 
de 
expedición]]+1461</f>
        <v>45803</v>
      </c>
      <c r="J840" s="62" t="str">
        <f t="shared" ca="1" si="39"/>
        <v>si</v>
      </c>
      <c r="K840" s="8" t="str">
        <f t="shared" ca="1" si="40"/>
        <v/>
      </c>
      <c r="L840" s="8"/>
      <c r="M840" s="8" t="str">
        <f t="shared" ca="1" si="41"/>
        <v>no</v>
      </c>
      <c r="Q840" s="23" t="str" cm="1">
        <f t="array" aca="1" ref="Q840" ca="1">_xlfn.IFS(J840="no","no",$B$10="si","si")</f>
        <v>si</v>
      </c>
    </row>
    <row r="841" spans="1:17" x14ac:dyDescent="0.3">
      <c r="A841" s="64" t="s">
        <v>4170</v>
      </c>
      <c r="B841" s="56" t="s">
        <v>44</v>
      </c>
      <c r="C841" s="80" t="s">
        <v>4171</v>
      </c>
      <c r="D841" s="38" t="s">
        <v>57</v>
      </c>
      <c r="E841" s="37" t="s">
        <v>4172</v>
      </c>
      <c r="F841" s="38" t="s">
        <v>844</v>
      </c>
      <c r="G841" s="39" t="s">
        <v>4173</v>
      </c>
      <c r="H841" s="40">
        <v>44336</v>
      </c>
      <c r="I841" s="41">
        <f>Table13[[#This Row],[Fecha 
de 
expedición]]+1461</f>
        <v>45797</v>
      </c>
      <c r="J841" s="62" t="str">
        <f t="shared" ca="1" si="39"/>
        <v>si</v>
      </c>
      <c r="K841" s="8" t="str">
        <f t="shared" ca="1" si="40"/>
        <v/>
      </c>
      <c r="L841" s="8"/>
      <c r="M841" s="8" t="str">
        <f t="shared" ca="1" si="41"/>
        <v>no</v>
      </c>
      <c r="Q841" s="23" t="str" cm="1">
        <f t="array" aca="1" ref="Q841" ca="1">_xlfn.IFS(J841="no","no",$B$10="si","si")</f>
        <v>si</v>
      </c>
    </row>
    <row r="842" spans="1:17" x14ac:dyDescent="0.3">
      <c r="A842" s="63" t="s">
        <v>4174</v>
      </c>
      <c r="B842" s="56" t="s">
        <v>44</v>
      </c>
      <c r="C842" s="80" t="s">
        <v>4175</v>
      </c>
      <c r="D842" s="38" t="s">
        <v>57</v>
      </c>
      <c r="E842" s="37" t="s">
        <v>4176</v>
      </c>
      <c r="F842" s="38" t="s">
        <v>104</v>
      </c>
      <c r="G842" s="39" t="s">
        <v>4177</v>
      </c>
      <c r="H842" s="40">
        <v>44328</v>
      </c>
      <c r="I842" s="41">
        <f>Table13[[#This Row],[Fecha 
de 
expedición]]+1461</f>
        <v>45789</v>
      </c>
      <c r="J842" s="62" t="str">
        <f t="shared" ca="1" si="39"/>
        <v>si</v>
      </c>
      <c r="K842" s="8" t="str">
        <f t="shared" ca="1" si="40"/>
        <v/>
      </c>
      <c r="L842" s="8"/>
      <c r="M842" s="8" t="str">
        <f t="shared" ca="1" si="41"/>
        <v>no</v>
      </c>
      <c r="Q842" s="23" t="str" cm="1">
        <f t="array" aca="1" ref="Q842" ca="1">_xlfn.IFS(J842="no","no",$B$10="si","si")</f>
        <v>si</v>
      </c>
    </row>
    <row r="843" spans="1:17" x14ac:dyDescent="0.3">
      <c r="A843" s="64" t="s">
        <v>4182</v>
      </c>
      <c r="B843" s="56" t="s">
        <v>44</v>
      </c>
      <c r="C843" s="80" t="s">
        <v>4183</v>
      </c>
      <c r="D843" s="38" t="s">
        <v>57</v>
      </c>
      <c r="E843" s="42" t="s">
        <v>4184</v>
      </c>
      <c r="F843" s="38" t="s">
        <v>1204</v>
      </c>
      <c r="G843" s="39" t="s">
        <v>4185</v>
      </c>
      <c r="H843" s="40">
        <v>44279</v>
      </c>
      <c r="I843" s="41">
        <f>Table13[[#This Row],[Fecha 
de 
expedición]]+1461</f>
        <v>45740</v>
      </c>
      <c r="J843" s="62" t="str">
        <f t="shared" ca="1" si="39"/>
        <v>si</v>
      </c>
      <c r="K843" s="8" t="str">
        <f t="shared" ca="1" si="40"/>
        <v/>
      </c>
      <c r="L843" s="8"/>
      <c r="M843" s="8" t="str">
        <f t="shared" ca="1" si="41"/>
        <v>no</v>
      </c>
      <c r="Q843" s="23" t="str" cm="1">
        <f t="array" aca="1" ref="Q843" ca="1">_xlfn.IFS(J843="no","no",$B$10="si","si")</f>
        <v>si</v>
      </c>
    </row>
    <row r="844" spans="1:17" x14ac:dyDescent="0.3">
      <c r="A844" s="61" t="s">
        <v>4186</v>
      </c>
      <c r="B844" s="56" t="s">
        <v>44</v>
      </c>
      <c r="C844" s="57" t="s">
        <v>4187</v>
      </c>
      <c r="D844" s="38" t="s">
        <v>57</v>
      </c>
      <c r="E844" s="178" t="s">
        <v>4188</v>
      </c>
      <c r="F844" s="38" t="s">
        <v>1393</v>
      </c>
      <c r="G844" s="39" t="s">
        <v>4189</v>
      </c>
      <c r="H844" s="40">
        <v>44427</v>
      </c>
      <c r="I844" s="41">
        <f>Table13[[#This Row],[Fecha 
de 
expedición]]+1461</f>
        <v>45888</v>
      </c>
      <c r="J844" s="62" t="str">
        <f t="shared" ca="1" si="39"/>
        <v>si</v>
      </c>
      <c r="K844" s="8" t="str">
        <f t="shared" ca="1" si="40"/>
        <v/>
      </c>
      <c r="L844" s="8"/>
      <c r="M844" s="8" t="str">
        <f t="shared" ca="1" si="41"/>
        <v>no</v>
      </c>
      <c r="Q844" s="23" t="str" cm="1">
        <f t="array" aca="1" ref="Q844" ca="1">_xlfn.IFS(J844="no","no",$B$10="si","si")</f>
        <v>si</v>
      </c>
    </row>
    <row r="845" spans="1:17" x14ac:dyDescent="0.3">
      <c r="A845" s="61" t="s">
        <v>4190</v>
      </c>
      <c r="B845" s="56" t="s">
        <v>44</v>
      </c>
      <c r="C845" s="80" t="s">
        <v>4191</v>
      </c>
      <c r="D845" s="38" t="s">
        <v>57</v>
      </c>
      <c r="E845" s="42" t="s">
        <v>4192</v>
      </c>
      <c r="F845" s="38" t="s">
        <v>655</v>
      </c>
      <c r="G845" s="39" t="s">
        <v>4193</v>
      </c>
      <c r="H845" s="40">
        <v>44259</v>
      </c>
      <c r="I845" s="41">
        <f>Table13[[#This Row],[Fecha 
de 
expedición]]+1461</f>
        <v>45720</v>
      </c>
      <c r="J845" s="62" t="str">
        <f t="shared" ca="1" si="39"/>
        <v>si</v>
      </c>
      <c r="K845" s="8" t="str">
        <f t="shared" ca="1" si="40"/>
        <v/>
      </c>
      <c r="L845" s="8"/>
      <c r="M845" s="8" t="str">
        <f t="shared" ca="1" si="41"/>
        <v>no</v>
      </c>
      <c r="Q845" s="23" t="str" cm="1">
        <f t="array" aca="1" ref="Q845" ca="1">_xlfn.IFS(J845="no","no",$B$10="si","si")</f>
        <v>si</v>
      </c>
    </row>
    <row r="846" spans="1:17" x14ac:dyDescent="0.3">
      <c r="A846" s="64" t="s">
        <v>4194</v>
      </c>
      <c r="B846" s="56" t="s">
        <v>44</v>
      </c>
      <c r="C846" s="80" t="s">
        <v>4195</v>
      </c>
      <c r="D846" s="38" t="s">
        <v>57</v>
      </c>
      <c r="E846" s="42" t="s">
        <v>4196</v>
      </c>
      <c r="F846" s="38" t="s">
        <v>9876</v>
      </c>
      <c r="G846" s="39" t="s">
        <v>4197</v>
      </c>
      <c r="H846" s="40">
        <v>44280</v>
      </c>
      <c r="I846" s="41">
        <f>Table13[[#This Row],[Fecha 
de 
expedición]]+1461</f>
        <v>45741</v>
      </c>
      <c r="J846" s="62" t="str">
        <f t="shared" ca="1" si="39"/>
        <v>si</v>
      </c>
      <c r="K846" s="8" t="str">
        <f t="shared" ca="1" si="40"/>
        <v/>
      </c>
      <c r="L846" s="8"/>
      <c r="M846" s="8" t="str">
        <f t="shared" ca="1" si="41"/>
        <v>no</v>
      </c>
      <c r="Q846" s="23" t="str" cm="1">
        <f t="array" aca="1" ref="Q846" ca="1">_xlfn.IFS(J846="no","no",$B$10="si","si")</f>
        <v>si</v>
      </c>
    </row>
    <row r="847" spans="1:17" x14ac:dyDescent="0.3">
      <c r="A847" s="61" t="s">
        <v>4198</v>
      </c>
      <c r="B847" s="56" t="s">
        <v>44</v>
      </c>
      <c r="C847" s="57" t="s">
        <v>4199</v>
      </c>
      <c r="D847" s="38" t="s">
        <v>57</v>
      </c>
      <c r="E847" s="178" t="s">
        <v>4200</v>
      </c>
      <c r="F847" s="38" t="s">
        <v>453</v>
      </c>
      <c r="G847" s="39" t="s">
        <v>4201</v>
      </c>
      <c r="H847" s="40">
        <v>44399</v>
      </c>
      <c r="I847" s="41">
        <f>Table13[[#This Row],[Fecha 
de 
expedición]]+1461</f>
        <v>45860</v>
      </c>
      <c r="J847" s="62" t="str">
        <f t="shared" ca="1" si="39"/>
        <v>si</v>
      </c>
      <c r="K847" s="8" t="str">
        <f t="shared" ca="1" si="40"/>
        <v/>
      </c>
      <c r="L847" s="8"/>
      <c r="M847" s="8" t="str">
        <f t="shared" ca="1" si="41"/>
        <v>no</v>
      </c>
      <c r="Q847" s="23" t="str" cm="1">
        <f t="array" aca="1" ref="Q847" ca="1">_xlfn.IFS(J847="no","no",$B$10="si","si")</f>
        <v>si</v>
      </c>
    </row>
    <row r="848" spans="1:17" x14ac:dyDescent="0.3">
      <c r="A848" s="61" t="s">
        <v>4202</v>
      </c>
      <c r="B848" s="56" t="s">
        <v>44</v>
      </c>
      <c r="C848" s="57" t="s">
        <v>4203</v>
      </c>
      <c r="D848" s="38" t="s">
        <v>57</v>
      </c>
      <c r="E848" s="60" t="s">
        <v>9967</v>
      </c>
      <c r="F848" s="38" t="s">
        <v>99</v>
      </c>
      <c r="G848" s="39" t="s">
        <v>4205</v>
      </c>
      <c r="H848" s="81">
        <v>44529</v>
      </c>
      <c r="I848" s="84">
        <f>Table13[[#This Row],[Fecha 
de 
expedición]]+1461</f>
        <v>45990</v>
      </c>
      <c r="J848" s="62" t="str">
        <f t="shared" ca="1" si="39"/>
        <v>si</v>
      </c>
      <c r="K848" s="8" t="str">
        <f t="shared" ca="1" si="40"/>
        <v/>
      </c>
      <c r="L848" s="8"/>
      <c r="M848" s="8" t="str">
        <f t="shared" ca="1" si="41"/>
        <v>no</v>
      </c>
      <c r="Q848" s="23" t="str" cm="1">
        <f t="array" aca="1" ref="Q848" ca="1">_xlfn.IFS(J848="no","no",$B$10="si","si")</f>
        <v>si</v>
      </c>
    </row>
    <row r="849" spans="1:17" x14ac:dyDescent="0.3">
      <c r="A849" s="64" t="s">
        <v>4206</v>
      </c>
      <c r="B849" s="56" t="s">
        <v>44</v>
      </c>
      <c r="C849" s="80" t="s">
        <v>4207</v>
      </c>
      <c r="D849" s="38" t="s">
        <v>57</v>
      </c>
      <c r="E849" s="58" t="s">
        <v>4208</v>
      </c>
      <c r="F849" s="38" t="s">
        <v>490</v>
      </c>
      <c r="G849" s="39" t="s">
        <v>4209</v>
      </c>
      <c r="H849" s="40">
        <v>44550</v>
      </c>
      <c r="I849" s="41">
        <f>Table13[[#This Row],[Fecha 
de 
expedición]]+1461</f>
        <v>46011</v>
      </c>
      <c r="J849" s="62" t="str">
        <f t="shared" ref="J849:J912" ca="1" si="42">IF(I849&gt;=TODAY(),"si","no")</f>
        <v>si</v>
      </c>
      <c r="K849" s="8" t="str">
        <f t="shared" ref="K849:K912" ca="1" si="43">IF(ABS(_xlfn.DAYS(TODAY(),I849))&lt;$B$9,"Debe renovar licencia luego de curso de 8 horas","")</f>
        <v/>
      </c>
      <c r="L849" s="8"/>
      <c r="M849" s="8" t="str">
        <f t="shared" ref="M849:M912" ca="1" si="44">IF(AND(J849="no",$B$10="si"),"si","no")</f>
        <v>no</v>
      </c>
      <c r="Q849" s="23" t="str" cm="1">
        <f t="array" aca="1" ref="Q849" ca="1">_xlfn.IFS(J849="no","no",$B$10="si","si")</f>
        <v>si</v>
      </c>
    </row>
    <row r="850" spans="1:17" x14ac:dyDescent="0.3">
      <c r="A850" s="64" t="s">
        <v>4210</v>
      </c>
      <c r="B850" s="56" t="s">
        <v>44</v>
      </c>
      <c r="C850" s="80" t="s">
        <v>4211</v>
      </c>
      <c r="D850" s="38" t="s">
        <v>57</v>
      </c>
      <c r="E850" s="58" t="s">
        <v>4212</v>
      </c>
      <c r="F850" s="38" t="s">
        <v>683</v>
      </c>
      <c r="G850" s="39" t="s">
        <v>4213</v>
      </c>
      <c r="H850" s="40">
        <v>44363</v>
      </c>
      <c r="I850" s="41">
        <f>Table13[[#This Row],[Fecha 
de 
expedición]]+1461</f>
        <v>45824</v>
      </c>
      <c r="J850" s="62" t="str">
        <f t="shared" ca="1" si="42"/>
        <v>si</v>
      </c>
      <c r="K850" s="8" t="str">
        <f t="shared" ca="1" si="43"/>
        <v/>
      </c>
      <c r="L850" s="8"/>
      <c r="M850" s="8" t="str">
        <f t="shared" ca="1" si="44"/>
        <v>no</v>
      </c>
      <c r="Q850" s="23" t="str" cm="1">
        <f t="array" aca="1" ref="Q850" ca="1">_xlfn.IFS(J850="no","no",$B$10="si","si")</f>
        <v>si</v>
      </c>
    </row>
    <row r="851" spans="1:17" x14ac:dyDescent="0.3">
      <c r="A851" s="64" t="s">
        <v>4214</v>
      </c>
      <c r="B851" s="56" t="s">
        <v>44</v>
      </c>
      <c r="C851" s="80" t="s">
        <v>4215</v>
      </c>
      <c r="D851" s="38" t="s">
        <v>57</v>
      </c>
      <c r="E851" s="37" t="s">
        <v>4216</v>
      </c>
      <c r="F851" s="38" t="s">
        <v>69</v>
      </c>
      <c r="G851" s="39" t="s">
        <v>4217</v>
      </c>
      <c r="H851" s="40">
        <v>44335</v>
      </c>
      <c r="I851" s="41">
        <f>Table13[[#This Row],[Fecha 
de 
expedición]]+1461</f>
        <v>45796</v>
      </c>
      <c r="J851" s="62" t="str">
        <f t="shared" ca="1" si="42"/>
        <v>si</v>
      </c>
      <c r="K851" s="8" t="str">
        <f t="shared" ca="1" si="43"/>
        <v/>
      </c>
      <c r="L851" s="8"/>
      <c r="M851" s="8" t="str">
        <f t="shared" ca="1" si="44"/>
        <v>no</v>
      </c>
      <c r="Q851" s="23" t="str" cm="1">
        <f t="array" aca="1" ref="Q851" ca="1">_xlfn.IFS(J851="no","no",$B$10="si","si")</f>
        <v>si</v>
      </c>
    </row>
    <row r="852" spans="1:17" x14ac:dyDescent="0.3">
      <c r="A852" s="64" t="s">
        <v>4218</v>
      </c>
      <c r="B852" s="56" t="s">
        <v>62</v>
      </c>
      <c r="C852" s="80" t="s">
        <v>4219</v>
      </c>
      <c r="D852" s="38" t="s">
        <v>57</v>
      </c>
      <c r="E852" s="58" t="s">
        <v>4220</v>
      </c>
      <c r="F852" s="38" t="s">
        <v>892</v>
      </c>
      <c r="G852" s="39" t="s">
        <v>4221</v>
      </c>
      <c r="H852" s="40">
        <v>42885</v>
      </c>
      <c r="I852" s="41">
        <f>Table13[[#This Row],[Fecha 
de 
expedición]]+1461</f>
        <v>44346</v>
      </c>
      <c r="J852" s="62" t="str">
        <f t="shared" ca="1" si="42"/>
        <v>no</v>
      </c>
      <c r="K852" s="8" t="str">
        <f t="shared" ca="1" si="43"/>
        <v/>
      </c>
      <c r="L852" s="8"/>
      <c r="M852" s="8" t="str">
        <f t="shared" ca="1" si="44"/>
        <v>si</v>
      </c>
      <c r="Q852" s="23" t="str" cm="1">
        <f t="array" aca="1" ref="Q852" ca="1">_xlfn.IFS(J852="no","no",$B$10="si","si")</f>
        <v>no</v>
      </c>
    </row>
    <row r="853" spans="1:17" x14ac:dyDescent="0.3">
      <c r="A853" s="64" t="s">
        <v>4222</v>
      </c>
      <c r="B853" s="56" t="s">
        <v>44</v>
      </c>
      <c r="C853" s="80" t="s">
        <v>4223</v>
      </c>
      <c r="D853" s="38" t="s">
        <v>57</v>
      </c>
      <c r="E853" s="37" t="s">
        <v>4224</v>
      </c>
      <c r="F853" s="38" t="s">
        <v>155</v>
      </c>
      <c r="G853" s="39" t="s">
        <v>4225</v>
      </c>
      <c r="H853" s="40">
        <v>44279</v>
      </c>
      <c r="I853" s="41">
        <f>Table13[[#This Row],[Fecha 
de 
expedición]]+1461</f>
        <v>45740</v>
      </c>
      <c r="J853" s="62" t="str">
        <f t="shared" ca="1" si="42"/>
        <v>si</v>
      </c>
      <c r="K853" s="8" t="str">
        <f t="shared" ca="1" si="43"/>
        <v/>
      </c>
      <c r="L853" s="8"/>
      <c r="M853" s="8" t="str">
        <f t="shared" ca="1" si="44"/>
        <v>no</v>
      </c>
      <c r="Q853" s="23" t="str" cm="1">
        <f t="array" aca="1" ref="Q853" ca="1">_xlfn.IFS(J853="no","no",$B$10="si","si")</f>
        <v>si</v>
      </c>
    </row>
    <row r="854" spans="1:17" x14ac:dyDescent="0.3">
      <c r="A854" s="64" t="s">
        <v>9968</v>
      </c>
      <c r="B854" s="56" t="s">
        <v>62</v>
      </c>
      <c r="C854" s="80" t="s">
        <v>4227</v>
      </c>
      <c r="D854" s="38" t="s">
        <v>57</v>
      </c>
      <c r="E854" s="58" t="s">
        <v>4228</v>
      </c>
      <c r="F854" s="38" t="s">
        <v>835</v>
      </c>
      <c r="G854" s="39" t="s">
        <v>4229</v>
      </c>
      <c r="H854" s="40">
        <v>42885</v>
      </c>
      <c r="I854" s="41">
        <f>Table13[[#This Row],[Fecha 
de 
expedición]]+1461</f>
        <v>44346</v>
      </c>
      <c r="J854" s="62" t="str">
        <f t="shared" ca="1" si="42"/>
        <v>no</v>
      </c>
      <c r="K854" s="8" t="str">
        <f t="shared" ca="1" si="43"/>
        <v/>
      </c>
      <c r="L854" s="8"/>
      <c r="M854" s="8" t="str">
        <f t="shared" ca="1" si="44"/>
        <v>si</v>
      </c>
      <c r="Q854" s="23" t="str" cm="1">
        <f t="array" aca="1" ref="Q854" ca="1">_xlfn.IFS(J854="no","no",$B$10="si","si")</f>
        <v>no</v>
      </c>
    </row>
    <row r="855" spans="1:17" x14ac:dyDescent="0.3">
      <c r="A855" s="64" t="s">
        <v>4230</v>
      </c>
      <c r="B855" s="56" t="s">
        <v>62</v>
      </c>
      <c r="C855" s="80" t="s">
        <v>4231</v>
      </c>
      <c r="D855" s="38" t="s">
        <v>57</v>
      </c>
      <c r="E855" s="37" t="s">
        <v>4232</v>
      </c>
      <c r="F855" s="38" t="s">
        <v>124</v>
      </c>
      <c r="G855" s="39" t="s">
        <v>4233</v>
      </c>
      <c r="H855" s="40">
        <v>44342</v>
      </c>
      <c r="I855" s="41">
        <f>Table13[[#This Row],[Fecha 
de 
expedición]]+1461</f>
        <v>45803</v>
      </c>
      <c r="J855" s="62" t="str">
        <f t="shared" ca="1" si="42"/>
        <v>si</v>
      </c>
      <c r="K855" s="8" t="str">
        <f t="shared" ca="1" si="43"/>
        <v/>
      </c>
      <c r="L855" s="8"/>
      <c r="M855" s="8" t="str">
        <f t="shared" ca="1" si="44"/>
        <v>no</v>
      </c>
      <c r="Q855" s="23" t="str" cm="1">
        <f t="array" aca="1" ref="Q855" ca="1">_xlfn.IFS(J855="no","no",$B$10="si","si")</f>
        <v>si</v>
      </c>
    </row>
    <row r="856" spans="1:17" x14ac:dyDescent="0.3">
      <c r="A856" s="64" t="s">
        <v>4234</v>
      </c>
      <c r="B856" s="56" t="s">
        <v>62</v>
      </c>
      <c r="C856" s="80" t="s">
        <v>4235</v>
      </c>
      <c r="D856" s="38" t="s">
        <v>46</v>
      </c>
      <c r="E856" s="37" t="s">
        <v>4236</v>
      </c>
      <c r="F856" s="38" t="s">
        <v>835</v>
      </c>
      <c r="G856" s="39" t="s">
        <v>4237</v>
      </c>
      <c r="H856" s="40">
        <v>42907</v>
      </c>
      <c r="I856" s="41">
        <f>Table13[[#This Row],[Fecha 
de 
expedición]]+1461</f>
        <v>44368</v>
      </c>
      <c r="J856" s="62" t="str">
        <f t="shared" ca="1" si="42"/>
        <v>no</v>
      </c>
      <c r="K856" s="8" t="str">
        <f t="shared" ca="1" si="43"/>
        <v/>
      </c>
      <c r="L856" s="8"/>
      <c r="M856" s="8" t="str">
        <f t="shared" ca="1" si="44"/>
        <v>si</v>
      </c>
      <c r="Q856" s="23" t="str" cm="1">
        <f t="array" aca="1" ref="Q856" ca="1">_xlfn.IFS(J856="no","no",$B$10="si","si")</f>
        <v>no</v>
      </c>
    </row>
    <row r="857" spans="1:17" x14ac:dyDescent="0.3">
      <c r="A857" s="64" t="s">
        <v>4238</v>
      </c>
      <c r="B857" s="56" t="s">
        <v>44</v>
      </c>
      <c r="C857" s="80" t="s">
        <v>4239</v>
      </c>
      <c r="D857" s="38" t="s">
        <v>57</v>
      </c>
      <c r="E857" s="37" t="s">
        <v>4240</v>
      </c>
      <c r="F857" s="38" t="s">
        <v>844</v>
      </c>
      <c r="G857" s="39" t="s">
        <v>4241</v>
      </c>
      <c r="H857" s="40">
        <v>44375</v>
      </c>
      <c r="I857" s="41">
        <f>Table13[[#This Row],[Fecha 
de 
expedición]]+1461</f>
        <v>45836</v>
      </c>
      <c r="J857" s="62" t="str">
        <f t="shared" ca="1" si="42"/>
        <v>si</v>
      </c>
      <c r="K857" s="8" t="str">
        <f t="shared" ca="1" si="43"/>
        <v/>
      </c>
      <c r="L857" s="8"/>
      <c r="M857" s="8" t="str">
        <f t="shared" ca="1" si="44"/>
        <v>no</v>
      </c>
      <c r="Q857" s="23" t="str" cm="1">
        <f t="array" aca="1" ref="Q857" ca="1">_xlfn.IFS(J857="no","no",$B$10="si","si")</f>
        <v>si</v>
      </c>
    </row>
    <row r="858" spans="1:17" x14ac:dyDescent="0.3">
      <c r="A858" s="64" t="s">
        <v>4242</v>
      </c>
      <c r="B858" s="56" t="s">
        <v>44</v>
      </c>
      <c r="C858" s="80" t="s">
        <v>4243</v>
      </c>
      <c r="D858" s="38" t="s">
        <v>46</v>
      </c>
      <c r="E858" s="37" t="s">
        <v>4244</v>
      </c>
      <c r="F858" s="38" t="s">
        <v>74</v>
      </c>
      <c r="G858" s="39" t="s">
        <v>4245</v>
      </c>
      <c r="H858" s="40">
        <v>44363</v>
      </c>
      <c r="I858" s="41">
        <f>Table13[[#This Row],[Fecha 
de 
expedición]]+1461</f>
        <v>45824</v>
      </c>
      <c r="J858" s="62" t="str">
        <f t="shared" ca="1" si="42"/>
        <v>si</v>
      </c>
      <c r="K858" s="8" t="str">
        <f t="shared" ca="1" si="43"/>
        <v/>
      </c>
      <c r="L858" s="8"/>
      <c r="M858" s="8" t="str">
        <f t="shared" ca="1" si="44"/>
        <v>no</v>
      </c>
      <c r="Q858" s="23" t="str" cm="1">
        <f t="array" aca="1" ref="Q858" ca="1">_xlfn.IFS(J858="no","no",$B$10="si","si")</f>
        <v>si</v>
      </c>
    </row>
    <row r="859" spans="1:17" x14ac:dyDescent="0.3">
      <c r="A859" s="64" t="s">
        <v>4246</v>
      </c>
      <c r="B859" s="56" t="s">
        <v>62</v>
      </c>
      <c r="C859" s="80" t="s">
        <v>4247</v>
      </c>
      <c r="D859" s="38" t="s">
        <v>46</v>
      </c>
      <c r="E859" s="37" t="s">
        <v>4248</v>
      </c>
      <c r="F859" s="38" t="s">
        <v>124</v>
      </c>
      <c r="G859" s="39" t="s">
        <v>4249</v>
      </c>
      <c r="H859" s="40">
        <v>42941</v>
      </c>
      <c r="I859" s="41">
        <f>Table13[[#This Row],[Fecha 
de 
expedición]]+1461</f>
        <v>44402</v>
      </c>
      <c r="J859" s="62" t="str">
        <f t="shared" ca="1" si="42"/>
        <v>no</v>
      </c>
      <c r="K859" s="8" t="str">
        <f t="shared" ca="1" si="43"/>
        <v/>
      </c>
      <c r="L859" s="8"/>
      <c r="M859" s="8" t="str">
        <f t="shared" ca="1" si="44"/>
        <v>si</v>
      </c>
      <c r="Q859" s="23" t="str" cm="1">
        <f t="array" aca="1" ref="Q859" ca="1">_xlfn.IFS(J859="no","no",$B$10="si","si")</f>
        <v>no</v>
      </c>
    </row>
    <row r="860" spans="1:17" x14ac:dyDescent="0.3">
      <c r="A860" s="64" t="s">
        <v>9969</v>
      </c>
      <c r="B860" s="56" t="s">
        <v>62</v>
      </c>
      <c r="C860" s="80" t="s">
        <v>4251</v>
      </c>
      <c r="D860" s="38" t="s">
        <v>57</v>
      </c>
      <c r="E860" s="37" t="s">
        <v>9970</v>
      </c>
      <c r="F860" s="38" t="s">
        <v>129</v>
      </c>
      <c r="G860" s="39" t="s">
        <v>9971</v>
      </c>
      <c r="H860" s="40">
        <v>42941</v>
      </c>
      <c r="I860" s="41">
        <f>Table13[[#This Row],[Fecha 
de 
expedición]]+1461</f>
        <v>44402</v>
      </c>
      <c r="J860" s="62" t="str">
        <f t="shared" ca="1" si="42"/>
        <v>no</v>
      </c>
      <c r="K860" s="8" t="str">
        <f t="shared" ca="1" si="43"/>
        <v/>
      </c>
      <c r="L860" s="8"/>
      <c r="M860" s="8" t="str">
        <f t="shared" ca="1" si="44"/>
        <v>si</v>
      </c>
      <c r="Q860" s="23" t="str" cm="1">
        <f t="array" aca="1" ref="Q860" ca="1">_xlfn.IFS(J860="no","no",$B$10="si","si")</f>
        <v>no</v>
      </c>
    </row>
    <row r="861" spans="1:17" x14ac:dyDescent="0.3">
      <c r="A861" s="64" t="s">
        <v>4254</v>
      </c>
      <c r="B861" s="56" t="s">
        <v>62</v>
      </c>
      <c r="C861" s="80" t="s">
        <v>4255</v>
      </c>
      <c r="D861" s="38" t="s">
        <v>57</v>
      </c>
      <c r="E861" s="37" t="s">
        <v>3938</v>
      </c>
      <c r="F861" s="38" t="s">
        <v>430</v>
      </c>
      <c r="G861" s="39" t="s">
        <v>4256</v>
      </c>
      <c r="H861" s="40">
        <v>42941</v>
      </c>
      <c r="I861" s="41">
        <f>Table13[[#This Row],[Fecha 
de 
expedición]]+1461</f>
        <v>44402</v>
      </c>
      <c r="J861" s="62" t="str">
        <f t="shared" ca="1" si="42"/>
        <v>no</v>
      </c>
      <c r="K861" s="8" t="str">
        <f t="shared" ca="1" si="43"/>
        <v/>
      </c>
      <c r="L861" s="8"/>
      <c r="M861" s="8" t="str">
        <f t="shared" ca="1" si="44"/>
        <v>si</v>
      </c>
      <c r="Q861" s="23" t="str" cm="1">
        <f t="array" aca="1" ref="Q861" ca="1">_xlfn.IFS(J861="no","no",$B$10="si","si")</f>
        <v>no</v>
      </c>
    </row>
    <row r="862" spans="1:17" x14ac:dyDescent="0.3">
      <c r="A862" s="64" t="s">
        <v>4257</v>
      </c>
      <c r="B862" s="56" t="s">
        <v>44</v>
      </c>
      <c r="C862" s="80" t="s">
        <v>4258</v>
      </c>
      <c r="D862" s="38" t="s">
        <v>57</v>
      </c>
      <c r="E862" s="37" t="s">
        <v>4259</v>
      </c>
      <c r="F862" s="38" t="s">
        <v>683</v>
      </c>
      <c r="G862" s="39" t="s">
        <v>4260</v>
      </c>
      <c r="H862" s="40">
        <v>44356</v>
      </c>
      <c r="I862" s="41">
        <f>Table13[[#This Row],[Fecha 
de 
expedición]]+1461</f>
        <v>45817</v>
      </c>
      <c r="J862" s="62" t="str">
        <f t="shared" ca="1" si="42"/>
        <v>si</v>
      </c>
      <c r="K862" s="8" t="str">
        <f t="shared" ca="1" si="43"/>
        <v/>
      </c>
      <c r="L862" s="8"/>
      <c r="M862" s="8" t="str">
        <f t="shared" ca="1" si="44"/>
        <v>no</v>
      </c>
      <c r="Q862" s="23" t="str" cm="1">
        <f t="array" aca="1" ref="Q862" ca="1">_xlfn.IFS(J862="no","no",$B$10="si","si")</f>
        <v>si</v>
      </c>
    </row>
    <row r="863" spans="1:17" x14ac:dyDescent="0.3">
      <c r="A863" s="64" t="s">
        <v>4261</v>
      </c>
      <c r="B863" s="56" t="s">
        <v>44</v>
      </c>
      <c r="C863" s="80" t="s">
        <v>4262</v>
      </c>
      <c r="D863" s="38" t="s">
        <v>57</v>
      </c>
      <c r="E863" s="37" t="s">
        <v>4263</v>
      </c>
      <c r="F863" s="38" t="s">
        <v>402</v>
      </c>
      <c r="G863" s="39" t="s">
        <v>4264</v>
      </c>
      <c r="H863" s="40">
        <v>44356</v>
      </c>
      <c r="I863" s="41">
        <f>Table13[[#This Row],[Fecha 
de 
expedición]]+1461</f>
        <v>45817</v>
      </c>
      <c r="J863" s="62" t="str">
        <f t="shared" ca="1" si="42"/>
        <v>si</v>
      </c>
      <c r="K863" s="8" t="str">
        <f t="shared" ca="1" si="43"/>
        <v/>
      </c>
      <c r="L863" s="8"/>
      <c r="M863" s="8" t="str">
        <f t="shared" ca="1" si="44"/>
        <v>no</v>
      </c>
      <c r="Q863" s="23" t="str" cm="1">
        <f t="array" aca="1" ref="Q863" ca="1">_xlfn.IFS(J863="no","no",$B$10="si","si")</f>
        <v>si</v>
      </c>
    </row>
    <row r="864" spans="1:17" x14ac:dyDescent="0.3">
      <c r="A864" s="64" t="s">
        <v>4265</v>
      </c>
      <c r="B864" s="56" t="s">
        <v>62</v>
      </c>
      <c r="C864" s="80" t="s">
        <v>4266</v>
      </c>
      <c r="D864" s="38" t="s">
        <v>57</v>
      </c>
      <c r="E864" s="37" t="s">
        <v>4267</v>
      </c>
      <c r="F864" s="38" t="s">
        <v>237</v>
      </c>
      <c r="G864" s="39" t="s">
        <v>4268</v>
      </c>
      <c r="H864" s="40">
        <v>44477</v>
      </c>
      <c r="I864" s="41">
        <f>Table13[[#This Row],[Fecha 
de 
expedición]]+1461</f>
        <v>45938</v>
      </c>
      <c r="J864" s="62" t="str">
        <f t="shared" ca="1" si="42"/>
        <v>si</v>
      </c>
      <c r="K864" s="8" t="str">
        <f t="shared" ca="1" si="43"/>
        <v/>
      </c>
      <c r="L864" s="8"/>
      <c r="M864" s="8" t="str">
        <f t="shared" ca="1" si="44"/>
        <v>no</v>
      </c>
      <c r="Q864" s="23" t="str" cm="1">
        <f t="array" aca="1" ref="Q864" ca="1">_xlfn.IFS(J864="no","no",$B$10="si","si")</f>
        <v>si</v>
      </c>
    </row>
    <row r="865" spans="1:17" x14ac:dyDescent="0.3">
      <c r="A865" s="64" t="s">
        <v>4269</v>
      </c>
      <c r="B865" s="56" t="s">
        <v>44</v>
      </c>
      <c r="C865" s="80" t="s">
        <v>4270</v>
      </c>
      <c r="D865" s="38" t="s">
        <v>57</v>
      </c>
      <c r="E865" s="37" t="s">
        <v>4271</v>
      </c>
      <c r="F865" s="38" t="s">
        <v>1393</v>
      </c>
      <c r="G865" s="39" t="s">
        <v>4272</v>
      </c>
      <c r="H865" s="40">
        <v>44516</v>
      </c>
      <c r="I865" s="41">
        <f>Table13[[#This Row],[Fecha 
de 
expedición]]+1461</f>
        <v>45977</v>
      </c>
      <c r="J865" s="62" t="str">
        <f t="shared" ca="1" si="42"/>
        <v>si</v>
      </c>
      <c r="K865" s="8" t="str">
        <f t="shared" ca="1" si="43"/>
        <v/>
      </c>
      <c r="L865" s="8"/>
      <c r="M865" s="8" t="str">
        <f t="shared" ca="1" si="44"/>
        <v>no</v>
      </c>
      <c r="Q865" s="23" t="str" cm="1">
        <f t="array" aca="1" ref="Q865" ca="1">_xlfn.IFS(J865="no","no",$B$10="si","si")</f>
        <v>si</v>
      </c>
    </row>
    <row r="866" spans="1:17" x14ac:dyDescent="0.3">
      <c r="A866" s="64" t="s">
        <v>4273</v>
      </c>
      <c r="B866" s="56" t="s">
        <v>44</v>
      </c>
      <c r="C866" s="80" t="s">
        <v>4274</v>
      </c>
      <c r="D866" s="38" t="s">
        <v>57</v>
      </c>
      <c r="E866" s="37" t="s">
        <v>4275</v>
      </c>
      <c r="F866" s="38" t="s">
        <v>237</v>
      </c>
      <c r="G866" s="39" t="s">
        <v>4276</v>
      </c>
      <c r="H866" s="40">
        <v>44497</v>
      </c>
      <c r="I866" s="41">
        <f>Table13[[#This Row],[Fecha 
de 
expedición]]+1461</f>
        <v>45958</v>
      </c>
      <c r="J866" s="62" t="str">
        <f t="shared" ca="1" si="42"/>
        <v>si</v>
      </c>
      <c r="K866" s="8" t="str">
        <f t="shared" ca="1" si="43"/>
        <v/>
      </c>
      <c r="L866" s="8"/>
      <c r="M866" s="8" t="str">
        <f t="shared" ca="1" si="44"/>
        <v>no</v>
      </c>
      <c r="Q866" s="23" t="str" cm="1">
        <f t="array" aca="1" ref="Q866" ca="1">_xlfn.IFS(J866="no","no",$B$10="si","si")</f>
        <v>si</v>
      </c>
    </row>
    <row r="867" spans="1:17" x14ac:dyDescent="0.3">
      <c r="A867" s="64" t="s">
        <v>4277</v>
      </c>
      <c r="B867" s="56" t="s">
        <v>62</v>
      </c>
      <c r="C867" s="80" t="s">
        <v>4278</v>
      </c>
      <c r="D867" s="38" t="s">
        <v>57</v>
      </c>
      <c r="E867" s="37" t="s">
        <v>4279</v>
      </c>
      <c r="F867" s="38" t="s">
        <v>237</v>
      </c>
      <c r="G867" s="39" t="s">
        <v>4280</v>
      </c>
      <c r="H867" s="40">
        <v>43049</v>
      </c>
      <c r="I867" s="41">
        <f>Table13[[#This Row],[Fecha 
de 
expedición]]+1461</f>
        <v>44510</v>
      </c>
      <c r="J867" s="62" t="str">
        <f t="shared" ca="1" si="42"/>
        <v>no</v>
      </c>
      <c r="K867" s="8" t="str">
        <f t="shared" ca="1" si="43"/>
        <v/>
      </c>
      <c r="L867" s="8"/>
      <c r="M867" s="8" t="str">
        <f t="shared" ca="1" si="44"/>
        <v>si</v>
      </c>
      <c r="Q867" s="23" t="str" cm="1">
        <f t="array" aca="1" ref="Q867" ca="1">_xlfn.IFS(J867="no","no",$B$10="si","si")</f>
        <v>no</v>
      </c>
    </row>
    <row r="868" spans="1:17" x14ac:dyDescent="0.3">
      <c r="A868" s="64" t="s">
        <v>4281</v>
      </c>
      <c r="B868" s="56" t="s">
        <v>62</v>
      </c>
      <c r="C868" s="80" t="s">
        <v>4282</v>
      </c>
      <c r="D868" s="38" t="s">
        <v>46</v>
      </c>
      <c r="E868" s="37" t="s">
        <v>4283</v>
      </c>
      <c r="F868" s="38" t="s">
        <v>89</v>
      </c>
      <c r="G868" s="39" t="s">
        <v>4284</v>
      </c>
      <c r="H868" s="40">
        <v>43049</v>
      </c>
      <c r="I868" s="41">
        <f>Table13[[#This Row],[Fecha 
de 
expedición]]+1461</f>
        <v>44510</v>
      </c>
      <c r="J868" s="62" t="str">
        <f t="shared" ca="1" si="42"/>
        <v>no</v>
      </c>
      <c r="K868" s="8" t="str">
        <f t="shared" ca="1" si="43"/>
        <v/>
      </c>
      <c r="L868" s="8"/>
      <c r="M868" s="8" t="str">
        <f t="shared" ca="1" si="44"/>
        <v>si</v>
      </c>
      <c r="Q868" s="23" t="str" cm="1">
        <f t="array" aca="1" ref="Q868" ca="1">_xlfn.IFS(J868="no","no",$B$10="si","si")</f>
        <v>no</v>
      </c>
    </row>
    <row r="869" spans="1:17" x14ac:dyDescent="0.3">
      <c r="A869" s="64" t="s">
        <v>4285</v>
      </c>
      <c r="B869" s="56" t="s">
        <v>62</v>
      </c>
      <c r="C869" s="80" t="s">
        <v>4286</v>
      </c>
      <c r="D869" s="38" t="s">
        <v>46</v>
      </c>
      <c r="E869" s="37" t="s">
        <v>4287</v>
      </c>
      <c r="F869" s="38" t="s">
        <v>194</v>
      </c>
      <c r="G869" s="39" t="s">
        <v>4288</v>
      </c>
      <c r="H869" s="40">
        <v>43049</v>
      </c>
      <c r="I869" s="41">
        <f>Table13[[#This Row],[Fecha 
de 
expedición]]+1461</f>
        <v>44510</v>
      </c>
      <c r="J869" s="62" t="str">
        <f t="shared" ca="1" si="42"/>
        <v>no</v>
      </c>
      <c r="K869" s="8" t="str">
        <f t="shared" ca="1" si="43"/>
        <v/>
      </c>
      <c r="L869" s="8"/>
      <c r="M869" s="8" t="str">
        <f t="shared" ca="1" si="44"/>
        <v>si</v>
      </c>
      <c r="Q869" s="23" t="str" cm="1">
        <f t="array" aca="1" ref="Q869" ca="1">_xlfn.IFS(J869="no","no",$B$10="si","si")</f>
        <v>no</v>
      </c>
    </row>
    <row r="870" spans="1:17" x14ac:dyDescent="0.3">
      <c r="A870" s="64" t="s">
        <v>4289</v>
      </c>
      <c r="B870" s="56" t="s">
        <v>44</v>
      </c>
      <c r="C870" s="80" t="s">
        <v>4290</v>
      </c>
      <c r="D870" s="38" t="s">
        <v>57</v>
      </c>
      <c r="E870" s="37" t="s">
        <v>4291</v>
      </c>
      <c r="F870" s="38" t="s">
        <v>155</v>
      </c>
      <c r="G870" s="39" t="s">
        <v>4292</v>
      </c>
      <c r="H870" s="40">
        <v>44516</v>
      </c>
      <c r="I870" s="41">
        <f>Table13[[#This Row],[Fecha 
de 
expedición]]+1461</f>
        <v>45977</v>
      </c>
      <c r="J870" s="62" t="str">
        <f t="shared" ca="1" si="42"/>
        <v>si</v>
      </c>
      <c r="K870" s="8" t="str">
        <f t="shared" ca="1" si="43"/>
        <v/>
      </c>
      <c r="L870" s="8"/>
      <c r="M870" s="8" t="str">
        <f t="shared" ca="1" si="44"/>
        <v>no</v>
      </c>
      <c r="Q870" s="23" t="str" cm="1">
        <f t="array" aca="1" ref="Q870" ca="1">_xlfn.IFS(J870="no","no",$B$10="si","si")</f>
        <v>si</v>
      </c>
    </row>
    <row r="871" spans="1:17" x14ac:dyDescent="0.3">
      <c r="A871" s="64" t="s">
        <v>4293</v>
      </c>
      <c r="B871" s="56" t="s">
        <v>62</v>
      </c>
      <c r="C871" s="80" t="s">
        <v>4294</v>
      </c>
      <c r="D871" s="38" t="s">
        <v>46</v>
      </c>
      <c r="E871" s="37" t="s">
        <v>4295</v>
      </c>
      <c r="F871" s="38" t="s">
        <v>155</v>
      </c>
      <c r="G871" s="39" t="s">
        <v>4296</v>
      </c>
      <c r="H871" s="40">
        <v>43070</v>
      </c>
      <c r="I871" s="41">
        <f>Table13[[#This Row],[Fecha 
de 
expedición]]+1461</f>
        <v>44531</v>
      </c>
      <c r="J871" s="62" t="str">
        <f t="shared" ca="1" si="42"/>
        <v>no</v>
      </c>
      <c r="K871" s="8" t="str">
        <f t="shared" ca="1" si="43"/>
        <v/>
      </c>
      <c r="L871" s="8"/>
      <c r="M871" s="8" t="str">
        <f t="shared" ca="1" si="44"/>
        <v>si</v>
      </c>
      <c r="Q871" s="23" t="str" cm="1">
        <f t="array" aca="1" ref="Q871" ca="1">_xlfn.IFS(J871="no","no",$B$10="si","si")</f>
        <v>no</v>
      </c>
    </row>
    <row r="872" spans="1:17" x14ac:dyDescent="0.3">
      <c r="A872" s="64" t="s">
        <v>4297</v>
      </c>
      <c r="B872" s="56" t="s">
        <v>62</v>
      </c>
      <c r="C872" s="80" t="s">
        <v>4298</v>
      </c>
      <c r="D872" s="38" t="s">
        <v>57</v>
      </c>
      <c r="E872" s="58" t="s">
        <v>4299</v>
      </c>
      <c r="F872" s="38" t="s">
        <v>555</v>
      </c>
      <c r="G872" s="39" t="s">
        <v>9972</v>
      </c>
      <c r="H872" s="40">
        <v>43076</v>
      </c>
      <c r="I872" s="41">
        <f>Table13[[#This Row],[Fecha 
de 
expedición]]+1461</f>
        <v>44537</v>
      </c>
      <c r="J872" s="62" t="str">
        <f t="shared" ca="1" si="42"/>
        <v>no</v>
      </c>
      <c r="K872" s="8" t="str">
        <f t="shared" ca="1" si="43"/>
        <v/>
      </c>
      <c r="L872" s="8"/>
      <c r="M872" s="8" t="str">
        <f t="shared" ca="1" si="44"/>
        <v>si</v>
      </c>
      <c r="Q872" s="23" t="str" cm="1">
        <f t="array" aca="1" ref="Q872" ca="1">_xlfn.IFS(J872="no","no",$B$10="si","si")</f>
        <v>no</v>
      </c>
    </row>
    <row r="873" spans="1:17" x14ac:dyDescent="0.3">
      <c r="A873" s="64" t="s">
        <v>4301</v>
      </c>
      <c r="B873" s="56" t="s">
        <v>44</v>
      </c>
      <c r="C873" s="80" t="s">
        <v>4302</v>
      </c>
      <c r="D873" s="38" t="s">
        <v>57</v>
      </c>
      <c r="E873" s="37" t="s">
        <v>4303</v>
      </c>
      <c r="F873" s="38" t="s">
        <v>887</v>
      </c>
      <c r="G873" s="39" t="s">
        <v>4304</v>
      </c>
      <c r="H873" s="40">
        <v>44516</v>
      </c>
      <c r="I873" s="41">
        <f>Table13[[#This Row],[Fecha 
de 
expedición]]+1461</f>
        <v>45977</v>
      </c>
      <c r="J873" s="62" t="str">
        <f t="shared" ca="1" si="42"/>
        <v>si</v>
      </c>
      <c r="K873" s="8" t="str">
        <f t="shared" ca="1" si="43"/>
        <v/>
      </c>
      <c r="L873" s="8"/>
      <c r="M873" s="8" t="str">
        <f t="shared" ca="1" si="44"/>
        <v>no</v>
      </c>
      <c r="Q873" s="23" t="str" cm="1">
        <f t="array" aca="1" ref="Q873" ca="1">_xlfn.IFS(J873="no","no",$B$10="si","si")</f>
        <v>si</v>
      </c>
    </row>
    <row r="874" spans="1:17" x14ac:dyDescent="0.3">
      <c r="A874" s="64" t="s">
        <v>4305</v>
      </c>
      <c r="B874" s="56" t="s">
        <v>44</v>
      </c>
      <c r="C874" s="80" t="s">
        <v>4306</v>
      </c>
      <c r="D874" s="38" t="s">
        <v>57</v>
      </c>
      <c r="E874" s="37" t="s">
        <v>4307</v>
      </c>
      <c r="F874" s="38" t="s">
        <v>655</v>
      </c>
      <c r="G874" s="39" t="s">
        <v>4308</v>
      </c>
      <c r="H874" s="40">
        <v>44539</v>
      </c>
      <c r="I874" s="41">
        <f>Table13[[#This Row],[Fecha 
de 
expedición]]+1461</f>
        <v>46000</v>
      </c>
      <c r="J874" s="62" t="str">
        <f t="shared" ca="1" si="42"/>
        <v>si</v>
      </c>
      <c r="K874" s="8" t="str">
        <f t="shared" ca="1" si="43"/>
        <v/>
      </c>
      <c r="L874" s="8"/>
      <c r="M874" s="8" t="str">
        <f t="shared" ca="1" si="44"/>
        <v>no</v>
      </c>
      <c r="Q874" s="23" t="str" cm="1">
        <f t="array" aca="1" ref="Q874" ca="1">_xlfn.IFS(J874="no","no",$B$10="si","si")</f>
        <v>si</v>
      </c>
    </row>
    <row r="875" spans="1:17" x14ac:dyDescent="0.3">
      <c r="A875" s="64" t="s">
        <v>4309</v>
      </c>
      <c r="B875" s="56" t="s">
        <v>44</v>
      </c>
      <c r="C875" s="80" t="s">
        <v>4310</v>
      </c>
      <c r="D875" s="38" t="s">
        <v>57</v>
      </c>
      <c r="E875" s="37" t="s">
        <v>4311</v>
      </c>
      <c r="F875" s="38" t="s">
        <v>1053</v>
      </c>
      <c r="G875" s="39" t="s">
        <v>4312</v>
      </c>
      <c r="H875" s="40">
        <v>44516</v>
      </c>
      <c r="I875" s="41">
        <f>Table13[[#This Row],[Fecha 
de 
expedición]]+1461</f>
        <v>45977</v>
      </c>
      <c r="J875" s="62" t="str">
        <f t="shared" ca="1" si="42"/>
        <v>si</v>
      </c>
      <c r="K875" s="8" t="str">
        <f t="shared" ca="1" si="43"/>
        <v/>
      </c>
      <c r="L875" s="8"/>
      <c r="M875" s="8" t="str">
        <f t="shared" ca="1" si="44"/>
        <v>no</v>
      </c>
      <c r="Q875" s="23" t="str" cm="1">
        <f t="array" aca="1" ref="Q875" ca="1">_xlfn.IFS(J875="no","no",$B$10="si","si")</f>
        <v>si</v>
      </c>
    </row>
    <row r="876" spans="1:17" x14ac:dyDescent="0.3">
      <c r="A876" s="64" t="s">
        <v>4313</v>
      </c>
      <c r="B876" s="56" t="s">
        <v>44</v>
      </c>
      <c r="C876" s="80" t="s">
        <v>4314</v>
      </c>
      <c r="D876" s="38" t="s">
        <v>57</v>
      </c>
      <c r="E876" s="42" t="s">
        <v>4315</v>
      </c>
      <c r="F876" s="38" t="s">
        <v>114</v>
      </c>
      <c r="G876" s="39" t="s">
        <v>4316</v>
      </c>
      <c r="H876" s="40">
        <v>44280</v>
      </c>
      <c r="I876" s="41">
        <f>Table13[[#This Row],[Fecha 
de 
expedición]]+1461</f>
        <v>45741</v>
      </c>
      <c r="J876" s="62" t="str">
        <f t="shared" ca="1" si="42"/>
        <v>si</v>
      </c>
      <c r="K876" s="8" t="str">
        <f t="shared" ca="1" si="43"/>
        <v/>
      </c>
      <c r="L876" s="8"/>
      <c r="M876" s="8" t="str">
        <f t="shared" ca="1" si="44"/>
        <v>no</v>
      </c>
      <c r="Q876" s="23" t="str" cm="1">
        <f t="array" aca="1" ref="Q876" ca="1">_xlfn.IFS(J876="no","no",$B$10="si","si")</f>
        <v>si</v>
      </c>
    </row>
    <row r="877" spans="1:17" x14ac:dyDescent="0.3">
      <c r="A877" s="64" t="s">
        <v>4317</v>
      </c>
      <c r="B877" s="56" t="s">
        <v>62</v>
      </c>
      <c r="C877" s="80" t="s">
        <v>4318</v>
      </c>
      <c r="D877" s="38" t="s">
        <v>57</v>
      </c>
      <c r="E877" s="37" t="s">
        <v>4319</v>
      </c>
      <c r="F877" s="38" t="s">
        <v>168</v>
      </c>
      <c r="G877" s="39" t="s">
        <v>4320</v>
      </c>
      <c r="H877" s="40">
        <v>43110</v>
      </c>
      <c r="I877" s="41">
        <f>Table13[[#This Row],[Fecha 
de 
expedición]]+1461</f>
        <v>44571</v>
      </c>
      <c r="J877" s="62" t="str">
        <f t="shared" ca="1" si="42"/>
        <v>no</v>
      </c>
      <c r="K877" s="8" t="str">
        <f t="shared" ca="1" si="43"/>
        <v/>
      </c>
      <c r="L877" s="8"/>
      <c r="M877" s="8" t="str">
        <f t="shared" ca="1" si="44"/>
        <v>si</v>
      </c>
      <c r="Q877" s="23" t="str" cm="1">
        <f t="array" aca="1" ref="Q877" ca="1">_xlfn.IFS(J877="no","no",$B$10="si","si")</f>
        <v>no</v>
      </c>
    </row>
    <row r="878" spans="1:17" x14ac:dyDescent="0.3">
      <c r="A878" s="64" t="s">
        <v>4321</v>
      </c>
      <c r="B878" s="56" t="s">
        <v>62</v>
      </c>
      <c r="C878" s="80" t="s">
        <v>4322</v>
      </c>
      <c r="D878" s="38" t="s">
        <v>57</v>
      </c>
      <c r="E878" s="37" t="s">
        <v>4323</v>
      </c>
      <c r="F878" s="38" t="s">
        <v>1349</v>
      </c>
      <c r="G878" s="39" t="s">
        <v>4324</v>
      </c>
      <c r="H878" s="40">
        <v>43117</v>
      </c>
      <c r="I878" s="41">
        <f>Table13[[#This Row],[Fecha 
de 
expedición]]+1461</f>
        <v>44578</v>
      </c>
      <c r="J878" s="62" t="str">
        <f t="shared" ca="1" si="42"/>
        <v>no</v>
      </c>
      <c r="K878" s="8" t="str">
        <f t="shared" ca="1" si="43"/>
        <v/>
      </c>
      <c r="L878" s="8"/>
      <c r="M878" s="8" t="str">
        <f t="shared" ca="1" si="44"/>
        <v>si</v>
      </c>
      <c r="Q878" s="23" t="str" cm="1">
        <f t="array" aca="1" ref="Q878" ca="1">_xlfn.IFS(J878="no","no",$B$10="si","si")</f>
        <v>no</v>
      </c>
    </row>
    <row r="879" spans="1:17" x14ac:dyDescent="0.3">
      <c r="A879" s="64" t="s">
        <v>4325</v>
      </c>
      <c r="B879" s="56" t="s">
        <v>44</v>
      </c>
      <c r="C879" s="80" t="s">
        <v>4326</v>
      </c>
      <c r="D879" s="38" t="s">
        <v>57</v>
      </c>
      <c r="E879" s="37" t="s">
        <v>9973</v>
      </c>
      <c r="F879" s="38" t="s">
        <v>1393</v>
      </c>
      <c r="G879" s="39" t="s">
        <v>4328</v>
      </c>
      <c r="H879" s="40">
        <v>44539</v>
      </c>
      <c r="I879" s="41">
        <f>Table13[[#This Row],[Fecha 
de 
expedición]]+1461</f>
        <v>46000</v>
      </c>
      <c r="J879" s="62" t="str">
        <f t="shared" ca="1" si="42"/>
        <v>si</v>
      </c>
      <c r="K879" s="8" t="str">
        <f t="shared" ca="1" si="43"/>
        <v/>
      </c>
      <c r="L879" s="8"/>
      <c r="M879" s="8" t="str">
        <f t="shared" ca="1" si="44"/>
        <v>no</v>
      </c>
      <c r="Q879" s="23" t="str" cm="1">
        <f t="array" aca="1" ref="Q879" ca="1">_xlfn.IFS(J879="no","no",$B$10="si","si")</f>
        <v>si</v>
      </c>
    </row>
    <row r="880" spans="1:17" x14ac:dyDescent="0.3">
      <c r="A880" s="64" t="s">
        <v>4329</v>
      </c>
      <c r="B880" s="56" t="s">
        <v>62</v>
      </c>
      <c r="C880" s="80" t="s">
        <v>4330</v>
      </c>
      <c r="D880" s="38" t="s">
        <v>57</v>
      </c>
      <c r="E880" s="37" t="s">
        <v>4331</v>
      </c>
      <c r="F880" s="38" t="s">
        <v>109</v>
      </c>
      <c r="G880" s="39" t="s">
        <v>4332</v>
      </c>
      <c r="H880" s="40">
        <v>43139</v>
      </c>
      <c r="I880" s="41">
        <f>Table13[[#This Row],[Fecha 
de 
expedición]]+1461</f>
        <v>44600</v>
      </c>
      <c r="J880" s="62" t="str">
        <f t="shared" ca="1" si="42"/>
        <v>no</v>
      </c>
      <c r="K880" s="8" t="str">
        <f t="shared" ca="1" si="43"/>
        <v/>
      </c>
      <c r="L880" s="8"/>
      <c r="M880" s="8" t="str">
        <f t="shared" ca="1" si="44"/>
        <v>si</v>
      </c>
      <c r="Q880" s="23" t="str" cm="1">
        <f t="array" aca="1" ref="Q880" ca="1">_xlfn.IFS(J880="no","no",$B$10="si","si")</f>
        <v>no</v>
      </c>
    </row>
    <row r="881" spans="1:17" x14ac:dyDescent="0.3">
      <c r="A881" s="64" t="s">
        <v>4333</v>
      </c>
      <c r="B881" s="56" t="s">
        <v>62</v>
      </c>
      <c r="C881" s="80" t="s">
        <v>4334</v>
      </c>
      <c r="D881" s="38" t="s">
        <v>57</v>
      </c>
      <c r="E881" s="50" t="s">
        <v>4335</v>
      </c>
      <c r="F881" s="38" t="s">
        <v>443</v>
      </c>
      <c r="G881" s="39" t="s">
        <v>9974</v>
      </c>
      <c r="H881" s="40">
        <v>43139</v>
      </c>
      <c r="I881" s="41">
        <f>Table13[[#This Row],[Fecha 
de 
expedición]]+1461</f>
        <v>44600</v>
      </c>
      <c r="J881" s="62" t="str">
        <f t="shared" ca="1" si="42"/>
        <v>no</v>
      </c>
      <c r="K881" s="8" t="str">
        <f t="shared" ca="1" si="43"/>
        <v/>
      </c>
      <c r="L881" s="8"/>
      <c r="M881" s="8" t="str">
        <f t="shared" ca="1" si="44"/>
        <v>si</v>
      </c>
      <c r="Q881" s="23" t="str" cm="1">
        <f t="array" aca="1" ref="Q881" ca="1">_xlfn.IFS(J881="no","no",$B$10="si","si")</f>
        <v>no</v>
      </c>
    </row>
    <row r="882" spans="1:17" x14ac:dyDescent="0.3">
      <c r="A882" s="64" t="s">
        <v>4337</v>
      </c>
      <c r="B882" s="56" t="s">
        <v>62</v>
      </c>
      <c r="C882" s="80" t="s">
        <v>4338</v>
      </c>
      <c r="D882" s="38" t="s">
        <v>57</v>
      </c>
      <c r="E882" s="37" t="s">
        <v>4339</v>
      </c>
      <c r="F882" s="38" t="s">
        <v>443</v>
      </c>
      <c r="G882" s="39" t="s">
        <v>4340</v>
      </c>
      <c r="H882" s="40">
        <v>43139</v>
      </c>
      <c r="I882" s="41">
        <f>Table13[[#This Row],[Fecha 
de 
expedición]]+1461</f>
        <v>44600</v>
      </c>
      <c r="J882" s="62" t="str">
        <f t="shared" ca="1" si="42"/>
        <v>no</v>
      </c>
      <c r="K882" s="8" t="str">
        <f t="shared" ca="1" si="43"/>
        <v/>
      </c>
      <c r="L882" s="8"/>
      <c r="M882" s="8" t="str">
        <f t="shared" ca="1" si="44"/>
        <v>si</v>
      </c>
      <c r="Q882" s="23" t="str" cm="1">
        <f t="array" aca="1" ref="Q882" ca="1">_xlfn.IFS(J882="no","no",$B$10="si","si")</f>
        <v>no</v>
      </c>
    </row>
    <row r="883" spans="1:17" x14ac:dyDescent="0.3">
      <c r="A883" s="64" t="s">
        <v>4341</v>
      </c>
      <c r="B883" s="56" t="s">
        <v>62</v>
      </c>
      <c r="C883" s="80" t="s">
        <v>4342</v>
      </c>
      <c r="D883" s="38" t="s">
        <v>57</v>
      </c>
      <c r="E883" s="37" t="s">
        <v>9975</v>
      </c>
      <c r="F883" s="38" t="s">
        <v>683</v>
      </c>
      <c r="G883" s="39" t="s">
        <v>9976</v>
      </c>
      <c r="H883" s="40">
        <v>43145</v>
      </c>
      <c r="I883" s="41">
        <f>Table13[[#This Row],[Fecha 
de 
expedición]]+1461</f>
        <v>44606</v>
      </c>
      <c r="J883" s="62" t="str">
        <f t="shared" ca="1" si="42"/>
        <v>no</v>
      </c>
      <c r="K883" s="8" t="str">
        <f t="shared" ca="1" si="43"/>
        <v/>
      </c>
      <c r="L883" s="8"/>
      <c r="M883" s="8" t="str">
        <f t="shared" ca="1" si="44"/>
        <v>si</v>
      </c>
      <c r="Q883" s="23" t="str" cm="1">
        <f t="array" aca="1" ref="Q883" ca="1">_xlfn.IFS(J883="no","no",$B$10="si","si")</f>
        <v>no</v>
      </c>
    </row>
    <row r="884" spans="1:17" x14ac:dyDescent="0.3">
      <c r="A884" s="64" t="s">
        <v>9977</v>
      </c>
      <c r="B884" s="56" t="s">
        <v>62</v>
      </c>
      <c r="C884" s="80" t="s">
        <v>4346</v>
      </c>
      <c r="D884" s="38" t="s">
        <v>57</v>
      </c>
      <c r="E884" s="37" t="s">
        <v>4347</v>
      </c>
      <c r="F884" s="38" t="s">
        <v>4348</v>
      </c>
      <c r="G884" s="39" t="s">
        <v>4349</v>
      </c>
      <c r="H884" s="40">
        <v>43171</v>
      </c>
      <c r="I884" s="41">
        <f>Table13[[#This Row],[Fecha 
de 
expedición]]+1461</f>
        <v>44632</v>
      </c>
      <c r="J884" s="62" t="str">
        <f t="shared" ca="1" si="42"/>
        <v>no</v>
      </c>
      <c r="K884" s="8" t="str">
        <f t="shared" ca="1" si="43"/>
        <v/>
      </c>
      <c r="L884" s="8"/>
      <c r="M884" s="8" t="str">
        <f t="shared" ca="1" si="44"/>
        <v>si</v>
      </c>
      <c r="Q884" s="23" t="str" cm="1">
        <f t="array" aca="1" ref="Q884" ca="1">_xlfn.IFS(J884="no","no",$B$10="si","si")</f>
        <v>no</v>
      </c>
    </row>
    <row r="885" spans="1:17" x14ac:dyDescent="0.3">
      <c r="A885" s="64" t="s">
        <v>4350</v>
      </c>
      <c r="B885" s="56" t="s">
        <v>62</v>
      </c>
      <c r="C885" s="80" t="s">
        <v>4351</v>
      </c>
      <c r="D885" s="38" t="s">
        <v>57</v>
      </c>
      <c r="E885" s="37" t="s">
        <v>4352</v>
      </c>
      <c r="F885" s="38" t="s">
        <v>74</v>
      </c>
      <c r="G885" s="39" t="s">
        <v>4353</v>
      </c>
      <c r="H885" s="40">
        <v>43180</v>
      </c>
      <c r="I885" s="41">
        <f>Table13[[#This Row],[Fecha 
de 
expedición]]+1461</f>
        <v>44641</v>
      </c>
      <c r="J885" s="62" t="str">
        <f t="shared" ca="1" si="42"/>
        <v>no</v>
      </c>
      <c r="K885" s="8" t="str">
        <f t="shared" ca="1" si="43"/>
        <v/>
      </c>
      <c r="L885" s="8"/>
      <c r="M885" s="8" t="str">
        <f t="shared" ca="1" si="44"/>
        <v>si</v>
      </c>
      <c r="Q885" s="23" t="str" cm="1">
        <f t="array" aca="1" ref="Q885" ca="1">_xlfn.IFS(J885="no","no",$B$10="si","si")</f>
        <v>no</v>
      </c>
    </row>
    <row r="886" spans="1:17" x14ac:dyDescent="0.3">
      <c r="A886" s="64" t="s">
        <v>4354</v>
      </c>
      <c r="B886" s="56" t="s">
        <v>62</v>
      </c>
      <c r="C886" s="80" t="s">
        <v>4355</v>
      </c>
      <c r="D886" s="38" t="s">
        <v>46</v>
      </c>
      <c r="E886" s="37" t="s">
        <v>4356</v>
      </c>
      <c r="F886" s="38" t="s">
        <v>168</v>
      </c>
      <c r="G886" s="39" t="s">
        <v>4357</v>
      </c>
      <c r="H886" s="40">
        <v>43180</v>
      </c>
      <c r="I886" s="41">
        <f>Table13[[#This Row],[Fecha 
de 
expedición]]+1461</f>
        <v>44641</v>
      </c>
      <c r="J886" s="62" t="str">
        <f t="shared" ca="1" si="42"/>
        <v>no</v>
      </c>
      <c r="K886" s="8" t="str">
        <f t="shared" ca="1" si="43"/>
        <v/>
      </c>
      <c r="L886" s="8"/>
      <c r="M886" s="8" t="str">
        <f t="shared" ca="1" si="44"/>
        <v>si</v>
      </c>
      <c r="Q886" s="23" t="str" cm="1">
        <f t="array" aca="1" ref="Q886" ca="1">_xlfn.IFS(J886="no","no",$B$10="si","si")</f>
        <v>no</v>
      </c>
    </row>
    <row r="887" spans="1:17" x14ac:dyDescent="0.3">
      <c r="A887" s="64" t="s">
        <v>4358</v>
      </c>
      <c r="B887" s="56" t="s">
        <v>62</v>
      </c>
      <c r="C887" s="80" t="s">
        <v>4359</v>
      </c>
      <c r="D887" s="38" t="s">
        <v>46</v>
      </c>
      <c r="E887" s="37" t="s">
        <v>4360</v>
      </c>
      <c r="F887" s="51" t="s">
        <v>89</v>
      </c>
      <c r="G887" s="53" t="s">
        <v>9978</v>
      </c>
      <c r="H887" s="40">
        <v>43202</v>
      </c>
      <c r="I887" s="41">
        <f>Table13[[#This Row],[Fecha 
de 
expedición]]+1461</f>
        <v>44663</v>
      </c>
      <c r="J887" s="62" t="str">
        <f t="shared" ca="1" si="42"/>
        <v>no</v>
      </c>
      <c r="K887" s="8" t="str">
        <f t="shared" ca="1" si="43"/>
        <v/>
      </c>
      <c r="L887" s="8"/>
      <c r="M887" s="8" t="str">
        <f t="shared" ca="1" si="44"/>
        <v>si</v>
      </c>
      <c r="Q887" s="23" t="str" cm="1">
        <f t="array" aca="1" ref="Q887" ca="1">_xlfn.IFS(J887="no","no",$B$10="si","si")</f>
        <v>no</v>
      </c>
    </row>
    <row r="888" spans="1:17" x14ac:dyDescent="0.3">
      <c r="A888" s="64" t="s">
        <v>4362</v>
      </c>
      <c r="B888" s="56" t="s">
        <v>62</v>
      </c>
      <c r="C888" s="80" t="s">
        <v>4363</v>
      </c>
      <c r="D888" s="38" t="s">
        <v>57</v>
      </c>
      <c r="E888" s="37" t="s">
        <v>9979</v>
      </c>
      <c r="F888" s="51" t="s">
        <v>2175</v>
      </c>
      <c r="G888" s="53" t="s">
        <v>9980</v>
      </c>
      <c r="H888" s="40">
        <v>43202</v>
      </c>
      <c r="I888" s="41">
        <f>Table13[[#This Row],[Fecha 
de 
expedición]]+1461</f>
        <v>44663</v>
      </c>
      <c r="J888" s="62" t="str">
        <f t="shared" ca="1" si="42"/>
        <v>no</v>
      </c>
      <c r="K888" s="8" t="str">
        <f t="shared" ca="1" si="43"/>
        <v/>
      </c>
      <c r="L888" s="8"/>
      <c r="M888" s="8" t="str">
        <f t="shared" ca="1" si="44"/>
        <v>si</v>
      </c>
      <c r="Q888" s="23" t="str" cm="1">
        <f t="array" aca="1" ref="Q888" ca="1">_xlfn.IFS(J888="no","no",$B$10="si","si")</f>
        <v>no</v>
      </c>
    </row>
    <row r="889" spans="1:17" x14ac:dyDescent="0.3">
      <c r="A889" s="64" t="s">
        <v>4366</v>
      </c>
      <c r="B889" s="56" t="s">
        <v>62</v>
      </c>
      <c r="C889" s="80" t="s">
        <v>4367</v>
      </c>
      <c r="D889" s="38" t="s">
        <v>57</v>
      </c>
      <c r="E889" s="37" t="s">
        <v>9981</v>
      </c>
      <c r="F889" s="51" t="s">
        <v>155</v>
      </c>
      <c r="G889" s="53" t="s">
        <v>9982</v>
      </c>
      <c r="H889" s="40">
        <v>43202</v>
      </c>
      <c r="I889" s="41">
        <f>Table13[[#This Row],[Fecha 
de 
expedición]]+1461</f>
        <v>44663</v>
      </c>
      <c r="J889" s="62" t="str">
        <f t="shared" ca="1" si="42"/>
        <v>no</v>
      </c>
      <c r="K889" s="8" t="str">
        <f t="shared" ca="1" si="43"/>
        <v/>
      </c>
      <c r="L889" s="8"/>
      <c r="M889" s="8" t="str">
        <f t="shared" ca="1" si="44"/>
        <v>si</v>
      </c>
      <c r="Q889" s="23" t="str" cm="1">
        <f t="array" aca="1" ref="Q889" ca="1">_xlfn.IFS(J889="no","no",$B$10="si","si")</f>
        <v>no</v>
      </c>
    </row>
    <row r="890" spans="1:17" x14ac:dyDescent="0.3">
      <c r="A890" s="64" t="s">
        <v>4370</v>
      </c>
      <c r="B890" s="56" t="s">
        <v>62</v>
      </c>
      <c r="C890" s="80" t="s">
        <v>4371</v>
      </c>
      <c r="D890" s="38" t="s">
        <v>57</v>
      </c>
      <c r="E890" s="37" t="s">
        <v>4372</v>
      </c>
      <c r="F890" s="51" t="s">
        <v>74</v>
      </c>
      <c r="G890" s="53" t="s">
        <v>4373</v>
      </c>
      <c r="H890" s="40">
        <v>43202</v>
      </c>
      <c r="I890" s="41">
        <f>Table13[[#This Row],[Fecha 
de 
expedición]]+1461</f>
        <v>44663</v>
      </c>
      <c r="J890" s="62" t="str">
        <f t="shared" ca="1" si="42"/>
        <v>no</v>
      </c>
      <c r="K890" s="8" t="str">
        <f t="shared" ca="1" si="43"/>
        <v/>
      </c>
      <c r="L890" s="8"/>
      <c r="M890" s="8" t="str">
        <f t="shared" ca="1" si="44"/>
        <v>si</v>
      </c>
      <c r="Q890" s="23" t="str" cm="1">
        <f t="array" aca="1" ref="Q890" ca="1">_xlfn.IFS(J890="no","no",$B$10="si","si")</f>
        <v>no</v>
      </c>
    </row>
    <row r="891" spans="1:17" x14ac:dyDescent="0.3">
      <c r="A891" s="64" t="s">
        <v>4374</v>
      </c>
      <c r="B891" s="56" t="s">
        <v>62</v>
      </c>
      <c r="C891" s="80" t="s">
        <v>4375</v>
      </c>
      <c r="D891" s="38" t="s">
        <v>57</v>
      </c>
      <c r="E891" s="37" t="s">
        <v>9983</v>
      </c>
      <c r="F891" s="51" t="s">
        <v>155</v>
      </c>
      <c r="G891" s="53" t="s">
        <v>9984</v>
      </c>
      <c r="H891" s="40">
        <v>43202</v>
      </c>
      <c r="I891" s="41">
        <f>Table13[[#This Row],[Fecha 
de 
expedición]]+1461</f>
        <v>44663</v>
      </c>
      <c r="J891" s="62" t="str">
        <f t="shared" ca="1" si="42"/>
        <v>no</v>
      </c>
      <c r="K891" s="8" t="str">
        <f t="shared" ca="1" si="43"/>
        <v/>
      </c>
      <c r="L891" s="8"/>
      <c r="M891" s="8" t="str">
        <f t="shared" ca="1" si="44"/>
        <v>si</v>
      </c>
      <c r="Q891" s="23" t="str" cm="1">
        <f t="array" aca="1" ref="Q891" ca="1">_xlfn.IFS(J891="no","no",$B$10="si","si")</f>
        <v>no</v>
      </c>
    </row>
    <row r="892" spans="1:17" x14ac:dyDescent="0.3">
      <c r="A892" s="64" t="s">
        <v>4378</v>
      </c>
      <c r="B892" s="56" t="s">
        <v>62</v>
      </c>
      <c r="C892" s="80" t="s">
        <v>4379</v>
      </c>
      <c r="D892" s="38" t="s">
        <v>57</v>
      </c>
      <c r="E892" s="37" t="s">
        <v>4380</v>
      </c>
      <c r="F892" s="51" t="s">
        <v>129</v>
      </c>
      <c r="G892" s="53" t="s">
        <v>4381</v>
      </c>
      <c r="H892" s="40">
        <v>43202</v>
      </c>
      <c r="I892" s="41">
        <f>Table13[[#This Row],[Fecha 
de 
expedición]]+1461</f>
        <v>44663</v>
      </c>
      <c r="J892" s="62" t="str">
        <f t="shared" ca="1" si="42"/>
        <v>no</v>
      </c>
      <c r="K892" s="8" t="str">
        <f t="shared" ca="1" si="43"/>
        <v/>
      </c>
      <c r="L892" s="8"/>
      <c r="M892" s="8" t="str">
        <f t="shared" ca="1" si="44"/>
        <v>si</v>
      </c>
      <c r="Q892" s="23" t="str" cm="1">
        <f t="array" aca="1" ref="Q892" ca="1">_xlfn.IFS(J892="no","no",$B$10="si","si")</f>
        <v>no</v>
      </c>
    </row>
    <row r="893" spans="1:17" x14ac:dyDescent="0.3">
      <c r="A893" s="64" t="s">
        <v>9985</v>
      </c>
      <c r="B893" s="56" t="s">
        <v>62</v>
      </c>
      <c r="C893" s="80" t="s">
        <v>4383</v>
      </c>
      <c r="D893" s="38" t="s">
        <v>57</v>
      </c>
      <c r="E893" s="37" t="s">
        <v>4384</v>
      </c>
      <c r="F893" s="51" t="s">
        <v>1940</v>
      </c>
      <c r="G893" s="53" t="s">
        <v>4385</v>
      </c>
      <c r="H893" s="40">
        <v>43202</v>
      </c>
      <c r="I893" s="41">
        <f>Table13[[#This Row],[Fecha 
de 
expedición]]+1461</f>
        <v>44663</v>
      </c>
      <c r="J893" s="62" t="str">
        <f t="shared" ca="1" si="42"/>
        <v>no</v>
      </c>
      <c r="K893" s="8" t="str">
        <f t="shared" ca="1" si="43"/>
        <v/>
      </c>
      <c r="L893" s="8"/>
      <c r="M893" s="8" t="str">
        <f t="shared" ca="1" si="44"/>
        <v>si</v>
      </c>
      <c r="Q893" s="23" t="str" cm="1">
        <f t="array" aca="1" ref="Q893" ca="1">_xlfn.IFS(J893="no","no",$B$10="si","si")</f>
        <v>no</v>
      </c>
    </row>
    <row r="894" spans="1:17" x14ac:dyDescent="0.3">
      <c r="A894" s="64" t="s">
        <v>4386</v>
      </c>
      <c r="B894" s="56" t="s">
        <v>62</v>
      </c>
      <c r="C894" s="80" t="s">
        <v>4387</v>
      </c>
      <c r="D894" s="38" t="s">
        <v>57</v>
      </c>
      <c r="E894" s="37" t="s">
        <v>9986</v>
      </c>
      <c r="F894" s="51" t="s">
        <v>267</v>
      </c>
      <c r="G894" s="53" t="s">
        <v>4389</v>
      </c>
      <c r="H894" s="40">
        <v>43202</v>
      </c>
      <c r="I894" s="41">
        <f>Table13[[#This Row],[Fecha 
de 
expedición]]+1461</f>
        <v>44663</v>
      </c>
      <c r="J894" s="62" t="str">
        <f t="shared" ca="1" si="42"/>
        <v>no</v>
      </c>
      <c r="K894" s="8" t="str">
        <f t="shared" ca="1" si="43"/>
        <v/>
      </c>
      <c r="L894" s="8"/>
      <c r="M894" s="8" t="str">
        <f t="shared" ca="1" si="44"/>
        <v>si</v>
      </c>
      <c r="Q894" s="23" t="str" cm="1">
        <f t="array" aca="1" ref="Q894" ca="1">_xlfn.IFS(J894="no","no",$B$10="si","si")</f>
        <v>no</v>
      </c>
    </row>
    <row r="895" spans="1:17" x14ac:dyDescent="0.3">
      <c r="A895" s="64" t="s">
        <v>4390</v>
      </c>
      <c r="B895" s="56" t="s">
        <v>62</v>
      </c>
      <c r="C895" s="80" t="s">
        <v>4391</v>
      </c>
      <c r="D895" s="38" t="s">
        <v>46</v>
      </c>
      <c r="E895" s="37" t="s">
        <v>4392</v>
      </c>
      <c r="F895" s="51" t="s">
        <v>89</v>
      </c>
      <c r="G895" s="53" t="s">
        <v>4393</v>
      </c>
      <c r="H895" s="40">
        <v>43202</v>
      </c>
      <c r="I895" s="41">
        <f>Table13[[#This Row],[Fecha 
de 
expedición]]+1461</f>
        <v>44663</v>
      </c>
      <c r="J895" s="62" t="str">
        <f t="shared" ca="1" si="42"/>
        <v>no</v>
      </c>
      <c r="K895" s="8" t="str">
        <f t="shared" ca="1" si="43"/>
        <v/>
      </c>
      <c r="L895" s="8"/>
      <c r="M895" s="8" t="str">
        <f t="shared" ca="1" si="44"/>
        <v>si</v>
      </c>
      <c r="Q895" s="23" t="str" cm="1">
        <f t="array" aca="1" ref="Q895" ca="1">_xlfn.IFS(J895="no","no",$B$10="si","si")</f>
        <v>no</v>
      </c>
    </row>
    <row r="896" spans="1:17" x14ac:dyDescent="0.3">
      <c r="A896" s="64" t="s">
        <v>4394</v>
      </c>
      <c r="B896" s="56" t="s">
        <v>62</v>
      </c>
      <c r="C896" s="80" t="s">
        <v>4395</v>
      </c>
      <c r="D896" s="38" t="s">
        <v>57</v>
      </c>
      <c r="E896" s="37" t="s">
        <v>9987</v>
      </c>
      <c r="F896" s="51" t="s">
        <v>844</v>
      </c>
      <c r="G896" s="53" t="s">
        <v>9988</v>
      </c>
      <c r="H896" s="40">
        <v>43202</v>
      </c>
      <c r="I896" s="41">
        <f>Table13[[#This Row],[Fecha 
de 
expedición]]+1461</f>
        <v>44663</v>
      </c>
      <c r="J896" s="62" t="str">
        <f t="shared" ca="1" si="42"/>
        <v>no</v>
      </c>
      <c r="K896" s="8" t="str">
        <f t="shared" ca="1" si="43"/>
        <v/>
      </c>
      <c r="L896" s="8"/>
      <c r="M896" s="8" t="str">
        <f t="shared" ca="1" si="44"/>
        <v>si</v>
      </c>
      <c r="Q896" s="23" t="str" cm="1">
        <f t="array" aca="1" ref="Q896" ca="1">_xlfn.IFS(J896="no","no",$B$10="si","si")</f>
        <v>no</v>
      </c>
    </row>
    <row r="897" spans="1:17" x14ac:dyDescent="0.3">
      <c r="A897" s="64" t="s">
        <v>4398</v>
      </c>
      <c r="B897" s="56" t="s">
        <v>62</v>
      </c>
      <c r="C897" s="80" t="s">
        <v>4399</v>
      </c>
      <c r="D897" s="38" t="s">
        <v>46</v>
      </c>
      <c r="E897" s="37" t="s">
        <v>4400</v>
      </c>
      <c r="F897" s="51" t="s">
        <v>555</v>
      </c>
      <c r="G897" s="53" t="s">
        <v>4401</v>
      </c>
      <c r="H897" s="40">
        <v>43206</v>
      </c>
      <c r="I897" s="41">
        <f>Table13[[#This Row],[Fecha 
de 
expedición]]+1461</f>
        <v>44667</v>
      </c>
      <c r="J897" s="62" t="str">
        <f t="shared" ca="1" si="42"/>
        <v>no</v>
      </c>
      <c r="K897" s="8" t="str">
        <f t="shared" ca="1" si="43"/>
        <v/>
      </c>
      <c r="L897" s="8"/>
      <c r="M897" s="8" t="str">
        <f t="shared" ca="1" si="44"/>
        <v>si</v>
      </c>
      <c r="Q897" s="23" t="str" cm="1">
        <f t="array" aca="1" ref="Q897" ca="1">_xlfn.IFS(J897="no","no",$B$10="si","si")</f>
        <v>no</v>
      </c>
    </row>
    <row r="898" spans="1:17" x14ac:dyDescent="0.3">
      <c r="A898" s="64" t="s">
        <v>4402</v>
      </c>
      <c r="B898" s="56" t="s">
        <v>62</v>
      </c>
      <c r="C898" s="80" t="s">
        <v>4403</v>
      </c>
      <c r="D898" s="38" t="s">
        <v>46</v>
      </c>
      <c r="E898" s="37" t="s">
        <v>4404</v>
      </c>
      <c r="F898" s="51" t="s">
        <v>124</v>
      </c>
      <c r="G898" s="53" t="s">
        <v>4405</v>
      </c>
      <c r="H898" s="40">
        <v>43206</v>
      </c>
      <c r="I898" s="41">
        <f>Table13[[#This Row],[Fecha 
de 
expedición]]+1461</f>
        <v>44667</v>
      </c>
      <c r="J898" s="62" t="str">
        <f t="shared" ca="1" si="42"/>
        <v>no</v>
      </c>
      <c r="K898" s="8" t="str">
        <f t="shared" ca="1" si="43"/>
        <v/>
      </c>
      <c r="L898" s="8"/>
      <c r="M898" s="8" t="str">
        <f t="shared" ca="1" si="44"/>
        <v>si</v>
      </c>
      <c r="Q898" s="23" t="str" cm="1">
        <f t="array" aca="1" ref="Q898" ca="1">_xlfn.IFS(J898="no","no",$B$10="si","si")</f>
        <v>no</v>
      </c>
    </row>
    <row r="899" spans="1:17" x14ac:dyDescent="0.3">
      <c r="A899" s="64" t="s">
        <v>4406</v>
      </c>
      <c r="B899" s="56" t="s">
        <v>62</v>
      </c>
      <c r="C899" s="80" t="s">
        <v>4407</v>
      </c>
      <c r="D899" s="38" t="s">
        <v>57</v>
      </c>
      <c r="E899" s="37" t="s">
        <v>4408</v>
      </c>
      <c r="F899" s="51" t="s">
        <v>704</v>
      </c>
      <c r="G899" s="53" t="s">
        <v>4409</v>
      </c>
      <c r="H899" s="40">
        <v>43213</v>
      </c>
      <c r="I899" s="41">
        <f>Table13[[#This Row],[Fecha 
de 
expedición]]+1461</f>
        <v>44674</v>
      </c>
      <c r="J899" s="62" t="str">
        <f t="shared" ca="1" si="42"/>
        <v>no</v>
      </c>
      <c r="K899" s="8" t="str">
        <f t="shared" ca="1" si="43"/>
        <v/>
      </c>
      <c r="L899" s="8"/>
      <c r="M899" s="8" t="str">
        <f t="shared" ca="1" si="44"/>
        <v>si</v>
      </c>
      <c r="Q899" s="23" t="str" cm="1">
        <f t="array" aca="1" ref="Q899" ca="1">_xlfn.IFS(J899="no","no",$B$10="si","si")</f>
        <v>no</v>
      </c>
    </row>
    <row r="900" spans="1:17" x14ac:dyDescent="0.3">
      <c r="A900" s="64" t="s">
        <v>4410</v>
      </c>
      <c r="B900" s="56" t="s">
        <v>62</v>
      </c>
      <c r="C900" s="80" t="s">
        <v>4411</v>
      </c>
      <c r="D900" s="38" t="s">
        <v>57</v>
      </c>
      <c r="E900" s="37" t="s">
        <v>9989</v>
      </c>
      <c r="F900" s="51" t="s">
        <v>425</v>
      </c>
      <c r="G900" s="53" t="s">
        <v>9990</v>
      </c>
      <c r="H900" s="40">
        <v>43213</v>
      </c>
      <c r="I900" s="41">
        <f>Table13[[#This Row],[Fecha 
de 
expedición]]+1461</f>
        <v>44674</v>
      </c>
      <c r="J900" s="62" t="str">
        <f t="shared" ca="1" si="42"/>
        <v>no</v>
      </c>
      <c r="K900" s="8" t="str">
        <f t="shared" ca="1" si="43"/>
        <v/>
      </c>
      <c r="L900" s="8"/>
      <c r="M900" s="8" t="str">
        <f t="shared" ca="1" si="44"/>
        <v>si</v>
      </c>
      <c r="Q900" s="23" t="str" cm="1">
        <f t="array" aca="1" ref="Q900" ca="1">_xlfn.IFS(J900="no","no",$B$10="si","si")</f>
        <v>no</v>
      </c>
    </row>
    <row r="901" spans="1:17" x14ac:dyDescent="0.3">
      <c r="A901" s="64" t="s">
        <v>4415</v>
      </c>
      <c r="B901" s="56" t="s">
        <v>62</v>
      </c>
      <c r="C901" s="80" t="s">
        <v>4416</v>
      </c>
      <c r="D901" s="38" t="s">
        <v>57</v>
      </c>
      <c r="E901" s="37" t="s">
        <v>4417</v>
      </c>
      <c r="F901" s="51" t="s">
        <v>155</v>
      </c>
      <c r="G901" s="53" t="s">
        <v>4418</v>
      </c>
      <c r="H901" s="40">
        <v>43213</v>
      </c>
      <c r="I901" s="41">
        <f>Table13[[#This Row],[Fecha 
de 
expedición]]+1461</f>
        <v>44674</v>
      </c>
      <c r="J901" s="62" t="str">
        <f t="shared" ca="1" si="42"/>
        <v>no</v>
      </c>
      <c r="K901" s="8" t="str">
        <f t="shared" ca="1" si="43"/>
        <v/>
      </c>
      <c r="L901" s="8"/>
      <c r="M901" s="8" t="str">
        <f t="shared" ca="1" si="44"/>
        <v>si</v>
      </c>
      <c r="Q901" s="23" t="str" cm="1">
        <f t="array" aca="1" ref="Q901" ca="1">_xlfn.IFS(J901="no","no",$B$10="si","si")</f>
        <v>no</v>
      </c>
    </row>
    <row r="902" spans="1:17" x14ac:dyDescent="0.3">
      <c r="A902" s="64" t="s">
        <v>4419</v>
      </c>
      <c r="B902" s="56" t="s">
        <v>62</v>
      </c>
      <c r="C902" s="80" t="s">
        <v>4420</v>
      </c>
      <c r="D902" s="38" t="s">
        <v>57</v>
      </c>
      <c r="E902" s="37" t="s">
        <v>3938</v>
      </c>
      <c r="F902" s="51" t="s">
        <v>3170</v>
      </c>
      <c r="G902" s="53" t="s">
        <v>9991</v>
      </c>
      <c r="H902" s="40">
        <v>43213</v>
      </c>
      <c r="I902" s="41">
        <f>Table13[[#This Row],[Fecha 
de 
expedición]]+1461</f>
        <v>44674</v>
      </c>
      <c r="J902" s="62" t="str">
        <f t="shared" ca="1" si="42"/>
        <v>no</v>
      </c>
      <c r="K902" s="8" t="str">
        <f t="shared" ca="1" si="43"/>
        <v/>
      </c>
      <c r="L902" s="8"/>
      <c r="M902" s="8" t="str">
        <f t="shared" ca="1" si="44"/>
        <v>si</v>
      </c>
      <c r="Q902" s="23" t="str" cm="1">
        <f t="array" aca="1" ref="Q902" ca="1">_xlfn.IFS(J902="no","no",$B$10="si","si")</f>
        <v>no</v>
      </c>
    </row>
    <row r="903" spans="1:17" x14ac:dyDescent="0.3">
      <c r="A903" s="64" t="s">
        <v>4423</v>
      </c>
      <c r="B903" s="56" t="s">
        <v>62</v>
      </c>
      <c r="C903" s="80" t="s">
        <v>4424</v>
      </c>
      <c r="D903" s="38" t="s">
        <v>46</v>
      </c>
      <c r="E903" s="37" t="s">
        <v>4425</v>
      </c>
      <c r="F903" s="51" t="s">
        <v>74</v>
      </c>
      <c r="G903" s="53" t="s">
        <v>9992</v>
      </c>
      <c r="H903" s="40">
        <v>43213</v>
      </c>
      <c r="I903" s="41">
        <f>Table13[[#This Row],[Fecha 
de 
expedición]]+1461</f>
        <v>44674</v>
      </c>
      <c r="J903" s="62" t="str">
        <f t="shared" ca="1" si="42"/>
        <v>no</v>
      </c>
      <c r="K903" s="8" t="str">
        <f t="shared" ca="1" si="43"/>
        <v/>
      </c>
      <c r="L903" s="8"/>
      <c r="M903" s="8" t="str">
        <f t="shared" ca="1" si="44"/>
        <v>si</v>
      </c>
      <c r="Q903" s="23" t="str" cm="1">
        <f t="array" aca="1" ref="Q903" ca="1">_xlfn.IFS(J903="no","no",$B$10="si","si")</f>
        <v>no</v>
      </c>
    </row>
    <row r="904" spans="1:17" x14ac:dyDescent="0.3">
      <c r="A904" s="64" t="s">
        <v>4427</v>
      </c>
      <c r="B904" s="56" t="s">
        <v>62</v>
      </c>
      <c r="C904" s="80" t="s">
        <v>4428</v>
      </c>
      <c r="D904" s="38" t="s">
        <v>57</v>
      </c>
      <c r="E904" s="37" t="s">
        <v>4429</v>
      </c>
      <c r="F904" s="51" t="s">
        <v>168</v>
      </c>
      <c r="G904" s="53" t="s">
        <v>9993</v>
      </c>
      <c r="H904" s="40">
        <v>43213</v>
      </c>
      <c r="I904" s="41">
        <f>Table13[[#This Row],[Fecha 
de 
expedición]]+1461</f>
        <v>44674</v>
      </c>
      <c r="J904" s="62" t="str">
        <f t="shared" ca="1" si="42"/>
        <v>no</v>
      </c>
      <c r="K904" s="8" t="str">
        <f t="shared" ca="1" si="43"/>
        <v/>
      </c>
      <c r="L904" s="8"/>
      <c r="M904" s="8" t="str">
        <f t="shared" ca="1" si="44"/>
        <v>si</v>
      </c>
      <c r="Q904" s="23" t="str" cm="1">
        <f t="array" aca="1" ref="Q904" ca="1">_xlfn.IFS(J904="no","no",$B$10="si","si")</f>
        <v>no</v>
      </c>
    </row>
    <row r="905" spans="1:17" x14ac:dyDescent="0.3">
      <c r="A905" s="64" t="s">
        <v>4431</v>
      </c>
      <c r="B905" s="56" t="s">
        <v>62</v>
      </c>
      <c r="C905" s="80" t="s">
        <v>4432</v>
      </c>
      <c r="D905" s="38" t="s">
        <v>57</v>
      </c>
      <c r="E905" s="37" t="s">
        <v>4433</v>
      </c>
      <c r="F905" s="51" t="s">
        <v>924</v>
      </c>
      <c r="G905" s="53" t="s">
        <v>4434</v>
      </c>
      <c r="H905" s="40">
        <v>43213</v>
      </c>
      <c r="I905" s="41">
        <f>Table13[[#This Row],[Fecha 
de 
expedición]]+1461</f>
        <v>44674</v>
      </c>
      <c r="J905" s="62" t="str">
        <f t="shared" ca="1" si="42"/>
        <v>no</v>
      </c>
      <c r="K905" s="8" t="str">
        <f t="shared" ca="1" si="43"/>
        <v/>
      </c>
      <c r="L905" s="8"/>
      <c r="M905" s="8" t="str">
        <f t="shared" ca="1" si="44"/>
        <v>si</v>
      </c>
      <c r="Q905" s="23" t="str" cm="1">
        <f t="array" aca="1" ref="Q905" ca="1">_xlfn.IFS(J905="no","no",$B$10="si","si")</f>
        <v>no</v>
      </c>
    </row>
    <row r="906" spans="1:17" x14ac:dyDescent="0.3">
      <c r="A906" s="64" t="s">
        <v>4435</v>
      </c>
      <c r="B906" s="56" t="s">
        <v>62</v>
      </c>
      <c r="C906" s="80" t="s">
        <v>4436</v>
      </c>
      <c r="D906" s="38" t="s">
        <v>57</v>
      </c>
      <c r="E906" s="37" t="s">
        <v>3938</v>
      </c>
      <c r="F906" s="51" t="s">
        <v>94</v>
      </c>
      <c r="G906" s="53" t="s">
        <v>9994</v>
      </c>
      <c r="H906" s="40">
        <v>43215</v>
      </c>
      <c r="I906" s="41">
        <f>Table13[[#This Row],[Fecha 
de 
expedición]]+1461</f>
        <v>44676</v>
      </c>
      <c r="J906" s="62" t="str">
        <f t="shared" ca="1" si="42"/>
        <v>no</v>
      </c>
      <c r="K906" s="8" t="str">
        <f t="shared" ca="1" si="43"/>
        <v/>
      </c>
      <c r="L906" s="8"/>
      <c r="M906" s="8" t="str">
        <f t="shared" ca="1" si="44"/>
        <v>si</v>
      </c>
      <c r="Q906" s="23" t="str" cm="1">
        <f t="array" aca="1" ref="Q906" ca="1">_xlfn.IFS(J906="no","no",$B$10="si","si")</f>
        <v>no</v>
      </c>
    </row>
    <row r="907" spans="1:17" x14ac:dyDescent="0.3">
      <c r="A907" s="64" t="s">
        <v>4439</v>
      </c>
      <c r="B907" s="56" t="s">
        <v>62</v>
      </c>
      <c r="C907" s="80" t="s">
        <v>4440</v>
      </c>
      <c r="D907" s="38" t="s">
        <v>57</v>
      </c>
      <c r="E907" s="37" t="s">
        <v>3938</v>
      </c>
      <c r="F907" s="51" t="s">
        <v>924</v>
      </c>
      <c r="G907" s="53" t="s">
        <v>4442</v>
      </c>
      <c r="H907" s="40">
        <v>43217</v>
      </c>
      <c r="I907" s="41">
        <f>Table13[[#This Row],[Fecha 
de 
expedición]]+1461</f>
        <v>44678</v>
      </c>
      <c r="J907" s="62" t="str">
        <f t="shared" ca="1" si="42"/>
        <v>no</v>
      </c>
      <c r="K907" s="8" t="str">
        <f t="shared" ca="1" si="43"/>
        <v/>
      </c>
      <c r="L907" s="8"/>
      <c r="M907" s="8" t="str">
        <f t="shared" ca="1" si="44"/>
        <v>si</v>
      </c>
      <c r="Q907" s="23" t="str" cm="1">
        <f t="array" aca="1" ref="Q907" ca="1">_xlfn.IFS(J907="no","no",$B$10="si","si")</f>
        <v>no</v>
      </c>
    </row>
    <row r="908" spans="1:17" x14ac:dyDescent="0.3">
      <c r="A908" s="64" t="s">
        <v>4443</v>
      </c>
      <c r="B908" s="56" t="s">
        <v>62</v>
      </c>
      <c r="C908" s="80" t="s">
        <v>4444</v>
      </c>
      <c r="D908" s="38" t="s">
        <v>57</v>
      </c>
      <c r="E908" s="37" t="s">
        <v>4445</v>
      </c>
      <c r="F908" s="51" t="s">
        <v>555</v>
      </c>
      <c r="G908" s="53" t="s">
        <v>9995</v>
      </c>
      <c r="H908" s="40">
        <v>43217</v>
      </c>
      <c r="I908" s="41">
        <f>Table13[[#This Row],[Fecha 
de 
expedición]]+1461</f>
        <v>44678</v>
      </c>
      <c r="J908" s="62" t="str">
        <f t="shared" ca="1" si="42"/>
        <v>no</v>
      </c>
      <c r="K908" s="8" t="str">
        <f t="shared" ca="1" si="43"/>
        <v/>
      </c>
      <c r="L908" s="8"/>
      <c r="M908" s="8" t="str">
        <f t="shared" ca="1" si="44"/>
        <v>si</v>
      </c>
      <c r="Q908" s="23" t="str" cm="1">
        <f t="array" aca="1" ref="Q908" ca="1">_xlfn.IFS(J908="no","no",$B$10="si","si")</f>
        <v>no</v>
      </c>
    </row>
    <row r="909" spans="1:17" x14ac:dyDescent="0.3">
      <c r="A909" s="64" t="s">
        <v>4447</v>
      </c>
      <c r="B909" s="56" t="s">
        <v>62</v>
      </c>
      <c r="C909" s="80" t="s">
        <v>4448</v>
      </c>
      <c r="D909" s="38" t="s">
        <v>57</v>
      </c>
      <c r="E909" s="37" t="s">
        <v>4449</v>
      </c>
      <c r="F909" s="51" t="s">
        <v>53</v>
      </c>
      <c r="G909" s="53" t="s">
        <v>4450</v>
      </c>
      <c r="H909" s="40">
        <v>43217</v>
      </c>
      <c r="I909" s="41">
        <f>Table13[[#This Row],[Fecha 
de 
expedición]]+1461</f>
        <v>44678</v>
      </c>
      <c r="J909" s="62" t="str">
        <f t="shared" ca="1" si="42"/>
        <v>no</v>
      </c>
      <c r="K909" s="8" t="str">
        <f t="shared" ca="1" si="43"/>
        <v/>
      </c>
      <c r="L909" s="8"/>
      <c r="M909" s="8" t="str">
        <f t="shared" ca="1" si="44"/>
        <v>si</v>
      </c>
      <c r="Q909" s="23" t="str" cm="1">
        <f t="array" aca="1" ref="Q909" ca="1">_xlfn.IFS(J909="no","no",$B$10="si","si")</f>
        <v>no</v>
      </c>
    </row>
    <row r="910" spans="1:17" x14ac:dyDescent="0.3">
      <c r="A910" s="64" t="s">
        <v>4451</v>
      </c>
      <c r="B910" s="56" t="s">
        <v>62</v>
      </c>
      <c r="C910" s="80" t="s">
        <v>4452</v>
      </c>
      <c r="D910" s="38" t="s">
        <v>57</v>
      </c>
      <c r="E910" s="37" t="s">
        <v>4453</v>
      </c>
      <c r="F910" s="51" t="s">
        <v>53</v>
      </c>
      <c r="G910" s="53" t="s">
        <v>9996</v>
      </c>
      <c r="H910" s="40">
        <v>43217</v>
      </c>
      <c r="I910" s="41">
        <f>Table13[[#This Row],[Fecha 
de 
expedición]]+1461</f>
        <v>44678</v>
      </c>
      <c r="J910" s="62" t="str">
        <f t="shared" ca="1" si="42"/>
        <v>no</v>
      </c>
      <c r="K910" s="8" t="str">
        <f t="shared" ca="1" si="43"/>
        <v/>
      </c>
      <c r="L910" s="8"/>
      <c r="M910" s="8" t="str">
        <f t="shared" ca="1" si="44"/>
        <v>si</v>
      </c>
      <c r="Q910" s="23" t="str" cm="1">
        <f t="array" aca="1" ref="Q910" ca="1">_xlfn.IFS(J910="no","no",$B$10="si","si")</f>
        <v>no</v>
      </c>
    </row>
    <row r="911" spans="1:17" x14ac:dyDescent="0.3">
      <c r="A911" s="64" t="s">
        <v>4455</v>
      </c>
      <c r="B911" s="56" t="s">
        <v>62</v>
      </c>
      <c r="C911" s="80" t="s">
        <v>4456</v>
      </c>
      <c r="D911" s="38" t="s">
        <v>57</v>
      </c>
      <c r="E911" s="37" t="s">
        <v>4457</v>
      </c>
      <c r="F911" s="51" t="s">
        <v>124</v>
      </c>
      <c r="G911" s="53" t="s">
        <v>4458</v>
      </c>
      <c r="H911" s="40">
        <v>43217</v>
      </c>
      <c r="I911" s="41">
        <f>Table13[[#This Row],[Fecha 
de 
expedición]]+1461</f>
        <v>44678</v>
      </c>
      <c r="J911" s="62" t="str">
        <f t="shared" ca="1" si="42"/>
        <v>no</v>
      </c>
      <c r="K911" s="8" t="str">
        <f t="shared" ca="1" si="43"/>
        <v/>
      </c>
      <c r="L911" s="8"/>
      <c r="M911" s="8" t="str">
        <f t="shared" ca="1" si="44"/>
        <v>si</v>
      </c>
      <c r="Q911" s="23" t="str" cm="1">
        <f t="array" aca="1" ref="Q911" ca="1">_xlfn.IFS(J911="no","no",$B$10="si","si")</f>
        <v>no</v>
      </c>
    </row>
    <row r="912" spans="1:17" x14ac:dyDescent="0.3">
      <c r="A912" s="64" t="s">
        <v>4459</v>
      </c>
      <c r="B912" s="56" t="s">
        <v>62</v>
      </c>
      <c r="C912" s="80" t="s">
        <v>4460</v>
      </c>
      <c r="D912" s="38" t="s">
        <v>57</v>
      </c>
      <c r="E912" s="37" t="s">
        <v>4461</v>
      </c>
      <c r="F912" s="51" t="s">
        <v>606</v>
      </c>
      <c r="G912" s="53" t="s">
        <v>9997</v>
      </c>
      <c r="H912" s="40">
        <v>43217</v>
      </c>
      <c r="I912" s="41">
        <f>Table13[[#This Row],[Fecha 
de 
expedición]]+1461</f>
        <v>44678</v>
      </c>
      <c r="J912" s="62" t="str">
        <f t="shared" ca="1" si="42"/>
        <v>no</v>
      </c>
      <c r="K912" s="8" t="str">
        <f t="shared" ca="1" si="43"/>
        <v/>
      </c>
      <c r="L912" s="8"/>
      <c r="M912" s="8" t="str">
        <f t="shared" ca="1" si="44"/>
        <v>si</v>
      </c>
      <c r="Q912" s="23" t="str" cm="1">
        <f t="array" aca="1" ref="Q912" ca="1">_xlfn.IFS(J912="no","no",$B$10="si","si")</f>
        <v>no</v>
      </c>
    </row>
    <row r="913" spans="1:17" x14ac:dyDescent="0.3">
      <c r="A913" s="64" t="s">
        <v>4463</v>
      </c>
      <c r="B913" s="56" t="s">
        <v>62</v>
      </c>
      <c r="C913" s="80" t="s">
        <v>4464</v>
      </c>
      <c r="D913" s="38" t="s">
        <v>57</v>
      </c>
      <c r="E913" s="37" t="s">
        <v>4465</v>
      </c>
      <c r="F913" s="51" t="s">
        <v>74</v>
      </c>
      <c r="G913" s="53" t="s">
        <v>4466</v>
      </c>
      <c r="H913" s="40">
        <v>43221</v>
      </c>
      <c r="I913" s="41">
        <f>Table13[[#This Row],[Fecha 
de 
expedición]]+1461</f>
        <v>44682</v>
      </c>
      <c r="J913" s="62" t="str">
        <f t="shared" ref="J913:J976" ca="1" si="45">IF(I913&gt;=TODAY(),"si","no")</f>
        <v>no</v>
      </c>
      <c r="K913" s="8" t="str">
        <f t="shared" ref="K913:K976" ca="1" si="46">IF(ABS(_xlfn.DAYS(TODAY(),I913))&lt;$B$9,"Debe renovar licencia luego de curso de 8 horas","")</f>
        <v/>
      </c>
      <c r="L913" s="8"/>
      <c r="M913" s="8" t="str">
        <f t="shared" ref="M913:M976" ca="1" si="47">IF(AND(J913="no",$B$10="si"),"si","no")</f>
        <v>si</v>
      </c>
      <c r="Q913" s="23" t="str" cm="1">
        <f t="array" aca="1" ref="Q913" ca="1">_xlfn.IFS(J913="no","no",$B$10="si","si")</f>
        <v>no</v>
      </c>
    </row>
    <row r="914" spans="1:17" x14ac:dyDescent="0.3">
      <c r="A914" s="64" t="s">
        <v>4467</v>
      </c>
      <c r="B914" s="56" t="s">
        <v>62</v>
      </c>
      <c r="C914" s="80" t="s">
        <v>4468</v>
      </c>
      <c r="D914" s="38" t="s">
        <v>57</v>
      </c>
      <c r="E914" s="37" t="s">
        <v>4469</v>
      </c>
      <c r="F914" s="51" t="s">
        <v>53</v>
      </c>
      <c r="G914" s="53" t="s">
        <v>9998</v>
      </c>
      <c r="H914" s="40">
        <v>43221</v>
      </c>
      <c r="I914" s="41">
        <f>Table13[[#This Row],[Fecha 
de 
expedición]]+1461</f>
        <v>44682</v>
      </c>
      <c r="J914" s="62" t="str">
        <f t="shared" ca="1" si="45"/>
        <v>no</v>
      </c>
      <c r="K914" s="8" t="str">
        <f t="shared" ca="1" si="46"/>
        <v/>
      </c>
      <c r="L914" s="8"/>
      <c r="M914" s="8" t="str">
        <f t="shared" ca="1" si="47"/>
        <v>si</v>
      </c>
      <c r="Q914" s="23" t="str" cm="1">
        <f t="array" aca="1" ref="Q914" ca="1">_xlfn.IFS(J914="no","no",$B$10="si","si")</f>
        <v>no</v>
      </c>
    </row>
    <row r="915" spans="1:17" x14ac:dyDescent="0.3">
      <c r="A915" s="64" t="s">
        <v>4471</v>
      </c>
      <c r="B915" s="56" t="s">
        <v>62</v>
      </c>
      <c r="C915" s="80" t="s">
        <v>4472</v>
      </c>
      <c r="D915" s="38" t="s">
        <v>57</v>
      </c>
      <c r="E915" s="37" t="s">
        <v>4473</v>
      </c>
      <c r="F915" s="51" t="s">
        <v>74</v>
      </c>
      <c r="G915" s="53" t="s">
        <v>4474</v>
      </c>
      <c r="H915" s="40">
        <v>43221</v>
      </c>
      <c r="I915" s="41">
        <f>Table13[[#This Row],[Fecha 
de 
expedición]]+1461</f>
        <v>44682</v>
      </c>
      <c r="J915" s="62" t="str">
        <f t="shared" ca="1" si="45"/>
        <v>no</v>
      </c>
      <c r="K915" s="8" t="str">
        <f t="shared" ca="1" si="46"/>
        <v/>
      </c>
      <c r="L915" s="8"/>
      <c r="M915" s="8" t="str">
        <f t="shared" ca="1" si="47"/>
        <v>si</v>
      </c>
      <c r="Q915" s="23" t="str" cm="1">
        <f t="array" aca="1" ref="Q915" ca="1">_xlfn.IFS(J915="no","no",$B$10="si","si")</f>
        <v>no</v>
      </c>
    </row>
    <row r="916" spans="1:17" x14ac:dyDescent="0.3">
      <c r="A916" s="64" t="s">
        <v>4475</v>
      </c>
      <c r="B916" s="56" t="s">
        <v>62</v>
      </c>
      <c r="C916" s="80" t="s">
        <v>4476</v>
      </c>
      <c r="D916" s="38" t="s">
        <v>57</v>
      </c>
      <c r="E916" s="37" t="s">
        <v>9999</v>
      </c>
      <c r="F916" s="51" t="s">
        <v>74</v>
      </c>
      <c r="G916" s="53" t="s">
        <v>4478</v>
      </c>
      <c r="H916" s="40">
        <v>43221</v>
      </c>
      <c r="I916" s="41">
        <f>Table13[[#This Row],[Fecha 
de 
expedición]]+1461</f>
        <v>44682</v>
      </c>
      <c r="J916" s="62" t="str">
        <f t="shared" ca="1" si="45"/>
        <v>no</v>
      </c>
      <c r="K916" s="8" t="str">
        <f t="shared" ca="1" si="46"/>
        <v/>
      </c>
      <c r="L916" s="8"/>
      <c r="M916" s="8" t="str">
        <f t="shared" ca="1" si="47"/>
        <v>si</v>
      </c>
      <c r="Q916" s="23" t="str" cm="1">
        <f t="array" aca="1" ref="Q916" ca="1">_xlfn.IFS(J916="no","no",$B$10="si","si")</f>
        <v>no</v>
      </c>
    </row>
    <row r="917" spans="1:17" x14ac:dyDescent="0.3">
      <c r="A917" s="64" t="s">
        <v>4479</v>
      </c>
      <c r="B917" s="56" t="s">
        <v>62</v>
      </c>
      <c r="C917" s="80" t="s">
        <v>4480</v>
      </c>
      <c r="D917" s="38" t="s">
        <v>57</v>
      </c>
      <c r="E917" s="37" t="s">
        <v>10000</v>
      </c>
      <c r="F917" s="51" t="s">
        <v>74</v>
      </c>
      <c r="G917" s="53" t="s">
        <v>10001</v>
      </c>
      <c r="H917" s="40">
        <v>43221</v>
      </c>
      <c r="I917" s="41">
        <f>Table13[[#This Row],[Fecha 
de 
expedición]]+1461</f>
        <v>44682</v>
      </c>
      <c r="J917" s="62" t="str">
        <f t="shared" ca="1" si="45"/>
        <v>no</v>
      </c>
      <c r="K917" s="8" t="str">
        <f t="shared" ca="1" si="46"/>
        <v/>
      </c>
      <c r="L917" s="8"/>
      <c r="M917" s="8" t="str">
        <f t="shared" ca="1" si="47"/>
        <v>si</v>
      </c>
      <c r="Q917" s="23" t="str" cm="1">
        <f t="array" aca="1" ref="Q917" ca="1">_xlfn.IFS(J917="no","no",$B$10="si","si")</f>
        <v>no</v>
      </c>
    </row>
    <row r="918" spans="1:17" x14ac:dyDescent="0.3">
      <c r="A918" s="64" t="s">
        <v>4483</v>
      </c>
      <c r="B918" s="56" t="s">
        <v>62</v>
      </c>
      <c r="C918" s="80" t="s">
        <v>4484</v>
      </c>
      <c r="D918" s="38" t="s">
        <v>57</v>
      </c>
      <c r="E918" s="37" t="s">
        <v>4485</v>
      </c>
      <c r="F918" s="51" t="s">
        <v>267</v>
      </c>
      <c r="G918" s="53" t="s">
        <v>10002</v>
      </c>
      <c r="H918" s="40">
        <v>43221</v>
      </c>
      <c r="I918" s="41">
        <f>Table13[[#This Row],[Fecha 
de 
expedición]]+1461</f>
        <v>44682</v>
      </c>
      <c r="J918" s="62" t="str">
        <f t="shared" ca="1" si="45"/>
        <v>no</v>
      </c>
      <c r="K918" s="8" t="str">
        <f t="shared" ca="1" si="46"/>
        <v/>
      </c>
      <c r="L918" s="8"/>
      <c r="M918" s="8" t="str">
        <f t="shared" ca="1" si="47"/>
        <v>si</v>
      </c>
      <c r="Q918" s="23" t="str" cm="1">
        <f t="array" aca="1" ref="Q918" ca="1">_xlfn.IFS(J918="no","no",$B$10="si","si")</f>
        <v>no</v>
      </c>
    </row>
    <row r="919" spans="1:17" x14ac:dyDescent="0.3">
      <c r="A919" s="64" t="s">
        <v>4487</v>
      </c>
      <c r="B919" s="56" t="s">
        <v>62</v>
      </c>
      <c r="C919" s="80" t="s">
        <v>4488</v>
      </c>
      <c r="D919" s="38" t="s">
        <v>57</v>
      </c>
      <c r="E919" s="37" t="s">
        <v>10003</v>
      </c>
      <c r="F919" s="51" t="s">
        <v>194</v>
      </c>
      <c r="G919" s="53" t="s">
        <v>4490</v>
      </c>
      <c r="H919" s="40">
        <v>43221</v>
      </c>
      <c r="I919" s="41">
        <f>Table13[[#This Row],[Fecha 
de 
expedición]]+1461</f>
        <v>44682</v>
      </c>
      <c r="J919" s="62" t="str">
        <f t="shared" ca="1" si="45"/>
        <v>no</v>
      </c>
      <c r="K919" s="8" t="str">
        <f t="shared" ca="1" si="46"/>
        <v/>
      </c>
      <c r="L919" s="8"/>
      <c r="M919" s="8" t="str">
        <f t="shared" ca="1" si="47"/>
        <v>si</v>
      </c>
      <c r="Q919" s="23" t="str" cm="1">
        <f t="array" aca="1" ref="Q919" ca="1">_xlfn.IFS(J919="no","no",$B$10="si","si")</f>
        <v>no</v>
      </c>
    </row>
    <row r="920" spans="1:17" x14ac:dyDescent="0.3">
      <c r="A920" s="63" t="s">
        <v>4491</v>
      </c>
      <c r="B920" s="56" t="s">
        <v>62</v>
      </c>
      <c r="C920" s="80" t="s">
        <v>4492</v>
      </c>
      <c r="D920" s="38" t="s">
        <v>57</v>
      </c>
      <c r="E920" s="37" t="s">
        <v>4493</v>
      </c>
      <c r="F920" s="38" t="s">
        <v>325</v>
      </c>
      <c r="G920" s="39" t="s">
        <v>4494</v>
      </c>
      <c r="H920" s="40">
        <v>43235</v>
      </c>
      <c r="I920" s="41">
        <f>Table13[[#This Row],[Fecha 
de 
expedición]]+1461</f>
        <v>44696</v>
      </c>
      <c r="J920" s="62" t="str">
        <f t="shared" ca="1" si="45"/>
        <v>no</v>
      </c>
      <c r="K920" s="8" t="str">
        <f t="shared" ca="1" si="46"/>
        <v/>
      </c>
      <c r="L920" s="8"/>
      <c r="M920" s="8" t="str">
        <f t="shared" ca="1" si="47"/>
        <v>si</v>
      </c>
      <c r="Q920" s="23" t="str" cm="1">
        <f t="array" aca="1" ref="Q920" ca="1">_xlfn.IFS(J920="no","no",$B$10="si","si")</f>
        <v>no</v>
      </c>
    </row>
    <row r="921" spans="1:17" x14ac:dyDescent="0.3">
      <c r="A921" s="63" t="s">
        <v>10004</v>
      </c>
      <c r="B921" s="56" t="s">
        <v>62</v>
      </c>
      <c r="C921" s="80" t="s">
        <v>4496</v>
      </c>
      <c r="D921" s="38" t="s">
        <v>57</v>
      </c>
      <c r="E921" s="37" t="s">
        <v>4497</v>
      </c>
      <c r="F921" s="38" t="s">
        <v>267</v>
      </c>
      <c r="G921" s="39" t="s">
        <v>10005</v>
      </c>
      <c r="H921" s="40">
        <v>43235</v>
      </c>
      <c r="I921" s="41">
        <f>Table13[[#This Row],[Fecha 
de 
expedición]]+1461</f>
        <v>44696</v>
      </c>
      <c r="J921" s="62" t="str">
        <f t="shared" ca="1" si="45"/>
        <v>no</v>
      </c>
      <c r="K921" s="8" t="str">
        <f t="shared" ca="1" si="46"/>
        <v/>
      </c>
      <c r="L921" s="8"/>
      <c r="M921" s="8" t="str">
        <f t="shared" ca="1" si="47"/>
        <v>si</v>
      </c>
      <c r="Q921" s="23" t="str" cm="1">
        <f t="array" aca="1" ref="Q921" ca="1">_xlfn.IFS(J921="no","no",$B$10="si","si")</f>
        <v>no</v>
      </c>
    </row>
    <row r="922" spans="1:17" x14ac:dyDescent="0.3">
      <c r="A922" s="63" t="s">
        <v>4499</v>
      </c>
      <c r="B922" s="56" t="s">
        <v>62</v>
      </c>
      <c r="C922" s="80" t="s">
        <v>4500</v>
      </c>
      <c r="D922" s="38" t="s">
        <v>57</v>
      </c>
      <c r="E922" s="37" t="s">
        <v>4501</v>
      </c>
      <c r="F922" s="38" t="s">
        <v>74</v>
      </c>
      <c r="G922" s="39" t="s">
        <v>4502</v>
      </c>
      <c r="H922" s="40">
        <v>43235</v>
      </c>
      <c r="I922" s="41">
        <f>Table13[[#This Row],[Fecha 
de 
expedición]]+1461</f>
        <v>44696</v>
      </c>
      <c r="J922" s="62" t="str">
        <f t="shared" ca="1" si="45"/>
        <v>no</v>
      </c>
      <c r="K922" s="8" t="str">
        <f t="shared" ca="1" si="46"/>
        <v/>
      </c>
      <c r="L922" s="8"/>
      <c r="M922" s="8" t="str">
        <f t="shared" ca="1" si="47"/>
        <v>si</v>
      </c>
      <c r="Q922" s="23" t="str" cm="1">
        <f t="array" aca="1" ref="Q922" ca="1">_xlfn.IFS(J922="no","no",$B$10="si","si")</f>
        <v>no</v>
      </c>
    </row>
    <row r="923" spans="1:17" x14ac:dyDescent="0.3">
      <c r="A923" s="63" t="s">
        <v>4503</v>
      </c>
      <c r="B923" s="56" t="s">
        <v>62</v>
      </c>
      <c r="C923" s="80" t="s">
        <v>4504</v>
      </c>
      <c r="D923" s="38" t="s">
        <v>46</v>
      </c>
      <c r="E923" s="37" t="s">
        <v>4505</v>
      </c>
      <c r="F923" s="38" t="s">
        <v>4506</v>
      </c>
      <c r="G923" s="39" t="s">
        <v>10006</v>
      </c>
      <c r="H923" s="40">
        <v>43235</v>
      </c>
      <c r="I923" s="41">
        <f>Table13[[#This Row],[Fecha 
de 
expedición]]+1461</f>
        <v>44696</v>
      </c>
      <c r="J923" s="62" t="str">
        <f t="shared" ca="1" si="45"/>
        <v>no</v>
      </c>
      <c r="K923" s="8" t="str">
        <f t="shared" ca="1" si="46"/>
        <v/>
      </c>
      <c r="L923" s="8"/>
      <c r="M923" s="8" t="str">
        <f t="shared" ca="1" si="47"/>
        <v>si</v>
      </c>
      <c r="Q923" s="23" t="str" cm="1">
        <f t="array" aca="1" ref="Q923" ca="1">_xlfn.IFS(J923="no","no",$B$10="si","si")</f>
        <v>no</v>
      </c>
    </row>
    <row r="924" spans="1:17" x14ac:dyDescent="0.3">
      <c r="A924" s="63" t="s">
        <v>4508</v>
      </c>
      <c r="B924" s="56" t="s">
        <v>62</v>
      </c>
      <c r="C924" s="80" t="s">
        <v>4509</v>
      </c>
      <c r="D924" s="38" t="s">
        <v>57</v>
      </c>
      <c r="E924" s="37" t="s">
        <v>4510</v>
      </c>
      <c r="F924" s="38" t="s">
        <v>204</v>
      </c>
      <c r="G924" s="39" t="s">
        <v>4511</v>
      </c>
      <c r="H924" s="40">
        <v>43235</v>
      </c>
      <c r="I924" s="41">
        <f>Table13[[#This Row],[Fecha 
de 
expedición]]+1461</f>
        <v>44696</v>
      </c>
      <c r="J924" s="62" t="str">
        <f t="shared" ca="1" si="45"/>
        <v>no</v>
      </c>
      <c r="K924" s="8" t="str">
        <f t="shared" ca="1" si="46"/>
        <v/>
      </c>
      <c r="L924" s="8"/>
      <c r="M924" s="8" t="str">
        <f t="shared" ca="1" si="47"/>
        <v>si</v>
      </c>
      <c r="Q924" s="23" t="str" cm="1">
        <f t="array" aca="1" ref="Q924" ca="1">_xlfn.IFS(J924="no","no",$B$10="si","si")</f>
        <v>no</v>
      </c>
    </row>
    <row r="925" spans="1:17" x14ac:dyDescent="0.3">
      <c r="A925" s="63" t="s">
        <v>4512</v>
      </c>
      <c r="B925" s="56" t="s">
        <v>62</v>
      </c>
      <c r="C925" s="80" t="s">
        <v>4513</v>
      </c>
      <c r="D925" s="38" t="s">
        <v>57</v>
      </c>
      <c r="E925" s="37" t="s">
        <v>4514</v>
      </c>
      <c r="F925" s="38" t="s">
        <v>709</v>
      </c>
      <c r="G925" s="39" t="s">
        <v>10007</v>
      </c>
      <c r="H925" s="40">
        <v>43235</v>
      </c>
      <c r="I925" s="41">
        <f>Table13[[#This Row],[Fecha 
de 
expedición]]+1461</f>
        <v>44696</v>
      </c>
      <c r="J925" s="62" t="str">
        <f t="shared" ca="1" si="45"/>
        <v>no</v>
      </c>
      <c r="K925" s="8" t="str">
        <f t="shared" ca="1" si="46"/>
        <v/>
      </c>
      <c r="L925" s="8"/>
      <c r="M925" s="8" t="str">
        <f t="shared" ca="1" si="47"/>
        <v>si</v>
      </c>
      <c r="Q925" s="23" t="str" cm="1">
        <f t="array" aca="1" ref="Q925" ca="1">_xlfn.IFS(J925="no","no",$B$10="si","si")</f>
        <v>no</v>
      </c>
    </row>
    <row r="926" spans="1:17" x14ac:dyDescent="0.3">
      <c r="A926" s="63" t="s">
        <v>4516</v>
      </c>
      <c r="B926" s="56" t="s">
        <v>62</v>
      </c>
      <c r="C926" s="80" t="s">
        <v>4517</v>
      </c>
      <c r="D926" s="38" t="s">
        <v>57</v>
      </c>
      <c r="E926" s="37" t="s">
        <v>4518</v>
      </c>
      <c r="F926" s="38" t="s">
        <v>844</v>
      </c>
      <c r="G926" s="39" t="s">
        <v>4519</v>
      </c>
      <c r="H926" s="40">
        <v>43235</v>
      </c>
      <c r="I926" s="41">
        <f>Table13[[#This Row],[Fecha 
de 
expedición]]+1461</f>
        <v>44696</v>
      </c>
      <c r="J926" s="62" t="str">
        <f t="shared" ca="1" si="45"/>
        <v>no</v>
      </c>
      <c r="K926" s="8" t="str">
        <f t="shared" ca="1" si="46"/>
        <v/>
      </c>
      <c r="L926" s="8"/>
      <c r="M926" s="8" t="str">
        <f t="shared" ca="1" si="47"/>
        <v>si</v>
      </c>
      <c r="Q926" s="23" t="str" cm="1">
        <f t="array" aca="1" ref="Q926" ca="1">_xlfn.IFS(J926="no","no",$B$10="si","si")</f>
        <v>no</v>
      </c>
    </row>
    <row r="927" spans="1:17" x14ac:dyDescent="0.3">
      <c r="A927" s="63" t="s">
        <v>4520</v>
      </c>
      <c r="B927" s="56" t="s">
        <v>62</v>
      </c>
      <c r="C927" s="80" t="s">
        <v>4521</v>
      </c>
      <c r="D927" s="38" t="s">
        <v>57</v>
      </c>
      <c r="E927" s="37" t="s">
        <v>4522</v>
      </c>
      <c r="F927" s="38" t="s">
        <v>204</v>
      </c>
      <c r="G927" s="39" t="s">
        <v>10008</v>
      </c>
      <c r="H927" s="40">
        <v>43235</v>
      </c>
      <c r="I927" s="41">
        <f>Table13[[#This Row],[Fecha 
de 
expedición]]+1461</f>
        <v>44696</v>
      </c>
      <c r="J927" s="62" t="str">
        <f t="shared" ca="1" si="45"/>
        <v>no</v>
      </c>
      <c r="K927" s="8" t="str">
        <f t="shared" ca="1" si="46"/>
        <v/>
      </c>
      <c r="L927" s="8"/>
      <c r="M927" s="8" t="str">
        <f t="shared" ca="1" si="47"/>
        <v>si</v>
      </c>
      <c r="Q927" s="23" t="str" cm="1">
        <f t="array" aca="1" ref="Q927" ca="1">_xlfn.IFS(J927="no","no",$B$10="si","si")</f>
        <v>no</v>
      </c>
    </row>
    <row r="928" spans="1:17" x14ac:dyDescent="0.3">
      <c r="A928" s="63" t="s">
        <v>4524</v>
      </c>
      <c r="B928" s="56" t="s">
        <v>62</v>
      </c>
      <c r="C928" s="80" t="s">
        <v>4525</v>
      </c>
      <c r="D928" s="38" t="s">
        <v>57</v>
      </c>
      <c r="E928" s="37" t="s">
        <v>4526</v>
      </c>
      <c r="F928" s="38" t="s">
        <v>168</v>
      </c>
      <c r="G928" s="39" t="s">
        <v>3938</v>
      </c>
      <c r="H928" s="40">
        <v>43235</v>
      </c>
      <c r="I928" s="41">
        <f>Table13[[#This Row],[Fecha 
de 
expedición]]+1461</f>
        <v>44696</v>
      </c>
      <c r="J928" s="62" t="str">
        <f t="shared" ca="1" si="45"/>
        <v>no</v>
      </c>
      <c r="K928" s="8" t="str">
        <f t="shared" ca="1" si="46"/>
        <v/>
      </c>
      <c r="L928" s="8"/>
      <c r="M928" s="8" t="str">
        <f t="shared" ca="1" si="47"/>
        <v>si</v>
      </c>
      <c r="Q928" s="23" t="str" cm="1">
        <f t="array" aca="1" ref="Q928" ca="1">_xlfn.IFS(J928="no","no",$B$10="si","si")</f>
        <v>no</v>
      </c>
    </row>
    <row r="929" spans="1:17" x14ac:dyDescent="0.3">
      <c r="A929" s="63" t="s">
        <v>4528</v>
      </c>
      <c r="B929" s="56" t="s">
        <v>62</v>
      </c>
      <c r="C929" s="80" t="s">
        <v>4529</v>
      </c>
      <c r="D929" s="38" t="s">
        <v>57</v>
      </c>
      <c r="E929" s="37" t="s">
        <v>4530</v>
      </c>
      <c r="F929" s="38" t="s">
        <v>555</v>
      </c>
      <c r="G929" s="39" t="s">
        <v>4531</v>
      </c>
      <c r="H929" s="40">
        <v>43235</v>
      </c>
      <c r="I929" s="41">
        <f>Table13[[#This Row],[Fecha 
de 
expedición]]+1461</f>
        <v>44696</v>
      </c>
      <c r="J929" s="62" t="str">
        <f t="shared" ca="1" si="45"/>
        <v>no</v>
      </c>
      <c r="K929" s="8" t="str">
        <f t="shared" ca="1" si="46"/>
        <v/>
      </c>
      <c r="L929" s="8"/>
      <c r="M929" s="8" t="str">
        <f t="shared" ca="1" si="47"/>
        <v>si</v>
      </c>
      <c r="Q929" s="23" t="str" cm="1">
        <f t="array" aca="1" ref="Q929" ca="1">_xlfn.IFS(J929="no","no",$B$10="si","si")</f>
        <v>no</v>
      </c>
    </row>
    <row r="930" spans="1:17" x14ac:dyDescent="0.3">
      <c r="A930" s="63" t="s">
        <v>4532</v>
      </c>
      <c r="B930" s="56" t="s">
        <v>62</v>
      </c>
      <c r="C930" s="80" t="s">
        <v>4533</v>
      </c>
      <c r="D930" s="38" t="s">
        <v>57</v>
      </c>
      <c r="E930" s="37" t="s">
        <v>4534</v>
      </c>
      <c r="F930" s="38" t="s">
        <v>74</v>
      </c>
      <c r="G930" s="39" t="s">
        <v>10009</v>
      </c>
      <c r="H930" s="40">
        <v>43235</v>
      </c>
      <c r="I930" s="41">
        <f>Table13[[#This Row],[Fecha 
de 
expedición]]+1461</f>
        <v>44696</v>
      </c>
      <c r="J930" s="62" t="str">
        <f t="shared" ca="1" si="45"/>
        <v>no</v>
      </c>
      <c r="K930" s="8" t="str">
        <f t="shared" ca="1" si="46"/>
        <v/>
      </c>
      <c r="L930" s="8"/>
      <c r="M930" s="8" t="str">
        <f t="shared" ca="1" si="47"/>
        <v>si</v>
      </c>
      <c r="Q930" s="23" t="str" cm="1">
        <f t="array" aca="1" ref="Q930" ca="1">_xlfn.IFS(J930="no","no",$B$10="si","si")</f>
        <v>no</v>
      </c>
    </row>
    <row r="931" spans="1:17" x14ac:dyDescent="0.3">
      <c r="A931" s="63" t="s">
        <v>4536</v>
      </c>
      <c r="B931" s="56" t="s">
        <v>62</v>
      </c>
      <c r="C931" s="80" t="s">
        <v>4537</v>
      </c>
      <c r="D931" s="38" t="s">
        <v>46</v>
      </c>
      <c r="E931" s="37" t="s">
        <v>4538</v>
      </c>
      <c r="F931" s="38" t="s">
        <v>1204</v>
      </c>
      <c r="G931" s="39" t="s">
        <v>10010</v>
      </c>
      <c r="H931" s="40">
        <v>43235</v>
      </c>
      <c r="I931" s="41">
        <f>Table13[[#This Row],[Fecha 
de 
expedición]]+1461</f>
        <v>44696</v>
      </c>
      <c r="J931" s="62" t="str">
        <f t="shared" ca="1" si="45"/>
        <v>no</v>
      </c>
      <c r="K931" s="8" t="str">
        <f t="shared" ca="1" si="46"/>
        <v/>
      </c>
      <c r="L931" s="8"/>
      <c r="M931" s="8" t="str">
        <f t="shared" ca="1" si="47"/>
        <v>si</v>
      </c>
      <c r="Q931" s="23" t="str" cm="1">
        <f t="array" aca="1" ref="Q931" ca="1">_xlfn.IFS(J931="no","no",$B$10="si","si")</f>
        <v>no</v>
      </c>
    </row>
    <row r="932" spans="1:17" x14ac:dyDescent="0.3">
      <c r="A932" s="63" t="s">
        <v>4540</v>
      </c>
      <c r="B932" s="56" t="s">
        <v>62</v>
      </c>
      <c r="C932" s="80" t="s">
        <v>4541</v>
      </c>
      <c r="D932" s="38" t="s">
        <v>46</v>
      </c>
      <c r="E932" s="37" t="s">
        <v>4542</v>
      </c>
      <c r="F932" s="38" t="s">
        <v>53</v>
      </c>
      <c r="G932" s="39" t="s">
        <v>4543</v>
      </c>
      <c r="H932" s="40">
        <v>43235</v>
      </c>
      <c r="I932" s="41">
        <f>Table13[[#This Row],[Fecha 
de 
expedición]]+1461</f>
        <v>44696</v>
      </c>
      <c r="J932" s="62" t="str">
        <f t="shared" ca="1" si="45"/>
        <v>no</v>
      </c>
      <c r="K932" s="8" t="str">
        <f t="shared" ca="1" si="46"/>
        <v/>
      </c>
      <c r="L932" s="8"/>
      <c r="M932" s="8" t="str">
        <f t="shared" ca="1" si="47"/>
        <v>si</v>
      </c>
      <c r="Q932" s="23" t="str" cm="1">
        <f t="array" aca="1" ref="Q932" ca="1">_xlfn.IFS(J932="no","no",$B$10="si","si")</f>
        <v>no</v>
      </c>
    </row>
    <row r="933" spans="1:17" x14ac:dyDescent="0.3">
      <c r="A933" s="63" t="s">
        <v>4544</v>
      </c>
      <c r="B933" s="56" t="s">
        <v>62</v>
      </c>
      <c r="C933" s="80" t="s">
        <v>4545</v>
      </c>
      <c r="D933" s="38" t="s">
        <v>57</v>
      </c>
      <c r="E933" s="37" t="s">
        <v>10011</v>
      </c>
      <c r="F933" s="38" t="s">
        <v>325</v>
      </c>
      <c r="G933" s="39" t="s">
        <v>4547</v>
      </c>
      <c r="H933" s="40">
        <v>43243</v>
      </c>
      <c r="I933" s="41">
        <f>Table13[[#This Row],[Fecha 
de 
expedición]]+1461</f>
        <v>44704</v>
      </c>
      <c r="J933" s="62" t="str">
        <f t="shared" ca="1" si="45"/>
        <v>no</v>
      </c>
      <c r="K933" s="8" t="str">
        <f t="shared" ca="1" si="46"/>
        <v/>
      </c>
      <c r="L933" s="8"/>
      <c r="M933" s="8" t="str">
        <f t="shared" ca="1" si="47"/>
        <v>si</v>
      </c>
      <c r="Q933" s="23" t="str" cm="1">
        <f t="array" aca="1" ref="Q933" ca="1">_xlfn.IFS(J933="no","no",$B$10="si","si")</f>
        <v>no</v>
      </c>
    </row>
    <row r="934" spans="1:17" x14ac:dyDescent="0.3">
      <c r="A934" s="63" t="s">
        <v>4548</v>
      </c>
      <c r="B934" s="56" t="s">
        <v>62</v>
      </c>
      <c r="C934" s="80" t="s">
        <v>4549</v>
      </c>
      <c r="D934" s="38" t="s">
        <v>57</v>
      </c>
      <c r="E934" s="37" t="s">
        <v>4550</v>
      </c>
      <c r="F934" s="38" t="s">
        <v>194</v>
      </c>
      <c r="G934" s="39" t="s">
        <v>10012</v>
      </c>
      <c r="H934" s="40">
        <v>43243</v>
      </c>
      <c r="I934" s="41">
        <f>Table13[[#This Row],[Fecha 
de 
expedición]]+1461</f>
        <v>44704</v>
      </c>
      <c r="J934" s="62" t="str">
        <f t="shared" ca="1" si="45"/>
        <v>no</v>
      </c>
      <c r="K934" s="8" t="str">
        <f t="shared" ca="1" si="46"/>
        <v/>
      </c>
      <c r="L934" s="8"/>
      <c r="M934" s="8" t="str">
        <f t="shared" ca="1" si="47"/>
        <v>si</v>
      </c>
      <c r="Q934" s="23" t="str" cm="1">
        <f t="array" aca="1" ref="Q934" ca="1">_xlfn.IFS(J934="no","no",$B$10="si","si")</f>
        <v>no</v>
      </c>
    </row>
    <row r="935" spans="1:17" x14ac:dyDescent="0.3">
      <c r="A935" s="63" t="s">
        <v>4552</v>
      </c>
      <c r="B935" s="56" t="s">
        <v>62</v>
      </c>
      <c r="C935" s="80" t="s">
        <v>4553</v>
      </c>
      <c r="D935" s="38" t="s">
        <v>57</v>
      </c>
      <c r="E935" s="37" t="s">
        <v>4554</v>
      </c>
      <c r="F935" s="38" t="s">
        <v>74</v>
      </c>
      <c r="G935" s="39" t="s">
        <v>10013</v>
      </c>
      <c r="H935" s="40">
        <v>43243</v>
      </c>
      <c r="I935" s="41">
        <f>Table13[[#This Row],[Fecha 
de 
expedición]]+1461</f>
        <v>44704</v>
      </c>
      <c r="J935" s="62" t="str">
        <f t="shared" ca="1" si="45"/>
        <v>no</v>
      </c>
      <c r="K935" s="8" t="str">
        <f t="shared" ca="1" si="46"/>
        <v/>
      </c>
      <c r="L935" s="8"/>
      <c r="M935" s="8" t="str">
        <f t="shared" ca="1" si="47"/>
        <v>si</v>
      </c>
      <c r="Q935" s="23" t="str" cm="1">
        <f t="array" aca="1" ref="Q935" ca="1">_xlfn.IFS(J935="no","no",$B$10="si","si")</f>
        <v>no</v>
      </c>
    </row>
    <row r="936" spans="1:17" x14ac:dyDescent="0.3">
      <c r="A936" s="63" t="s">
        <v>4556</v>
      </c>
      <c r="B936" s="56" t="s">
        <v>62</v>
      </c>
      <c r="C936" s="80" t="s">
        <v>4557</v>
      </c>
      <c r="D936" s="38" t="s">
        <v>57</v>
      </c>
      <c r="E936" s="37" t="s">
        <v>10014</v>
      </c>
      <c r="F936" s="38" t="s">
        <v>74</v>
      </c>
      <c r="G936" s="39" t="s">
        <v>10015</v>
      </c>
      <c r="H936" s="40">
        <v>43243</v>
      </c>
      <c r="I936" s="41">
        <f>Table13[[#This Row],[Fecha 
de 
expedición]]+1461</f>
        <v>44704</v>
      </c>
      <c r="J936" s="62" t="str">
        <f t="shared" ca="1" si="45"/>
        <v>no</v>
      </c>
      <c r="K936" s="8" t="str">
        <f t="shared" ca="1" si="46"/>
        <v/>
      </c>
      <c r="L936" s="8"/>
      <c r="M936" s="8" t="str">
        <f t="shared" ca="1" si="47"/>
        <v>si</v>
      </c>
      <c r="Q936" s="23" t="str" cm="1">
        <f t="array" aca="1" ref="Q936" ca="1">_xlfn.IFS(J936="no","no",$B$10="si","si")</f>
        <v>no</v>
      </c>
    </row>
    <row r="937" spans="1:17" x14ac:dyDescent="0.3">
      <c r="A937" s="63" t="s">
        <v>4560</v>
      </c>
      <c r="B937" s="56" t="s">
        <v>62</v>
      </c>
      <c r="C937" s="80" t="s">
        <v>4561</v>
      </c>
      <c r="D937" s="38" t="s">
        <v>57</v>
      </c>
      <c r="E937" s="37" t="s">
        <v>4562</v>
      </c>
      <c r="F937" s="38" t="s">
        <v>416</v>
      </c>
      <c r="G937" s="39" t="s">
        <v>10016</v>
      </c>
      <c r="H937" s="40">
        <v>43243</v>
      </c>
      <c r="I937" s="41">
        <f>Table13[[#This Row],[Fecha 
de 
expedición]]+1461</f>
        <v>44704</v>
      </c>
      <c r="J937" s="62" t="str">
        <f t="shared" ca="1" si="45"/>
        <v>no</v>
      </c>
      <c r="K937" s="8" t="str">
        <f t="shared" ca="1" si="46"/>
        <v/>
      </c>
      <c r="L937" s="8"/>
      <c r="M937" s="8" t="str">
        <f t="shared" ca="1" si="47"/>
        <v>si</v>
      </c>
      <c r="Q937" s="23" t="str" cm="1">
        <f t="array" aca="1" ref="Q937" ca="1">_xlfn.IFS(J937="no","no",$B$10="si","si")</f>
        <v>no</v>
      </c>
    </row>
    <row r="938" spans="1:17" x14ac:dyDescent="0.3">
      <c r="A938" s="63" t="s">
        <v>4564</v>
      </c>
      <c r="B938" s="56" t="s">
        <v>62</v>
      </c>
      <c r="C938" s="80" t="s">
        <v>4565</v>
      </c>
      <c r="D938" s="38" t="s">
        <v>57</v>
      </c>
      <c r="E938" s="50" t="s">
        <v>4566</v>
      </c>
      <c r="F938" s="38" t="s">
        <v>6338</v>
      </c>
      <c r="G938" s="39" t="s">
        <v>4567</v>
      </c>
      <c r="H938" s="40">
        <v>43243</v>
      </c>
      <c r="I938" s="41">
        <f>Table13[[#This Row],[Fecha 
de 
expedición]]+1461</f>
        <v>44704</v>
      </c>
      <c r="J938" s="62" t="str">
        <f t="shared" ca="1" si="45"/>
        <v>no</v>
      </c>
      <c r="K938" s="8" t="str">
        <f t="shared" ca="1" si="46"/>
        <v/>
      </c>
      <c r="L938" s="8"/>
      <c r="M938" s="8" t="str">
        <f t="shared" ca="1" si="47"/>
        <v>si</v>
      </c>
      <c r="Q938" s="23" t="str" cm="1">
        <f t="array" aca="1" ref="Q938" ca="1">_xlfn.IFS(J938="no","no",$B$10="si","si")</f>
        <v>no</v>
      </c>
    </row>
    <row r="939" spans="1:17" x14ac:dyDescent="0.3">
      <c r="A939" s="63" t="s">
        <v>4568</v>
      </c>
      <c r="B939" s="56" t="s">
        <v>62</v>
      </c>
      <c r="C939" s="80" t="s">
        <v>4569</v>
      </c>
      <c r="D939" s="38" t="s">
        <v>57</v>
      </c>
      <c r="E939" s="37" t="s">
        <v>4570</v>
      </c>
      <c r="F939" s="38" t="s">
        <v>74</v>
      </c>
      <c r="G939" s="39" t="s">
        <v>4571</v>
      </c>
      <c r="H939" s="40">
        <v>43243</v>
      </c>
      <c r="I939" s="41">
        <f>Table13[[#This Row],[Fecha 
de 
expedición]]+1461</f>
        <v>44704</v>
      </c>
      <c r="J939" s="62" t="str">
        <f t="shared" ca="1" si="45"/>
        <v>no</v>
      </c>
      <c r="K939" s="8" t="str">
        <f t="shared" ca="1" si="46"/>
        <v/>
      </c>
      <c r="L939" s="8"/>
      <c r="M939" s="8" t="str">
        <f t="shared" ca="1" si="47"/>
        <v>si</v>
      </c>
      <c r="Q939" s="23" t="str" cm="1">
        <f t="array" aca="1" ref="Q939" ca="1">_xlfn.IFS(J939="no","no",$B$10="si","si")</f>
        <v>no</v>
      </c>
    </row>
    <row r="940" spans="1:17" x14ac:dyDescent="0.3">
      <c r="A940" s="63" t="s">
        <v>4572</v>
      </c>
      <c r="B940" s="56" t="s">
        <v>62</v>
      </c>
      <c r="C940" s="80" t="s">
        <v>4573</v>
      </c>
      <c r="D940" s="38" t="s">
        <v>57</v>
      </c>
      <c r="E940" s="37" t="s">
        <v>10017</v>
      </c>
      <c r="F940" s="38" t="s">
        <v>664</v>
      </c>
      <c r="G940" s="39" t="s">
        <v>4575</v>
      </c>
      <c r="H940" s="40">
        <v>43243</v>
      </c>
      <c r="I940" s="41">
        <f>Table13[[#This Row],[Fecha 
de 
expedición]]+1461</f>
        <v>44704</v>
      </c>
      <c r="J940" s="62" t="str">
        <f t="shared" ca="1" si="45"/>
        <v>no</v>
      </c>
      <c r="K940" s="8" t="str">
        <f t="shared" ca="1" si="46"/>
        <v/>
      </c>
      <c r="L940" s="8"/>
      <c r="M940" s="8" t="str">
        <f t="shared" ca="1" si="47"/>
        <v>si</v>
      </c>
      <c r="Q940" s="23" t="str" cm="1">
        <f t="array" aca="1" ref="Q940" ca="1">_xlfn.IFS(J940="no","no",$B$10="si","si")</f>
        <v>no</v>
      </c>
    </row>
    <row r="941" spans="1:17" x14ac:dyDescent="0.3">
      <c r="A941" s="63" t="s">
        <v>4576</v>
      </c>
      <c r="B941" s="56" t="s">
        <v>62</v>
      </c>
      <c r="C941" s="80" t="s">
        <v>4577</v>
      </c>
      <c r="D941" s="38" t="s">
        <v>57</v>
      </c>
      <c r="E941" s="37" t="s">
        <v>10018</v>
      </c>
      <c r="F941" s="38" t="s">
        <v>69</v>
      </c>
      <c r="G941" s="39" t="s">
        <v>4579</v>
      </c>
      <c r="H941" s="40">
        <v>43243</v>
      </c>
      <c r="I941" s="41">
        <f>Table13[[#This Row],[Fecha 
de 
expedición]]+1461</f>
        <v>44704</v>
      </c>
      <c r="J941" s="62" t="str">
        <f t="shared" ca="1" si="45"/>
        <v>no</v>
      </c>
      <c r="K941" s="8" t="str">
        <f t="shared" ca="1" si="46"/>
        <v/>
      </c>
      <c r="L941" s="8"/>
      <c r="M941" s="8" t="str">
        <f t="shared" ca="1" si="47"/>
        <v>si</v>
      </c>
      <c r="Q941" s="23" t="str" cm="1">
        <f t="array" aca="1" ref="Q941" ca="1">_xlfn.IFS(J941="no","no",$B$10="si","si")</f>
        <v>no</v>
      </c>
    </row>
    <row r="942" spans="1:17" x14ac:dyDescent="0.3">
      <c r="A942" s="63" t="s">
        <v>4580</v>
      </c>
      <c r="B942" s="56" t="s">
        <v>62</v>
      </c>
      <c r="C942" s="80" t="s">
        <v>4581</v>
      </c>
      <c r="D942" s="38" t="s">
        <v>57</v>
      </c>
      <c r="E942" s="37" t="s">
        <v>10019</v>
      </c>
      <c r="F942" s="38" t="s">
        <v>194</v>
      </c>
      <c r="G942" s="39" t="s">
        <v>4583</v>
      </c>
      <c r="H942" s="40">
        <v>43243</v>
      </c>
      <c r="I942" s="41">
        <f>Table13[[#This Row],[Fecha 
de 
expedición]]+1461</f>
        <v>44704</v>
      </c>
      <c r="J942" s="62" t="str">
        <f t="shared" ca="1" si="45"/>
        <v>no</v>
      </c>
      <c r="K942" s="8" t="str">
        <f t="shared" ca="1" si="46"/>
        <v/>
      </c>
      <c r="L942" s="8"/>
      <c r="M942" s="8" t="str">
        <f t="shared" ca="1" si="47"/>
        <v>si</v>
      </c>
      <c r="Q942" s="23" t="str" cm="1">
        <f t="array" aca="1" ref="Q942" ca="1">_xlfn.IFS(J942="no","no",$B$10="si","si")</f>
        <v>no</v>
      </c>
    </row>
    <row r="943" spans="1:17" x14ac:dyDescent="0.3">
      <c r="A943" s="63" t="s">
        <v>4584</v>
      </c>
      <c r="B943" s="56" t="s">
        <v>62</v>
      </c>
      <c r="C943" s="80" t="s">
        <v>4585</v>
      </c>
      <c r="D943" s="38" t="s">
        <v>57</v>
      </c>
      <c r="E943" s="37" t="s">
        <v>4586</v>
      </c>
      <c r="F943" s="38" t="s">
        <v>53</v>
      </c>
      <c r="G943" s="39" t="s">
        <v>4587</v>
      </c>
      <c r="H943" s="40">
        <v>43243</v>
      </c>
      <c r="I943" s="41">
        <f>Table13[[#This Row],[Fecha 
de 
expedición]]+1461</f>
        <v>44704</v>
      </c>
      <c r="J943" s="62" t="str">
        <f t="shared" ca="1" si="45"/>
        <v>no</v>
      </c>
      <c r="K943" s="8" t="str">
        <f t="shared" ca="1" si="46"/>
        <v/>
      </c>
      <c r="L943" s="8"/>
      <c r="M943" s="8" t="str">
        <f t="shared" ca="1" si="47"/>
        <v>si</v>
      </c>
      <c r="Q943" s="23" t="str" cm="1">
        <f t="array" aca="1" ref="Q943" ca="1">_xlfn.IFS(J943="no","no",$B$10="si","si")</f>
        <v>no</v>
      </c>
    </row>
    <row r="944" spans="1:17" x14ac:dyDescent="0.3">
      <c r="A944" s="63" t="s">
        <v>4588</v>
      </c>
      <c r="B944" s="56" t="s">
        <v>62</v>
      </c>
      <c r="C944" s="80" t="s">
        <v>4589</v>
      </c>
      <c r="D944" s="38" t="s">
        <v>57</v>
      </c>
      <c r="E944" s="37" t="s">
        <v>4590</v>
      </c>
      <c r="F944" s="38" t="s">
        <v>709</v>
      </c>
      <c r="G944" s="39" t="s">
        <v>10020</v>
      </c>
      <c r="H944" s="40">
        <v>43256</v>
      </c>
      <c r="I944" s="41">
        <f>Table13[[#This Row],[Fecha 
de 
expedición]]+1461</f>
        <v>44717</v>
      </c>
      <c r="J944" s="62" t="str">
        <f t="shared" ca="1" si="45"/>
        <v>no</v>
      </c>
      <c r="K944" s="8" t="str">
        <f t="shared" ca="1" si="46"/>
        <v/>
      </c>
      <c r="L944" s="8"/>
      <c r="M944" s="8" t="str">
        <f t="shared" ca="1" si="47"/>
        <v>si</v>
      </c>
      <c r="Q944" s="23" t="str" cm="1">
        <f t="array" aca="1" ref="Q944" ca="1">_xlfn.IFS(J944="no","no",$B$10="si","si")</f>
        <v>no</v>
      </c>
    </row>
    <row r="945" spans="1:17" x14ac:dyDescent="0.3">
      <c r="A945" s="63" t="s">
        <v>4592</v>
      </c>
      <c r="B945" s="56" t="s">
        <v>62</v>
      </c>
      <c r="C945" s="80" t="s">
        <v>4593</v>
      </c>
      <c r="D945" s="38" t="s">
        <v>57</v>
      </c>
      <c r="E945" s="37" t="s">
        <v>4594</v>
      </c>
      <c r="F945" s="38" t="s">
        <v>929</v>
      </c>
      <c r="G945" s="39" t="s">
        <v>10021</v>
      </c>
      <c r="H945" s="40">
        <v>43256</v>
      </c>
      <c r="I945" s="41">
        <f>Table13[[#This Row],[Fecha 
de 
expedición]]+1461</f>
        <v>44717</v>
      </c>
      <c r="J945" s="62" t="str">
        <f t="shared" ca="1" si="45"/>
        <v>no</v>
      </c>
      <c r="K945" s="8" t="str">
        <f t="shared" ca="1" si="46"/>
        <v/>
      </c>
      <c r="L945" s="8"/>
      <c r="M945" s="8" t="str">
        <f t="shared" ca="1" si="47"/>
        <v>si</v>
      </c>
      <c r="Q945" s="23" t="str" cm="1">
        <f t="array" aca="1" ref="Q945" ca="1">_xlfn.IFS(J945="no","no",$B$10="si","si")</f>
        <v>no</v>
      </c>
    </row>
    <row r="946" spans="1:17" x14ac:dyDescent="0.3">
      <c r="A946" s="63" t="s">
        <v>4596</v>
      </c>
      <c r="B946" s="56" t="s">
        <v>62</v>
      </c>
      <c r="C946" s="80" t="s">
        <v>4597</v>
      </c>
      <c r="D946" s="38" t="s">
        <v>57</v>
      </c>
      <c r="E946" s="37" t="s">
        <v>4598</v>
      </c>
      <c r="F946" s="38" t="s">
        <v>704</v>
      </c>
      <c r="G946" s="39" t="s">
        <v>4599</v>
      </c>
      <c r="H946" s="40">
        <v>43256</v>
      </c>
      <c r="I946" s="41">
        <f>Table13[[#This Row],[Fecha 
de 
expedición]]+1461</f>
        <v>44717</v>
      </c>
      <c r="J946" s="62" t="str">
        <f t="shared" ca="1" si="45"/>
        <v>no</v>
      </c>
      <c r="K946" s="8" t="str">
        <f t="shared" ca="1" si="46"/>
        <v/>
      </c>
      <c r="L946" s="8"/>
      <c r="M946" s="8" t="str">
        <f t="shared" ca="1" si="47"/>
        <v>si</v>
      </c>
      <c r="Q946" s="23" t="str" cm="1">
        <f t="array" aca="1" ref="Q946" ca="1">_xlfn.IFS(J946="no","no",$B$10="si","si")</f>
        <v>no</v>
      </c>
    </row>
    <row r="947" spans="1:17" x14ac:dyDescent="0.3">
      <c r="A947" s="63" t="s">
        <v>4600</v>
      </c>
      <c r="B947" s="56" t="s">
        <v>62</v>
      </c>
      <c r="C947" s="80" t="s">
        <v>4601</v>
      </c>
      <c r="D947" s="38" t="s">
        <v>57</v>
      </c>
      <c r="E947" s="37" t="s">
        <v>4602</v>
      </c>
      <c r="F947" s="38" t="s">
        <v>109</v>
      </c>
      <c r="G947" s="39" t="s">
        <v>4603</v>
      </c>
      <c r="H947" s="40">
        <v>43256</v>
      </c>
      <c r="I947" s="41">
        <f>Table13[[#This Row],[Fecha 
de 
expedición]]+1461</f>
        <v>44717</v>
      </c>
      <c r="J947" s="62" t="str">
        <f t="shared" ca="1" si="45"/>
        <v>no</v>
      </c>
      <c r="K947" s="8" t="str">
        <f t="shared" ca="1" si="46"/>
        <v/>
      </c>
      <c r="L947" s="8"/>
      <c r="M947" s="8" t="str">
        <f t="shared" ca="1" si="47"/>
        <v>si</v>
      </c>
      <c r="Q947" s="23" t="str" cm="1">
        <f t="array" aca="1" ref="Q947" ca="1">_xlfn.IFS(J947="no","no",$B$10="si","si")</f>
        <v>no</v>
      </c>
    </row>
    <row r="948" spans="1:17" x14ac:dyDescent="0.3">
      <c r="A948" s="63" t="s">
        <v>4604</v>
      </c>
      <c r="B948" s="56" t="s">
        <v>62</v>
      </c>
      <c r="C948" s="80" t="s">
        <v>4605</v>
      </c>
      <c r="D948" s="38" t="s">
        <v>57</v>
      </c>
      <c r="E948" s="37" t="s">
        <v>4606</v>
      </c>
      <c r="F948" s="38" t="s">
        <v>74</v>
      </c>
      <c r="G948" s="39" t="s">
        <v>10022</v>
      </c>
      <c r="H948" s="40">
        <v>43256</v>
      </c>
      <c r="I948" s="41">
        <f>Table13[[#This Row],[Fecha 
de 
expedición]]+1461</f>
        <v>44717</v>
      </c>
      <c r="J948" s="62" t="str">
        <f t="shared" ca="1" si="45"/>
        <v>no</v>
      </c>
      <c r="K948" s="8" t="str">
        <f t="shared" ca="1" si="46"/>
        <v/>
      </c>
      <c r="L948" s="8"/>
      <c r="M948" s="8" t="str">
        <f t="shared" ca="1" si="47"/>
        <v>si</v>
      </c>
      <c r="Q948" s="23" t="str" cm="1">
        <f t="array" aca="1" ref="Q948" ca="1">_xlfn.IFS(J948="no","no",$B$10="si","si")</f>
        <v>no</v>
      </c>
    </row>
    <row r="949" spans="1:17" x14ac:dyDescent="0.3">
      <c r="A949" s="63" t="s">
        <v>4608</v>
      </c>
      <c r="B949" s="56" t="s">
        <v>62</v>
      </c>
      <c r="C949" s="80" t="s">
        <v>4609</v>
      </c>
      <c r="D949" s="38" t="s">
        <v>57</v>
      </c>
      <c r="E949" s="37" t="s">
        <v>4610</v>
      </c>
      <c r="F949" s="38" t="s">
        <v>664</v>
      </c>
      <c r="G949" s="39" t="s">
        <v>4611</v>
      </c>
      <c r="H949" s="40">
        <v>43256</v>
      </c>
      <c r="I949" s="41">
        <f>Table13[[#This Row],[Fecha 
de 
expedición]]+1461</f>
        <v>44717</v>
      </c>
      <c r="J949" s="62" t="str">
        <f t="shared" ca="1" si="45"/>
        <v>no</v>
      </c>
      <c r="K949" s="8" t="str">
        <f t="shared" ca="1" si="46"/>
        <v/>
      </c>
      <c r="L949" s="8"/>
      <c r="M949" s="8" t="str">
        <f t="shared" ca="1" si="47"/>
        <v>si</v>
      </c>
      <c r="Q949" s="23" t="str" cm="1">
        <f t="array" aca="1" ref="Q949" ca="1">_xlfn.IFS(J949="no","no",$B$10="si","si")</f>
        <v>no</v>
      </c>
    </row>
    <row r="950" spans="1:17" x14ac:dyDescent="0.3">
      <c r="A950" s="63" t="s">
        <v>4612</v>
      </c>
      <c r="B950" s="56" t="s">
        <v>62</v>
      </c>
      <c r="C950" s="80" t="s">
        <v>4613</v>
      </c>
      <c r="D950" s="38" t="s">
        <v>57</v>
      </c>
      <c r="E950" s="37" t="s">
        <v>4614</v>
      </c>
      <c r="F950" s="38" t="s">
        <v>74</v>
      </c>
      <c r="G950" s="39" t="s">
        <v>10023</v>
      </c>
      <c r="H950" s="40">
        <v>43256</v>
      </c>
      <c r="I950" s="41">
        <f>Table13[[#This Row],[Fecha 
de 
expedición]]+1461</f>
        <v>44717</v>
      </c>
      <c r="J950" s="62" t="str">
        <f t="shared" ca="1" si="45"/>
        <v>no</v>
      </c>
      <c r="K950" s="8" t="str">
        <f t="shared" ca="1" si="46"/>
        <v/>
      </c>
      <c r="L950" s="8"/>
      <c r="M950" s="8" t="str">
        <f t="shared" ca="1" si="47"/>
        <v>si</v>
      </c>
      <c r="Q950" s="23" t="str" cm="1">
        <f t="array" aca="1" ref="Q950" ca="1">_xlfn.IFS(J950="no","no",$B$10="si","si")</f>
        <v>no</v>
      </c>
    </row>
    <row r="951" spans="1:17" x14ac:dyDescent="0.3">
      <c r="A951" s="63" t="s">
        <v>4616</v>
      </c>
      <c r="B951" s="56" t="s">
        <v>62</v>
      </c>
      <c r="C951" s="80" t="s">
        <v>4617</v>
      </c>
      <c r="D951" s="38" t="s">
        <v>57</v>
      </c>
      <c r="E951" s="37" t="s">
        <v>4618</v>
      </c>
      <c r="F951" s="38" t="s">
        <v>425</v>
      </c>
      <c r="G951" s="39" t="s">
        <v>10024</v>
      </c>
      <c r="H951" s="40">
        <v>43256</v>
      </c>
      <c r="I951" s="41">
        <f>Table13[[#This Row],[Fecha 
de 
expedición]]+1461</f>
        <v>44717</v>
      </c>
      <c r="J951" s="62" t="str">
        <f t="shared" ca="1" si="45"/>
        <v>no</v>
      </c>
      <c r="K951" s="8" t="str">
        <f t="shared" ca="1" si="46"/>
        <v/>
      </c>
      <c r="L951" s="8"/>
      <c r="M951" s="8" t="str">
        <f t="shared" ca="1" si="47"/>
        <v>si</v>
      </c>
      <c r="Q951" s="23" t="str" cm="1">
        <f t="array" aca="1" ref="Q951" ca="1">_xlfn.IFS(J951="no","no",$B$10="si","si")</f>
        <v>no</v>
      </c>
    </row>
    <row r="952" spans="1:17" x14ac:dyDescent="0.3">
      <c r="A952" s="63" t="s">
        <v>4620</v>
      </c>
      <c r="B952" s="56" t="s">
        <v>62</v>
      </c>
      <c r="C952" s="80" t="s">
        <v>4621</v>
      </c>
      <c r="D952" s="38" t="s">
        <v>57</v>
      </c>
      <c r="E952" s="37" t="s">
        <v>4622</v>
      </c>
      <c r="F952" s="38" t="s">
        <v>84</v>
      </c>
      <c r="G952" s="39" t="s">
        <v>10025</v>
      </c>
      <c r="H952" s="40">
        <v>43256</v>
      </c>
      <c r="I952" s="41">
        <f>Table13[[#This Row],[Fecha 
de 
expedición]]+1461</f>
        <v>44717</v>
      </c>
      <c r="J952" s="62" t="str">
        <f t="shared" ca="1" si="45"/>
        <v>no</v>
      </c>
      <c r="K952" s="8" t="str">
        <f t="shared" ca="1" si="46"/>
        <v/>
      </c>
      <c r="L952" s="8"/>
      <c r="M952" s="8" t="str">
        <f t="shared" ca="1" si="47"/>
        <v>si</v>
      </c>
      <c r="Q952" s="23" t="str" cm="1">
        <f t="array" aca="1" ref="Q952" ca="1">_xlfn.IFS(J952="no","no",$B$10="si","si")</f>
        <v>no</v>
      </c>
    </row>
    <row r="953" spans="1:17" x14ac:dyDescent="0.3">
      <c r="A953" s="63" t="s">
        <v>10026</v>
      </c>
      <c r="B953" s="56" t="s">
        <v>62</v>
      </c>
      <c r="C953" s="80" t="s">
        <v>4625</v>
      </c>
      <c r="D953" s="38" t="s">
        <v>57</v>
      </c>
      <c r="E953" s="37" t="s">
        <v>4626</v>
      </c>
      <c r="F953" s="38" t="s">
        <v>453</v>
      </c>
      <c r="G953" s="39" t="s">
        <v>4627</v>
      </c>
      <c r="H953" s="40">
        <v>43256</v>
      </c>
      <c r="I953" s="41">
        <f>Table13[[#This Row],[Fecha 
de 
expedición]]+1461</f>
        <v>44717</v>
      </c>
      <c r="J953" s="62" t="str">
        <f t="shared" ca="1" si="45"/>
        <v>no</v>
      </c>
      <c r="K953" s="8" t="str">
        <f t="shared" ca="1" si="46"/>
        <v/>
      </c>
      <c r="L953" s="8"/>
      <c r="M953" s="8" t="str">
        <f t="shared" ca="1" si="47"/>
        <v>si</v>
      </c>
      <c r="Q953" s="23" t="str" cm="1">
        <f t="array" aca="1" ref="Q953" ca="1">_xlfn.IFS(J953="no","no",$B$10="si","si")</f>
        <v>no</v>
      </c>
    </row>
    <row r="954" spans="1:17" x14ac:dyDescent="0.3">
      <c r="A954" s="63" t="s">
        <v>4628</v>
      </c>
      <c r="B954" s="56" t="s">
        <v>44</v>
      </c>
      <c r="C954" s="80" t="s">
        <v>4629</v>
      </c>
      <c r="D954" s="38" t="s">
        <v>57</v>
      </c>
      <c r="E954" s="37" t="s">
        <v>4630</v>
      </c>
      <c r="F954" s="38" t="s">
        <v>1824</v>
      </c>
      <c r="G954" s="39" t="s">
        <v>4631</v>
      </c>
      <c r="H954" s="40">
        <v>43256</v>
      </c>
      <c r="I954" s="41">
        <f>Table13[[#This Row],[Fecha 
de 
expedición]]+1461</f>
        <v>44717</v>
      </c>
      <c r="J954" s="62" t="str">
        <f t="shared" ca="1" si="45"/>
        <v>no</v>
      </c>
      <c r="K954" s="8" t="str">
        <f t="shared" ca="1" si="46"/>
        <v/>
      </c>
      <c r="L954" s="8"/>
      <c r="M954" s="8" t="str">
        <f t="shared" ca="1" si="47"/>
        <v>si</v>
      </c>
      <c r="Q954" s="23" t="str" cm="1">
        <f t="array" aca="1" ref="Q954" ca="1">_xlfn.IFS(J954="no","no",$B$10="si","si")</f>
        <v>no</v>
      </c>
    </row>
    <row r="955" spans="1:17" x14ac:dyDescent="0.3">
      <c r="A955" s="63" t="s">
        <v>4632</v>
      </c>
      <c r="B955" s="56" t="s">
        <v>62</v>
      </c>
      <c r="C955" s="80" t="s">
        <v>4633</v>
      </c>
      <c r="D955" s="38" t="s">
        <v>57</v>
      </c>
      <c r="E955" s="58" t="s">
        <v>4634</v>
      </c>
      <c r="F955" s="38" t="s">
        <v>402</v>
      </c>
      <c r="G955" s="39" t="s">
        <v>4635</v>
      </c>
      <c r="H955" s="40">
        <v>43265</v>
      </c>
      <c r="I955" s="41">
        <f>Table13[[#This Row],[Fecha 
de 
expedición]]+1461</f>
        <v>44726</v>
      </c>
      <c r="J955" s="62" t="str">
        <f t="shared" ca="1" si="45"/>
        <v>no</v>
      </c>
      <c r="K955" s="8" t="str">
        <f t="shared" ca="1" si="46"/>
        <v/>
      </c>
      <c r="L955" s="8"/>
      <c r="M955" s="8" t="str">
        <f t="shared" ca="1" si="47"/>
        <v>si</v>
      </c>
      <c r="Q955" s="23" t="str" cm="1">
        <f t="array" aca="1" ref="Q955" ca="1">_xlfn.IFS(J955="no","no",$B$10="si","si")</f>
        <v>no</v>
      </c>
    </row>
    <row r="956" spans="1:17" x14ac:dyDescent="0.3">
      <c r="A956" s="63" t="s">
        <v>4636</v>
      </c>
      <c r="B956" s="56" t="s">
        <v>62</v>
      </c>
      <c r="C956" s="80" t="s">
        <v>4637</v>
      </c>
      <c r="D956" s="38" t="s">
        <v>57</v>
      </c>
      <c r="E956" s="37" t="s">
        <v>4638</v>
      </c>
      <c r="F956" s="38" t="s">
        <v>119</v>
      </c>
      <c r="G956" s="39" t="s">
        <v>10027</v>
      </c>
      <c r="H956" s="40">
        <v>43265</v>
      </c>
      <c r="I956" s="41">
        <f>Table13[[#This Row],[Fecha 
de 
expedición]]+1461</f>
        <v>44726</v>
      </c>
      <c r="J956" s="62" t="str">
        <f t="shared" ca="1" si="45"/>
        <v>no</v>
      </c>
      <c r="K956" s="8" t="str">
        <f t="shared" ca="1" si="46"/>
        <v/>
      </c>
      <c r="L956" s="8"/>
      <c r="M956" s="8" t="str">
        <f t="shared" ca="1" si="47"/>
        <v>si</v>
      </c>
      <c r="Q956" s="23" t="str" cm="1">
        <f t="array" aca="1" ref="Q956" ca="1">_xlfn.IFS(J956="no","no",$B$10="si","si")</f>
        <v>no</v>
      </c>
    </row>
    <row r="957" spans="1:17" x14ac:dyDescent="0.3">
      <c r="A957" s="63" t="s">
        <v>4640</v>
      </c>
      <c r="B957" s="56" t="s">
        <v>62</v>
      </c>
      <c r="C957" s="80" t="s">
        <v>4641</v>
      </c>
      <c r="D957" s="38" t="s">
        <v>57</v>
      </c>
      <c r="E957" s="37" t="s">
        <v>10028</v>
      </c>
      <c r="F957" s="38" t="s">
        <v>1048</v>
      </c>
      <c r="G957" s="39" t="s">
        <v>10029</v>
      </c>
      <c r="H957" s="40">
        <v>43265</v>
      </c>
      <c r="I957" s="41">
        <f>Table13[[#This Row],[Fecha 
de 
expedición]]+1461</f>
        <v>44726</v>
      </c>
      <c r="J957" s="62" t="str">
        <f t="shared" ca="1" si="45"/>
        <v>no</v>
      </c>
      <c r="K957" s="8" t="str">
        <f t="shared" ca="1" si="46"/>
        <v/>
      </c>
      <c r="L957" s="8"/>
      <c r="M957" s="8" t="str">
        <f t="shared" ca="1" si="47"/>
        <v>si</v>
      </c>
      <c r="Q957" s="23" t="str" cm="1">
        <f t="array" aca="1" ref="Q957" ca="1">_xlfn.IFS(J957="no","no",$B$10="si","si")</f>
        <v>no</v>
      </c>
    </row>
    <row r="958" spans="1:17" x14ac:dyDescent="0.3">
      <c r="A958" s="63" t="s">
        <v>10030</v>
      </c>
      <c r="B958" s="56" t="s">
        <v>62</v>
      </c>
      <c r="C958" s="80" t="s">
        <v>4645</v>
      </c>
      <c r="D958" s="38" t="s">
        <v>57</v>
      </c>
      <c r="E958" s="37" t="s">
        <v>4646</v>
      </c>
      <c r="F958" s="38" t="s">
        <v>114</v>
      </c>
      <c r="G958" s="39" t="s">
        <v>10031</v>
      </c>
      <c r="H958" s="40">
        <v>43265</v>
      </c>
      <c r="I958" s="41">
        <f>Table13[[#This Row],[Fecha 
de 
expedición]]+1461</f>
        <v>44726</v>
      </c>
      <c r="J958" s="62" t="str">
        <f t="shared" ca="1" si="45"/>
        <v>no</v>
      </c>
      <c r="K958" s="8" t="str">
        <f t="shared" ca="1" si="46"/>
        <v/>
      </c>
      <c r="L958" s="8"/>
      <c r="M958" s="8" t="str">
        <f t="shared" ca="1" si="47"/>
        <v>si</v>
      </c>
      <c r="Q958" s="23" t="str" cm="1">
        <f t="array" aca="1" ref="Q958" ca="1">_xlfn.IFS(J958="no","no",$B$10="si","si")</f>
        <v>no</v>
      </c>
    </row>
    <row r="959" spans="1:17" x14ac:dyDescent="0.3">
      <c r="A959" s="63" t="s">
        <v>4648</v>
      </c>
      <c r="B959" s="56" t="s">
        <v>62</v>
      </c>
      <c r="C959" s="80" t="s">
        <v>4649</v>
      </c>
      <c r="D959" s="38" t="s">
        <v>57</v>
      </c>
      <c r="E959" s="37" t="s">
        <v>4650</v>
      </c>
      <c r="F959" s="38" t="s">
        <v>168</v>
      </c>
      <c r="G959" s="39" t="s">
        <v>10032</v>
      </c>
      <c r="H959" s="40">
        <v>43265</v>
      </c>
      <c r="I959" s="41">
        <f>Table13[[#This Row],[Fecha 
de 
expedición]]+1461</f>
        <v>44726</v>
      </c>
      <c r="J959" s="62" t="str">
        <f t="shared" ca="1" si="45"/>
        <v>no</v>
      </c>
      <c r="K959" s="8" t="str">
        <f t="shared" ca="1" si="46"/>
        <v/>
      </c>
      <c r="L959" s="8"/>
      <c r="M959" s="8" t="str">
        <f t="shared" ca="1" si="47"/>
        <v>si</v>
      </c>
      <c r="Q959" s="23" t="str" cm="1">
        <f t="array" aca="1" ref="Q959" ca="1">_xlfn.IFS(J959="no","no",$B$10="si","si")</f>
        <v>no</v>
      </c>
    </row>
    <row r="960" spans="1:17" x14ac:dyDescent="0.3">
      <c r="A960" s="63" t="s">
        <v>4652</v>
      </c>
      <c r="B960" s="56" t="s">
        <v>62</v>
      </c>
      <c r="C960" s="80" t="s">
        <v>4653</v>
      </c>
      <c r="D960" s="38" t="s">
        <v>57</v>
      </c>
      <c r="E960" s="37" t="s">
        <v>10033</v>
      </c>
      <c r="F960" s="38" t="s">
        <v>430</v>
      </c>
      <c r="G960" s="39" t="s">
        <v>10034</v>
      </c>
      <c r="H960" s="40">
        <v>43276</v>
      </c>
      <c r="I960" s="41">
        <f>Table13[[#This Row],[Fecha 
de 
expedición]]+1461</f>
        <v>44737</v>
      </c>
      <c r="J960" s="62" t="str">
        <f t="shared" ca="1" si="45"/>
        <v>no</v>
      </c>
      <c r="K960" s="8" t="str">
        <f t="shared" ca="1" si="46"/>
        <v/>
      </c>
      <c r="L960" s="8"/>
      <c r="M960" s="8" t="str">
        <f t="shared" ca="1" si="47"/>
        <v>si</v>
      </c>
      <c r="Q960" s="23" t="str" cm="1">
        <f t="array" aca="1" ref="Q960" ca="1">_xlfn.IFS(J960="no","no",$B$10="si","si")</f>
        <v>no</v>
      </c>
    </row>
    <row r="961" spans="1:17" x14ac:dyDescent="0.3">
      <c r="A961" s="63" t="s">
        <v>4656</v>
      </c>
      <c r="B961" s="56" t="s">
        <v>62</v>
      </c>
      <c r="C961" s="80" t="s">
        <v>4657</v>
      </c>
      <c r="D961" s="38" t="s">
        <v>57</v>
      </c>
      <c r="E961" s="37" t="s">
        <v>4658</v>
      </c>
      <c r="F961" s="38" t="s">
        <v>499</v>
      </c>
      <c r="G961" s="39" t="s">
        <v>10035</v>
      </c>
      <c r="H961" s="40">
        <v>43276</v>
      </c>
      <c r="I961" s="41">
        <f>Table13[[#This Row],[Fecha 
de 
expedición]]+1461</f>
        <v>44737</v>
      </c>
      <c r="J961" s="62" t="str">
        <f t="shared" ca="1" si="45"/>
        <v>no</v>
      </c>
      <c r="K961" s="8" t="str">
        <f t="shared" ca="1" si="46"/>
        <v/>
      </c>
      <c r="L961" s="8"/>
      <c r="M961" s="8" t="str">
        <f t="shared" ca="1" si="47"/>
        <v>si</v>
      </c>
      <c r="Q961" s="23" t="str" cm="1">
        <f t="array" aca="1" ref="Q961" ca="1">_xlfn.IFS(J961="no","no",$B$10="si","si")</f>
        <v>no</v>
      </c>
    </row>
    <row r="962" spans="1:17" x14ac:dyDescent="0.3">
      <c r="A962" s="63" t="s">
        <v>4660</v>
      </c>
      <c r="B962" s="56" t="s">
        <v>62</v>
      </c>
      <c r="C962" s="80" t="s">
        <v>4661</v>
      </c>
      <c r="D962" s="38" t="s">
        <v>57</v>
      </c>
      <c r="E962" s="37" t="s">
        <v>10036</v>
      </c>
      <c r="F962" s="38" t="s">
        <v>155</v>
      </c>
      <c r="G962" s="39" t="s">
        <v>10037</v>
      </c>
      <c r="H962" s="40">
        <v>43286</v>
      </c>
      <c r="I962" s="41">
        <f>Table13[[#This Row],[Fecha 
de 
expedición]]+1461</f>
        <v>44747</v>
      </c>
      <c r="J962" s="62" t="str">
        <f t="shared" ca="1" si="45"/>
        <v>no</v>
      </c>
      <c r="K962" s="8" t="str">
        <f t="shared" ca="1" si="46"/>
        <v/>
      </c>
      <c r="L962" s="8"/>
      <c r="M962" s="8" t="str">
        <f t="shared" ca="1" si="47"/>
        <v>si</v>
      </c>
      <c r="Q962" s="23" t="str" cm="1">
        <f t="array" aca="1" ref="Q962" ca="1">_xlfn.IFS(J962="no","no",$B$10="si","si")</f>
        <v>no</v>
      </c>
    </row>
    <row r="963" spans="1:17" x14ac:dyDescent="0.3">
      <c r="A963" s="63" t="s">
        <v>4664</v>
      </c>
      <c r="B963" s="56" t="s">
        <v>62</v>
      </c>
      <c r="C963" s="80" t="s">
        <v>4665</v>
      </c>
      <c r="D963" s="38" t="s">
        <v>46</v>
      </c>
      <c r="E963" s="37" t="s">
        <v>4666</v>
      </c>
      <c r="F963" s="38" t="s">
        <v>129</v>
      </c>
      <c r="G963" s="39" t="s">
        <v>4667</v>
      </c>
      <c r="H963" s="40">
        <v>43286</v>
      </c>
      <c r="I963" s="41">
        <f>Table13[[#This Row],[Fecha 
de 
expedición]]+1461</f>
        <v>44747</v>
      </c>
      <c r="J963" s="62" t="str">
        <f t="shared" ca="1" si="45"/>
        <v>no</v>
      </c>
      <c r="K963" s="8" t="str">
        <f t="shared" ca="1" si="46"/>
        <v/>
      </c>
      <c r="L963" s="8"/>
      <c r="M963" s="8" t="str">
        <f t="shared" ca="1" si="47"/>
        <v>si</v>
      </c>
      <c r="Q963" s="23" t="str" cm="1">
        <f t="array" aca="1" ref="Q963" ca="1">_xlfn.IFS(J963="no","no",$B$10="si","si")</f>
        <v>no</v>
      </c>
    </row>
    <row r="964" spans="1:17" x14ac:dyDescent="0.3">
      <c r="A964" s="63" t="s">
        <v>4668</v>
      </c>
      <c r="B964" s="56" t="s">
        <v>62</v>
      </c>
      <c r="C964" s="80" t="s">
        <v>4669</v>
      </c>
      <c r="D964" s="38" t="s">
        <v>46</v>
      </c>
      <c r="E964" s="37" t="s">
        <v>4670</v>
      </c>
      <c r="F964" s="38" t="s">
        <v>704</v>
      </c>
      <c r="G964" s="39" t="s">
        <v>10038</v>
      </c>
      <c r="H964" s="40">
        <v>43286</v>
      </c>
      <c r="I964" s="41">
        <f>Table13[[#This Row],[Fecha 
de 
expedición]]+1461</f>
        <v>44747</v>
      </c>
      <c r="J964" s="62" t="str">
        <f t="shared" ca="1" si="45"/>
        <v>no</v>
      </c>
      <c r="K964" s="8" t="str">
        <f t="shared" ca="1" si="46"/>
        <v/>
      </c>
      <c r="L964" s="8"/>
      <c r="M964" s="8" t="str">
        <f t="shared" ca="1" si="47"/>
        <v>si</v>
      </c>
      <c r="Q964" s="23" t="str" cm="1">
        <f t="array" aca="1" ref="Q964" ca="1">_xlfn.IFS(J964="no","no",$B$10="si","si")</f>
        <v>no</v>
      </c>
    </row>
    <row r="965" spans="1:17" x14ac:dyDescent="0.3">
      <c r="A965" s="63" t="s">
        <v>4672</v>
      </c>
      <c r="B965" s="56" t="s">
        <v>62</v>
      </c>
      <c r="C965" s="80" t="s">
        <v>4673</v>
      </c>
      <c r="D965" s="38" t="s">
        <v>46</v>
      </c>
      <c r="E965" s="37" t="s">
        <v>10039</v>
      </c>
      <c r="F965" s="38" t="s">
        <v>1048</v>
      </c>
      <c r="G965" s="39" t="s">
        <v>4675</v>
      </c>
      <c r="H965" s="40">
        <v>43286</v>
      </c>
      <c r="I965" s="41">
        <f>Table13[[#This Row],[Fecha 
de 
expedición]]+1461</f>
        <v>44747</v>
      </c>
      <c r="J965" s="62" t="str">
        <f t="shared" ca="1" si="45"/>
        <v>no</v>
      </c>
      <c r="K965" s="8" t="str">
        <f t="shared" ca="1" si="46"/>
        <v/>
      </c>
      <c r="L965" s="8"/>
      <c r="M965" s="8" t="str">
        <f t="shared" ca="1" si="47"/>
        <v>si</v>
      </c>
      <c r="Q965" s="23" t="str" cm="1">
        <f t="array" aca="1" ref="Q965" ca="1">_xlfn.IFS(J965="no","no",$B$10="si","si")</f>
        <v>no</v>
      </c>
    </row>
    <row r="966" spans="1:17" x14ac:dyDescent="0.3">
      <c r="A966" s="63" t="s">
        <v>10040</v>
      </c>
      <c r="B966" s="56" t="s">
        <v>62</v>
      </c>
      <c r="C966" s="80" t="s">
        <v>4677</v>
      </c>
      <c r="D966" s="38" t="s">
        <v>57</v>
      </c>
      <c r="E966" s="37" t="s">
        <v>4678</v>
      </c>
      <c r="F966" s="38" t="s">
        <v>48</v>
      </c>
      <c r="G966" s="39" t="s">
        <v>10041</v>
      </c>
      <c r="H966" s="40">
        <v>43286</v>
      </c>
      <c r="I966" s="41">
        <f>Table13[[#This Row],[Fecha 
de 
expedición]]+1461</f>
        <v>44747</v>
      </c>
      <c r="J966" s="62" t="str">
        <f t="shared" ca="1" si="45"/>
        <v>no</v>
      </c>
      <c r="K966" s="8" t="str">
        <f t="shared" ca="1" si="46"/>
        <v/>
      </c>
      <c r="L966" s="8"/>
      <c r="M966" s="8" t="str">
        <f t="shared" ca="1" si="47"/>
        <v>si</v>
      </c>
      <c r="Q966" s="23" t="str" cm="1">
        <f t="array" aca="1" ref="Q966" ca="1">_xlfn.IFS(J966="no","no",$B$10="si","si")</f>
        <v>no</v>
      </c>
    </row>
    <row r="967" spans="1:17" x14ac:dyDescent="0.3">
      <c r="A967" s="63" t="s">
        <v>4680</v>
      </c>
      <c r="B967" s="56" t="s">
        <v>62</v>
      </c>
      <c r="C967" s="80" t="s">
        <v>4681</v>
      </c>
      <c r="D967" s="38" t="s">
        <v>57</v>
      </c>
      <c r="E967" s="37" t="s">
        <v>10042</v>
      </c>
      <c r="F967" s="38" t="s">
        <v>94</v>
      </c>
      <c r="G967" s="39" t="s">
        <v>10043</v>
      </c>
      <c r="H967" s="40">
        <v>43286</v>
      </c>
      <c r="I967" s="41">
        <f>Table13[[#This Row],[Fecha 
de 
expedición]]+1461</f>
        <v>44747</v>
      </c>
      <c r="J967" s="62" t="str">
        <f t="shared" ca="1" si="45"/>
        <v>no</v>
      </c>
      <c r="K967" s="8" t="str">
        <f t="shared" ca="1" si="46"/>
        <v/>
      </c>
      <c r="L967" s="8"/>
      <c r="M967" s="8" t="str">
        <f t="shared" ca="1" si="47"/>
        <v>si</v>
      </c>
      <c r="Q967" s="23" t="str" cm="1">
        <f t="array" aca="1" ref="Q967" ca="1">_xlfn.IFS(J967="no","no",$B$10="si","si")</f>
        <v>no</v>
      </c>
    </row>
    <row r="968" spans="1:17" x14ac:dyDescent="0.3">
      <c r="A968" s="63" t="s">
        <v>4684</v>
      </c>
      <c r="B968" s="56" t="s">
        <v>62</v>
      </c>
      <c r="C968" s="80" t="s">
        <v>4685</v>
      </c>
      <c r="D968" s="38" t="s">
        <v>46</v>
      </c>
      <c r="E968" s="37" t="s">
        <v>4686</v>
      </c>
      <c r="F968" s="38" t="s">
        <v>74</v>
      </c>
      <c r="G968" s="39" t="s">
        <v>4687</v>
      </c>
      <c r="H968" s="40">
        <v>43286</v>
      </c>
      <c r="I968" s="41">
        <f>Table13[[#This Row],[Fecha 
de 
expedición]]+1461</f>
        <v>44747</v>
      </c>
      <c r="J968" s="62" t="str">
        <f t="shared" ca="1" si="45"/>
        <v>no</v>
      </c>
      <c r="K968" s="8" t="str">
        <f t="shared" ca="1" si="46"/>
        <v/>
      </c>
      <c r="L968" s="8"/>
      <c r="M968" s="8" t="str">
        <f t="shared" ca="1" si="47"/>
        <v>si</v>
      </c>
      <c r="Q968" s="23" t="str" cm="1">
        <f t="array" aca="1" ref="Q968" ca="1">_xlfn.IFS(J968="no","no",$B$10="si","si")</f>
        <v>no</v>
      </c>
    </row>
    <row r="969" spans="1:17" x14ac:dyDescent="0.3">
      <c r="A969" s="63" t="s">
        <v>4688</v>
      </c>
      <c r="B969" s="56" t="s">
        <v>62</v>
      </c>
      <c r="C969" s="80" t="s">
        <v>4689</v>
      </c>
      <c r="D969" s="38" t="s">
        <v>57</v>
      </c>
      <c r="E969" s="37" t="s">
        <v>4690</v>
      </c>
      <c r="F969" s="38" t="s">
        <v>185</v>
      </c>
      <c r="G969" s="39" t="s">
        <v>4691</v>
      </c>
      <c r="H969" s="40">
        <v>43306</v>
      </c>
      <c r="I969" s="41">
        <f>Table13[[#This Row],[Fecha 
de 
expedición]]+1461</f>
        <v>44767</v>
      </c>
      <c r="J969" s="62" t="str">
        <f t="shared" ca="1" si="45"/>
        <v>no</v>
      </c>
      <c r="K969" s="8" t="str">
        <f t="shared" ca="1" si="46"/>
        <v/>
      </c>
      <c r="L969" s="8"/>
      <c r="M969" s="8" t="str">
        <f t="shared" ca="1" si="47"/>
        <v>si</v>
      </c>
      <c r="Q969" s="23" t="str" cm="1">
        <f t="array" aca="1" ref="Q969" ca="1">_xlfn.IFS(J969="no","no",$B$10="si","si")</f>
        <v>no</v>
      </c>
    </row>
    <row r="970" spans="1:17" x14ac:dyDescent="0.3">
      <c r="A970" s="63" t="s">
        <v>4692</v>
      </c>
      <c r="B970" s="56" t="s">
        <v>62</v>
      </c>
      <c r="C970" s="80" t="s">
        <v>4693</v>
      </c>
      <c r="D970" s="38" t="s">
        <v>57</v>
      </c>
      <c r="E970" s="37" t="s">
        <v>3938</v>
      </c>
      <c r="F970" s="38" t="s">
        <v>10044</v>
      </c>
      <c r="G970" s="39" t="s">
        <v>10045</v>
      </c>
      <c r="H970" s="40">
        <v>43306</v>
      </c>
      <c r="I970" s="41">
        <f>Table13[[#This Row],[Fecha 
de 
expedición]]+1461</f>
        <v>44767</v>
      </c>
      <c r="J970" s="62" t="str">
        <f t="shared" ca="1" si="45"/>
        <v>no</v>
      </c>
      <c r="K970" s="8" t="str">
        <f t="shared" ca="1" si="46"/>
        <v/>
      </c>
      <c r="L970" s="8"/>
      <c r="M970" s="8" t="str">
        <f t="shared" ca="1" si="47"/>
        <v>si</v>
      </c>
      <c r="Q970" s="23" t="str" cm="1">
        <f t="array" aca="1" ref="Q970" ca="1">_xlfn.IFS(J970="no","no",$B$10="si","si")</f>
        <v>no</v>
      </c>
    </row>
    <row r="971" spans="1:17" x14ac:dyDescent="0.3">
      <c r="A971" s="63" t="s">
        <v>4696</v>
      </c>
      <c r="B971" s="56" t="s">
        <v>62</v>
      </c>
      <c r="C971" s="80" t="s">
        <v>4697</v>
      </c>
      <c r="D971" s="38" t="s">
        <v>57</v>
      </c>
      <c r="E971" s="37" t="s">
        <v>4698</v>
      </c>
      <c r="F971" s="38" t="s">
        <v>664</v>
      </c>
      <c r="G971" s="39" t="s">
        <v>10046</v>
      </c>
      <c r="H971" s="40">
        <v>43306</v>
      </c>
      <c r="I971" s="41">
        <f>Table13[[#This Row],[Fecha 
de 
expedición]]+1461</f>
        <v>44767</v>
      </c>
      <c r="J971" s="62" t="str">
        <f t="shared" ca="1" si="45"/>
        <v>no</v>
      </c>
      <c r="K971" s="8" t="str">
        <f t="shared" ca="1" si="46"/>
        <v/>
      </c>
      <c r="L971" s="8"/>
      <c r="M971" s="8" t="str">
        <f t="shared" ca="1" si="47"/>
        <v>si</v>
      </c>
      <c r="Q971" s="23" t="str" cm="1">
        <f t="array" aca="1" ref="Q971" ca="1">_xlfn.IFS(J971="no","no",$B$10="si","si")</f>
        <v>no</v>
      </c>
    </row>
    <row r="972" spans="1:17" x14ac:dyDescent="0.3">
      <c r="A972" s="63" t="s">
        <v>4700</v>
      </c>
      <c r="B972" s="56" t="s">
        <v>62</v>
      </c>
      <c r="C972" s="80" t="s">
        <v>4701</v>
      </c>
      <c r="D972" s="38" t="s">
        <v>57</v>
      </c>
      <c r="E972" s="37" t="s">
        <v>4702</v>
      </c>
      <c r="F972" s="38" t="s">
        <v>425</v>
      </c>
      <c r="G972" s="39" t="s">
        <v>4703</v>
      </c>
      <c r="H972" s="40">
        <v>43306</v>
      </c>
      <c r="I972" s="41">
        <f>Table13[[#This Row],[Fecha 
de 
expedición]]+1461</f>
        <v>44767</v>
      </c>
      <c r="J972" s="62" t="str">
        <f t="shared" ca="1" si="45"/>
        <v>no</v>
      </c>
      <c r="K972" s="8" t="str">
        <f t="shared" ca="1" si="46"/>
        <v/>
      </c>
      <c r="L972" s="8"/>
      <c r="M972" s="8" t="str">
        <f t="shared" ca="1" si="47"/>
        <v>si</v>
      </c>
      <c r="Q972" s="23" t="str" cm="1">
        <f t="array" aca="1" ref="Q972" ca="1">_xlfn.IFS(J972="no","no",$B$10="si","si")</f>
        <v>no</v>
      </c>
    </row>
    <row r="973" spans="1:17" x14ac:dyDescent="0.3">
      <c r="A973" s="63" t="s">
        <v>4704</v>
      </c>
      <c r="B973" s="56" t="s">
        <v>62</v>
      </c>
      <c r="C973" s="80" t="s">
        <v>4705</v>
      </c>
      <c r="D973" s="38" t="s">
        <v>57</v>
      </c>
      <c r="E973" s="37" t="s">
        <v>4706</v>
      </c>
      <c r="F973" s="38" t="s">
        <v>844</v>
      </c>
      <c r="G973" s="39" t="s">
        <v>4707</v>
      </c>
      <c r="H973" s="40">
        <v>43306</v>
      </c>
      <c r="I973" s="41">
        <f>Table13[[#This Row],[Fecha 
de 
expedición]]+1461</f>
        <v>44767</v>
      </c>
      <c r="J973" s="62" t="str">
        <f t="shared" ca="1" si="45"/>
        <v>no</v>
      </c>
      <c r="K973" s="8" t="str">
        <f t="shared" ca="1" si="46"/>
        <v/>
      </c>
      <c r="L973" s="8"/>
      <c r="M973" s="8" t="str">
        <f t="shared" ca="1" si="47"/>
        <v>si</v>
      </c>
      <c r="Q973" s="23" t="str" cm="1">
        <f t="array" aca="1" ref="Q973" ca="1">_xlfn.IFS(J973="no","no",$B$10="si","si")</f>
        <v>no</v>
      </c>
    </row>
    <row r="974" spans="1:17" x14ac:dyDescent="0.3">
      <c r="A974" s="63" t="s">
        <v>4708</v>
      </c>
      <c r="B974" s="56" t="s">
        <v>62</v>
      </c>
      <c r="C974" s="80" t="s">
        <v>4709</v>
      </c>
      <c r="D974" s="38" t="s">
        <v>57</v>
      </c>
      <c r="E974" s="37" t="s">
        <v>4710</v>
      </c>
      <c r="F974" s="38" t="s">
        <v>285</v>
      </c>
      <c r="G974" s="39" t="s">
        <v>4711</v>
      </c>
      <c r="H974" s="40">
        <v>43306</v>
      </c>
      <c r="I974" s="41">
        <f>Table13[[#This Row],[Fecha 
de 
expedición]]+1461</f>
        <v>44767</v>
      </c>
      <c r="J974" s="62" t="str">
        <f t="shared" ca="1" si="45"/>
        <v>no</v>
      </c>
      <c r="K974" s="8" t="str">
        <f t="shared" ca="1" si="46"/>
        <v/>
      </c>
      <c r="L974" s="8"/>
      <c r="M974" s="8" t="str">
        <f t="shared" ca="1" si="47"/>
        <v>si</v>
      </c>
      <c r="Q974" s="23" t="str" cm="1">
        <f t="array" aca="1" ref="Q974" ca="1">_xlfn.IFS(J974="no","no",$B$10="si","si")</f>
        <v>no</v>
      </c>
    </row>
    <row r="975" spans="1:17" x14ac:dyDescent="0.3">
      <c r="A975" s="63" t="s">
        <v>4712</v>
      </c>
      <c r="B975" s="56" t="s">
        <v>62</v>
      </c>
      <c r="C975" s="80" t="s">
        <v>4713</v>
      </c>
      <c r="D975" s="38" t="s">
        <v>46</v>
      </c>
      <c r="E975" s="37" t="s">
        <v>4714</v>
      </c>
      <c r="F975" s="38" t="s">
        <v>924</v>
      </c>
      <c r="G975" s="39" t="s">
        <v>10047</v>
      </c>
      <c r="H975" s="40">
        <v>43306</v>
      </c>
      <c r="I975" s="41">
        <f>Table13[[#This Row],[Fecha 
de 
expedición]]+1461</f>
        <v>44767</v>
      </c>
      <c r="J975" s="62" t="str">
        <f t="shared" ca="1" si="45"/>
        <v>no</v>
      </c>
      <c r="K975" s="8" t="str">
        <f t="shared" ca="1" si="46"/>
        <v/>
      </c>
      <c r="L975" s="8"/>
      <c r="M975" s="8" t="str">
        <f t="shared" ca="1" si="47"/>
        <v>si</v>
      </c>
      <c r="Q975" s="23" t="str" cm="1">
        <f t="array" aca="1" ref="Q975" ca="1">_xlfn.IFS(J975="no","no",$B$10="si","si")</f>
        <v>no</v>
      </c>
    </row>
    <row r="976" spans="1:17" x14ac:dyDescent="0.3">
      <c r="A976" s="63" t="s">
        <v>1371</v>
      </c>
      <c r="B976" s="56" t="s">
        <v>62</v>
      </c>
      <c r="C976" s="80" t="s">
        <v>4716</v>
      </c>
      <c r="D976" s="38" t="s">
        <v>57</v>
      </c>
      <c r="E976" s="37" t="s">
        <v>1373</v>
      </c>
      <c r="F976" s="38" t="s">
        <v>262</v>
      </c>
      <c r="G976" s="39" t="s">
        <v>4717</v>
      </c>
      <c r="H976" s="40">
        <v>43306</v>
      </c>
      <c r="I976" s="41">
        <f>Table13[[#This Row],[Fecha 
de 
expedición]]+1461</f>
        <v>44767</v>
      </c>
      <c r="J976" s="62" t="str">
        <f t="shared" ca="1" si="45"/>
        <v>no</v>
      </c>
      <c r="K976" s="8" t="str">
        <f t="shared" ca="1" si="46"/>
        <v/>
      </c>
      <c r="L976" s="8"/>
      <c r="M976" s="8" t="str">
        <f t="shared" ca="1" si="47"/>
        <v>si</v>
      </c>
      <c r="Q976" s="23" t="str" cm="1">
        <f t="array" aca="1" ref="Q976" ca="1">_xlfn.IFS(J976="no","no",$B$10="si","si")</f>
        <v>no</v>
      </c>
    </row>
    <row r="977" spans="1:17" x14ac:dyDescent="0.3">
      <c r="A977" s="63" t="s">
        <v>4718</v>
      </c>
      <c r="B977" s="56" t="s">
        <v>62</v>
      </c>
      <c r="C977" s="80" t="s">
        <v>4719</v>
      </c>
      <c r="D977" s="38" t="s">
        <v>57</v>
      </c>
      <c r="E977" s="37" t="s">
        <v>4720</v>
      </c>
      <c r="F977" s="38" t="s">
        <v>589</v>
      </c>
      <c r="G977" s="39" t="s">
        <v>4721</v>
      </c>
      <c r="H977" s="40">
        <v>43325</v>
      </c>
      <c r="I977" s="41">
        <f>Table13[[#This Row],[Fecha 
de 
expedición]]+1461</f>
        <v>44786</v>
      </c>
      <c r="J977" s="62" t="str">
        <f t="shared" ref="J977:J1040" ca="1" si="48">IF(I977&gt;=TODAY(),"si","no")</f>
        <v>no</v>
      </c>
      <c r="K977" s="8" t="str">
        <f t="shared" ref="K977:K1040" ca="1" si="49">IF(ABS(_xlfn.DAYS(TODAY(),I977))&lt;$B$9,"Debe renovar licencia luego de curso de 8 horas","")</f>
        <v/>
      </c>
      <c r="L977" s="8"/>
      <c r="M977" s="8" t="str">
        <f t="shared" ref="M977:M1040" ca="1" si="50">IF(AND(J977="no",$B$10="si"),"si","no")</f>
        <v>si</v>
      </c>
      <c r="Q977" s="23" t="str" cm="1">
        <f t="array" aca="1" ref="Q977" ca="1">_xlfn.IFS(J977="no","no",$B$10="si","si")</f>
        <v>no</v>
      </c>
    </row>
    <row r="978" spans="1:17" x14ac:dyDescent="0.3">
      <c r="A978" s="63" t="s">
        <v>4722</v>
      </c>
      <c r="B978" s="56" t="s">
        <v>62</v>
      </c>
      <c r="C978" s="80" t="s">
        <v>4723</v>
      </c>
      <c r="D978" s="38" t="s">
        <v>57</v>
      </c>
      <c r="E978" s="37" t="s">
        <v>4724</v>
      </c>
      <c r="F978" s="38" t="s">
        <v>89</v>
      </c>
      <c r="G978" s="39" t="s">
        <v>10048</v>
      </c>
      <c r="H978" s="40">
        <v>43325</v>
      </c>
      <c r="I978" s="41">
        <f>Table13[[#This Row],[Fecha 
de 
expedición]]+1461</f>
        <v>44786</v>
      </c>
      <c r="J978" s="62" t="str">
        <f t="shared" ca="1" si="48"/>
        <v>no</v>
      </c>
      <c r="K978" s="8" t="str">
        <f t="shared" ca="1" si="49"/>
        <v/>
      </c>
      <c r="L978" s="8"/>
      <c r="M978" s="8" t="str">
        <f t="shared" ca="1" si="50"/>
        <v>si</v>
      </c>
      <c r="Q978" s="23" t="str" cm="1">
        <f t="array" aca="1" ref="Q978" ca="1">_xlfn.IFS(J978="no","no",$B$10="si","si")</f>
        <v>no</v>
      </c>
    </row>
    <row r="979" spans="1:17" x14ac:dyDescent="0.3">
      <c r="A979" s="63" t="s">
        <v>4726</v>
      </c>
      <c r="B979" s="56" t="s">
        <v>62</v>
      </c>
      <c r="C979" s="80" t="s">
        <v>4727</v>
      </c>
      <c r="D979" s="38" t="s">
        <v>57</v>
      </c>
      <c r="E979" s="37" t="s">
        <v>4728</v>
      </c>
      <c r="F979" s="38" t="s">
        <v>155</v>
      </c>
      <c r="G979" s="39" t="s">
        <v>4729</v>
      </c>
      <c r="H979" s="40">
        <v>43325</v>
      </c>
      <c r="I979" s="41">
        <f>Table13[[#This Row],[Fecha 
de 
expedición]]+1461</f>
        <v>44786</v>
      </c>
      <c r="J979" s="62" t="str">
        <f t="shared" ca="1" si="48"/>
        <v>no</v>
      </c>
      <c r="K979" s="8" t="str">
        <f t="shared" ca="1" si="49"/>
        <v/>
      </c>
      <c r="L979" s="8"/>
      <c r="M979" s="8" t="str">
        <f t="shared" ca="1" si="50"/>
        <v>si</v>
      </c>
      <c r="Q979" s="23" t="str" cm="1">
        <f t="array" aca="1" ref="Q979" ca="1">_xlfn.IFS(J979="no","no",$B$10="si","si")</f>
        <v>no</v>
      </c>
    </row>
    <row r="980" spans="1:17" x14ac:dyDescent="0.3">
      <c r="A980" s="63" t="s">
        <v>4730</v>
      </c>
      <c r="B980" s="56" t="s">
        <v>62</v>
      </c>
      <c r="C980" s="80" t="s">
        <v>4731</v>
      </c>
      <c r="D980" s="38" t="s">
        <v>46</v>
      </c>
      <c r="E980" s="37" t="s">
        <v>4732</v>
      </c>
      <c r="F980" s="38" t="s">
        <v>155</v>
      </c>
      <c r="G980" s="39" t="s">
        <v>10049</v>
      </c>
      <c r="H980" s="40">
        <v>43325</v>
      </c>
      <c r="I980" s="41">
        <f>Table13[[#This Row],[Fecha 
de 
expedición]]+1461</f>
        <v>44786</v>
      </c>
      <c r="J980" s="62" t="str">
        <f t="shared" ca="1" si="48"/>
        <v>no</v>
      </c>
      <c r="K980" s="8" t="str">
        <f t="shared" ca="1" si="49"/>
        <v/>
      </c>
      <c r="L980" s="8"/>
      <c r="M980" s="8" t="str">
        <f t="shared" ca="1" si="50"/>
        <v>si</v>
      </c>
      <c r="Q980" s="23" t="str" cm="1">
        <f t="array" aca="1" ref="Q980" ca="1">_xlfn.IFS(J980="no","no",$B$10="si","si")</f>
        <v>no</v>
      </c>
    </row>
    <row r="981" spans="1:17" x14ac:dyDescent="0.3">
      <c r="A981" s="63" t="s">
        <v>4734</v>
      </c>
      <c r="B981" s="56" t="s">
        <v>62</v>
      </c>
      <c r="C981" s="80" t="s">
        <v>4735</v>
      </c>
      <c r="D981" s="38" t="s">
        <v>46</v>
      </c>
      <c r="E981" s="37" t="s">
        <v>4736</v>
      </c>
      <c r="F981" s="38" t="s">
        <v>104</v>
      </c>
      <c r="G981" s="39" t="s">
        <v>4737</v>
      </c>
      <c r="H981" s="40">
        <v>43325</v>
      </c>
      <c r="I981" s="41">
        <f>Table13[[#This Row],[Fecha 
de 
expedición]]+1461</f>
        <v>44786</v>
      </c>
      <c r="J981" s="62" t="str">
        <f t="shared" ca="1" si="48"/>
        <v>no</v>
      </c>
      <c r="K981" s="8" t="str">
        <f t="shared" ca="1" si="49"/>
        <v/>
      </c>
      <c r="L981" s="8"/>
      <c r="M981" s="8" t="str">
        <f t="shared" ca="1" si="50"/>
        <v>si</v>
      </c>
      <c r="Q981" s="23" t="str" cm="1">
        <f t="array" aca="1" ref="Q981" ca="1">_xlfn.IFS(J981="no","no",$B$10="si","si")</f>
        <v>no</v>
      </c>
    </row>
    <row r="982" spans="1:17" x14ac:dyDescent="0.3">
      <c r="A982" s="63" t="s">
        <v>4738</v>
      </c>
      <c r="B982" s="56" t="s">
        <v>62</v>
      </c>
      <c r="C982" s="80" t="s">
        <v>4739</v>
      </c>
      <c r="D982" s="38" t="s">
        <v>46</v>
      </c>
      <c r="E982" s="37" t="s">
        <v>10050</v>
      </c>
      <c r="F982" s="38" t="s">
        <v>74</v>
      </c>
      <c r="G982" s="39" t="s">
        <v>4741</v>
      </c>
      <c r="H982" s="40">
        <v>43325</v>
      </c>
      <c r="I982" s="41">
        <f>Table13[[#This Row],[Fecha 
de 
expedición]]+1461</f>
        <v>44786</v>
      </c>
      <c r="J982" s="62" t="str">
        <f t="shared" ca="1" si="48"/>
        <v>no</v>
      </c>
      <c r="K982" s="8" t="str">
        <f t="shared" ca="1" si="49"/>
        <v/>
      </c>
      <c r="L982" s="8"/>
      <c r="M982" s="8" t="str">
        <f t="shared" ca="1" si="50"/>
        <v>si</v>
      </c>
      <c r="Q982" s="23"/>
    </row>
    <row r="983" spans="1:17" x14ac:dyDescent="0.3">
      <c r="A983" s="63" t="s">
        <v>4742</v>
      </c>
      <c r="B983" s="56" t="s">
        <v>62</v>
      </c>
      <c r="C983" s="80" t="s">
        <v>4743</v>
      </c>
      <c r="D983" s="38" t="s">
        <v>46</v>
      </c>
      <c r="E983" s="37" t="s">
        <v>4744</v>
      </c>
      <c r="F983" s="38" t="s">
        <v>402</v>
      </c>
      <c r="G983" s="39" t="s">
        <v>10051</v>
      </c>
      <c r="H983" s="40">
        <v>43325</v>
      </c>
      <c r="I983" s="41">
        <f>Table13[[#This Row],[Fecha 
de 
expedición]]+1461</f>
        <v>44786</v>
      </c>
      <c r="J983" s="62" t="str">
        <f t="shared" ca="1" si="48"/>
        <v>no</v>
      </c>
      <c r="K983" s="8" t="str">
        <f t="shared" ca="1" si="49"/>
        <v/>
      </c>
      <c r="L983" s="8"/>
      <c r="M983" s="8" t="str">
        <f t="shared" ca="1" si="50"/>
        <v>si</v>
      </c>
      <c r="Q983" s="23" t="str" cm="1">
        <f t="array" aca="1" ref="Q983" ca="1">_xlfn.IFS(J983="no","no",$B$10="si","si")</f>
        <v>no</v>
      </c>
    </row>
    <row r="984" spans="1:17" x14ac:dyDescent="0.3">
      <c r="A984" s="63" t="s">
        <v>4746</v>
      </c>
      <c r="B984" s="56" t="s">
        <v>62</v>
      </c>
      <c r="C984" s="80" t="s">
        <v>4747</v>
      </c>
      <c r="D984" s="38" t="s">
        <v>57</v>
      </c>
      <c r="E984" s="37" t="s">
        <v>4748</v>
      </c>
      <c r="F984" s="38" t="s">
        <v>150</v>
      </c>
      <c r="G984" s="39" t="s">
        <v>10052</v>
      </c>
      <c r="H984" s="40">
        <v>43325</v>
      </c>
      <c r="I984" s="41">
        <f>Table13[[#This Row],[Fecha 
de 
expedición]]+1461</f>
        <v>44786</v>
      </c>
      <c r="J984" s="62" t="str">
        <f t="shared" ca="1" si="48"/>
        <v>no</v>
      </c>
      <c r="K984" s="8" t="str">
        <f t="shared" ca="1" si="49"/>
        <v/>
      </c>
      <c r="L984" s="8"/>
      <c r="M984" s="8" t="str">
        <f t="shared" ca="1" si="50"/>
        <v>si</v>
      </c>
      <c r="Q984" s="23" t="str" cm="1">
        <f t="array" aca="1" ref="Q984" ca="1">_xlfn.IFS(J984="no","no",$B$10="si","si")</f>
        <v>no</v>
      </c>
    </row>
    <row r="985" spans="1:17" x14ac:dyDescent="0.3">
      <c r="A985" s="63" t="s">
        <v>4750</v>
      </c>
      <c r="B985" s="56" t="s">
        <v>44</v>
      </c>
      <c r="C985" s="80" t="s">
        <v>4751</v>
      </c>
      <c r="D985" s="38" t="s">
        <v>57</v>
      </c>
      <c r="E985" s="37" t="s">
        <v>4752</v>
      </c>
      <c r="F985" s="38" t="s">
        <v>74</v>
      </c>
      <c r="G985" s="39" t="s">
        <v>10053</v>
      </c>
      <c r="H985" s="40">
        <v>43360</v>
      </c>
      <c r="I985" s="41">
        <f>Table13[[#This Row],[Fecha 
de 
expedición]]+1461</f>
        <v>44821</v>
      </c>
      <c r="J985" s="62" t="str">
        <f t="shared" ca="1" si="48"/>
        <v>no</v>
      </c>
      <c r="K985" s="8" t="str">
        <f t="shared" ca="1" si="49"/>
        <v/>
      </c>
      <c r="L985" s="8"/>
      <c r="M985" s="8" t="str">
        <f t="shared" ca="1" si="50"/>
        <v>si</v>
      </c>
      <c r="Q985" s="23" t="str" cm="1">
        <f t="array" aca="1" ref="Q985" ca="1">_xlfn.IFS(J985="no","no",$B$10="si","si")</f>
        <v>no</v>
      </c>
    </row>
    <row r="986" spans="1:17" x14ac:dyDescent="0.3">
      <c r="A986" s="63" t="s">
        <v>4754</v>
      </c>
      <c r="B986" s="56" t="s">
        <v>44</v>
      </c>
      <c r="C986" s="80" t="s">
        <v>4755</v>
      </c>
      <c r="D986" s="38" t="s">
        <v>57</v>
      </c>
      <c r="E986" s="37" t="s">
        <v>4756</v>
      </c>
      <c r="F986" s="38" t="s">
        <v>4080</v>
      </c>
      <c r="G986" s="39" t="s">
        <v>4757</v>
      </c>
      <c r="H986" s="40">
        <v>43360</v>
      </c>
      <c r="I986" s="41">
        <f>Table13[[#This Row],[Fecha 
de 
expedición]]+1461</f>
        <v>44821</v>
      </c>
      <c r="J986" s="62" t="str">
        <f t="shared" ca="1" si="48"/>
        <v>no</v>
      </c>
      <c r="K986" s="8" t="str">
        <f t="shared" ca="1" si="49"/>
        <v/>
      </c>
      <c r="L986" s="8"/>
      <c r="M986" s="8" t="str">
        <f t="shared" ca="1" si="50"/>
        <v>si</v>
      </c>
      <c r="Q986" s="23" t="str" cm="1">
        <f t="array" aca="1" ref="Q986" ca="1">_xlfn.IFS(J986="no","no",$B$10="si","si")</f>
        <v>no</v>
      </c>
    </row>
    <row r="987" spans="1:17" x14ac:dyDescent="0.3">
      <c r="A987" s="63" t="s">
        <v>4758</v>
      </c>
      <c r="B987" s="56" t="s">
        <v>44</v>
      </c>
      <c r="C987" s="80" t="s">
        <v>4759</v>
      </c>
      <c r="D987" s="38" t="s">
        <v>57</v>
      </c>
      <c r="E987" s="37" t="s">
        <v>4760</v>
      </c>
      <c r="F987" s="38" t="s">
        <v>285</v>
      </c>
      <c r="G987" s="39" t="s">
        <v>4761</v>
      </c>
      <c r="H987" s="40">
        <v>43360</v>
      </c>
      <c r="I987" s="41">
        <f>Table13[[#This Row],[Fecha 
de 
expedición]]+1461</f>
        <v>44821</v>
      </c>
      <c r="J987" s="62" t="str">
        <f t="shared" ca="1" si="48"/>
        <v>no</v>
      </c>
      <c r="K987" s="8" t="str">
        <f t="shared" ca="1" si="49"/>
        <v/>
      </c>
      <c r="L987" s="8"/>
      <c r="M987" s="8" t="str">
        <f t="shared" ca="1" si="50"/>
        <v>si</v>
      </c>
      <c r="Q987" s="23" t="str" cm="1">
        <f t="array" aca="1" ref="Q987" ca="1">_xlfn.IFS(J987="no","no",$B$10="si","si")</f>
        <v>no</v>
      </c>
    </row>
    <row r="988" spans="1:17" x14ac:dyDescent="0.3">
      <c r="A988" s="63" t="s">
        <v>4762</v>
      </c>
      <c r="B988" s="56" t="s">
        <v>44</v>
      </c>
      <c r="C988" s="80" t="s">
        <v>4763</v>
      </c>
      <c r="D988" s="38" t="s">
        <v>57</v>
      </c>
      <c r="E988" s="37" t="s">
        <v>4764</v>
      </c>
      <c r="F988" s="38" t="s">
        <v>892</v>
      </c>
      <c r="G988" s="39" t="s">
        <v>10054</v>
      </c>
      <c r="H988" s="40">
        <v>43360</v>
      </c>
      <c r="I988" s="41">
        <f>Table13[[#This Row],[Fecha 
de 
expedición]]+1461</f>
        <v>44821</v>
      </c>
      <c r="J988" s="62" t="str">
        <f t="shared" ca="1" si="48"/>
        <v>no</v>
      </c>
      <c r="K988" s="8" t="str">
        <f t="shared" ca="1" si="49"/>
        <v/>
      </c>
      <c r="L988" s="8"/>
      <c r="M988" s="8" t="str">
        <f t="shared" ca="1" si="50"/>
        <v>si</v>
      </c>
      <c r="Q988" s="23" t="str" cm="1">
        <f t="array" aca="1" ref="Q988" ca="1">_xlfn.IFS(J988="no","no",$B$10="si","si")</f>
        <v>no</v>
      </c>
    </row>
    <row r="989" spans="1:17" x14ac:dyDescent="0.3">
      <c r="A989" s="63" t="s">
        <v>4766</v>
      </c>
      <c r="B989" s="56" t="s">
        <v>44</v>
      </c>
      <c r="C989" s="80" t="s">
        <v>4767</v>
      </c>
      <c r="D989" s="38" t="s">
        <v>46</v>
      </c>
      <c r="E989" s="37" t="s">
        <v>10055</v>
      </c>
      <c r="F989" s="38" t="s">
        <v>74</v>
      </c>
      <c r="G989" s="39" t="s">
        <v>10056</v>
      </c>
      <c r="H989" s="40">
        <v>43361</v>
      </c>
      <c r="I989" s="41">
        <f>Table13[[#This Row],[Fecha 
de 
expedición]]+1461</f>
        <v>44822</v>
      </c>
      <c r="J989" s="62" t="str">
        <f t="shared" ca="1" si="48"/>
        <v>no</v>
      </c>
      <c r="K989" s="8" t="str">
        <f t="shared" ca="1" si="49"/>
        <v/>
      </c>
      <c r="L989" s="8"/>
      <c r="M989" s="8" t="str">
        <f t="shared" ca="1" si="50"/>
        <v>si</v>
      </c>
      <c r="Q989" s="23" t="str" cm="1">
        <f t="array" aca="1" ref="Q989" ca="1">_xlfn.IFS(J989="no","no",$B$10="si","si")</f>
        <v>no</v>
      </c>
    </row>
    <row r="990" spans="1:17" x14ac:dyDescent="0.3">
      <c r="A990" s="63" t="s">
        <v>4770</v>
      </c>
      <c r="B990" s="56" t="s">
        <v>44</v>
      </c>
      <c r="C990" s="80" t="s">
        <v>4771</v>
      </c>
      <c r="D990" s="38" t="s">
        <v>57</v>
      </c>
      <c r="E990" s="37" t="s">
        <v>4772</v>
      </c>
      <c r="F990" s="38" t="s">
        <v>262</v>
      </c>
      <c r="G990" s="39" t="s">
        <v>10057</v>
      </c>
      <c r="H990" s="40">
        <v>43362</v>
      </c>
      <c r="I990" s="41">
        <f>Table13[[#This Row],[Fecha 
de 
expedición]]+1461</f>
        <v>44823</v>
      </c>
      <c r="J990" s="62" t="str">
        <f t="shared" ca="1" si="48"/>
        <v>no</v>
      </c>
      <c r="K990" s="8" t="str">
        <f t="shared" ca="1" si="49"/>
        <v/>
      </c>
      <c r="L990" s="8"/>
      <c r="M990" s="8" t="str">
        <f t="shared" ca="1" si="50"/>
        <v>si</v>
      </c>
      <c r="Q990" s="23" t="str" cm="1">
        <f t="array" aca="1" ref="Q990" ca="1">_xlfn.IFS(J990="no","no",$B$10="si","si")</f>
        <v>no</v>
      </c>
    </row>
    <row r="991" spans="1:17" x14ac:dyDescent="0.3">
      <c r="A991" s="63" t="s">
        <v>4774</v>
      </c>
      <c r="B991" s="56" t="s">
        <v>44</v>
      </c>
      <c r="C991" s="80" t="s">
        <v>4775</v>
      </c>
      <c r="D991" s="38" t="s">
        <v>57</v>
      </c>
      <c r="E991" s="37" t="s">
        <v>4776</v>
      </c>
      <c r="F991" s="38" t="s">
        <v>94</v>
      </c>
      <c r="G991" s="39" t="s">
        <v>4777</v>
      </c>
      <c r="H991" s="40">
        <v>43361</v>
      </c>
      <c r="I991" s="41">
        <f>Table13[[#This Row],[Fecha 
de 
expedición]]+1461</f>
        <v>44822</v>
      </c>
      <c r="J991" s="62" t="str">
        <f t="shared" ca="1" si="48"/>
        <v>no</v>
      </c>
      <c r="K991" s="8" t="str">
        <f t="shared" ca="1" si="49"/>
        <v/>
      </c>
      <c r="L991" s="8"/>
      <c r="M991" s="8" t="str">
        <f t="shared" ca="1" si="50"/>
        <v>si</v>
      </c>
      <c r="Q991" s="23" t="str" cm="1">
        <f t="array" aca="1" ref="Q991" ca="1">_xlfn.IFS(J991="no","no",$B$10="si","si")</f>
        <v>no</v>
      </c>
    </row>
    <row r="992" spans="1:17" x14ac:dyDescent="0.3">
      <c r="A992" s="63" t="s">
        <v>4778</v>
      </c>
      <c r="B992" s="56" t="s">
        <v>44</v>
      </c>
      <c r="C992" s="80" t="s">
        <v>4779</v>
      </c>
      <c r="D992" s="38" t="s">
        <v>46</v>
      </c>
      <c r="E992" s="37" t="s">
        <v>10058</v>
      </c>
      <c r="F992" s="38" t="s">
        <v>929</v>
      </c>
      <c r="G992" s="39" t="s">
        <v>10059</v>
      </c>
      <c r="H992" s="40">
        <v>43361</v>
      </c>
      <c r="I992" s="41">
        <f>Table13[[#This Row],[Fecha 
de 
expedición]]+1461</f>
        <v>44822</v>
      </c>
      <c r="J992" s="62" t="str">
        <f t="shared" ca="1" si="48"/>
        <v>no</v>
      </c>
      <c r="K992" s="8" t="str">
        <f t="shared" ca="1" si="49"/>
        <v/>
      </c>
      <c r="L992" s="8"/>
      <c r="M992" s="8" t="str">
        <f t="shared" ca="1" si="50"/>
        <v>si</v>
      </c>
      <c r="Q992" s="23" t="str" cm="1">
        <f t="array" aca="1" ref="Q992" ca="1">_xlfn.IFS(J992="no","no",$B$10="si","si")</f>
        <v>no</v>
      </c>
    </row>
    <row r="993" spans="1:17" x14ac:dyDescent="0.3">
      <c r="A993" s="63" t="s">
        <v>4786</v>
      </c>
      <c r="B993" s="56" t="s">
        <v>44</v>
      </c>
      <c r="C993" s="80" t="s">
        <v>4787</v>
      </c>
      <c r="D993" s="38" t="s">
        <v>57</v>
      </c>
      <c r="E993" s="37" t="s">
        <v>3938</v>
      </c>
      <c r="F993" s="38" t="s">
        <v>3010</v>
      </c>
      <c r="G993" s="39" t="s">
        <v>4788</v>
      </c>
      <c r="H993" s="40">
        <v>43361</v>
      </c>
      <c r="I993" s="41">
        <f>Table13[[#This Row],[Fecha 
de 
expedición]]+1461</f>
        <v>44822</v>
      </c>
      <c r="J993" s="62" t="str">
        <f t="shared" ca="1" si="48"/>
        <v>no</v>
      </c>
      <c r="K993" s="8" t="str">
        <f t="shared" ca="1" si="49"/>
        <v/>
      </c>
      <c r="L993" s="8"/>
      <c r="M993" s="8" t="str">
        <f t="shared" ca="1" si="50"/>
        <v>si</v>
      </c>
      <c r="Q993" s="23" t="str" cm="1">
        <f t="array" aca="1" ref="Q993" ca="1">_xlfn.IFS(J993="no","no",$B$10="si","si")</f>
        <v>no</v>
      </c>
    </row>
    <row r="994" spans="1:17" x14ac:dyDescent="0.3">
      <c r="A994" s="63" t="s">
        <v>4789</v>
      </c>
      <c r="B994" s="56" t="s">
        <v>44</v>
      </c>
      <c r="C994" s="80" t="s">
        <v>4790</v>
      </c>
      <c r="D994" s="38" t="s">
        <v>57</v>
      </c>
      <c r="E994" s="37" t="s">
        <v>4791</v>
      </c>
      <c r="F994" s="38" t="s">
        <v>204</v>
      </c>
      <c r="G994" s="39" t="s">
        <v>4792</v>
      </c>
      <c r="H994" s="40">
        <v>43361</v>
      </c>
      <c r="I994" s="41">
        <f>Table13[[#This Row],[Fecha 
de 
expedición]]+1461</f>
        <v>44822</v>
      </c>
      <c r="J994" s="62" t="str">
        <f t="shared" ca="1" si="48"/>
        <v>no</v>
      </c>
      <c r="K994" s="8" t="str">
        <f t="shared" ca="1" si="49"/>
        <v/>
      </c>
      <c r="L994" s="8"/>
      <c r="M994" s="8" t="str">
        <f t="shared" ca="1" si="50"/>
        <v>si</v>
      </c>
      <c r="Q994" s="23" t="str" cm="1">
        <f t="array" aca="1" ref="Q994" ca="1">_xlfn.IFS(J994="no","no",$B$10="si","si")</f>
        <v>no</v>
      </c>
    </row>
    <row r="995" spans="1:17" x14ac:dyDescent="0.3">
      <c r="A995" s="63" t="s">
        <v>4793</v>
      </c>
      <c r="B995" s="56" t="s">
        <v>44</v>
      </c>
      <c r="C995" s="80" t="s">
        <v>4794</v>
      </c>
      <c r="D995" s="38" t="s">
        <v>57</v>
      </c>
      <c r="E995" s="37" t="s">
        <v>4795</v>
      </c>
      <c r="F995" s="38" t="s">
        <v>155</v>
      </c>
      <c r="G995" s="39" t="s">
        <v>4796</v>
      </c>
      <c r="H995" s="40">
        <v>43361</v>
      </c>
      <c r="I995" s="41">
        <f>Table13[[#This Row],[Fecha 
de 
expedición]]+1461</f>
        <v>44822</v>
      </c>
      <c r="J995" s="62" t="str">
        <f t="shared" ca="1" si="48"/>
        <v>no</v>
      </c>
      <c r="K995" s="8" t="str">
        <f t="shared" ca="1" si="49"/>
        <v/>
      </c>
      <c r="L995" s="8"/>
      <c r="M995" s="8" t="str">
        <f t="shared" ca="1" si="50"/>
        <v>si</v>
      </c>
      <c r="Q995" s="23" t="str" cm="1">
        <f t="array" aca="1" ref="Q995" ca="1">_xlfn.IFS(J995="no","no",$B$10="si","si")</f>
        <v>no</v>
      </c>
    </row>
    <row r="996" spans="1:17" x14ac:dyDescent="0.3">
      <c r="A996" s="63" t="s">
        <v>4797</v>
      </c>
      <c r="B996" s="56" t="s">
        <v>44</v>
      </c>
      <c r="C996" s="80" t="s">
        <v>4798</v>
      </c>
      <c r="D996" s="38" t="s">
        <v>46</v>
      </c>
      <c r="E996" s="37" t="s">
        <v>4799</v>
      </c>
      <c r="F996" s="38" t="s">
        <v>74</v>
      </c>
      <c r="G996" s="39" t="s">
        <v>10060</v>
      </c>
      <c r="H996" s="40">
        <v>43361</v>
      </c>
      <c r="I996" s="41">
        <f>Table13[[#This Row],[Fecha 
de 
expedición]]+1461</f>
        <v>44822</v>
      </c>
      <c r="J996" s="62" t="str">
        <f t="shared" ca="1" si="48"/>
        <v>no</v>
      </c>
      <c r="K996" s="8" t="str">
        <f t="shared" ca="1" si="49"/>
        <v/>
      </c>
      <c r="L996" s="8"/>
      <c r="M996" s="8" t="str">
        <f t="shared" ca="1" si="50"/>
        <v>si</v>
      </c>
      <c r="Q996" s="23" t="str" cm="1">
        <f t="array" aca="1" ref="Q996" ca="1">_xlfn.IFS(J996="no","no",$B$10="si","si")</f>
        <v>no</v>
      </c>
    </row>
    <row r="997" spans="1:17" x14ac:dyDescent="0.3">
      <c r="A997" s="63" t="s">
        <v>4801</v>
      </c>
      <c r="B997" s="56" t="s">
        <v>44</v>
      </c>
      <c r="C997" s="80" t="s">
        <v>4802</v>
      </c>
      <c r="D997" s="38" t="s">
        <v>57</v>
      </c>
      <c r="E997" s="37" t="s">
        <v>4803</v>
      </c>
      <c r="F997" s="38" t="s">
        <v>129</v>
      </c>
      <c r="G997" s="39" t="s">
        <v>4804</v>
      </c>
      <c r="H997" s="40">
        <v>43361</v>
      </c>
      <c r="I997" s="41">
        <f>Table13[[#This Row],[Fecha 
de 
expedición]]+1461</f>
        <v>44822</v>
      </c>
      <c r="J997" s="62" t="str">
        <f t="shared" ca="1" si="48"/>
        <v>no</v>
      </c>
      <c r="K997" s="8" t="str">
        <f t="shared" ca="1" si="49"/>
        <v/>
      </c>
      <c r="L997" s="8"/>
      <c r="M997" s="8" t="str">
        <f t="shared" ca="1" si="50"/>
        <v>si</v>
      </c>
      <c r="Q997" s="23" t="str" cm="1">
        <f t="array" aca="1" ref="Q997" ca="1">_xlfn.IFS(J997="no","no",$B$10="si","si")</f>
        <v>no</v>
      </c>
    </row>
    <row r="998" spans="1:17" x14ac:dyDescent="0.3">
      <c r="A998" s="63" t="s">
        <v>4805</v>
      </c>
      <c r="B998" s="56" t="s">
        <v>44</v>
      </c>
      <c r="C998" s="80" t="s">
        <v>4806</v>
      </c>
      <c r="D998" s="38" t="s">
        <v>57</v>
      </c>
      <c r="E998" s="37" t="s">
        <v>4807</v>
      </c>
      <c r="F998" s="38" t="s">
        <v>299</v>
      </c>
      <c r="G998" s="39" t="s">
        <v>4808</v>
      </c>
      <c r="H998" s="40">
        <v>43361</v>
      </c>
      <c r="I998" s="41">
        <f>Table13[[#This Row],[Fecha 
de 
expedición]]+1461</f>
        <v>44822</v>
      </c>
      <c r="J998" s="62" t="str">
        <f t="shared" ca="1" si="48"/>
        <v>no</v>
      </c>
      <c r="K998" s="8" t="str">
        <f t="shared" ca="1" si="49"/>
        <v/>
      </c>
      <c r="L998" s="8"/>
      <c r="M998" s="8" t="str">
        <f t="shared" ca="1" si="50"/>
        <v>si</v>
      </c>
      <c r="Q998" s="23" t="str" cm="1">
        <f t="array" aca="1" ref="Q998" ca="1">_xlfn.IFS(J998="no","no",$B$10="si","si")</f>
        <v>no</v>
      </c>
    </row>
    <row r="999" spans="1:17" x14ac:dyDescent="0.3">
      <c r="A999" s="63" t="s">
        <v>4809</v>
      </c>
      <c r="B999" s="56" t="s">
        <v>44</v>
      </c>
      <c r="C999" s="80" t="s">
        <v>4810</v>
      </c>
      <c r="D999" s="38" t="s">
        <v>57</v>
      </c>
      <c r="E999" s="37" t="s">
        <v>4811</v>
      </c>
      <c r="F999" s="38" t="s">
        <v>555</v>
      </c>
      <c r="G999" s="39" t="s">
        <v>4812</v>
      </c>
      <c r="H999" s="40">
        <v>43361</v>
      </c>
      <c r="I999" s="41">
        <f>Table13[[#This Row],[Fecha 
de 
expedición]]+1461</f>
        <v>44822</v>
      </c>
      <c r="J999" s="62" t="str">
        <f t="shared" ca="1" si="48"/>
        <v>no</v>
      </c>
      <c r="K999" s="8" t="str">
        <f t="shared" ca="1" si="49"/>
        <v/>
      </c>
      <c r="L999" s="8"/>
      <c r="M999" s="8" t="str">
        <f t="shared" ca="1" si="50"/>
        <v>si</v>
      </c>
      <c r="Q999" s="23" t="str" cm="1">
        <f t="array" aca="1" ref="Q999" ca="1">_xlfn.IFS(J999="no","no",$B$10="si","si")</f>
        <v>no</v>
      </c>
    </row>
    <row r="1000" spans="1:17" x14ac:dyDescent="0.3">
      <c r="A1000" s="63" t="s">
        <v>4813</v>
      </c>
      <c r="B1000" s="56" t="s">
        <v>44</v>
      </c>
      <c r="C1000" s="80" t="s">
        <v>4814</v>
      </c>
      <c r="D1000" s="38" t="s">
        <v>57</v>
      </c>
      <c r="E1000" s="37" t="s">
        <v>4815</v>
      </c>
      <c r="F1000" s="38" t="s">
        <v>1048</v>
      </c>
      <c r="G1000" s="39" t="s">
        <v>4816</v>
      </c>
      <c r="H1000" s="40">
        <v>43389</v>
      </c>
      <c r="I1000" s="41">
        <f>Table13[[#This Row],[Fecha 
de 
expedición]]+1461</f>
        <v>44850</v>
      </c>
      <c r="J1000" s="62" t="str">
        <f t="shared" ca="1" si="48"/>
        <v>no</v>
      </c>
      <c r="K1000" s="8" t="str">
        <f t="shared" ca="1" si="49"/>
        <v/>
      </c>
      <c r="L1000" s="8"/>
      <c r="M1000" s="8" t="str">
        <f t="shared" ca="1" si="50"/>
        <v>si</v>
      </c>
      <c r="Q1000" s="23" t="str" cm="1">
        <f t="array" aca="1" ref="Q1000" ca="1">_xlfn.IFS(J1000="no","no",$B$10="si","si")</f>
        <v>no</v>
      </c>
    </row>
    <row r="1001" spans="1:17" x14ac:dyDescent="0.3">
      <c r="A1001" s="63" t="s">
        <v>4817</v>
      </c>
      <c r="B1001" s="56" t="s">
        <v>395</v>
      </c>
      <c r="C1001" s="80" t="s">
        <v>4818</v>
      </c>
      <c r="D1001" s="38" t="s">
        <v>57</v>
      </c>
      <c r="E1001" s="37" t="s">
        <v>4819</v>
      </c>
      <c r="F1001" s="38" t="s">
        <v>262</v>
      </c>
      <c r="G1001" s="39" t="s">
        <v>4820</v>
      </c>
      <c r="H1001" s="40">
        <v>43389</v>
      </c>
      <c r="I1001" s="41">
        <f>Table13[[#This Row],[Fecha 
de 
expedición]]+1461</f>
        <v>44850</v>
      </c>
      <c r="J1001" s="62" t="str">
        <f t="shared" ca="1" si="48"/>
        <v>no</v>
      </c>
      <c r="K1001" s="8" t="str">
        <f t="shared" ca="1" si="49"/>
        <v/>
      </c>
      <c r="L1001" s="8"/>
      <c r="M1001" s="8" t="str">
        <f t="shared" ca="1" si="50"/>
        <v>si</v>
      </c>
      <c r="Q1001" s="23" t="str" cm="1">
        <f t="array" aca="1" ref="Q1001" ca="1">_xlfn.IFS(J1001="no","no",$B$10="si","si")</f>
        <v>no</v>
      </c>
    </row>
    <row r="1002" spans="1:17" x14ac:dyDescent="0.3">
      <c r="A1002" s="63" t="s">
        <v>4821</v>
      </c>
      <c r="B1002" s="56" t="s">
        <v>44</v>
      </c>
      <c r="C1002" s="80" t="s">
        <v>4822</v>
      </c>
      <c r="D1002" s="38" t="s">
        <v>57</v>
      </c>
      <c r="E1002" s="37" t="s">
        <v>3938</v>
      </c>
      <c r="F1002" s="38" t="s">
        <v>425</v>
      </c>
      <c r="G1002" s="39" t="s">
        <v>10061</v>
      </c>
      <c r="H1002" s="40">
        <v>43389</v>
      </c>
      <c r="I1002" s="41">
        <f>Table13[[#This Row],[Fecha 
de 
expedición]]+1461</f>
        <v>44850</v>
      </c>
      <c r="J1002" s="62" t="str">
        <f t="shared" ca="1" si="48"/>
        <v>no</v>
      </c>
      <c r="K1002" s="8" t="str">
        <f t="shared" ca="1" si="49"/>
        <v/>
      </c>
      <c r="L1002" s="8"/>
      <c r="M1002" s="8" t="str">
        <f t="shared" ca="1" si="50"/>
        <v>si</v>
      </c>
      <c r="Q1002" s="23" t="str" cm="1">
        <f t="array" aca="1" ref="Q1002" ca="1">_xlfn.IFS(J1002="no","no",$B$10="si","si")</f>
        <v>no</v>
      </c>
    </row>
    <row r="1003" spans="1:17" x14ac:dyDescent="0.3">
      <c r="A1003" s="63" t="s">
        <v>4825</v>
      </c>
      <c r="B1003" s="56" t="s">
        <v>44</v>
      </c>
      <c r="C1003" s="80" t="s">
        <v>4826</v>
      </c>
      <c r="D1003" s="38" t="s">
        <v>57</v>
      </c>
      <c r="E1003" s="37" t="s">
        <v>4827</v>
      </c>
      <c r="F1003" s="38" t="s">
        <v>69</v>
      </c>
      <c r="G1003" s="39" t="s">
        <v>4828</v>
      </c>
      <c r="H1003" s="40">
        <v>43389</v>
      </c>
      <c r="I1003" s="41">
        <f>Table13[[#This Row],[Fecha 
de 
expedición]]+1461</f>
        <v>44850</v>
      </c>
      <c r="J1003" s="62" t="str">
        <f t="shared" ca="1" si="48"/>
        <v>no</v>
      </c>
      <c r="K1003" s="8" t="str">
        <f t="shared" ca="1" si="49"/>
        <v/>
      </c>
      <c r="L1003" s="8"/>
      <c r="M1003" s="8" t="str">
        <f t="shared" ca="1" si="50"/>
        <v>si</v>
      </c>
      <c r="Q1003" s="23" t="str" cm="1">
        <f t="array" aca="1" ref="Q1003" ca="1">_xlfn.IFS(J1003="no","no",$B$10="si","si")</f>
        <v>no</v>
      </c>
    </row>
    <row r="1004" spans="1:17" x14ac:dyDescent="0.3">
      <c r="A1004" s="63" t="s">
        <v>4829</v>
      </c>
      <c r="B1004" s="56" t="s">
        <v>44</v>
      </c>
      <c r="C1004" s="80" t="s">
        <v>4830</v>
      </c>
      <c r="D1004" s="38" t="s">
        <v>57</v>
      </c>
      <c r="E1004" s="37" t="s">
        <v>4831</v>
      </c>
      <c r="F1004" s="38" t="s">
        <v>1035</v>
      </c>
      <c r="G1004" s="39" t="s">
        <v>4832</v>
      </c>
      <c r="H1004" s="40">
        <v>43389</v>
      </c>
      <c r="I1004" s="41">
        <f>Table13[[#This Row],[Fecha 
de 
expedición]]+1461</f>
        <v>44850</v>
      </c>
      <c r="J1004" s="62" t="str">
        <f t="shared" ca="1" si="48"/>
        <v>no</v>
      </c>
      <c r="K1004" s="8" t="str">
        <f t="shared" ca="1" si="49"/>
        <v/>
      </c>
      <c r="L1004" s="8"/>
      <c r="M1004" s="8" t="str">
        <f t="shared" ca="1" si="50"/>
        <v>si</v>
      </c>
      <c r="Q1004" s="23" t="str" cm="1">
        <f t="array" aca="1" ref="Q1004" ca="1">_xlfn.IFS(J1004="no","no",$B$10="si","si")</f>
        <v>no</v>
      </c>
    </row>
    <row r="1005" spans="1:17" x14ac:dyDescent="0.3">
      <c r="A1005" s="63" t="s">
        <v>4833</v>
      </c>
      <c r="B1005" s="56" t="s">
        <v>44</v>
      </c>
      <c r="C1005" s="80" t="s">
        <v>4834</v>
      </c>
      <c r="D1005" s="38" t="s">
        <v>46</v>
      </c>
      <c r="E1005" s="37" t="s">
        <v>10062</v>
      </c>
      <c r="F1005" s="38" t="s">
        <v>655</v>
      </c>
      <c r="G1005" s="39" t="s">
        <v>10063</v>
      </c>
      <c r="H1005" s="40">
        <v>43389</v>
      </c>
      <c r="I1005" s="41">
        <f>Table13[[#This Row],[Fecha 
de 
expedición]]+1461</f>
        <v>44850</v>
      </c>
      <c r="J1005" s="62" t="str">
        <f t="shared" ca="1" si="48"/>
        <v>no</v>
      </c>
      <c r="K1005" s="8" t="str">
        <f t="shared" ca="1" si="49"/>
        <v/>
      </c>
      <c r="L1005" s="8"/>
      <c r="M1005" s="8" t="str">
        <f t="shared" ca="1" si="50"/>
        <v>si</v>
      </c>
      <c r="Q1005" s="23" t="str" cm="1">
        <f t="array" aca="1" ref="Q1005" ca="1">_xlfn.IFS(J1005="no","no",$B$10="si","si")</f>
        <v>no</v>
      </c>
    </row>
    <row r="1006" spans="1:17" x14ac:dyDescent="0.3">
      <c r="A1006" s="63" t="s">
        <v>4837</v>
      </c>
      <c r="B1006" s="56" t="s">
        <v>44</v>
      </c>
      <c r="C1006" s="80" t="s">
        <v>4838</v>
      </c>
      <c r="D1006" s="38" t="s">
        <v>57</v>
      </c>
      <c r="E1006" s="37" t="s">
        <v>10064</v>
      </c>
      <c r="F1006" s="38" t="s">
        <v>402</v>
      </c>
      <c r="G1006" s="39" t="s">
        <v>10065</v>
      </c>
      <c r="H1006" s="40">
        <v>43389</v>
      </c>
      <c r="I1006" s="41">
        <f>Table13[[#This Row],[Fecha 
de 
expedición]]+1461</f>
        <v>44850</v>
      </c>
      <c r="J1006" s="62" t="str">
        <f t="shared" ca="1" si="48"/>
        <v>no</v>
      </c>
      <c r="K1006" s="8" t="str">
        <f t="shared" ca="1" si="49"/>
        <v/>
      </c>
      <c r="L1006" s="8"/>
      <c r="M1006" s="8" t="str">
        <f t="shared" ca="1" si="50"/>
        <v>si</v>
      </c>
      <c r="Q1006" s="23" t="str" cm="1">
        <f t="array" aca="1" ref="Q1006" ca="1">_xlfn.IFS(J1006="no","no",$B$10="si","si")</f>
        <v>no</v>
      </c>
    </row>
    <row r="1007" spans="1:17" x14ac:dyDescent="0.3">
      <c r="A1007" s="63" t="s">
        <v>4841</v>
      </c>
      <c r="B1007" s="56" t="s">
        <v>44</v>
      </c>
      <c r="C1007" s="80" t="s">
        <v>4842</v>
      </c>
      <c r="D1007" s="38" t="s">
        <v>57</v>
      </c>
      <c r="E1007" s="37" t="s">
        <v>10066</v>
      </c>
      <c r="F1007" s="38" t="s">
        <v>74</v>
      </c>
      <c r="G1007" s="39" t="s">
        <v>10067</v>
      </c>
      <c r="H1007" s="40">
        <v>43389</v>
      </c>
      <c r="I1007" s="41">
        <f>Table13[[#This Row],[Fecha 
de 
expedición]]+1461</f>
        <v>44850</v>
      </c>
      <c r="J1007" s="62" t="str">
        <f t="shared" ca="1" si="48"/>
        <v>no</v>
      </c>
      <c r="K1007" s="8" t="str">
        <f t="shared" ca="1" si="49"/>
        <v/>
      </c>
      <c r="L1007" s="8"/>
      <c r="M1007" s="8" t="str">
        <f t="shared" ca="1" si="50"/>
        <v>si</v>
      </c>
      <c r="Q1007" s="23" t="str" cm="1">
        <f t="array" aca="1" ref="Q1007" ca="1">_xlfn.IFS(J1007="no","no",$B$10="si","si")</f>
        <v>no</v>
      </c>
    </row>
    <row r="1008" spans="1:17" x14ac:dyDescent="0.3">
      <c r="A1008" s="63" t="s">
        <v>4845</v>
      </c>
      <c r="B1008" s="56" t="s">
        <v>44</v>
      </c>
      <c r="C1008" s="80" t="s">
        <v>4846</v>
      </c>
      <c r="D1008" s="38" t="s">
        <v>57</v>
      </c>
      <c r="E1008" s="37" t="s">
        <v>10068</v>
      </c>
      <c r="F1008" s="38" t="s">
        <v>74</v>
      </c>
      <c r="G1008" s="39" t="s">
        <v>10069</v>
      </c>
      <c r="H1008" s="40">
        <v>43389</v>
      </c>
      <c r="I1008" s="41">
        <f>Table13[[#This Row],[Fecha 
de 
expedición]]+1461</f>
        <v>44850</v>
      </c>
      <c r="J1008" s="62" t="str">
        <f t="shared" ca="1" si="48"/>
        <v>no</v>
      </c>
      <c r="K1008" s="8" t="str">
        <f t="shared" ca="1" si="49"/>
        <v/>
      </c>
      <c r="L1008" s="8"/>
      <c r="M1008" s="8" t="str">
        <f t="shared" ca="1" si="50"/>
        <v>si</v>
      </c>
      <c r="Q1008" s="23" t="str" cm="1">
        <f t="array" aca="1" ref="Q1008" ca="1">_xlfn.IFS(J1008="no","no",$B$10="si","si")</f>
        <v>no</v>
      </c>
    </row>
    <row r="1009" spans="1:17" x14ac:dyDescent="0.3">
      <c r="A1009" s="63" t="s">
        <v>4849</v>
      </c>
      <c r="B1009" s="56" t="s">
        <v>44</v>
      </c>
      <c r="C1009" s="80" t="s">
        <v>4850</v>
      </c>
      <c r="D1009" s="38" t="s">
        <v>57</v>
      </c>
      <c r="E1009" s="37" t="s">
        <v>4851</v>
      </c>
      <c r="F1009" s="38" t="s">
        <v>53</v>
      </c>
      <c r="G1009" s="39" t="s">
        <v>10070</v>
      </c>
      <c r="H1009" s="40">
        <v>43389</v>
      </c>
      <c r="I1009" s="41">
        <f>Table13[[#This Row],[Fecha 
de 
expedición]]+1461</f>
        <v>44850</v>
      </c>
      <c r="J1009" s="62" t="str">
        <f t="shared" ca="1" si="48"/>
        <v>no</v>
      </c>
      <c r="K1009" s="8" t="str">
        <f t="shared" ca="1" si="49"/>
        <v/>
      </c>
      <c r="L1009" s="8"/>
      <c r="M1009" s="8" t="str">
        <f t="shared" ca="1" si="50"/>
        <v>si</v>
      </c>
      <c r="Q1009" s="23" t="str" cm="1">
        <f t="array" aca="1" ref="Q1009" ca="1">_xlfn.IFS(J1009="no","no",$B$10="si","si")</f>
        <v>no</v>
      </c>
    </row>
    <row r="1010" spans="1:17" x14ac:dyDescent="0.3">
      <c r="A1010" s="63" t="s">
        <v>4853</v>
      </c>
      <c r="B1010" s="56" t="s">
        <v>44</v>
      </c>
      <c r="C1010" s="80" t="s">
        <v>4854</v>
      </c>
      <c r="D1010" s="38" t="s">
        <v>46</v>
      </c>
      <c r="E1010" s="37" t="s">
        <v>4855</v>
      </c>
      <c r="F1010" s="38" t="s">
        <v>124</v>
      </c>
      <c r="G1010" s="39" t="s">
        <v>10071</v>
      </c>
      <c r="H1010" s="40">
        <v>43389</v>
      </c>
      <c r="I1010" s="41">
        <f>Table13[[#This Row],[Fecha 
de 
expedición]]+1461</f>
        <v>44850</v>
      </c>
      <c r="J1010" s="62" t="str">
        <f t="shared" ca="1" si="48"/>
        <v>no</v>
      </c>
      <c r="K1010" s="8" t="str">
        <f t="shared" ca="1" si="49"/>
        <v/>
      </c>
      <c r="L1010" s="8"/>
      <c r="M1010" s="8" t="str">
        <f t="shared" ca="1" si="50"/>
        <v>si</v>
      </c>
      <c r="Q1010" s="23" t="str" cm="1">
        <f t="array" aca="1" ref="Q1010" ca="1">_xlfn.IFS(J1010="no","no",$B$10="si","si")</f>
        <v>no</v>
      </c>
    </row>
    <row r="1011" spans="1:17" x14ac:dyDescent="0.3">
      <c r="A1011" s="63" t="s">
        <v>4857</v>
      </c>
      <c r="B1011" s="56" t="s">
        <v>44</v>
      </c>
      <c r="C1011" s="80" t="s">
        <v>4858</v>
      </c>
      <c r="D1011" s="38" t="s">
        <v>57</v>
      </c>
      <c r="E1011" s="37" t="s">
        <v>4859</v>
      </c>
      <c r="F1011" s="38" t="s">
        <v>1349</v>
      </c>
      <c r="G1011" s="39" t="s">
        <v>10072</v>
      </c>
      <c r="H1011" s="40">
        <v>43389</v>
      </c>
      <c r="I1011" s="41">
        <f>Table13[[#This Row],[Fecha 
de 
expedición]]+1461</f>
        <v>44850</v>
      </c>
      <c r="J1011" s="62" t="str">
        <f t="shared" ca="1" si="48"/>
        <v>no</v>
      </c>
      <c r="K1011" s="8" t="str">
        <f t="shared" ca="1" si="49"/>
        <v/>
      </c>
      <c r="L1011" s="8"/>
      <c r="M1011" s="8" t="str">
        <f t="shared" ca="1" si="50"/>
        <v>si</v>
      </c>
      <c r="Q1011" s="23" t="str" cm="1">
        <f t="array" aca="1" ref="Q1011" ca="1">_xlfn.IFS(J1011="no","no",$B$10="si","si")</f>
        <v>no</v>
      </c>
    </row>
    <row r="1012" spans="1:17" x14ac:dyDescent="0.3">
      <c r="A1012" s="63" t="s">
        <v>4861</v>
      </c>
      <c r="B1012" s="56" t="s">
        <v>44</v>
      </c>
      <c r="C1012" s="80" t="s">
        <v>4862</v>
      </c>
      <c r="D1012" s="38" t="s">
        <v>57</v>
      </c>
      <c r="E1012" s="37" t="s">
        <v>10073</v>
      </c>
      <c r="F1012" s="38" t="s">
        <v>237</v>
      </c>
      <c r="G1012" s="39" t="s">
        <v>4864</v>
      </c>
      <c r="H1012" s="40">
        <v>43389</v>
      </c>
      <c r="I1012" s="41">
        <f>Table13[[#This Row],[Fecha 
de 
expedición]]+1461</f>
        <v>44850</v>
      </c>
      <c r="J1012" s="62" t="str">
        <f t="shared" ca="1" si="48"/>
        <v>no</v>
      </c>
      <c r="K1012" s="8" t="str">
        <f t="shared" ca="1" si="49"/>
        <v/>
      </c>
      <c r="L1012" s="8"/>
      <c r="M1012" s="8" t="str">
        <f t="shared" ca="1" si="50"/>
        <v>si</v>
      </c>
      <c r="Q1012" s="23" t="str" cm="1">
        <f t="array" aca="1" ref="Q1012" ca="1">_xlfn.IFS(J1012="no","no",$B$10="si","si")</f>
        <v>no</v>
      </c>
    </row>
    <row r="1013" spans="1:17" x14ac:dyDescent="0.3">
      <c r="A1013" s="63" t="s">
        <v>4865</v>
      </c>
      <c r="B1013" s="56" t="s">
        <v>44</v>
      </c>
      <c r="C1013" s="80" t="s">
        <v>4866</v>
      </c>
      <c r="D1013" s="38" t="s">
        <v>57</v>
      </c>
      <c r="E1013" s="37" t="s">
        <v>4867</v>
      </c>
      <c r="F1013" s="38" t="s">
        <v>10074</v>
      </c>
      <c r="G1013" s="39" t="s">
        <v>10075</v>
      </c>
      <c r="H1013" s="40">
        <v>43389</v>
      </c>
      <c r="I1013" s="41">
        <f>Table13[[#This Row],[Fecha 
de 
expedición]]+1461</f>
        <v>44850</v>
      </c>
      <c r="J1013" s="62" t="str">
        <f t="shared" ca="1" si="48"/>
        <v>no</v>
      </c>
      <c r="K1013" s="8" t="str">
        <f t="shared" ca="1" si="49"/>
        <v/>
      </c>
      <c r="L1013" s="8"/>
      <c r="M1013" s="8" t="str">
        <f t="shared" ca="1" si="50"/>
        <v>si</v>
      </c>
      <c r="Q1013" s="23" t="str" cm="1">
        <f t="array" aca="1" ref="Q1013" ca="1">_xlfn.IFS(J1013="no","no",$B$10="si","si")</f>
        <v>no</v>
      </c>
    </row>
    <row r="1014" spans="1:17" x14ac:dyDescent="0.3">
      <c r="A1014" s="63" t="s">
        <v>4869</v>
      </c>
      <c r="B1014" s="56" t="s">
        <v>44</v>
      </c>
      <c r="C1014" s="80" t="s">
        <v>4870</v>
      </c>
      <c r="D1014" s="38" t="s">
        <v>57</v>
      </c>
      <c r="E1014" s="37" t="s">
        <v>4871</v>
      </c>
      <c r="F1014" s="38" t="s">
        <v>74</v>
      </c>
      <c r="G1014" s="39" t="s">
        <v>10076</v>
      </c>
      <c r="H1014" s="40">
        <v>43389</v>
      </c>
      <c r="I1014" s="41">
        <f>Table13[[#This Row],[Fecha 
de 
expedición]]+1461</f>
        <v>44850</v>
      </c>
      <c r="J1014" s="62" t="str">
        <f t="shared" ca="1" si="48"/>
        <v>no</v>
      </c>
      <c r="K1014" s="8" t="str">
        <f t="shared" ca="1" si="49"/>
        <v/>
      </c>
      <c r="L1014" s="8"/>
      <c r="M1014" s="8" t="str">
        <f t="shared" ca="1" si="50"/>
        <v>si</v>
      </c>
      <c r="Q1014" s="23" t="str" cm="1">
        <f t="array" aca="1" ref="Q1014" ca="1">_xlfn.IFS(J1014="no","no",$B$10="si","si")</f>
        <v>no</v>
      </c>
    </row>
    <row r="1015" spans="1:17" x14ac:dyDescent="0.3">
      <c r="A1015" s="63" t="s">
        <v>4873</v>
      </c>
      <c r="B1015" s="56" t="s">
        <v>44</v>
      </c>
      <c r="C1015" s="80" t="s">
        <v>4874</v>
      </c>
      <c r="D1015" s="38" t="s">
        <v>57</v>
      </c>
      <c r="E1015" s="37" t="s">
        <v>4875</v>
      </c>
      <c r="F1015" s="38" t="s">
        <v>678</v>
      </c>
      <c r="G1015" s="39" t="s">
        <v>4876</v>
      </c>
      <c r="H1015" s="40">
        <v>43389</v>
      </c>
      <c r="I1015" s="41">
        <f>Table13[[#This Row],[Fecha 
de 
expedición]]+1461</f>
        <v>44850</v>
      </c>
      <c r="J1015" s="62" t="str">
        <f t="shared" ca="1" si="48"/>
        <v>no</v>
      </c>
      <c r="K1015" s="8" t="str">
        <f t="shared" ca="1" si="49"/>
        <v/>
      </c>
      <c r="L1015" s="8"/>
      <c r="M1015" s="8" t="str">
        <f t="shared" ca="1" si="50"/>
        <v>si</v>
      </c>
      <c r="Q1015" s="23" t="str" cm="1">
        <f t="array" aca="1" ref="Q1015" ca="1">_xlfn.IFS(J1015="no","no",$B$10="si","si")</f>
        <v>no</v>
      </c>
    </row>
    <row r="1016" spans="1:17" x14ac:dyDescent="0.3">
      <c r="A1016" s="63" t="s">
        <v>4877</v>
      </c>
      <c r="B1016" s="56" t="s">
        <v>44</v>
      </c>
      <c r="C1016" s="80" t="s">
        <v>4878</v>
      </c>
      <c r="D1016" s="38" t="s">
        <v>57</v>
      </c>
      <c r="E1016" s="37" t="s">
        <v>10077</v>
      </c>
      <c r="F1016" s="38" t="s">
        <v>74</v>
      </c>
      <c r="G1016" s="39" t="s">
        <v>10078</v>
      </c>
      <c r="H1016" s="40">
        <v>43389</v>
      </c>
      <c r="I1016" s="41">
        <f>Table13[[#This Row],[Fecha 
de 
expedición]]+1461</f>
        <v>44850</v>
      </c>
      <c r="J1016" s="62" t="str">
        <f t="shared" ca="1" si="48"/>
        <v>no</v>
      </c>
      <c r="K1016" s="8" t="str">
        <f t="shared" ca="1" si="49"/>
        <v/>
      </c>
      <c r="L1016" s="8"/>
      <c r="M1016" s="8" t="str">
        <f t="shared" ca="1" si="50"/>
        <v>si</v>
      </c>
      <c r="Q1016" s="23" t="str" cm="1">
        <f t="array" aca="1" ref="Q1016" ca="1">_xlfn.IFS(J1016="no","no",$B$10="si","si")</f>
        <v>no</v>
      </c>
    </row>
    <row r="1017" spans="1:17" x14ac:dyDescent="0.3">
      <c r="A1017" s="63" t="s">
        <v>4881</v>
      </c>
      <c r="B1017" s="56" t="s">
        <v>44</v>
      </c>
      <c r="C1017" s="80" t="s">
        <v>4882</v>
      </c>
      <c r="D1017" s="38" t="s">
        <v>57</v>
      </c>
      <c r="E1017" s="37" t="s">
        <v>4883</v>
      </c>
      <c r="F1017" s="38" t="s">
        <v>2175</v>
      </c>
      <c r="G1017" s="39" t="s">
        <v>4884</v>
      </c>
      <c r="H1017" s="40">
        <v>43389</v>
      </c>
      <c r="I1017" s="41">
        <f>Table13[[#This Row],[Fecha 
de 
expedición]]+1461</f>
        <v>44850</v>
      </c>
      <c r="J1017" s="62" t="str">
        <f t="shared" ca="1" si="48"/>
        <v>no</v>
      </c>
      <c r="K1017" s="8" t="str">
        <f t="shared" ca="1" si="49"/>
        <v/>
      </c>
      <c r="L1017" s="8"/>
      <c r="M1017" s="8" t="str">
        <f t="shared" ca="1" si="50"/>
        <v>si</v>
      </c>
      <c r="Q1017" s="23" t="str" cm="1">
        <f t="array" aca="1" ref="Q1017" ca="1">_xlfn.IFS(J1017="no","no",$B$10="si","si")</f>
        <v>no</v>
      </c>
    </row>
    <row r="1018" spans="1:17" x14ac:dyDescent="0.3">
      <c r="A1018" s="63" t="s">
        <v>4885</v>
      </c>
      <c r="B1018" s="56" t="s">
        <v>44</v>
      </c>
      <c r="C1018" s="80" t="s">
        <v>4886</v>
      </c>
      <c r="D1018" s="38" t="s">
        <v>57</v>
      </c>
      <c r="E1018" s="37" t="s">
        <v>4887</v>
      </c>
      <c r="F1018" s="38" t="s">
        <v>1011</v>
      </c>
      <c r="G1018" s="39" t="s">
        <v>10079</v>
      </c>
      <c r="H1018" s="40">
        <v>43389</v>
      </c>
      <c r="I1018" s="41">
        <f>Table13[[#This Row],[Fecha 
de 
expedición]]+1461</f>
        <v>44850</v>
      </c>
      <c r="J1018" s="62" t="str">
        <f t="shared" ca="1" si="48"/>
        <v>no</v>
      </c>
      <c r="K1018" s="8" t="str">
        <f t="shared" ca="1" si="49"/>
        <v/>
      </c>
      <c r="L1018" s="8"/>
      <c r="M1018" s="8" t="str">
        <f t="shared" ca="1" si="50"/>
        <v>si</v>
      </c>
      <c r="Q1018" s="23" t="str" cm="1">
        <f t="array" aca="1" ref="Q1018" ca="1">_xlfn.IFS(J1018="no","no",$B$10="si","si")</f>
        <v>no</v>
      </c>
    </row>
    <row r="1019" spans="1:17" x14ac:dyDescent="0.3">
      <c r="A1019" s="63" t="s">
        <v>4889</v>
      </c>
      <c r="B1019" s="56" t="s">
        <v>10080</v>
      </c>
      <c r="C1019" s="80" t="s">
        <v>4890</v>
      </c>
      <c r="D1019" s="38" t="s">
        <v>57</v>
      </c>
      <c r="E1019" s="37" t="s">
        <v>4891</v>
      </c>
      <c r="F1019" s="38" t="s">
        <v>664</v>
      </c>
      <c r="G1019" s="39" t="s">
        <v>4892</v>
      </c>
      <c r="H1019" s="40">
        <v>43389</v>
      </c>
      <c r="I1019" s="41">
        <f>Table13[[#This Row],[Fecha 
de 
expedición]]+1461</f>
        <v>44850</v>
      </c>
      <c r="J1019" s="62" t="str">
        <f t="shared" ca="1" si="48"/>
        <v>no</v>
      </c>
      <c r="K1019" s="8" t="str">
        <f t="shared" ca="1" si="49"/>
        <v/>
      </c>
      <c r="L1019" s="8"/>
      <c r="M1019" s="8" t="str">
        <f t="shared" ca="1" si="50"/>
        <v>si</v>
      </c>
      <c r="Q1019" s="23" t="str" cm="1">
        <f t="array" aca="1" ref="Q1019" ca="1">_xlfn.IFS(J1019="no","no",$B$10="si","si")</f>
        <v>no</v>
      </c>
    </row>
    <row r="1020" spans="1:17" x14ac:dyDescent="0.3">
      <c r="A1020" s="63" t="s">
        <v>4893</v>
      </c>
      <c r="B1020" s="56" t="s">
        <v>44</v>
      </c>
      <c r="C1020" s="80" t="s">
        <v>4894</v>
      </c>
      <c r="D1020" s="38" t="s">
        <v>57</v>
      </c>
      <c r="E1020" s="37" t="s">
        <v>4895</v>
      </c>
      <c r="F1020" s="38" t="s">
        <v>267</v>
      </c>
      <c r="G1020" s="39" t="s">
        <v>10081</v>
      </c>
      <c r="H1020" s="40">
        <v>43389</v>
      </c>
      <c r="I1020" s="41">
        <f>Table13[[#This Row],[Fecha 
de 
expedición]]+1461</f>
        <v>44850</v>
      </c>
      <c r="J1020" s="62" t="str">
        <f t="shared" ca="1" si="48"/>
        <v>no</v>
      </c>
      <c r="K1020" s="8" t="str">
        <f t="shared" ca="1" si="49"/>
        <v/>
      </c>
      <c r="L1020" s="8"/>
      <c r="M1020" s="8" t="str">
        <f t="shared" ca="1" si="50"/>
        <v>si</v>
      </c>
      <c r="Q1020" s="23" t="str" cm="1">
        <f t="array" aca="1" ref="Q1020" ca="1">_xlfn.IFS(J1020="no","no",$B$10="si","si")</f>
        <v>no</v>
      </c>
    </row>
    <row r="1021" spans="1:17" x14ac:dyDescent="0.3">
      <c r="A1021" s="63" t="s">
        <v>4897</v>
      </c>
      <c r="B1021" s="56" t="s">
        <v>44</v>
      </c>
      <c r="C1021" s="80" t="s">
        <v>4898</v>
      </c>
      <c r="D1021" s="38" t="s">
        <v>57</v>
      </c>
      <c r="E1021" s="37" t="s">
        <v>4899</v>
      </c>
      <c r="F1021" s="38" t="s">
        <v>119</v>
      </c>
      <c r="G1021" s="39" t="s">
        <v>10082</v>
      </c>
      <c r="H1021" s="40">
        <v>43389</v>
      </c>
      <c r="I1021" s="41">
        <f>Table13[[#This Row],[Fecha 
de 
expedición]]+1461</f>
        <v>44850</v>
      </c>
      <c r="J1021" s="62" t="str">
        <f t="shared" ca="1" si="48"/>
        <v>no</v>
      </c>
      <c r="K1021" s="8" t="str">
        <f t="shared" ca="1" si="49"/>
        <v/>
      </c>
      <c r="L1021" s="8"/>
      <c r="M1021" s="8" t="str">
        <f t="shared" ca="1" si="50"/>
        <v>si</v>
      </c>
      <c r="Q1021" s="23" t="str" cm="1">
        <f t="array" aca="1" ref="Q1021" ca="1">_xlfn.IFS(J1021="no","no",$B$10="si","si")</f>
        <v>no</v>
      </c>
    </row>
    <row r="1022" spans="1:17" x14ac:dyDescent="0.3">
      <c r="A1022" s="63" t="s">
        <v>4901</v>
      </c>
      <c r="B1022" s="56" t="s">
        <v>44</v>
      </c>
      <c r="C1022" s="80" t="s">
        <v>4902</v>
      </c>
      <c r="D1022" s="38" t="s">
        <v>57</v>
      </c>
      <c r="E1022" s="37" t="s">
        <v>4903</v>
      </c>
      <c r="F1022" s="38" t="s">
        <v>299</v>
      </c>
      <c r="G1022" s="39" t="s">
        <v>4904</v>
      </c>
      <c r="H1022" s="40">
        <v>43389</v>
      </c>
      <c r="I1022" s="41">
        <f>Table13[[#This Row],[Fecha 
de 
expedición]]+1461</f>
        <v>44850</v>
      </c>
      <c r="J1022" s="62" t="str">
        <f t="shared" ca="1" si="48"/>
        <v>no</v>
      </c>
      <c r="K1022" s="8" t="str">
        <f t="shared" ca="1" si="49"/>
        <v/>
      </c>
      <c r="L1022" s="8"/>
      <c r="M1022" s="8" t="str">
        <f t="shared" ca="1" si="50"/>
        <v>si</v>
      </c>
      <c r="Q1022" s="23" t="str" cm="1">
        <f t="array" aca="1" ref="Q1022" ca="1">_xlfn.IFS(J1022="no","no",$B$10="si","si")</f>
        <v>no</v>
      </c>
    </row>
    <row r="1023" spans="1:17" x14ac:dyDescent="0.3">
      <c r="A1023" s="63" t="s">
        <v>4905</v>
      </c>
      <c r="B1023" s="56" t="s">
        <v>44</v>
      </c>
      <c r="C1023" s="80" t="s">
        <v>4906</v>
      </c>
      <c r="D1023" s="38" t="s">
        <v>57</v>
      </c>
      <c r="E1023" s="37" t="s">
        <v>4907</v>
      </c>
      <c r="F1023" s="38" t="s">
        <v>4080</v>
      </c>
      <c r="G1023" s="39" t="s">
        <v>10083</v>
      </c>
      <c r="H1023" s="40">
        <v>43389</v>
      </c>
      <c r="I1023" s="41">
        <f>Table13[[#This Row],[Fecha 
de 
expedición]]+1461</f>
        <v>44850</v>
      </c>
      <c r="J1023" s="62" t="str">
        <f t="shared" ca="1" si="48"/>
        <v>no</v>
      </c>
      <c r="K1023" s="8" t="str">
        <f t="shared" ca="1" si="49"/>
        <v/>
      </c>
      <c r="L1023" s="8"/>
      <c r="M1023" s="8" t="str">
        <f t="shared" ca="1" si="50"/>
        <v>si</v>
      </c>
      <c r="Q1023" s="23" t="str" cm="1">
        <f t="array" aca="1" ref="Q1023" ca="1">_xlfn.IFS(J1023="no","no",$B$10="si","si")</f>
        <v>no</v>
      </c>
    </row>
    <row r="1024" spans="1:17" x14ac:dyDescent="0.3">
      <c r="A1024" s="63" t="s">
        <v>4909</v>
      </c>
      <c r="B1024" s="56" t="s">
        <v>44</v>
      </c>
      <c r="C1024" s="80" t="s">
        <v>4910</v>
      </c>
      <c r="D1024" s="38" t="s">
        <v>57</v>
      </c>
      <c r="E1024" s="37" t="s">
        <v>10084</v>
      </c>
      <c r="F1024" s="38" t="s">
        <v>119</v>
      </c>
      <c r="G1024" s="39" t="s">
        <v>10085</v>
      </c>
      <c r="H1024" s="40">
        <v>43389</v>
      </c>
      <c r="I1024" s="41">
        <f>Table13[[#This Row],[Fecha 
de 
expedición]]+1461</f>
        <v>44850</v>
      </c>
      <c r="J1024" s="62" t="str">
        <f t="shared" ca="1" si="48"/>
        <v>no</v>
      </c>
      <c r="K1024" s="8" t="str">
        <f t="shared" ca="1" si="49"/>
        <v/>
      </c>
      <c r="L1024" s="8"/>
      <c r="M1024" s="8" t="str">
        <f t="shared" ca="1" si="50"/>
        <v>si</v>
      </c>
      <c r="Q1024" s="23" t="str" cm="1">
        <f t="array" aca="1" ref="Q1024" ca="1">_xlfn.IFS(J1024="no","no",$B$10="si","si")</f>
        <v>no</v>
      </c>
    </row>
    <row r="1025" spans="1:17" x14ac:dyDescent="0.3">
      <c r="A1025" s="63" t="s">
        <v>4913</v>
      </c>
      <c r="B1025" s="56" t="s">
        <v>44</v>
      </c>
      <c r="C1025" s="80" t="s">
        <v>4914</v>
      </c>
      <c r="D1025" s="38" t="s">
        <v>57</v>
      </c>
      <c r="E1025" s="37" t="s">
        <v>10086</v>
      </c>
      <c r="F1025" s="38" t="s">
        <v>3010</v>
      </c>
      <c r="G1025" s="39" t="s">
        <v>4916</v>
      </c>
      <c r="H1025" s="40">
        <v>43397</v>
      </c>
      <c r="I1025" s="41">
        <f>Table13[[#This Row],[Fecha 
de 
expedición]]+1461</f>
        <v>44858</v>
      </c>
      <c r="J1025" s="62" t="str">
        <f t="shared" ca="1" si="48"/>
        <v>no</v>
      </c>
      <c r="K1025" s="8" t="str">
        <f t="shared" ca="1" si="49"/>
        <v/>
      </c>
      <c r="L1025" s="8"/>
      <c r="M1025" s="8" t="str">
        <f t="shared" ca="1" si="50"/>
        <v>si</v>
      </c>
      <c r="Q1025" s="23" t="str" cm="1">
        <f t="array" aca="1" ref="Q1025" ca="1">_xlfn.IFS(J1025="no","no",$B$10="si","si")</f>
        <v>no</v>
      </c>
    </row>
    <row r="1026" spans="1:17" x14ac:dyDescent="0.3">
      <c r="A1026" s="63" t="s">
        <v>4917</v>
      </c>
      <c r="B1026" s="56" t="s">
        <v>44</v>
      </c>
      <c r="C1026" s="80" t="s">
        <v>4918</v>
      </c>
      <c r="D1026" s="38" t="s">
        <v>57</v>
      </c>
      <c r="E1026" s="37" t="s">
        <v>4919</v>
      </c>
      <c r="F1026" s="38" t="s">
        <v>53</v>
      </c>
      <c r="G1026" s="39" t="s">
        <v>4920</v>
      </c>
      <c r="H1026" s="40">
        <v>43389</v>
      </c>
      <c r="I1026" s="41">
        <f>Table13[[#This Row],[Fecha 
de 
expedición]]+1461</f>
        <v>44850</v>
      </c>
      <c r="J1026" s="62" t="str">
        <f t="shared" ca="1" si="48"/>
        <v>no</v>
      </c>
      <c r="K1026" s="8" t="str">
        <f t="shared" ca="1" si="49"/>
        <v/>
      </c>
      <c r="L1026" s="8"/>
      <c r="M1026" s="8" t="str">
        <f t="shared" ca="1" si="50"/>
        <v>si</v>
      </c>
      <c r="Q1026" s="23" t="str" cm="1">
        <f t="array" aca="1" ref="Q1026" ca="1">_xlfn.IFS(J1026="no","no",$B$10="si","si")</f>
        <v>no</v>
      </c>
    </row>
    <row r="1027" spans="1:17" x14ac:dyDescent="0.3">
      <c r="A1027" s="63" t="s">
        <v>4921</v>
      </c>
      <c r="B1027" s="56" t="s">
        <v>44</v>
      </c>
      <c r="C1027" s="80" t="s">
        <v>4922</v>
      </c>
      <c r="D1027" s="38" t="s">
        <v>57</v>
      </c>
      <c r="E1027" s="37" t="s">
        <v>4923</v>
      </c>
      <c r="F1027" s="38" t="s">
        <v>664</v>
      </c>
      <c r="G1027" s="39" t="s">
        <v>10087</v>
      </c>
      <c r="H1027" s="40">
        <v>43391</v>
      </c>
      <c r="I1027" s="41">
        <f>Table13[[#This Row],[Fecha 
de 
expedición]]+1461</f>
        <v>44852</v>
      </c>
      <c r="J1027" s="62" t="str">
        <f t="shared" ca="1" si="48"/>
        <v>no</v>
      </c>
      <c r="K1027" s="8" t="str">
        <f t="shared" ca="1" si="49"/>
        <v/>
      </c>
      <c r="L1027" s="8"/>
      <c r="M1027" s="8" t="str">
        <f t="shared" ca="1" si="50"/>
        <v>si</v>
      </c>
      <c r="Q1027" s="23" t="str" cm="1">
        <f t="array" aca="1" ref="Q1027" ca="1">_xlfn.IFS(J1027="no","no",$B$10="si","si")</f>
        <v>no</v>
      </c>
    </row>
    <row r="1028" spans="1:17" x14ac:dyDescent="0.3">
      <c r="A1028" s="63" t="s">
        <v>4925</v>
      </c>
      <c r="B1028" s="56" t="s">
        <v>44</v>
      </c>
      <c r="C1028" s="80" t="s">
        <v>4926</v>
      </c>
      <c r="D1028" s="38" t="s">
        <v>57</v>
      </c>
      <c r="E1028" s="37" t="s">
        <v>10088</v>
      </c>
      <c r="F1028" s="38" t="s">
        <v>74</v>
      </c>
      <c r="G1028" s="39" t="s">
        <v>10089</v>
      </c>
      <c r="H1028" s="40">
        <v>43391</v>
      </c>
      <c r="I1028" s="41">
        <f>Table13[[#This Row],[Fecha 
de 
expedición]]+1461</f>
        <v>44852</v>
      </c>
      <c r="J1028" s="62" t="str">
        <f t="shared" ca="1" si="48"/>
        <v>no</v>
      </c>
      <c r="K1028" s="8" t="str">
        <f t="shared" ca="1" si="49"/>
        <v/>
      </c>
      <c r="L1028" s="8"/>
      <c r="M1028" s="8" t="str">
        <f t="shared" ca="1" si="50"/>
        <v>si</v>
      </c>
      <c r="Q1028" s="23" t="str" cm="1">
        <f t="array" aca="1" ref="Q1028" ca="1">_xlfn.IFS(J1028="no","no",$B$10="si","si")</f>
        <v>no</v>
      </c>
    </row>
    <row r="1029" spans="1:17" x14ac:dyDescent="0.3">
      <c r="A1029" s="63" t="s">
        <v>4929</v>
      </c>
      <c r="B1029" s="56" t="s">
        <v>44</v>
      </c>
      <c r="C1029" s="80" t="s">
        <v>4930</v>
      </c>
      <c r="D1029" s="38" t="s">
        <v>57</v>
      </c>
      <c r="E1029" s="37" t="s">
        <v>4931</v>
      </c>
      <c r="F1029" s="38" t="s">
        <v>299</v>
      </c>
      <c r="G1029" s="39" t="s">
        <v>4932</v>
      </c>
      <c r="H1029" s="40">
        <v>43391</v>
      </c>
      <c r="I1029" s="41">
        <f>Table13[[#This Row],[Fecha 
de 
expedición]]+1461</f>
        <v>44852</v>
      </c>
      <c r="J1029" s="62" t="str">
        <f t="shared" ca="1" si="48"/>
        <v>no</v>
      </c>
      <c r="K1029" s="8" t="str">
        <f t="shared" ca="1" si="49"/>
        <v/>
      </c>
      <c r="L1029" s="8"/>
      <c r="M1029" s="8" t="str">
        <f t="shared" ca="1" si="50"/>
        <v>si</v>
      </c>
      <c r="Q1029" s="23" t="str" cm="1">
        <f t="array" aca="1" ref="Q1029" ca="1">_xlfn.IFS(J1029="no","no",$B$10="si","si")</f>
        <v>no</v>
      </c>
    </row>
    <row r="1030" spans="1:17" x14ac:dyDescent="0.3">
      <c r="A1030" s="63" t="s">
        <v>4933</v>
      </c>
      <c r="B1030" s="56" t="s">
        <v>44</v>
      </c>
      <c r="C1030" s="80" t="s">
        <v>4934</v>
      </c>
      <c r="D1030" s="38" t="s">
        <v>57</v>
      </c>
      <c r="E1030" s="37" t="s">
        <v>4935</v>
      </c>
      <c r="F1030" s="38" t="s">
        <v>99</v>
      </c>
      <c r="G1030" s="39" t="s">
        <v>10090</v>
      </c>
      <c r="H1030" s="40">
        <v>43391</v>
      </c>
      <c r="I1030" s="41">
        <f>Table13[[#This Row],[Fecha 
de 
expedición]]+1461</f>
        <v>44852</v>
      </c>
      <c r="J1030" s="62" t="str">
        <f t="shared" ca="1" si="48"/>
        <v>no</v>
      </c>
      <c r="K1030" s="8" t="str">
        <f t="shared" ca="1" si="49"/>
        <v/>
      </c>
      <c r="L1030" s="8"/>
      <c r="M1030" s="8" t="str">
        <f t="shared" ca="1" si="50"/>
        <v>si</v>
      </c>
      <c r="Q1030" s="23" t="str" cm="1">
        <f t="array" aca="1" ref="Q1030" ca="1">_xlfn.IFS(J1030="no","no",$B$10="si","si")</f>
        <v>no</v>
      </c>
    </row>
    <row r="1031" spans="1:17" x14ac:dyDescent="0.3">
      <c r="A1031" s="63" t="s">
        <v>4937</v>
      </c>
      <c r="B1031" s="56" t="s">
        <v>44</v>
      </c>
      <c r="C1031" s="80" t="s">
        <v>4938</v>
      </c>
      <c r="D1031" s="38" t="s">
        <v>57</v>
      </c>
      <c r="E1031" s="37" t="s">
        <v>4939</v>
      </c>
      <c r="F1031" s="38" t="s">
        <v>325</v>
      </c>
      <c r="G1031" s="39" t="s">
        <v>4940</v>
      </c>
      <c r="H1031" s="40">
        <v>43391</v>
      </c>
      <c r="I1031" s="41">
        <f>Table13[[#This Row],[Fecha 
de 
expedición]]+1461</f>
        <v>44852</v>
      </c>
      <c r="J1031" s="62" t="str">
        <f t="shared" ca="1" si="48"/>
        <v>no</v>
      </c>
      <c r="K1031" s="8" t="str">
        <f t="shared" ca="1" si="49"/>
        <v/>
      </c>
      <c r="L1031" s="8"/>
      <c r="M1031" s="8" t="str">
        <f t="shared" ca="1" si="50"/>
        <v>si</v>
      </c>
      <c r="Q1031" s="23" t="str" cm="1">
        <f t="array" aca="1" ref="Q1031" ca="1">_xlfn.IFS(J1031="no","no",$B$10="si","si")</f>
        <v>no</v>
      </c>
    </row>
    <row r="1032" spans="1:17" x14ac:dyDescent="0.3">
      <c r="A1032" s="63" t="s">
        <v>10091</v>
      </c>
      <c r="B1032" s="56" t="s">
        <v>44</v>
      </c>
      <c r="C1032" s="80" t="s">
        <v>4942</v>
      </c>
      <c r="D1032" s="38" t="s">
        <v>57</v>
      </c>
      <c r="E1032" s="37" t="s">
        <v>4943</v>
      </c>
      <c r="F1032" s="38" t="s">
        <v>1011</v>
      </c>
      <c r="G1032" s="39" t="s">
        <v>4944</v>
      </c>
      <c r="H1032" s="40">
        <v>43391</v>
      </c>
      <c r="I1032" s="41">
        <f>Table13[[#This Row],[Fecha 
de 
expedición]]+1461</f>
        <v>44852</v>
      </c>
      <c r="J1032" s="62" t="str">
        <f t="shared" ca="1" si="48"/>
        <v>no</v>
      </c>
      <c r="K1032" s="8" t="str">
        <f t="shared" ca="1" si="49"/>
        <v/>
      </c>
      <c r="L1032" s="8"/>
      <c r="M1032" s="8" t="str">
        <f t="shared" ca="1" si="50"/>
        <v>si</v>
      </c>
      <c r="Q1032" s="23" t="str" cm="1">
        <f t="array" aca="1" ref="Q1032" ca="1">_xlfn.IFS(J1032="no","no",$B$10="si","si")</f>
        <v>no</v>
      </c>
    </row>
    <row r="1033" spans="1:17" x14ac:dyDescent="0.3">
      <c r="A1033" s="63" t="s">
        <v>4945</v>
      </c>
      <c r="B1033" s="56" t="s">
        <v>44</v>
      </c>
      <c r="C1033" s="80" t="s">
        <v>4946</v>
      </c>
      <c r="D1033" s="38" t="s">
        <v>57</v>
      </c>
      <c r="E1033" s="37" t="s">
        <v>4947</v>
      </c>
      <c r="F1033" s="38" t="s">
        <v>129</v>
      </c>
      <c r="G1033" s="39" t="s">
        <v>4948</v>
      </c>
      <c r="H1033" s="40">
        <v>43391</v>
      </c>
      <c r="I1033" s="41">
        <f>Table13[[#This Row],[Fecha 
de 
expedición]]+1461</f>
        <v>44852</v>
      </c>
      <c r="J1033" s="62" t="str">
        <f t="shared" ca="1" si="48"/>
        <v>no</v>
      </c>
      <c r="K1033" s="8" t="str">
        <f t="shared" ca="1" si="49"/>
        <v/>
      </c>
      <c r="L1033" s="8"/>
      <c r="M1033" s="8" t="str">
        <f t="shared" ca="1" si="50"/>
        <v>si</v>
      </c>
      <c r="Q1033" s="23" t="str" cm="1">
        <f t="array" aca="1" ref="Q1033" ca="1">_xlfn.IFS(J1033="no","no",$B$10="si","si")</f>
        <v>no</v>
      </c>
    </row>
    <row r="1034" spans="1:17" x14ac:dyDescent="0.3">
      <c r="A1034" s="63" t="s">
        <v>4949</v>
      </c>
      <c r="B1034" s="56" t="s">
        <v>44</v>
      </c>
      <c r="C1034" s="80" t="s">
        <v>4950</v>
      </c>
      <c r="D1034" s="38" t="s">
        <v>57</v>
      </c>
      <c r="E1034" s="37" t="s">
        <v>4951</v>
      </c>
      <c r="F1034" s="38" t="s">
        <v>99</v>
      </c>
      <c r="G1034" s="39" t="s">
        <v>10092</v>
      </c>
      <c r="H1034" s="40">
        <v>43391</v>
      </c>
      <c r="I1034" s="41">
        <f>Table13[[#This Row],[Fecha 
de 
expedición]]+1461</f>
        <v>44852</v>
      </c>
      <c r="J1034" s="62" t="str">
        <f t="shared" ca="1" si="48"/>
        <v>no</v>
      </c>
      <c r="K1034" s="8" t="str">
        <f t="shared" ca="1" si="49"/>
        <v/>
      </c>
      <c r="L1034" s="8"/>
      <c r="M1034" s="8" t="str">
        <f t="shared" ca="1" si="50"/>
        <v>si</v>
      </c>
      <c r="Q1034" s="23" t="str" cm="1">
        <f t="array" aca="1" ref="Q1034" ca="1">_xlfn.IFS(J1034="no","no",$B$10="si","si")</f>
        <v>no</v>
      </c>
    </row>
    <row r="1035" spans="1:17" x14ac:dyDescent="0.3">
      <c r="A1035" s="63" t="s">
        <v>4953</v>
      </c>
      <c r="B1035" s="56" t="s">
        <v>44</v>
      </c>
      <c r="C1035" s="80" t="s">
        <v>4954</v>
      </c>
      <c r="D1035" s="38" t="s">
        <v>57</v>
      </c>
      <c r="E1035" s="37" t="s">
        <v>4955</v>
      </c>
      <c r="F1035" s="38" t="s">
        <v>453</v>
      </c>
      <c r="G1035" s="39" t="s">
        <v>4956</v>
      </c>
      <c r="H1035" s="40">
        <v>43391</v>
      </c>
      <c r="I1035" s="41">
        <f>Table13[[#This Row],[Fecha 
de 
expedición]]+1461</f>
        <v>44852</v>
      </c>
      <c r="J1035" s="62" t="str">
        <f t="shared" ca="1" si="48"/>
        <v>no</v>
      </c>
      <c r="K1035" s="8" t="str">
        <f t="shared" ca="1" si="49"/>
        <v/>
      </c>
      <c r="L1035" s="8"/>
      <c r="M1035" s="8" t="str">
        <f t="shared" ca="1" si="50"/>
        <v>si</v>
      </c>
      <c r="Q1035" s="23" t="str" cm="1">
        <f t="array" aca="1" ref="Q1035" ca="1">_xlfn.IFS(J1035="no","no",$B$10="si","si")</f>
        <v>no</v>
      </c>
    </row>
    <row r="1036" spans="1:17" x14ac:dyDescent="0.3">
      <c r="A1036" s="63" t="s">
        <v>4957</v>
      </c>
      <c r="B1036" s="56" t="s">
        <v>44</v>
      </c>
      <c r="C1036" s="80" t="s">
        <v>4958</v>
      </c>
      <c r="D1036" s="38" t="s">
        <v>57</v>
      </c>
      <c r="E1036" s="37" t="s">
        <v>10093</v>
      </c>
      <c r="F1036" s="38" t="s">
        <v>89</v>
      </c>
      <c r="G1036" s="39" t="s">
        <v>10094</v>
      </c>
      <c r="H1036" s="40">
        <v>43391</v>
      </c>
      <c r="I1036" s="41">
        <f>Table13[[#This Row],[Fecha 
de 
expedición]]+1461</f>
        <v>44852</v>
      </c>
      <c r="J1036" s="62" t="str">
        <f t="shared" ca="1" si="48"/>
        <v>no</v>
      </c>
      <c r="K1036" s="8" t="str">
        <f t="shared" ca="1" si="49"/>
        <v/>
      </c>
      <c r="L1036" s="8"/>
      <c r="M1036" s="8" t="str">
        <f t="shared" ca="1" si="50"/>
        <v>si</v>
      </c>
      <c r="Q1036" s="23" t="str" cm="1">
        <f t="array" aca="1" ref="Q1036" ca="1">_xlfn.IFS(J1036="no","no",$B$10="si","si")</f>
        <v>no</v>
      </c>
    </row>
    <row r="1037" spans="1:17" x14ac:dyDescent="0.3">
      <c r="A1037" s="63" t="s">
        <v>4961</v>
      </c>
      <c r="B1037" s="56" t="s">
        <v>44</v>
      </c>
      <c r="C1037" s="80" t="s">
        <v>4962</v>
      </c>
      <c r="D1037" s="38" t="s">
        <v>57</v>
      </c>
      <c r="E1037" s="37" t="s">
        <v>10095</v>
      </c>
      <c r="F1037" s="38" t="s">
        <v>53</v>
      </c>
      <c r="G1037" s="39" t="s">
        <v>10096</v>
      </c>
      <c r="H1037" s="40">
        <v>43391</v>
      </c>
      <c r="I1037" s="41">
        <f>Table13[[#This Row],[Fecha 
de 
expedición]]+1461</f>
        <v>44852</v>
      </c>
      <c r="J1037" s="62" t="str">
        <f t="shared" ca="1" si="48"/>
        <v>no</v>
      </c>
      <c r="K1037" s="8" t="str">
        <f t="shared" ca="1" si="49"/>
        <v/>
      </c>
      <c r="L1037" s="8"/>
      <c r="M1037" s="8" t="str">
        <f t="shared" ca="1" si="50"/>
        <v>si</v>
      </c>
      <c r="Q1037" s="23" t="str" cm="1">
        <f t="array" aca="1" ref="Q1037" ca="1">_xlfn.IFS(J1037="no","no",$B$10="si","si")</f>
        <v>no</v>
      </c>
    </row>
    <row r="1038" spans="1:17" x14ac:dyDescent="0.3">
      <c r="A1038" s="63" t="s">
        <v>4965</v>
      </c>
      <c r="B1038" s="56" t="s">
        <v>44</v>
      </c>
      <c r="C1038" s="80" t="s">
        <v>4966</v>
      </c>
      <c r="D1038" s="38" t="s">
        <v>46</v>
      </c>
      <c r="E1038" s="37" t="s">
        <v>4967</v>
      </c>
      <c r="F1038" s="38" t="s">
        <v>402</v>
      </c>
      <c r="G1038" s="39" t="s">
        <v>4968</v>
      </c>
      <c r="H1038" s="40">
        <v>43391</v>
      </c>
      <c r="I1038" s="41">
        <f>Table13[[#This Row],[Fecha 
de 
expedición]]+1461</f>
        <v>44852</v>
      </c>
      <c r="J1038" s="62" t="str">
        <f t="shared" ca="1" si="48"/>
        <v>no</v>
      </c>
      <c r="K1038" s="8" t="str">
        <f t="shared" ca="1" si="49"/>
        <v/>
      </c>
      <c r="L1038" s="8"/>
      <c r="M1038" s="8" t="str">
        <f t="shared" ca="1" si="50"/>
        <v>si</v>
      </c>
      <c r="Q1038" s="23" t="str" cm="1">
        <f t="array" aca="1" ref="Q1038" ca="1">_xlfn.IFS(J1038="no","no",$B$10="si","si")</f>
        <v>no</v>
      </c>
    </row>
    <row r="1039" spans="1:17" x14ac:dyDescent="0.3">
      <c r="A1039" s="63" t="s">
        <v>4969</v>
      </c>
      <c r="B1039" s="56" t="s">
        <v>44</v>
      </c>
      <c r="C1039" s="80" t="s">
        <v>4970</v>
      </c>
      <c r="D1039" s="38" t="s">
        <v>46</v>
      </c>
      <c r="E1039" s="37" t="s">
        <v>4971</v>
      </c>
      <c r="F1039" s="38" t="s">
        <v>168</v>
      </c>
      <c r="G1039" s="39" t="s">
        <v>4972</v>
      </c>
      <c r="H1039" s="40">
        <v>43391</v>
      </c>
      <c r="I1039" s="41">
        <f>Table13[[#This Row],[Fecha 
de 
expedición]]+1461</f>
        <v>44852</v>
      </c>
      <c r="J1039" s="62" t="str">
        <f t="shared" ca="1" si="48"/>
        <v>no</v>
      </c>
      <c r="K1039" s="8" t="str">
        <f t="shared" ca="1" si="49"/>
        <v/>
      </c>
      <c r="L1039" s="8"/>
      <c r="M1039" s="8" t="str">
        <f t="shared" ca="1" si="50"/>
        <v>si</v>
      </c>
      <c r="Q1039" s="23" t="str" cm="1">
        <f t="array" aca="1" ref="Q1039" ca="1">_xlfn.IFS(J1039="no","no",$B$10="si","si")</f>
        <v>no</v>
      </c>
    </row>
    <row r="1040" spans="1:17" x14ac:dyDescent="0.3">
      <c r="A1040" s="63" t="s">
        <v>4973</v>
      </c>
      <c r="B1040" s="56" t="s">
        <v>44</v>
      </c>
      <c r="C1040" s="80" t="s">
        <v>4974</v>
      </c>
      <c r="D1040" s="38" t="s">
        <v>57</v>
      </c>
      <c r="E1040" s="37" t="s">
        <v>10097</v>
      </c>
      <c r="F1040" s="38" t="s">
        <v>74</v>
      </c>
      <c r="G1040" s="39" t="s">
        <v>10098</v>
      </c>
      <c r="H1040" s="40">
        <v>43391</v>
      </c>
      <c r="I1040" s="41">
        <f>Table13[[#This Row],[Fecha 
de 
expedición]]+1461</f>
        <v>44852</v>
      </c>
      <c r="J1040" s="62" t="str">
        <f t="shared" ca="1" si="48"/>
        <v>no</v>
      </c>
      <c r="K1040" s="8" t="str">
        <f t="shared" ca="1" si="49"/>
        <v/>
      </c>
      <c r="L1040" s="8"/>
      <c r="M1040" s="8" t="str">
        <f t="shared" ca="1" si="50"/>
        <v>si</v>
      </c>
      <c r="Q1040" s="23" t="str" cm="1">
        <f t="array" aca="1" ref="Q1040" ca="1">_xlfn.IFS(J1040="no","no",$B$10="si","si")</f>
        <v>no</v>
      </c>
    </row>
    <row r="1041" spans="1:17" x14ac:dyDescent="0.3">
      <c r="A1041" s="63" t="s">
        <v>4977</v>
      </c>
      <c r="B1041" s="56" t="s">
        <v>44</v>
      </c>
      <c r="C1041" s="80" t="s">
        <v>4978</v>
      </c>
      <c r="D1041" s="38" t="s">
        <v>57</v>
      </c>
      <c r="E1041" s="37" t="s">
        <v>4979</v>
      </c>
      <c r="F1041" s="38" t="s">
        <v>430</v>
      </c>
      <c r="G1041" s="39" t="s">
        <v>10099</v>
      </c>
      <c r="H1041" s="40">
        <v>43397</v>
      </c>
      <c r="I1041" s="41">
        <f>Table13[[#This Row],[Fecha 
de 
expedición]]+1461</f>
        <v>44858</v>
      </c>
      <c r="J1041" s="62" t="str">
        <f t="shared" ref="J1041:J1104" ca="1" si="51">IF(I1041&gt;=TODAY(),"si","no")</f>
        <v>no</v>
      </c>
      <c r="K1041" s="8" t="str">
        <f t="shared" ref="K1041:K1104" ca="1" si="52">IF(ABS(_xlfn.DAYS(TODAY(),I1041))&lt;$B$9,"Debe renovar licencia luego de curso de 8 horas","")</f>
        <v/>
      </c>
      <c r="L1041" s="8"/>
      <c r="M1041" s="8" t="str">
        <f t="shared" ref="M1041:M1104" ca="1" si="53">IF(AND(J1041="no",$B$10="si"),"si","no")</f>
        <v>si</v>
      </c>
      <c r="Q1041" s="23" t="str" cm="1">
        <f t="array" aca="1" ref="Q1041" ca="1">_xlfn.IFS(J1041="no","no",$B$10="si","si")</f>
        <v>no</v>
      </c>
    </row>
    <row r="1042" spans="1:17" x14ac:dyDescent="0.3">
      <c r="A1042" s="63" t="s">
        <v>4981</v>
      </c>
      <c r="B1042" s="56" t="s">
        <v>44</v>
      </c>
      <c r="C1042" s="80" t="s">
        <v>4982</v>
      </c>
      <c r="D1042" s="38" t="s">
        <v>57</v>
      </c>
      <c r="E1042" s="37" t="s">
        <v>4983</v>
      </c>
      <c r="F1042" s="38" t="s">
        <v>285</v>
      </c>
      <c r="G1042" s="39" t="s">
        <v>10100</v>
      </c>
      <c r="H1042" s="40">
        <v>43397</v>
      </c>
      <c r="I1042" s="41">
        <f>Table13[[#This Row],[Fecha 
de 
expedición]]+1461</f>
        <v>44858</v>
      </c>
      <c r="J1042" s="62" t="str">
        <f t="shared" ca="1" si="51"/>
        <v>no</v>
      </c>
      <c r="K1042" s="8" t="str">
        <f t="shared" ca="1" si="52"/>
        <v/>
      </c>
      <c r="L1042" s="8"/>
      <c r="M1042" s="8" t="str">
        <f t="shared" ca="1" si="53"/>
        <v>si</v>
      </c>
      <c r="Q1042" s="23" t="str" cm="1">
        <f t="array" aca="1" ref="Q1042" ca="1">_xlfn.IFS(J1042="no","no",$B$10="si","si")</f>
        <v>no</v>
      </c>
    </row>
    <row r="1043" spans="1:17" x14ac:dyDescent="0.3">
      <c r="A1043" s="63" t="s">
        <v>4985</v>
      </c>
      <c r="B1043" s="56" t="s">
        <v>44</v>
      </c>
      <c r="C1043" s="80" t="s">
        <v>4986</v>
      </c>
      <c r="D1043" s="38" t="s">
        <v>57</v>
      </c>
      <c r="E1043" s="37" t="s">
        <v>4987</v>
      </c>
      <c r="F1043" s="38" t="s">
        <v>285</v>
      </c>
      <c r="G1043" s="39" t="s">
        <v>4988</v>
      </c>
      <c r="H1043" s="40">
        <v>43397</v>
      </c>
      <c r="I1043" s="41">
        <f>Table13[[#This Row],[Fecha 
de 
expedición]]+1461</f>
        <v>44858</v>
      </c>
      <c r="J1043" s="62" t="str">
        <f t="shared" ca="1" si="51"/>
        <v>no</v>
      </c>
      <c r="K1043" s="8" t="str">
        <f t="shared" ca="1" si="52"/>
        <v/>
      </c>
      <c r="L1043" s="8"/>
      <c r="M1043" s="8" t="str">
        <f t="shared" ca="1" si="53"/>
        <v>si</v>
      </c>
      <c r="Q1043" s="23" t="str" cm="1">
        <f t="array" aca="1" ref="Q1043" ca="1">_xlfn.IFS(J1043="no","no",$B$10="si","si")</f>
        <v>no</v>
      </c>
    </row>
    <row r="1044" spans="1:17" x14ac:dyDescent="0.3">
      <c r="A1044" s="63" t="s">
        <v>4989</v>
      </c>
      <c r="B1044" s="56" t="s">
        <v>44</v>
      </c>
      <c r="C1044" s="80" t="s">
        <v>4990</v>
      </c>
      <c r="D1044" s="38" t="s">
        <v>57</v>
      </c>
      <c r="E1044" s="37" t="s">
        <v>4991</v>
      </c>
      <c r="F1044" s="38" t="s">
        <v>325</v>
      </c>
      <c r="G1044" s="39" t="s">
        <v>4992</v>
      </c>
      <c r="H1044" s="40">
        <v>43397</v>
      </c>
      <c r="I1044" s="41">
        <f>Table13[[#This Row],[Fecha 
de 
expedición]]+1461</f>
        <v>44858</v>
      </c>
      <c r="J1044" s="62" t="str">
        <f t="shared" ca="1" si="51"/>
        <v>no</v>
      </c>
      <c r="K1044" s="8" t="str">
        <f t="shared" ca="1" si="52"/>
        <v/>
      </c>
      <c r="L1044" s="8"/>
      <c r="M1044" s="8" t="str">
        <f t="shared" ca="1" si="53"/>
        <v>si</v>
      </c>
      <c r="Q1044" s="23" t="str" cm="1">
        <f t="array" aca="1" ref="Q1044" ca="1">_xlfn.IFS(J1044="no","no",$B$10="si","si")</f>
        <v>no</v>
      </c>
    </row>
    <row r="1045" spans="1:17" x14ac:dyDescent="0.3">
      <c r="A1045" s="63" t="s">
        <v>4993</v>
      </c>
      <c r="B1045" s="56" t="s">
        <v>44</v>
      </c>
      <c r="C1045" s="80" t="s">
        <v>4994</v>
      </c>
      <c r="D1045" s="38" t="s">
        <v>57</v>
      </c>
      <c r="E1045" s="37" t="s">
        <v>3938</v>
      </c>
      <c r="F1045" s="38" t="s">
        <v>48</v>
      </c>
      <c r="G1045" s="39" t="s">
        <v>4995</v>
      </c>
      <c r="H1045" s="40">
        <v>43397</v>
      </c>
      <c r="I1045" s="41">
        <f>Table13[[#This Row],[Fecha 
de 
expedición]]+1461</f>
        <v>44858</v>
      </c>
      <c r="J1045" s="62" t="str">
        <f t="shared" ca="1" si="51"/>
        <v>no</v>
      </c>
      <c r="K1045" s="8" t="str">
        <f t="shared" ca="1" si="52"/>
        <v/>
      </c>
      <c r="L1045" s="8"/>
      <c r="M1045" s="8" t="str">
        <f t="shared" ca="1" si="53"/>
        <v>si</v>
      </c>
      <c r="Q1045" s="23" t="str" cm="1">
        <f t="array" aca="1" ref="Q1045" ca="1">_xlfn.IFS(J1045="no","no",$B$10="si","si")</f>
        <v>no</v>
      </c>
    </row>
    <row r="1046" spans="1:17" x14ac:dyDescent="0.3">
      <c r="A1046" s="63" t="s">
        <v>4996</v>
      </c>
      <c r="B1046" s="56" t="s">
        <v>44</v>
      </c>
      <c r="C1046" s="80" t="s">
        <v>4997</v>
      </c>
      <c r="D1046" s="38" t="s">
        <v>57</v>
      </c>
      <c r="E1046" s="37" t="s">
        <v>4998</v>
      </c>
      <c r="F1046" s="38" t="s">
        <v>48</v>
      </c>
      <c r="G1046" s="39" t="s">
        <v>4999</v>
      </c>
      <c r="H1046" s="40">
        <v>43397</v>
      </c>
      <c r="I1046" s="41">
        <f>Table13[[#This Row],[Fecha 
de 
expedición]]+1461</f>
        <v>44858</v>
      </c>
      <c r="J1046" s="62" t="str">
        <f t="shared" ca="1" si="51"/>
        <v>no</v>
      </c>
      <c r="K1046" s="8" t="str">
        <f t="shared" ca="1" si="52"/>
        <v/>
      </c>
      <c r="L1046" s="8"/>
      <c r="M1046" s="8" t="str">
        <f t="shared" ca="1" si="53"/>
        <v>si</v>
      </c>
      <c r="Q1046" s="23" t="str" cm="1">
        <f t="array" aca="1" ref="Q1046" ca="1">_xlfn.IFS(J1046="no","no",$B$10="si","si")</f>
        <v>no</v>
      </c>
    </row>
    <row r="1047" spans="1:17" x14ac:dyDescent="0.3">
      <c r="A1047" s="63" t="s">
        <v>5000</v>
      </c>
      <c r="B1047" s="56" t="s">
        <v>44</v>
      </c>
      <c r="C1047" s="80" t="s">
        <v>5001</v>
      </c>
      <c r="D1047" s="38" t="s">
        <v>57</v>
      </c>
      <c r="E1047" s="37" t="s">
        <v>5002</v>
      </c>
      <c r="F1047" s="38" t="s">
        <v>119</v>
      </c>
      <c r="G1047" s="39" t="s">
        <v>5003</v>
      </c>
      <c r="H1047" s="40">
        <v>43397</v>
      </c>
      <c r="I1047" s="41">
        <f>Table13[[#This Row],[Fecha 
de 
expedición]]+1461</f>
        <v>44858</v>
      </c>
      <c r="J1047" s="62" t="str">
        <f t="shared" ca="1" si="51"/>
        <v>no</v>
      </c>
      <c r="K1047" s="8" t="str">
        <f t="shared" ca="1" si="52"/>
        <v/>
      </c>
      <c r="L1047" s="8"/>
      <c r="M1047" s="8" t="str">
        <f t="shared" ca="1" si="53"/>
        <v>si</v>
      </c>
      <c r="Q1047" s="23" t="str" cm="1">
        <f t="array" aca="1" ref="Q1047" ca="1">_xlfn.IFS(J1047="no","no",$B$10="si","si")</f>
        <v>no</v>
      </c>
    </row>
    <row r="1048" spans="1:17" x14ac:dyDescent="0.3">
      <c r="A1048" s="63" t="s">
        <v>5004</v>
      </c>
      <c r="B1048" s="56" t="s">
        <v>44</v>
      </c>
      <c r="C1048" s="80" t="s">
        <v>5005</v>
      </c>
      <c r="D1048" s="38" t="s">
        <v>57</v>
      </c>
      <c r="E1048" s="37" t="s">
        <v>5006</v>
      </c>
      <c r="F1048" s="38" t="s">
        <v>402</v>
      </c>
      <c r="G1048" s="39" t="s">
        <v>5007</v>
      </c>
      <c r="H1048" s="40">
        <v>43397</v>
      </c>
      <c r="I1048" s="41">
        <f>Table13[[#This Row],[Fecha 
de 
expedición]]+1461</f>
        <v>44858</v>
      </c>
      <c r="J1048" s="62" t="str">
        <f t="shared" ca="1" si="51"/>
        <v>no</v>
      </c>
      <c r="K1048" s="8" t="str">
        <f t="shared" ca="1" si="52"/>
        <v/>
      </c>
      <c r="L1048" s="8"/>
      <c r="M1048" s="8" t="str">
        <f t="shared" ca="1" si="53"/>
        <v>si</v>
      </c>
      <c r="Q1048" s="23" t="str" cm="1">
        <f t="array" aca="1" ref="Q1048" ca="1">_xlfn.IFS(J1048="no","no",$B$10="si","si")</f>
        <v>no</v>
      </c>
    </row>
    <row r="1049" spans="1:17" x14ac:dyDescent="0.3">
      <c r="A1049" s="63" t="s">
        <v>5008</v>
      </c>
      <c r="B1049" s="56" t="s">
        <v>44</v>
      </c>
      <c r="C1049" s="80" t="s">
        <v>5009</v>
      </c>
      <c r="D1049" s="38" t="s">
        <v>57</v>
      </c>
      <c r="E1049" s="37" t="s">
        <v>10101</v>
      </c>
      <c r="F1049" s="38" t="s">
        <v>185</v>
      </c>
      <c r="G1049" s="39" t="s">
        <v>10102</v>
      </c>
      <c r="H1049" s="40">
        <v>43397</v>
      </c>
      <c r="I1049" s="41">
        <f>Table13[[#This Row],[Fecha 
de 
expedición]]+1461</f>
        <v>44858</v>
      </c>
      <c r="J1049" s="62" t="str">
        <f t="shared" ca="1" si="51"/>
        <v>no</v>
      </c>
      <c r="K1049" s="8" t="str">
        <f t="shared" ca="1" si="52"/>
        <v/>
      </c>
      <c r="L1049" s="8"/>
      <c r="M1049" s="8" t="str">
        <f t="shared" ca="1" si="53"/>
        <v>si</v>
      </c>
      <c r="Q1049" s="23" t="str" cm="1">
        <f t="array" aca="1" ref="Q1049" ca="1">_xlfn.IFS(J1049="no","no",$B$10="si","si")</f>
        <v>no</v>
      </c>
    </row>
    <row r="1050" spans="1:17" x14ac:dyDescent="0.3">
      <c r="A1050" s="63" t="s">
        <v>5012</v>
      </c>
      <c r="B1050" s="56" t="s">
        <v>44</v>
      </c>
      <c r="C1050" s="80" t="s">
        <v>5013</v>
      </c>
      <c r="D1050" s="38" t="s">
        <v>57</v>
      </c>
      <c r="E1050" s="37" t="s">
        <v>5014</v>
      </c>
      <c r="F1050" s="38" t="s">
        <v>402</v>
      </c>
      <c r="G1050" s="39" t="s">
        <v>10103</v>
      </c>
      <c r="H1050" s="40">
        <v>43397</v>
      </c>
      <c r="I1050" s="41">
        <f>Table13[[#This Row],[Fecha 
de 
expedición]]+1461</f>
        <v>44858</v>
      </c>
      <c r="J1050" s="62" t="str">
        <f t="shared" ca="1" si="51"/>
        <v>no</v>
      </c>
      <c r="K1050" s="8" t="str">
        <f t="shared" ca="1" si="52"/>
        <v/>
      </c>
      <c r="L1050" s="8"/>
      <c r="M1050" s="8" t="str">
        <f t="shared" ca="1" si="53"/>
        <v>si</v>
      </c>
      <c r="Q1050" s="23" t="str" cm="1">
        <f t="array" aca="1" ref="Q1050" ca="1">_xlfn.IFS(J1050="no","no",$B$10="si","si")</f>
        <v>no</v>
      </c>
    </row>
    <row r="1051" spans="1:17" x14ac:dyDescent="0.3">
      <c r="A1051" s="63" t="s">
        <v>5016</v>
      </c>
      <c r="B1051" s="56" t="s">
        <v>44</v>
      </c>
      <c r="C1051" s="80" t="s">
        <v>5017</v>
      </c>
      <c r="D1051" s="38" t="s">
        <v>57</v>
      </c>
      <c r="E1051" s="37" t="s">
        <v>5018</v>
      </c>
      <c r="F1051" s="38" t="s">
        <v>262</v>
      </c>
      <c r="G1051" s="39" t="s">
        <v>5019</v>
      </c>
      <c r="H1051" s="40">
        <v>43397</v>
      </c>
      <c r="I1051" s="41">
        <f>Table13[[#This Row],[Fecha 
de 
expedición]]+1461</f>
        <v>44858</v>
      </c>
      <c r="J1051" s="62" t="str">
        <f t="shared" ca="1" si="51"/>
        <v>no</v>
      </c>
      <c r="K1051" s="8" t="str">
        <f t="shared" ca="1" si="52"/>
        <v/>
      </c>
      <c r="L1051" s="8"/>
      <c r="M1051" s="8" t="str">
        <f t="shared" ca="1" si="53"/>
        <v>si</v>
      </c>
      <c r="Q1051" s="23" t="str" cm="1">
        <f t="array" aca="1" ref="Q1051" ca="1">_xlfn.IFS(J1051="no","no",$B$10="si","si")</f>
        <v>no</v>
      </c>
    </row>
    <row r="1052" spans="1:17" x14ac:dyDescent="0.3">
      <c r="A1052" s="63" t="s">
        <v>5020</v>
      </c>
      <c r="B1052" s="56" t="s">
        <v>44</v>
      </c>
      <c r="C1052" s="80" t="s">
        <v>5021</v>
      </c>
      <c r="D1052" s="38" t="s">
        <v>57</v>
      </c>
      <c r="E1052" s="37" t="s">
        <v>5022</v>
      </c>
      <c r="F1052" s="38" t="s">
        <v>262</v>
      </c>
      <c r="G1052" s="39" t="s">
        <v>5023</v>
      </c>
      <c r="H1052" s="40">
        <v>43397</v>
      </c>
      <c r="I1052" s="41">
        <f>Table13[[#This Row],[Fecha 
de 
expedición]]+1461</f>
        <v>44858</v>
      </c>
      <c r="J1052" s="62" t="str">
        <f t="shared" ca="1" si="51"/>
        <v>no</v>
      </c>
      <c r="K1052" s="8" t="str">
        <f t="shared" ca="1" si="52"/>
        <v/>
      </c>
      <c r="L1052" s="8"/>
      <c r="M1052" s="8" t="str">
        <f t="shared" ca="1" si="53"/>
        <v>si</v>
      </c>
      <c r="Q1052" s="23" t="str" cm="1">
        <f t="array" aca="1" ref="Q1052" ca="1">_xlfn.IFS(J1052="no","no",$B$10="si","si")</f>
        <v>no</v>
      </c>
    </row>
    <row r="1053" spans="1:17" x14ac:dyDescent="0.3">
      <c r="A1053" s="63" t="s">
        <v>5024</v>
      </c>
      <c r="B1053" s="56" t="s">
        <v>44</v>
      </c>
      <c r="C1053" s="80" t="s">
        <v>5025</v>
      </c>
      <c r="D1053" s="38" t="s">
        <v>57</v>
      </c>
      <c r="E1053" s="37" t="s">
        <v>5026</v>
      </c>
      <c r="F1053" s="38" t="s">
        <v>267</v>
      </c>
      <c r="G1053" s="39" t="s">
        <v>10104</v>
      </c>
      <c r="H1053" s="40">
        <v>43397</v>
      </c>
      <c r="I1053" s="41">
        <f>Table13[[#This Row],[Fecha 
de 
expedición]]+1461</f>
        <v>44858</v>
      </c>
      <c r="J1053" s="62" t="str">
        <f t="shared" ca="1" si="51"/>
        <v>no</v>
      </c>
      <c r="K1053" s="8" t="str">
        <f t="shared" ca="1" si="52"/>
        <v/>
      </c>
      <c r="L1053" s="8"/>
      <c r="M1053" s="8" t="str">
        <f t="shared" ca="1" si="53"/>
        <v>si</v>
      </c>
      <c r="Q1053" s="23" t="str" cm="1">
        <f t="array" aca="1" ref="Q1053" ca="1">_xlfn.IFS(J1053="no","no",$B$10="si","si")</f>
        <v>no</v>
      </c>
    </row>
    <row r="1054" spans="1:17" x14ac:dyDescent="0.3">
      <c r="A1054" s="63" t="s">
        <v>5028</v>
      </c>
      <c r="B1054" s="56" t="s">
        <v>44</v>
      </c>
      <c r="C1054" s="80" t="s">
        <v>5029</v>
      </c>
      <c r="D1054" s="38" t="s">
        <v>46</v>
      </c>
      <c r="E1054" s="37" t="s">
        <v>5030</v>
      </c>
      <c r="F1054" s="38" t="s">
        <v>664</v>
      </c>
      <c r="G1054" s="39" t="s">
        <v>5031</v>
      </c>
      <c r="H1054" s="40">
        <v>43397</v>
      </c>
      <c r="I1054" s="41">
        <f>Table13[[#This Row],[Fecha 
de 
expedición]]+1461</f>
        <v>44858</v>
      </c>
      <c r="J1054" s="62" t="str">
        <f t="shared" ca="1" si="51"/>
        <v>no</v>
      </c>
      <c r="K1054" s="8" t="str">
        <f t="shared" ca="1" si="52"/>
        <v/>
      </c>
      <c r="L1054" s="8"/>
      <c r="M1054" s="8" t="str">
        <f t="shared" ca="1" si="53"/>
        <v>si</v>
      </c>
      <c r="Q1054" s="23" t="str" cm="1">
        <f t="array" aca="1" ref="Q1054" ca="1">_xlfn.IFS(J1054="no","no",$B$10="si","si")</f>
        <v>no</v>
      </c>
    </row>
    <row r="1055" spans="1:17" x14ac:dyDescent="0.3">
      <c r="A1055" s="63" t="s">
        <v>5032</v>
      </c>
      <c r="B1055" s="56" t="s">
        <v>44</v>
      </c>
      <c r="C1055" s="80" t="s">
        <v>5033</v>
      </c>
      <c r="D1055" s="38" t="s">
        <v>57</v>
      </c>
      <c r="E1055" s="37" t="s">
        <v>5034</v>
      </c>
      <c r="F1055" s="38" t="s">
        <v>347</v>
      </c>
      <c r="G1055" s="39" t="s">
        <v>10105</v>
      </c>
      <c r="H1055" s="40">
        <v>43397</v>
      </c>
      <c r="I1055" s="41">
        <f>Table13[[#This Row],[Fecha 
de 
expedición]]+1461</f>
        <v>44858</v>
      </c>
      <c r="J1055" s="62" t="str">
        <f t="shared" ca="1" si="51"/>
        <v>no</v>
      </c>
      <c r="K1055" s="8" t="str">
        <f t="shared" ca="1" si="52"/>
        <v/>
      </c>
      <c r="L1055" s="8"/>
      <c r="M1055" s="8" t="str">
        <f t="shared" ca="1" si="53"/>
        <v>si</v>
      </c>
      <c r="Q1055" s="23" t="str" cm="1">
        <f t="array" aca="1" ref="Q1055" ca="1">_xlfn.IFS(J1055="no","no",$B$10="si","si")</f>
        <v>no</v>
      </c>
    </row>
    <row r="1056" spans="1:17" x14ac:dyDescent="0.3">
      <c r="A1056" s="63" t="s">
        <v>5036</v>
      </c>
      <c r="B1056" s="56" t="s">
        <v>44</v>
      </c>
      <c r="C1056" s="80" t="s">
        <v>5037</v>
      </c>
      <c r="D1056" s="38" t="s">
        <v>57</v>
      </c>
      <c r="E1056" s="37" t="s">
        <v>5038</v>
      </c>
      <c r="F1056" s="38" t="s">
        <v>443</v>
      </c>
      <c r="G1056" s="39" t="s">
        <v>10106</v>
      </c>
      <c r="H1056" s="40">
        <v>43397</v>
      </c>
      <c r="I1056" s="41">
        <f>Table13[[#This Row],[Fecha 
de 
expedición]]+1461</f>
        <v>44858</v>
      </c>
      <c r="J1056" s="62" t="str">
        <f t="shared" ca="1" si="51"/>
        <v>no</v>
      </c>
      <c r="K1056" s="8" t="str">
        <f t="shared" ca="1" si="52"/>
        <v/>
      </c>
      <c r="L1056" s="8"/>
      <c r="M1056" s="8" t="str">
        <f t="shared" ca="1" si="53"/>
        <v>si</v>
      </c>
      <c r="Q1056" s="23" t="str" cm="1">
        <f t="array" aca="1" ref="Q1056" ca="1">_xlfn.IFS(J1056="no","no",$B$10="si","si")</f>
        <v>no</v>
      </c>
    </row>
    <row r="1057" spans="1:17" x14ac:dyDescent="0.3">
      <c r="A1057" s="63" t="s">
        <v>5040</v>
      </c>
      <c r="B1057" s="56" t="s">
        <v>44</v>
      </c>
      <c r="C1057" s="80" t="s">
        <v>5041</v>
      </c>
      <c r="D1057" s="38" t="s">
        <v>57</v>
      </c>
      <c r="E1057" s="37" t="s">
        <v>5042</v>
      </c>
      <c r="F1057" s="38" t="s">
        <v>1257</v>
      </c>
      <c r="G1057" s="39" t="s">
        <v>10107</v>
      </c>
      <c r="H1057" s="40">
        <v>43397</v>
      </c>
      <c r="I1057" s="41">
        <f>Table13[[#This Row],[Fecha 
de 
expedición]]+1461</f>
        <v>44858</v>
      </c>
      <c r="J1057" s="62" t="str">
        <f t="shared" ca="1" si="51"/>
        <v>no</v>
      </c>
      <c r="K1057" s="8" t="str">
        <f t="shared" ca="1" si="52"/>
        <v/>
      </c>
      <c r="L1057" s="8"/>
      <c r="M1057" s="8" t="str">
        <f t="shared" ca="1" si="53"/>
        <v>si</v>
      </c>
      <c r="Q1057" s="23" t="str" cm="1">
        <f t="array" aca="1" ref="Q1057" ca="1">_xlfn.IFS(J1057="no","no",$B$10="si","si")</f>
        <v>no</v>
      </c>
    </row>
    <row r="1058" spans="1:17" x14ac:dyDescent="0.3">
      <c r="A1058" s="63" t="s">
        <v>5044</v>
      </c>
      <c r="B1058" s="56" t="s">
        <v>44</v>
      </c>
      <c r="C1058" s="80" t="s">
        <v>5045</v>
      </c>
      <c r="D1058" s="38" t="s">
        <v>57</v>
      </c>
      <c r="E1058" s="37" t="s">
        <v>5046</v>
      </c>
      <c r="F1058" s="38" t="s">
        <v>1257</v>
      </c>
      <c r="G1058" s="39" t="s">
        <v>10108</v>
      </c>
      <c r="H1058" s="40">
        <v>43397</v>
      </c>
      <c r="I1058" s="41">
        <f>Table13[[#This Row],[Fecha 
de 
expedición]]+1461</f>
        <v>44858</v>
      </c>
      <c r="J1058" s="62" t="str">
        <f t="shared" ca="1" si="51"/>
        <v>no</v>
      </c>
      <c r="K1058" s="8" t="str">
        <f t="shared" ca="1" si="52"/>
        <v/>
      </c>
      <c r="L1058" s="8"/>
      <c r="M1058" s="8" t="str">
        <f t="shared" ca="1" si="53"/>
        <v>si</v>
      </c>
      <c r="Q1058" s="23" t="str" cm="1">
        <f t="array" aca="1" ref="Q1058" ca="1">_xlfn.IFS(J1058="no","no",$B$10="si","si")</f>
        <v>no</v>
      </c>
    </row>
    <row r="1059" spans="1:17" x14ac:dyDescent="0.3">
      <c r="A1059" s="63" t="s">
        <v>10109</v>
      </c>
      <c r="B1059" s="56" t="s">
        <v>44</v>
      </c>
      <c r="C1059" s="80" t="s">
        <v>5049</v>
      </c>
      <c r="D1059" s="38" t="s">
        <v>57</v>
      </c>
      <c r="E1059" s="37" t="s">
        <v>5050</v>
      </c>
      <c r="F1059" s="38" t="s">
        <v>466</v>
      </c>
      <c r="G1059" s="39" t="s">
        <v>5051</v>
      </c>
      <c r="H1059" s="40">
        <v>43397</v>
      </c>
      <c r="I1059" s="41">
        <f>Table13[[#This Row],[Fecha 
de 
expedición]]+1461</f>
        <v>44858</v>
      </c>
      <c r="J1059" s="62" t="str">
        <f t="shared" ca="1" si="51"/>
        <v>no</v>
      </c>
      <c r="K1059" s="8" t="str">
        <f t="shared" ca="1" si="52"/>
        <v/>
      </c>
      <c r="L1059" s="8"/>
      <c r="M1059" s="8" t="str">
        <f t="shared" ca="1" si="53"/>
        <v>si</v>
      </c>
      <c r="Q1059" s="23" t="str" cm="1">
        <f t="array" aca="1" ref="Q1059" ca="1">_xlfn.IFS(J1059="no","no",$B$10="si","si")</f>
        <v>no</v>
      </c>
    </row>
    <row r="1060" spans="1:17" x14ac:dyDescent="0.3">
      <c r="A1060" s="63" t="s">
        <v>5052</v>
      </c>
      <c r="B1060" s="56" t="s">
        <v>44</v>
      </c>
      <c r="C1060" s="80" t="s">
        <v>5053</v>
      </c>
      <c r="D1060" s="38" t="s">
        <v>57</v>
      </c>
      <c r="E1060" s="37" t="s">
        <v>5054</v>
      </c>
      <c r="F1060" s="38" t="s">
        <v>1257</v>
      </c>
      <c r="G1060" s="39" t="s">
        <v>5055</v>
      </c>
      <c r="H1060" s="40">
        <v>43397</v>
      </c>
      <c r="I1060" s="41">
        <f>Table13[[#This Row],[Fecha 
de 
expedición]]+1461</f>
        <v>44858</v>
      </c>
      <c r="J1060" s="62" t="str">
        <f t="shared" ca="1" si="51"/>
        <v>no</v>
      </c>
      <c r="K1060" s="8" t="str">
        <f t="shared" ca="1" si="52"/>
        <v/>
      </c>
      <c r="L1060" s="8"/>
      <c r="M1060" s="8" t="str">
        <f t="shared" ca="1" si="53"/>
        <v>si</v>
      </c>
      <c r="Q1060" s="23" t="str" cm="1">
        <f t="array" aca="1" ref="Q1060" ca="1">_xlfn.IFS(J1060="no","no",$B$10="si","si")</f>
        <v>no</v>
      </c>
    </row>
    <row r="1061" spans="1:17" x14ac:dyDescent="0.3">
      <c r="A1061" s="63" t="s">
        <v>5056</v>
      </c>
      <c r="B1061" s="56" t="s">
        <v>44</v>
      </c>
      <c r="C1061" s="80" t="s">
        <v>5057</v>
      </c>
      <c r="D1061" s="38" t="s">
        <v>57</v>
      </c>
      <c r="E1061" s="37" t="s">
        <v>3938</v>
      </c>
      <c r="F1061" s="38" t="s">
        <v>402</v>
      </c>
      <c r="G1061" s="39" t="s">
        <v>5058</v>
      </c>
      <c r="H1061" s="40">
        <v>43402</v>
      </c>
      <c r="I1061" s="41">
        <f>Table13[[#This Row],[Fecha 
de 
expedición]]+1461</f>
        <v>44863</v>
      </c>
      <c r="J1061" s="62" t="str">
        <f t="shared" ca="1" si="51"/>
        <v>no</v>
      </c>
      <c r="K1061" s="8" t="str">
        <f t="shared" ca="1" si="52"/>
        <v/>
      </c>
      <c r="L1061" s="8"/>
      <c r="M1061" s="8" t="str">
        <f t="shared" ca="1" si="53"/>
        <v>si</v>
      </c>
      <c r="Q1061" s="23" t="str" cm="1">
        <f t="array" aca="1" ref="Q1061" ca="1">_xlfn.IFS(J1061="no","no",$B$10="si","si")</f>
        <v>no</v>
      </c>
    </row>
    <row r="1062" spans="1:17" x14ac:dyDescent="0.3">
      <c r="A1062" s="61" t="s">
        <v>5059</v>
      </c>
      <c r="B1062" s="56" t="s">
        <v>44</v>
      </c>
      <c r="C1062" s="57" t="s">
        <v>5060</v>
      </c>
      <c r="D1062" s="38" t="s">
        <v>57</v>
      </c>
      <c r="E1062" s="82" t="s">
        <v>5061</v>
      </c>
      <c r="F1062" s="38" t="s">
        <v>237</v>
      </c>
      <c r="G1062" s="39" t="s">
        <v>10110</v>
      </c>
      <c r="H1062" s="81">
        <v>43402</v>
      </c>
      <c r="I1062" s="41">
        <f>Table13[[#This Row],[Fecha 
de 
expedición]]+1461</f>
        <v>44863</v>
      </c>
      <c r="J1062" s="62" t="str">
        <f t="shared" ca="1" si="51"/>
        <v>no</v>
      </c>
      <c r="K1062" s="8" t="str">
        <f t="shared" ca="1" si="52"/>
        <v/>
      </c>
      <c r="L1062" s="8"/>
      <c r="M1062" s="8" t="str">
        <f t="shared" ca="1" si="53"/>
        <v>si</v>
      </c>
      <c r="Q1062" s="23" t="str" cm="1">
        <f t="array" aca="1" ref="Q1062" ca="1">_xlfn.IFS(J1062="no","no",$B$10="si","si")</f>
        <v>no</v>
      </c>
    </row>
    <row r="1063" spans="1:17" x14ac:dyDescent="0.3">
      <c r="A1063" s="63" t="s">
        <v>5063</v>
      </c>
      <c r="B1063" s="56" t="s">
        <v>44</v>
      </c>
      <c r="C1063" s="80" t="s">
        <v>5064</v>
      </c>
      <c r="D1063" s="38" t="s">
        <v>57</v>
      </c>
      <c r="E1063" s="37" t="s">
        <v>10111</v>
      </c>
      <c r="F1063" s="38" t="s">
        <v>124</v>
      </c>
      <c r="G1063" s="39" t="s">
        <v>10112</v>
      </c>
      <c r="H1063" s="40">
        <v>43402</v>
      </c>
      <c r="I1063" s="41">
        <f>Table13[[#This Row],[Fecha 
de 
expedición]]+1461</f>
        <v>44863</v>
      </c>
      <c r="J1063" s="62" t="str">
        <f t="shared" ca="1" si="51"/>
        <v>no</v>
      </c>
      <c r="K1063" s="8" t="str">
        <f t="shared" ca="1" si="52"/>
        <v/>
      </c>
      <c r="L1063" s="8"/>
      <c r="M1063" s="8" t="str">
        <f t="shared" ca="1" si="53"/>
        <v>si</v>
      </c>
      <c r="Q1063" s="23" t="str" cm="1">
        <f t="array" aca="1" ref="Q1063" ca="1">_xlfn.IFS(J1063="no","no",$B$10="si","si")</f>
        <v>no</v>
      </c>
    </row>
    <row r="1064" spans="1:17" x14ac:dyDescent="0.3">
      <c r="A1064" s="63" t="s">
        <v>5067</v>
      </c>
      <c r="B1064" s="56" t="s">
        <v>44</v>
      </c>
      <c r="C1064" s="80" t="s">
        <v>5068</v>
      </c>
      <c r="D1064" s="38" t="s">
        <v>57</v>
      </c>
      <c r="E1064" s="37" t="s">
        <v>5069</v>
      </c>
      <c r="F1064" s="38" t="s">
        <v>325</v>
      </c>
      <c r="G1064" s="39" t="s">
        <v>5070</v>
      </c>
      <c r="H1064" s="40">
        <v>43402</v>
      </c>
      <c r="I1064" s="41">
        <f>Table13[[#This Row],[Fecha 
de 
expedición]]+1461</f>
        <v>44863</v>
      </c>
      <c r="J1064" s="62" t="str">
        <f t="shared" ca="1" si="51"/>
        <v>no</v>
      </c>
      <c r="K1064" s="8" t="str">
        <f t="shared" ca="1" si="52"/>
        <v/>
      </c>
      <c r="L1064" s="8"/>
      <c r="M1064" s="8" t="str">
        <f t="shared" ca="1" si="53"/>
        <v>si</v>
      </c>
      <c r="Q1064" s="23" t="str" cm="1">
        <f t="array" aca="1" ref="Q1064" ca="1">_xlfn.IFS(J1064="no","no",$B$10="si","si")</f>
        <v>no</v>
      </c>
    </row>
    <row r="1065" spans="1:17" x14ac:dyDescent="0.3">
      <c r="A1065" s="63" t="s">
        <v>5071</v>
      </c>
      <c r="B1065" s="56" t="s">
        <v>44</v>
      </c>
      <c r="C1065" s="80" t="s">
        <v>5072</v>
      </c>
      <c r="D1065" s="38" t="s">
        <v>57</v>
      </c>
      <c r="E1065" s="37" t="s">
        <v>5073</v>
      </c>
      <c r="F1065" s="38" t="s">
        <v>10113</v>
      </c>
      <c r="G1065" s="39" t="s">
        <v>10114</v>
      </c>
      <c r="H1065" s="40">
        <v>43402</v>
      </c>
      <c r="I1065" s="41">
        <f>Table13[[#This Row],[Fecha 
de 
expedición]]+1461</f>
        <v>44863</v>
      </c>
      <c r="J1065" s="62" t="str">
        <f t="shared" ca="1" si="51"/>
        <v>no</v>
      </c>
      <c r="K1065" s="8" t="str">
        <f t="shared" ca="1" si="52"/>
        <v/>
      </c>
      <c r="L1065" s="8"/>
      <c r="M1065" s="8" t="str">
        <f t="shared" ca="1" si="53"/>
        <v>si</v>
      </c>
      <c r="Q1065" s="23" t="str" cm="1">
        <f t="array" aca="1" ref="Q1065" ca="1">_xlfn.IFS(J1065="no","no",$B$10="si","si")</f>
        <v>no</v>
      </c>
    </row>
    <row r="1066" spans="1:17" x14ac:dyDescent="0.3">
      <c r="A1066" s="63" t="s">
        <v>5075</v>
      </c>
      <c r="B1066" s="56" t="s">
        <v>44</v>
      </c>
      <c r="C1066" s="80" t="s">
        <v>5076</v>
      </c>
      <c r="D1066" s="38" t="s">
        <v>57</v>
      </c>
      <c r="E1066" s="37" t="s">
        <v>5077</v>
      </c>
      <c r="F1066" s="38" t="s">
        <v>1204</v>
      </c>
      <c r="G1066" s="39" t="s">
        <v>10115</v>
      </c>
      <c r="H1066" s="40">
        <v>43402</v>
      </c>
      <c r="I1066" s="41">
        <f>Table13[[#This Row],[Fecha 
de 
expedición]]+1461</f>
        <v>44863</v>
      </c>
      <c r="J1066" s="62" t="str">
        <f t="shared" ca="1" si="51"/>
        <v>no</v>
      </c>
      <c r="K1066" s="8" t="str">
        <f t="shared" ca="1" si="52"/>
        <v/>
      </c>
      <c r="L1066" s="8"/>
      <c r="M1066" s="8" t="str">
        <f t="shared" ca="1" si="53"/>
        <v>si</v>
      </c>
      <c r="Q1066" s="23" t="str" cm="1">
        <f t="array" aca="1" ref="Q1066" ca="1">_xlfn.IFS(J1066="no","no",$B$10="si","si")</f>
        <v>no</v>
      </c>
    </row>
    <row r="1067" spans="1:17" x14ac:dyDescent="0.3">
      <c r="A1067" s="63" t="s">
        <v>5079</v>
      </c>
      <c r="B1067" s="56" t="s">
        <v>44</v>
      </c>
      <c r="C1067" s="80" t="s">
        <v>5080</v>
      </c>
      <c r="D1067" s="38" t="s">
        <v>57</v>
      </c>
      <c r="E1067" s="37" t="s">
        <v>5081</v>
      </c>
      <c r="F1067" s="38" t="s">
        <v>555</v>
      </c>
      <c r="G1067" s="39" t="s">
        <v>5082</v>
      </c>
      <c r="H1067" s="40">
        <v>43402</v>
      </c>
      <c r="I1067" s="41">
        <f>Table13[[#This Row],[Fecha 
de 
expedición]]+1461</f>
        <v>44863</v>
      </c>
      <c r="J1067" s="62" t="str">
        <f t="shared" ca="1" si="51"/>
        <v>no</v>
      </c>
      <c r="K1067" s="8" t="str">
        <f t="shared" ca="1" si="52"/>
        <v/>
      </c>
      <c r="L1067" s="8"/>
      <c r="M1067" s="8" t="str">
        <f t="shared" ca="1" si="53"/>
        <v>si</v>
      </c>
      <c r="Q1067" s="23" t="str" cm="1">
        <f t="array" aca="1" ref="Q1067" ca="1">_xlfn.IFS(J1067="no","no",$B$10="si","si")</f>
        <v>no</v>
      </c>
    </row>
    <row r="1068" spans="1:17" x14ac:dyDescent="0.3">
      <c r="A1068" s="63" t="s">
        <v>5083</v>
      </c>
      <c r="B1068" s="56" t="s">
        <v>44</v>
      </c>
      <c r="C1068" s="80" t="s">
        <v>5084</v>
      </c>
      <c r="D1068" s="38" t="s">
        <v>57</v>
      </c>
      <c r="E1068" s="37" t="s">
        <v>5085</v>
      </c>
      <c r="F1068" s="38" t="s">
        <v>89</v>
      </c>
      <c r="G1068" s="39" t="s">
        <v>10116</v>
      </c>
      <c r="H1068" s="40">
        <v>43404</v>
      </c>
      <c r="I1068" s="41">
        <f>Table13[[#This Row],[Fecha 
de 
expedición]]+1461</f>
        <v>44865</v>
      </c>
      <c r="J1068" s="62" t="str">
        <f t="shared" ca="1" si="51"/>
        <v>no</v>
      </c>
      <c r="K1068" s="8" t="str">
        <f t="shared" ca="1" si="52"/>
        <v/>
      </c>
      <c r="L1068" s="8"/>
      <c r="M1068" s="8" t="str">
        <f t="shared" ca="1" si="53"/>
        <v>si</v>
      </c>
      <c r="Q1068" s="23" t="str" cm="1">
        <f t="array" aca="1" ref="Q1068" ca="1">_xlfn.IFS(J1068="no","no",$B$10="si","si")</f>
        <v>no</v>
      </c>
    </row>
    <row r="1069" spans="1:17" x14ac:dyDescent="0.3">
      <c r="A1069" s="63" t="s">
        <v>5087</v>
      </c>
      <c r="B1069" s="56" t="s">
        <v>44</v>
      </c>
      <c r="C1069" s="80" t="s">
        <v>5088</v>
      </c>
      <c r="D1069" s="38" t="s">
        <v>57</v>
      </c>
      <c r="E1069" s="37" t="s">
        <v>5089</v>
      </c>
      <c r="F1069" s="38" t="s">
        <v>453</v>
      </c>
      <c r="G1069" s="39" t="s">
        <v>5090</v>
      </c>
      <c r="H1069" s="40">
        <v>43404</v>
      </c>
      <c r="I1069" s="41">
        <f>Table13[[#This Row],[Fecha 
de 
expedición]]+1461</f>
        <v>44865</v>
      </c>
      <c r="J1069" s="62" t="str">
        <f t="shared" ca="1" si="51"/>
        <v>no</v>
      </c>
      <c r="K1069" s="8" t="str">
        <f t="shared" ca="1" si="52"/>
        <v/>
      </c>
      <c r="L1069" s="8"/>
      <c r="M1069" s="8" t="str">
        <f t="shared" ca="1" si="53"/>
        <v>si</v>
      </c>
      <c r="Q1069" s="23" t="str" cm="1">
        <f t="array" aca="1" ref="Q1069" ca="1">_xlfn.IFS(J1069="no","no",$B$10="si","si")</f>
        <v>no</v>
      </c>
    </row>
    <row r="1070" spans="1:17" x14ac:dyDescent="0.3">
      <c r="A1070" s="63" t="s">
        <v>5091</v>
      </c>
      <c r="B1070" s="56" t="s">
        <v>44</v>
      </c>
      <c r="C1070" s="80" t="s">
        <v>5092</v>
      </c>
      <c r="D1070" s="38" t="s">
        <v>57</v>
      </c>
      <c r="E1070" s="37" t="s">
        <v>5093</v>
      </c>
      <c r="F1070" s="38" t="s">
        <v>4080</v>
      </c>
      <c r="G1070" s="39" t="s">
        <v>10117</v>
      </c>
      <c r="H1070" s="40">
        <v>43404</v>
      </c>
      <c r="I1070" s="41">
        <f>Table13[[#This Row],[Fecha 
de 
expedición]]+1461</f>
        <v>44865</v>
      </c>
      <c r="J1070" s="62" t="str">
        <f t="shared" ca="1" si="51"/>
        <v>no</v>
      </c>
      <c r="K1070" s="8" t="str">
        <f t="shared" ca="1" si="52"/>
        <v/>
      </c>
      <c r="L1070" s="8"/>
      <c r="M1070" s="8" t="str">
        <f t="shared" ca="1" si="53"/>
        <v>si</v>
      </c>
      <c r="Q1070" s="23" t="str" cm="1">
        <f t="array" aca="1" ref="Q1070" ca="1">_xlfn.IFS(J1070="no","no",$B$10="si","si")</f>
        <v>no</v>
      </c>
    </row>
    <row r="1071" spans="1:17" x14ac:dyDescent="0.3">
      <c r="A1071" s="63" t="s">
        <v>5095</v>
      </c>
      <c r="B1071" s="56" t="s">
        <v>44</v>
      </c>
      <c r="C1071" s="80" t="s">
        <v>5096</v>
      </c>
      <c r="D1071" s="38" t="s">
        <v>57</v>
      </c>
      <c r="E1071" s="37" t="s">
        <v>5097</v>
      </c>
      <c r="F1071" s="38" t="s">
        <v>1257</v>
      </c>
      <c r="G1071" s="39" t="s">
        <v>5098</v>
      </c>
      <c r="H1071" s="40">
        <v>43404</v>
      </c>
      <c r="I1071" s="41">
        <f>Table13[[#This Row],[Fecha 
de 
expedición]]+1461</f>
        <v>44865</v>
      </c>
      <c r="J1071" s="62" t="str">
        <f t="shared" ca="1" si="51"/>
        <v>no</v>
      </c>
      <c r="K1071" s="8" t="str">
        <f t="shared" ca="1" si="52"/>
        <v/>
      </c>
      <c r="L1071" s="8"/>
      <c r="M1071" s="8" t="str">
        <f t="shared" ca="1" si="53"/>
        <v>si</v>
      </c>
      <c r="Q1071" s="23" t="str" cm="1">
        <f t="array" aca="1" ref="Q1071" ca="1">_xlfn.IFS(J1071="no","no",$B$10="si","si")</f>
        <v>no</v>
      </c>
    </row>
    <row r="1072" spans="1:17" x14ac:dyDescent="0.3">
      <c r="A1072" s="63" t="s">
        <v>5103</v>
      </c>
      <c r="B1072" s="56" t="s">
        <v>44</v>
      </c>
      <c r="C1072" s="80" t="s">
        <v>5104</v>
      </c>
      <c r="D1072" s="38" t="s">
        <v>57</v>
      </c>
      <c r="E1072" s="37" t="s">
        <v>3938</v>
      </c>
      <c r="F1072" s="38" t="s">
        <v>704</v>
      </c>
      <c r="G1072" s="39" t="s">
        <v>5105</v>
      </c>
      <c r="H1072" s="40">
        <v>43406</v>
      </c>
      <c r="I1072" s="41">
        <f>Table13[[#This Row],[Fecha 
de 
expedición]]+1461</f>
        <v>44867</v>
      </c>
      <c r="J1072" s="62" t="str">
        <f t="shared" ca="1" si="51"/>
        <v>no</v>
      </c>
      <c r="K1072" s="8" t="str">
        <f t="shared" ca="1" si="52"/>
        <v/>
      </c>
      <c r="L1072" s="8"/>
      <c r="M1072" s="8" t="str">
        <f t="shared" ca="1" si="53"/>
        <v>si</v>
      </c>
      <c r="Q1072" s="23" t="str" cm="1">
        <f t="array" aca="1" ref="Q1072" ca="1">_xlfn.IFS(J1072="no","no",$B$10="si","si")</f>
        <v>no</v>
      </c>
    </row>
    <row r="1073" spans="1:17" x14ac:dyDescent="0.3">
      <c r="A1073" s="63" t="s">
        <v>5106</v>
      </c>
      <c r="B1073" s="56" t="s">
        <v>44</v>
      </c>
      <c r="C1073" s="80" t="s">
        <v>5107</v>
      </c>
      <c r="D1073" s="38" t="s">
        <v>57</v>
      </c>
      <c r="E1073" s="37" t="s">
        <v>5108</v>
      </c>
      <c r="F1073" s="38" t="s">
        <v>129</v>
      </c>
      <c r="G1073" s="39" t="s">
        <v>5109</v>
      </c>
      <c r="H1073" s="40">
        <v>43406</v>
      </c>
      <c r="I1073" s="41">
        <f>Table13[[#This Row],[Fecha 
de 
expedición]]+1461</f>
        <v>44867</v>
      </c>
      <c r="J1073" s="62" t="str">
        <f t="shared" ca="1" si="51"/>
        <v>no</v>
      </c>
      <c r="K1073" s="8" t="str">
        <f t="shared" ca="1" si="52"/>
        <v/>
      </c>
      <c r="L1073" s="8"/>
      <c r="M1073" s="8" t="str">
        <f t="shared" ca="1" si="53"/>
        <v>si</v>
      </c>
      <c r="Q1073" s="23" t="str" cm="1">
        <f t="array" aca="1" ref="Q1073" ca="1">_xlfn.IFS(J1073="no","no",$B$10="si","si")</f>
        <v>no</v>
      </c>
    </row>
    <row r="1074" spans="1:17" x14ac:dyDescent="0.3">
      <c r="A1074" s="63" t="s">
        <v>5110</v>
      </c>
      <c r="B1074" s="56" t="s">
        <v>44</v>
      </c>
      <c r="C1074" s="80" t="s">
        <v>5111</v>
      </c>
      <c r="D1074" s="38" t="s">
        <v>57</v>
      </c>
      <c r="E1074" s="37" t="s">
        <v>5112</v>
      </c>
      <c r="F1074" s="38" t="s">
        <v>835</v>
      </c>
      <c r="G1074" s="39" t="s">
        <v>5113</v>
      </c>
      <c r="H1074" s="40">
        <v>43410</v>
      </c>
      <c r="I1074" s="41">
        <f>Table13[[#This Row],[Fecha 
de 
expedición]]+1461</f>
        <v>44871</v>
      </c>
      <c r="J1074" s="62" t="str">
        <f t="shared" ca="1" si="51"/>
        <v>no</v>
      </c>
      <c r="K1074" s="8" t="str">
        <f t="shared" ca="1" si="52"/>
        <v/>
      </c>
      <c r="L1074" s="8"/>
      <c r="M1074" s="8" t="str">
        <f t="shared" ca="1" si="53"/>
        <v>si</v>
      </c>
      <c r="Q1074" s="23" t="str" cm="1">
        <f t="array" aca="1" ref="Q1074" ca="1">_xlfn.IFS(J1074="no","no",$B$10="si","si")</f>
        <v>no</v>
      </c>
    </row>
    <row r="1075" spans="1:17" x14ac:dyDescent="0.3">
      <c r="A1075" s="63" t="s">
        <v>5114</v>
      </c>
      <c r="B1075" s="56" t="s">
        <v>44</v>
      </c>
      <c r="C1075" s="80" t="s">
        <v>5115</v>
      </c>
      <c r="D1075" s="38" t="s">
        <v>57</v>
      </c>
      <c r="E1075" s="37" t="s">
        <v>5116</v>
      </c>
      <c r="F1075" s="38" t="s">
        <v>285</v>
      </c>
      <c r="G1075" s="39" t="s">
        <v>5117</v>
      </c>
      <c r="H1075" s="40">
        <v>43410</v>
      </c>
      <c r="I1075" s="41">
        <f>Table13[[#This Row],[Fecha 
de 
expedición]]+1461</f>
        <v>44871</v>
      </c>
      <c r="J1075" s="62" t="str">
        <f t="shared" ca="1" si="51"/>
        <v>no</v>
      </c>
      <c r="K1075" s="8" t="str">
        <f t="shared" ca="1" si="52"/>
        <v/>
      </c>
      <c r="L1075" s="8"/>
      <c r="M1075" s="8" t="str">
        <f t="shared" ca="1" si="53"/>
        <v>si</v>
      </c>
      <c r="Q1075" s="23" t="str" cm="1">
        <f t="array" aca="1" ref="Q1075" ca="1">_xlfn.IFS(J1075="no","no",$B$10="si","si")</f>
        <v>no</v>
      </c>
    </row>
    <row r="1076" spans="1:17" x14ac:dyDescent="0.3">
      <c r="A1076" s="63" t="s">
        <v>5118</v>
      </c>
      <c r="B1076" s="56" t="s">
        <v>44</v>
      </c>
      <c r="C1076" s="80" t="s">
        <v>5119</v>
      </c>
      <c r="D1076" s="38" t="s">
        <v>57</v>
      </c>
      <c r="E1076" s="37" t="s">
        <v>5120</v>
      </c>
      <c r="F1076" s="38" t="s">
        <v>185</v>
      </c>
      <c r="G1076" s="39" t="s">
        <v>10118</v>
      </c>
      <c r="H1076" s="40">
        <v>43411</v>
      </c>
      <c r="I1076" s="41">
        <f>Table13[[#This Row],[Fecha 
de 
expedición]]+1461</f>
        <v>44872</v>
      </c>
      <c r="J1076" s="62" t="str">
        <f t="shared" ca="1" si="51"/>
        <v>no</v>
      </c>
      <c r="K1076" s="8" t="str">
        <f t="shared" ca="1" si="52"/>
        <v/>
      </c>
      <c r="L1076" s="8"/>
      <c r="M1076" s="8" t="str">
        <f t="shared" ca="1" si="53"/>
        <v>si</v>
      </c>
      <c r="Q1076" s="23" t="str" cm="1">
        <f t="array" aca="1" ref="Q1076" ca="1">_xlfn.IFS(J1076="no","no",$B$10="si","si")</f>
        <v>no</v>
      </c>
    </row>
    <row r="1077" spans="1:17" x14ac:dyDescent="0.3">
      <c r="A1077" s="63" t="s">
        <v>5122</v>
      </c>
      <c r="B1077" s="56" t="s">
        <v>44</v>
      </c>
      <c r="C1077" s="80" t="s">
        <v>5123</v>
      </c>
      <c r="D1077" s="38" t="s">
        <v>57</v>
      </c>
      <c r="E1077" s="37" t="s">
        <v>5124</v>
      </c>
      <c r="F1077" s="38" t="s">
        <v>204</v>
      </c>
      <c r="G1077" s="39" t="s">
        <v>5125</v>
      </c>
      <c r="H1077" s="40">
        <v>43411</v>
      </c>
      <c r="I1077" s="41">
        <f>Table13[[#This Row],[Fecha 
de 
expedición]]+1461</f>
        <v>44872</v>
      </c>
      <c r="J1077" s="62" t="str">
        <f t="shared" ca="1" si="51"/>
        <v>no</v>
      </c>
      <c r="K1077" s="8" t="str">
        <f t="shared" ca="1" si="52"/>
        <v/>
      </c>
      <c r="L1077" s="8"/>
      <c r="M1077" s="8" t="str">
        <f t="shared" ca="1" si="53"/>
        <v>si</v>
      </c>
      <c r="Q1077" s="23" t="str" cm="1">
        <f t="array" aca="1" ref="Q1077" ca="1">_xlfn.IFS(J1077="no","no",$B$10="si","si")</f>
        <v>no</v>
      </c>
    </row>
    <row r="1078" spans="1:17" x14ac:dyDescent="0.3">
      <c r="A1078" s="63" t="s">
        <v>5126</v>
      </c>
      <c r="B1078" s="56" t="s">
        <v>44</v>
      </c>
      <c r="C1078" s="80" t="s">
        <v>5127</v>
      </c>
      <c r="D1078" s="38" t="s">
        <v>57</v>
      </c>
      <c r="E1078" s="37" t="s">
        <v>10119</v>
      </c>
      <c r="F1078" s="38" t="s">
        <v>74</v>
      </c>
      <c r="G1078" s="39" t="s">
        <v>5129</v>
      </c>
      <c r="H1078" s="40">
        <v>43411</v>
      </c>
      <c r="I1078" s="41">
        <f>Table13[[#This Row],[Fecha 
de 
expedición]]+1461</f>
        <v>44872</v>
      </c>
      <c r="J1078" s="62" t="str">
        <f t="shared" ca="1" si="51"/>
        <v>no</v>
      </c>
      <c r="K1078" s="8" t="str">
        <f t="shared" ca="1" si="52"/>
        <v/>
      </c>
      <c r="L1078" s="8"/>
      <c r="M1078" s="8" t="str">
        <f t="shared" ca="1" si="53"/>
        <v>si</v>
      </c>
      <c r="Q1078" s="23" t="str" cm="1">
        <f t="array" aca="1" ref="Q1078" ca="1">_xlfn.IFS(J1078="no","no",$B$10="si","si")</f>
        <v>no</v>
      </c>
    </row>
    <row r="1079" spans="1:17" x14ac:dyDescent="0.3">
      <c r="A1079" s="63" t="s">
        <v>5130</v>
      </c>
      <c r="B1079" s="56" t="s">
        <v>9940</v>
      </c>
      <c r="C1079" s="80" t="s">
        <v>5131</v>
      </c>
      <c r="D1079" s="38" t="s">
        <v>57</v>
      </c>
      <c r="E1079" s="37" t="s">
        <v>5132</v>
      </c>
      <c r="F1079" s="38" t="s">
        <v>237</v>
      </c>
      <c r="G1079" s="39" t="s">
        <v>10120</v>
      </c>
      <c r="H1079" s="40">
        <v>43411</v>
      </c>
      <c r="I1079" s="41">
        <f>Table13[[#This Row],[Fecha 
de 
expedición]]+1461</f>
        <v>44872</v>
      </c>
      <c r="J1079" s="62" t="str">
        <f t="shared" ca="1" si="51"/>
        <v>no</v>
      </c>
      <c r="K1079" s="8" t="str">
        <f t="shared" ca="1" si="52"/>
        <v/>
      </c>
      <c r="L1079" s="8"/>
      <c r="M1079" s="8" t="str">
        <f t="shared" ca="1" si="53"/>
        <v>si</v>
      </c>
      <c r="Q1079" s="23" t="str" cm="1">
        <f t="array" aca="1" ref="Q1079" ca="1">_xlfn.IFS(J1079="no","no",$B$10="si","si")</f>
        <v>no</v>
      </c>
    </row>
    <row r="1080" spans="1:17" x14ac:dyDescent="0.3">
      <c r="A1080" s="63" t="s">
        <v>5134</v>
      </c>
      <c r="B1080" s="56" t="s">
        <v>44</v>
      </c>
      <c r="C1080" s="80" t="s">
        <v>5135</v>
      </c>
      <c r="D1080" s="38" t="s">
        <v>57</v>
      </c>
      <c r="E1080" s="37" t="s">
        <v>5136</v>
      </c>
      <c r="F1080" s="38" t="s">
        <v>1035</v>
      </c>
      <c r="G1080" s="39" t="s">
        <v>5137</v>
      </c>
      <c r="H1080" s="40">
        <v>43413</v>
      </c>
      <c r="I1080" s="41">
        <f>Table13[[#This Row],[Fecha 
de 
expedición]]+1461</f>
        <v>44874</v>
      </c>
      <c r="J1080" s="62" t="str">
        <f t="shared" ca="1" si="51"/>
        <v>no</v>
      </c>
      <c r="K1080" s="8" t="str">
        <f t="shared" ca="1" si="52"/>
        <v/>
      </c>
      <c r="L1080" s="8"/>
      <c r="M1080" s="8" t="str">
        <f t="shared" ca="1" si="53"/>
        <v>si</v>
      </c>
      <c r="Q1080" s="23" t="str" cm="1">
        <f t="array" aca="1" ref="Q1080" ca="1">_xlfn.IFS(J1080="no","no",$B$10="si","si")</f>
        <v>no</v>
      </c>
    </row>
    <row r="1081" spans="1:17" x14ac:dyDescent="0.3">
      <c r="A1081" s="63" t="s">
        <v>5138</v>
      </c>
      <c r="B1081" s="56" t="s">
        <v>44</v>
      </c>
      <c r="C1081" s="80" t="s">
        <v>5139</v>
      </c>
      <c r="D1081" s="38" t="s">
        <v>57</v>
      </c>
      <c r="E1081" s="37" t="s">
        <v>5140</v>
      </c>
      <c r="F1081" s="38" t="s">
        <v>168</v>
      </c>
      <c r="G1081" s="39" t="s">
        <v>10121</v>
      </c>
      <c r="H1081" s="40">
        <v>43413</v>
      </c>
      <c r="I1081" s="41">
        <f>Table13[[#This Row],[Fecha 
de 
expedición]]+1461</f>
        <v>44874</v>
      </c>
      <c r="J1081" s="62" t="str">
        <f t="shared" ca="1" si="51"/>
        <v>no</v>
      </c>
      <c r="K1081" s="8" t="str">
        <f t="shared" ca="1" si="52"/>
        <v/>
      </c>
      <c r="L1081" s="8"/>
      <c r="M1081" s="8" t="str">
        <f t="shared" ca="1" si="53"/>
        <v>si</v>
      </c>
      <c r="Q1081" s="23" t="str" cm="1">
        <f t="array" aca="1" ref="Q1081" ca="1">_xlfn.IFS(J1081="no","no",$B$10="si","si")</f>
        <v>no</v>
      </c>
    </row>
    <row r="1082" spans="1:17" x14ac:dyDescent="0.3">
      <c r="A1082" s="63" t="s">
        <v>5142</v>
      </c>
      <c r="B1082" s="56" t="s">
        <v>44</v>
      </c>
      <c r="C1082" s="80" t="s">
        <v>5143</v>
      </c>
      <c r="D1082" s="38" t="s">
        <v>57</v>
      </c>
      <c r="E1082" s="37" t="s">
        <v>5144</v>
      </c>
      <c r="F1082" s="38" t="s">
        <v>453</v>
      </c>
      <c r="G1082" s="39" t="s">
        <v>5145</v>
      </c>
      <c r="H1082" s="40">
        <v>43413</v>
      </c>
      <c r="I1082" s="41">
        <f>Table13[[#This Row],[Fecha 
de 
expedición]]+1461</f>
        <v>44874</v>
      </c>
      <c r="J1082" s="62" t="str">
        <f t="shared" ca="1" si="51"/>
        <v>no</v>
      </c>
      <c r="K1082" s="8" t="str">
        <f t="shared" ca="1" si="52"/>
        <v/>
      </c>
      <c r="L1082" s="8"/>
      <c r="M1082" s="8" t="str">
        <f t="shared" ca="1" si="53"/>
        <v>si</v>
      </c>
      <c r="Q1082" s="23" t="str" cm="1">
        <f t="array" aca="1" ref="Q1082" ca="1">_xlfn.IFS(J1082="no","no",$B$10="si","si")</f>
        <v>no</v>
      </c>
    </row>
    <row r="1083" spans="1:17" x14ac:dyDescent="0.3">
      <c r="A1083" s="63" t="s">
        <v>5146</v>
      </c>
      <c r="B1083" s="56" t="s">
        <v>44</v>
      </c>
      <c r="C1083" s="80" t="s">
        <v>5147</v>
      </c>
      <c r="D1083" s="38" t="s">
        <v>46</v>
      </c>
      <c r="E1083" s="37" t="s">
        <v>5148</v>
      </c>
      <c r="F1083" s="38" t="s">
        <v>74</v>
      </c>
      <c r="G1083" s="39" t="s">
        <v>10122</v>
      </c>
      <c r="H1083" s="40">
        <v>43430</v>
      </c>
      <c r="I1083" s="41">
        <f>Table13[[#This Row],[Fecha 
de 
expedición]]+1461</f>
        <v>44891</v>
      </c>
      <c r="J1083" s="62" t="str">
        <f t="shared" ca="1" si="51"/>
        <v>no</v>
      </c>
      <c r="K1083" s="8" t="str">
        <f t="shared" ca="1" si="52"/>
        <v/>
      </c>
      <c r="L1083" s="8"/>
      <c r="M1083" s="8" t="str">
        <f t="shared" ca="1" si="53"/>
        <v>si</v>
      </c>
      <c r="Q1083" s="23" t="str" cm="1">
        <f t="array" aca="1" ref="Q1083" ca="1">_xlfn.IFS(J1083="no","no",$B$10="si","si")</f>
        <v>no</v>
      </c>
    </row>
    <row r="1084" spans="1:17" x14ac:dyDescent="0.3">
      <c r="A1084" s="63" t="s">
        <v>5150</v>
      </c>
      <c r="B1084" s="56" t="s">
        <v>44</v>
      </c>
      <c r="C1084" s="80" t="s">
        <v>5151</v>
      </c>
      <c r="D1084" s="38" t="s">
        <v>46</v>
      </c>
      <c r="E1084" s="37" t="s">
        <v>5152</v>
      </c>
      <c r="F1084" s="38" t="s">
        <v>89</v>
      </c>
      <c r="G1084" s="39" t="s">
        <v>5153</v>
      </c>
      <c r="H1084" s="40">
        <v>43430</v>
      </c>
      <c r="I1084" s="41">
        <f>Table13[[#This Row],[Fecha 
de 
expedición]]+1461</f>
        <v>44891</v>
      </c>
      <c r="J1084" s="62" t="str">
        <f t="shared" ca="1" si="51"/>
        <v>no</v>
      </c>
      <c r="K1084" s="8" t="str">
        <f t="shared" ca="1" si="52"/>
        <v/>
      </c>
      <c r="L1084" s="8"/>
      <c r="M1084" s="8" t="str">
        <f t="shared" ca="1" si="53"/>
        <v>si</v>
      </c>
      <c r="Q1084" s="23" t="str" cm="1">
        <f t="array" aca="1" ref="Q1084" ca="1">_xlfn.IFS(J1084="no","no",$B$10="si","si")</f>
        <v>no</v>
      </c>
    </row>
    <row r="1085" spans="1:17" x14ac:dyDescent="0.3">
      <c r="A1085" s="63" t="s">
        <v>5154</v>
      </c>
      <c r="B1085" s="56" t="s">
        <v>44</v>
      </c>
      <c r="C1085" s="80" t="s">
        <v>5155</v>
      </c>
      <c r="D1085" s="38" t="s">
        <v>57</v>
      </c>
      <c r="E1085" s="37" t="s">
        <v>10123</v>
      </c>
      <c r="F1085" s="38" t="s">
        <v>194</v>
      </c>
      <c r="G1085" s="39" t="s">
        <v>5157</v>
      </c>
      <c r="H1085" s="40">
        <v>43430</v>
      </c>
      <c r="I1085" s="41">
        <f>Table13[[#This Row],[Fecha 
de 
expedición]]+1461</f>
        <v>44891</v>
      </c>
      <c r="J1085" s="62" t="str">
        <f t="shared" ca="1" si="51"/>
        <v>no</v>
      </c>
      <c r="K1085" s="8" t="str">
        <f t="shared" ca="1" si="52"/>
        <v/>
      </c>
      <c r="L1085" s="8"/>
      <c r="M1085" s="8" t="str">
        <f t="shared" ca="1" si="53"/>
        <v>si</v>
      </c>
      <c r="Q1085" s="23" t="str" cm="1">
        <f t="array" aca="1" ref="Q1085" ca="1">_xlfn.IFS(J1085="no","no",$B$10="si","si")</f>
        <v>no</v>
      </c>
    </row>
    <row r="1086" spans="1:17" x14ac:dyDescent="0.3">
      <c r="A1086" s="63" t="s">
        <v>10124</v>
      </c>
      <c r="B1086" s="56" t="s">
        <v>44</v>
      </c>
      <c r="C1086" s="80" t="s">
        <v>5159</v>
      </c>
      <c r="D1086" s="38" t="s">
        <v>57</v>
      </c>
      <c r="E1086" s="37" t="s">
        <v>10125</v>
      </c>
      <c r="F1086" s="38" t="s">
        <v>155</v>
      </c>
      <c r="G1086" s="39" t="s">
        <v>5161</v>
      </c>
      <c r="H1086" s="40">
        <v>43430</v>
      </c>
      <c r="I1086" s="41">
        <f>Table13[[#This Row],[Fecha 
de 
expedición]]+1461</f>
        <v>44891</v>
      </c>
      <c r="J1086" s="62" t="str">
        <f t="shared" ca="1" si="51"/>
        <v>no</v>
      </c>
      <c r="K1086" s="8" t="str">
        <f t="shared" ca="1" si="52"/>
        <v/>
      </c>
      <c r="L1086" s="8"/>
      <c r="M1086" s="8" t="str">
        <f t="shared" ca="1" si="53"/>
        <v>si</v>
      </c>
      <c r="Q1086" s="23" t="str" cm="1">
        <f t="array" aca="1" ref="Q1086" ca="1">_xlfn.IFS(J1086="no","no",$B$10="si","si")</f>
        <v>no</v>
      </c>
    </row>
    <row r="1087" spans="1:17" x14ac:dyDescent="0.3">
      <c r="A1087" s="63" t="s">
        <v>5162</v>
      </c>
      <c r="B1087" s="56" t="s">
        <v>44</v>
      </c>
      <c r="C1087" s="80" t="s">
        <v>5163</v>
      </c>
      <c r="D1087" s="38" t="s">
        <v>57</v>
      </c>
      <c r="E1087" s="37" t="s">
        <v>10126</v>
      </c>
      <c r="F1087" s="38" t="s">
        <v>3010</v>
      </c>
      <c r="G1087" s="39" t="s">
        <v>5165</v>
      </c>
      <c r="H1087" s="40">
        <v>43430</v>
      </c>
      <c r="I1087" s="41">
        <f>Table13[[#This Row],[Fecha 
de 
expedición]]+1461</f>
        <v>44891</v>
      </c>
      <c r="J1087" s="62" t="str">
        <f t="shared" ca="1" si="51"/>
        <v>no</v>
      </c>
      <c r="K1087" s="8" t="str">
        <f t="shared" ca="1" si="52"/>
        <v/>
      </c>
      <c r="L1087" s="8"/>
      <c r="M1087" s="8" t="str">
        <f t="shared" ca="1" si="53"/>
        <v>si</v>
      </c>
      <c r="Q1087" s="23" t="str" cm="1">
        <f t="array" aca="1" ref="Q1087" ca="1">_xlfn.IFS(J1087="no","no",$B$10="si","si")</f>
        <v>no</v>
      </c>
    </row>
    <row r="1088" spans="1:17" x14ac:dyDescent="0.3">
      <c r="A1088" s="63" t="s">
        <v>5166</v>
      </c>
      <c r="B1088" s="56" t="s">
        <v>44</v>
      </c>
      <c r="C1088" s="80" t="s">
        <v>5167</v>
      </c>
      <c r="D1088" s="38" t="s">
        <v>57</v>
      </c>
      <c r="E1088" s="37" t="s">
        <v>5168</v>
      </c>
      <c r="F1088" s="38" t="s">
        <v>119</v>
      </c>
      <c r="G1088" s="39" t="s">
        <v>5169</v>
      </c>
      <c r="H1088" s="40">
        <v>43430</v>
      </c>
      <c r="I1088" s="41">
        <f>Table13[[#This Row],[Fecha 
de 
expedición]]+1461</f>
        <v>44891</v>
      </c>
      <c r="J1088" s="62" t="str">
        <f t="shared" ca="1" si="51"/>
        <v>no</v>
      </c>
      <c r="K1088" s="8" t="str">
        <f t="shared" ca="1" si="52"/>
        <v/>
      </c>
      <c r="L1088" s="8"/>
      <c r="M1088" s="8" t="str">
        <f t="shared" ca="1" si="53"/>
        <v>si</v>
      </c>
      <c r="Q1088" s="23" t="str" cm="1">
        <f t="array" aca="1" ref="Q1088" ca="1">_xlfn.IFS(J1088="no","no",$B$10="si","si")</f>
        <v>no</v>
      </c>
    </row>
    <row r="1089" spans="1:17" x14ac:dyDescent="0.3">
      <c r="A1089" s="63" t="s">
        <v>5170</v>
      </c>
      <c r="B1089" s="56" t="s">
        <v>44</v>
      </c>
      <c r="C1089" s="80" t="s">
        <v>5171</v>
      </c>
      <c r="D1089" s="38" t="s">
        <v>57</v>
      </c>
      <c r="E1089" s="37" t="s">
        <v>5172</v>
      </c>
      <c r="F1089" s="38" t="s">
        <v>285</v>
      </c>
      <c r="G1089" s="39" t="s">
        <v>5173</v>
      </c>
      <c r="H1089" s="40">
        <v>43430</v>
      </c>
      <c r="I1089" s="41">
        <f>Table13[[#This Row],[Fecha 
de 
expedición]]+1461</f>
        <v>44891</v>
      </c>
      <c r="J1089" s="62" t="str">
        <f t="shared" ca="1" si="51"/>
        <v>no</v>
      </c>
      <c r="K1089" s="8" t="str">
        <f t="shared" ca="1" si="52"/>
        <v/>
      </c>
      <c r="L1089" s="8"/>
      <c r="M1089" s="8" t="str">
        <f t="shared" ca="1" si="53"/>
        <v>si</v>
      </c>
      <c r="Q1089" s="23" t="str" cm="1">
        <f t="array" aca="1" ref="Q1089" ca="1">_xlfn.IFS(J1089="no","no",$B$10="si","si")</f>
        <v>no</v>
      </c>
    </row>
    <row r="1090" spans="1:17" x14ac:dyDescent="0.3">
      <c r="A1090" s="63" t="s">
        <v>5174</v>
      </c>
      <c r="B1090" s="56" t="s">
        <v>44</v>
      </c>
      <c r="C1090" s="80" t="s">
        <v>5175</v>
      </c>
      <c r="D1090" s="38" t="s">
        <v>57</v>
      </c>
      <c r="E1090" s="37" t="s">
        <v>5176</v>
      </c>
      <c r="F1090" s="38" t="s">
        <v>155</v>
      </c>
      <c r="G1090" s="39" t="s">
        <v>10127</v>
      </c>
      <c r="H1090" s="40">
        <v>43430</v>
      </c>
      <c r="I1090" s="41">
        <f>Table13[[#This Row],[Fecha 
de 
expedición]]+1461</f>
        <v>44891</v>
      </c>
      <c r="J1090" s="62" t="str">
        <f t="shared" ca="1" si="51"/>
        <v>no</v>
      </c>
      <c r="K1090" s="8" t="str">
        <f t="shared" ca="1" si="52"/>
        <v/>
      </c>
      <c r="L1090" s="8"/>
      <c r="M1090" s="8" t="str">
        <f t="shared" ca="1" si="53"/>
        <v>si</v>
      </c>
      <c r="Q1090" s="23" t="str" cm="1">
        <f t="array" aca="1" ref="Q1090" ca="1">_xlfn.IFS(J1090="no","no",$B$10="si","si")</f>
        <v>no</v>
      </c>
    </row>
    <row r="1091" spans="1:17" x14ac:dyDescent="0.3">
      <c r="A1091" s="63" t="s">
        <v>5178</v>
      </c>
      <c r="B1091" s="56" t="s">
        <v>44</v>
      </c>
      <c r="C1091" s="80" t="s">
        <v>5179</v>
      </c>
      <c r="D1091" s="38" t="s">
        <v>46</v>
      </c>
      <c r="E1091" s="37" t="s">
        <v>5180</v>
      </c>
      <c r="F1091" s="38" t="s">
        <v>53</v>
      </c>
      <c r="G1091" s="39" t="s">
        <v>5181</v>
      </c>
      <c r="H1091" s="40">
        <v>43430</v>
      </c>
      <c r="I1091" s="41">
        <f>Table13[[#This Row],[Fecha 
de 
expedición]]+1461</f>
        <v>44891</v>
      </c>
      <c r="J1091" s="62" t="str">
        <f t="shared" ca="1" si="51"/>
        <v>no</v>
      </c>
      <c r="K1091" s="8" t="str">
        <f t="shared" ca="1" si="52"/>
        <v/>
      </c>
      <c r="L1091" s="8"/>
      <c r="M1091" s="8" t="str">
        <f t="shared" ca="1" si="53"/>
        <v>si</v>
      </c>
      <c r="Q1091" s="23" t="str" cm="1">
        <f t="array" aca="1" ref="Q1091" ca="1">_xlfn.IFS(J1091="no","no",$B$10="si","si")</f>
        <v>no</v>
      </c>
    </row>
    <row r="1092" spans="1:17" x14ac:dyDescent="0.3">
      <c r="A1092" s="63" t="s">
        <v>5182</v>
      </c>
      <c r="B1092" s="56" t="s">
        <v>44</v>
      </c>
      <c r="C1092" s="80" t="s">
        <v>5183</v>
      </c>
      <c r="D1092" s="38" t="s">
        <v>57</v>
      </c>
      <c r="E1092" s="37" t="s">
        <v>5184</v>
      </c>
      <c r="F1092" s="38" t="s">
        <v>453</v>
      </c>
      <c r="G1092" s="39" t="s">
        <v>10128</v>
      </c>
      <c r="H1092" s="40">
        <v>43430</v>
      </c>
      <c r="I1092" s="41">
        <f>Table13[[#This Row],[Fecha 
de 
expedición]]+1461</f>
        <v>44891</v>
      </c>
      <c r="J1092" s="62" t="str">
        <f t="shared" ca="1" si="51"/>
        <v>no</v>
      </c>
      <c r="K1092" s="8" t="str">
        <f t="shared" ca="1" si="52"/>
        <v/>
      </c>
      <c r="L1092" s="8"/>
      <c r="M1092" s="8" t="str">
        <f t="shared" ca="1" si="53"/>
        <v>si</v>
      </c>
      <c r="Q1092" s="23" t="str" cm="1">
        <f t="array" aca="1" ref="Q1092" ca="1">_xlfn.IFS(J1092="no","no",$B$10="si","si")</f>
        <v>no</v>
      </c>
    </row>
    <row r="1093" spans="1:17" x14ac:dyDescent="0.3">
      <c r="A1093" s="63" t="s">
        <v>10129</v>
      </c>
      <c r="B1093" s="56" t="s">
        <v>44</v>
      </c>
      <c r="C1093" s="80" t="s">
        <v>5187</v>
      </c>
      <c r="D1093" s="38" t="s">
        <v>57</v>
      </c>
      <c r="E1093" s="37" t="s">
        <v>5188</v>
      </c>
      <c r="F1093" s="38" t="s">
        <v>285</v>
      </c>
      <c r="G1093" s="39" t="s">
        <v>10130</v>
      </c>
      <c r="H1093" s="40">
        <v>43430</v>
      </c>
      <c r="I1093" s="41">
        <f>Table13[[#This Row],[Fecha 
de 
expedición]]+1461</f>
        <v>44891</v>
      </c>
      <c r="J1093" s="62" t="str">
        <f t="shared" ca="1" si="51"/>
        <v>no</v>
      </c>
      <c r="K1093" s="8" t="str">
        <f t="shared" ca="1" si="52"/>
        <v/>
      </c>
      <c r="L1093" s="8"/>
      <c r="M1093" s="8" t="str">
        <f t="shared" ca="1" si="53"/>
        <v>si</v>
      </c>
      <c r="Q1093" s="23" t="str" cm="1">
        <f t="array" aca="1" ref="Q1093" ca="1">_xlfn.IFS(J1093="no","no",$B$10="si","si")</f>
        <v>no</v>
      </c>
    </row>
    <row r="1094" spans="1:17" x14ac:dyDescent="0.3">
      <c r="A1094" s="63" t="s">
        <v>5190</v>
      </c>
      <c r="B1094" s="56" t="s">
        <v>44</v>
      </c>
      <c r="C1094" s="80" t="s">
        <v>5191</v>
      </c>
      <c r="D1094" s="38" t="s">
        <v>57</v>
      </c>
      <c r="E1094" s="37" t="s">
        <v>5192</v>
      </c>
      <c r="F1094" s="38" t="s">
        <v>285</v>
      </c>
      <c r="G1094" s="39" t="s">
        <v>5193</v>
      </c>
      <c r="H1094" s="40">
        <v>43430</v>
      </c>
      <c r="I1094" s="41">
        <f>Table13[[#This Row],[Fecha 
de 
expedición]]+1461</f>
        <v>44891</v>
      </c>
      <c r="J1094" s="62" t="str">
        <f t="shared" ca="1" si="51"/>
        <v>no</v>
      </c>
      <c r="K1094" s="8" t="str">
        <f t="shared" ca="1" si="52"/>
        <v/>
      </c>
      <c r="L1094" s="8"/>
      <c r="M1094" s="8" t="str">
        <f t="shared" ca="1" si="53"/>
        <v>si</v>
      </c>
      <c r="Q1094" s="23" t="str" cm="1">
        <f t="array" aca="1" ref="Q1094" ca="1">_xlfn.IFS(J1094="no","no",$B$10="si","si")</f>
        <v>no</v>
      </c>
    </row>
    <row r="1095" spans="1:17" x14ac:dyDescent="0.3">
      <c r="A1095" s="63" t="s">
        <v>5194</v>
      </c>
      <c r="B1095" s="56" t="s">
        <v>44</v>
      </c>
      <c r="C1095" s="80" t="s">
        <v>5195</v>
      </c>
      <c r="D1095" s="38" t="s">
        <v>57</v>
      </c>
      <c r="E1095" s="37" t="s">
        <v>3938</v>
      </c>
      <c r="F1095" s="38" t="s">
        <v>1048</v>
      </c>
      <c r="G1095" s="39" t="s">
        <v>10131</v>
      </c>
      <c r="H1095" s="40">
        <v>43430</v>
      </c>
      <c r="I1095" s="41">
        <f>Table13[[#This Row],[Fecha 
de 
expedición]]+1461</f>
        <v>44891</v>
      </c>
      <c r="J1095" s="62" t="str">
        <f t="shared" ca="1" si="51"/>
        <v>no</v>
      </c>
      <c r="K1095" s="8" t="str">
        <f t="shared" ca="1" si="52"/>
        <v/>
      </c>
      <c r="L1095" s="8"/>
      <c r="M1095" s="8" t="str">
        <f t="shared" ca="1" si="53"/>
        <v>si</v>
      </c>
      <c r="Q1095" s="23" t="str" cm="1">
        <f t="array" aca="1" ref="Q1095" ca="1">_xlfn.IFS(J1095="no","no",$B$10="si","si")</f>
        <v>no</v>
      </c>
    </row>
    <row r="1096" spans="1:17" x14ac:dyDescent="0.3">
      <c r="A1096" s="63" t="s">
        <v>5198</v>
      </c>
      <c r="B1096" s="56" t="s">
        <v>44</v>
      </c>
      <c r="C1096" s="80" t="s">
        <v>5199</v>
      </c>
      <c r="D1096" s="38" t="s">
        <v>57</v>
      </c>
      <c r="E1096" s="37" t="s">
        <v>3938</v>
      </c>
      <c r="F1096" s="38" t="s">
        <v>94</v>
      </c>
      <c r="G1096" s="39" t="s">
        <v>5200</v>
      </c>
      <c r="H1096" s="40">
        <v>43430</v>
      </c>
      <c r="I1096" s="41">
        <f>Table13[[#This Row],[Fecha 
de 
expedición]]+1461</f>
        <v>44891</v>
      </c>
      <c r="J1096" s="62" t="str">
        <f t="shared" ca="1" si="51"/>
        <v>no</v>
      </c>
      <c r="K1096" s="8" t="str">
        <f t="shared" ca="1" si="52"/>
        <v/>
      </c>
      <c r="L1096" s="8"/>
      <c r="M1096" s="8" t="str">
        <f t="shared" ca="1" si="53"/>
        <v>si</v>
      </c>
      <c r="Q1096" s="23" t="str" cm="1">
        <f t="array" aca="1" ref="Q1096" ca="1">_xlfn.IFS(J1096="no","no",$B$10="si","si")</f>
        <v>no</v>
      </c>
    </row>
    <row r="1097" spans="1:17" x14ac:dyDescent="0.3">
      <c r="A1097" s="63" t="s">
        <v>5201</v>
      </c>
      <c r="B1097" s="56" t="s">
        <v>44</v>
      </c>
      <c r="C1097" s="80" t="s">
        <v>5202</v>
      </c>
      <c r="D1097" s="38" t="s">
        <v>57</v>
      </c>
      <c r="E1097" s="37" t="s">
        <v>5203</v>
      </c>
      <c r="F1097" s="38" t="s">
        <v>129</v>
      </c>
      <c r="G1097" s="39" t="s">
        <v>5204</v>
      </c>
      <c r="H1097" s="40">
        <v>43430</v>
      </c>
      <c r="I1097" s="41">
        <f>Table13[[#This Row],[Fecha 
de 
expedición]]+1461</f>
        <v>44891</v>
      </c>
      <c r="J1097" s="62" t="str">
        <f t="shared" ca="1" si="51"/>
        <v>no</v>
      </c>
      <c r="K1097" s="8" t="str">
        <f t="shared" ca="1" si="52"/>
        <v/>
      </c>
      <c r="L1097" s="8"/>
      <c r="M1097" s="8" t="str">
        <f t="shared" ca="1" si="53"/>
        <v>si</v>
      </c>
      <c r="Q1097" s="23" t="str" cm="1">
        <f t="array" aca="1" ref="Q1097" ca="1">_xlfn.IFS(J1097="no","no",$B$10="si","si")</f>
        <v>no</v>
      </c>
    </row>
    <row r="1098" spans="1:17" x14ac:dyDescent="0.3">
      <c r="A1098" s="63" t="s">
        <v>5205</v>
      </c>
      <c r="B1098" s="56" t="s">
        <v>44</v>
      </c>
      <c r="C1098" s="80" t="s">
        <v>5206</v>
      </c>
      <c r="D1098" s="38" t="s">
        <v>57</v>
      </c>
      <c r="E1098" s="37" t="s">
        <v>5207</v>
      </c>
      <c r="F1098" s="38" t="s">
        <v>155</v>
      </c>
      <c r="G1098" s="39" t="s">
        <v>10132</v>
      </c>
      <c r="H1098" s="40">
        <v>43430</v>
      </c>
      <c r="I1098" s="41">
        <f>Table13[[#This Row],[Fecha 
de 
expedición]]+1461</f>
        <v>44891</v>
      </c>
      <c r="J1098" s="62" t="str">
        <f t="shared" ca="1" si="51"/>
        <v>no</v>
      </c>
      <c r="K1098" s="8" t="str">
        <f t="shared" ca="1" si="52"/>
        <v/>
      </c>
      <c r="L1098" s="8"/>
      <c r="M1098" s="8" t="str">
        <f t="shared" ca="1" si="53"/>
        <v>si</v>
      </c>
      <c r="Q1098" s="23" t="str" cm="1">
        <f t="array" aca="1" ref="Q1098" ca="1">_xlfn.IFS(J1098="no","no",$B$10="si","si")</f>
        <v>no</v>
      </c>
    </row>
    <row r="1099" spans="1:17" x14ac:dyDescent="0.3">
      <c r="A1099" s="63" t="s">
        <v>5209</v>
      </c>
      <c r="B1099" s="56" t="s">
        <v>44</v>
      </c>
      <c r="C1099" s="80" t="s">
        <v>5210</v>
      </c>
      <c r="D1099" s="38" t="s">
        <v>57</v>
      </c>
      <c r="E1099" s="37" t="s">
        <v>5211</v>
      </c>
      <c r="F1099" s="38" t="s">
        <v>1940</v>
      </c>
      <c r="G1099" s="39" t="s">
        <v>10133</v>
      </c>
      <c r="H1099" s="40">
        <v>43430</v>
      </c>
      <c r="I1099" s="41">
        <f>Table13[[#This Row],[Fecha 
de 
expedición]]+1461</f>
        <v>44891</v>
      </c>
      <c r="J1099" s="62" t="str">
        <f t="shared" ca="1" si="51"/>
        <v>no</v>
      </c>
      <c r="K1099" s="8" t="str">
        <f t="shared" ca="1" si="52"/>
        <v/>
      </c>
      <c r="L1099" s="8"/>
      <c r="M1099" s="8" t="str">
        <f t="shared" ca="1" si="53"/>
        <v>si</v>
      </c>
      <c r="Q1099" s="23" t="str" cm="1">
        <f t="array" aca="1" ref="Q1099" ca="1">_xlfn.IFS(J1099="no","no",$B$10="si","si")</f>
        <v>no</v>
      </c>
    </row>
    <row r="1100" spans="1:17" x14ac:dyDescent="0.3">
      <c r="A1100" s="63" t="s">
        <v>5213</v>
      </c>
      <c r="B1100" s="56" t="s">
        <v>44</v>
      </c>
      <c r="C1100" s="80" t="s">
        <v>5214</v>
      </c>
      <c r="D1100" s="38" t="s">
        <v>57</v>
      </c>
      <c r="E1100" s="37" t="s">
        <v>5215</v>
      </c>
      <c r="F1100" s="38" t="s">
        <v>678</v>
      </c>
      <c r="G1100" s="39" t="s">
        <v>10134</v>
      </c>
      <c r="H1100" s="40">
        <v>43430</v>
      </c>
      <c r="I1100" s="41">
        <f>Table13[[#This Row],[Fecha 
de 
expedición]]+1461</f>
        <v>44891</v>
      </c>
      <c r="J1100" s="62" t="str">
        <f t="shared" ca="1" si="51"/>
        <v>no</v>
      </c>
      <c r="K1100" s="8" t="str">
        <f t="shared" ca="1" si="52"/>
        <v/>
      </c>
      <c r="L1100" s="8"/>
      <c r="M1100" s="8" t="str">
        <f t="shared" ca="1" si="53"/>
        <v>si</v>
      </c>
      <c r="Q1100" s="23" t="str" cm="1">
        <f t="array" aca="1" ref="Q1100" ca="1">_xlfn.IFS(J1100="no","no",$B$10="si","si")</f>
        <v>no</v>
      </c>
    </row>
    <row r="1101" spans="1:17" x14ac:dyDescent="0.3">
      <c r="A1101" s="63" t="s">
        <v>5217</v>
      </c>
      <c r="B1101" s="56" t="s">
        <v>44</v>
      </c>
      <c r="C1101" s="80" t="s">
        <v>5218</v>
      </c>
      <c r="D1101" s="38" t="s">
        <v>57</v>
      </c>
      <c r="E1101" s="37" t="s">
        <v>3938</v>
      </c>
      <c r="F1101" s="38" t="s">
        <v>1940</v>
      </c>
      <c r="G1101" s="39" t="s">
        <v>5220</v>
      </c>
      <c r="H1101" s="40">
        <v>43430</v>
      </c>
      <c r="I1101" s="41">
        <f>Table13[[#This Row],[Fecha 
de 
expedición]]+1461</f>
        <v>44891</v>
      </c>
      <c r="J1101" s="62" t="str">
        <f t="shared" ca="1" si="51"/>
        <v>no</v>
      </c>
      <c r="K1101" s="8" t="str">
        <f t="shared" ca="1" si="52"/>
        <v/>
      </c>
      <c r="L1101" s="8"/>
      <c r="M1101" s="8" t="str">
        <f t="shared" ca="1" si="53"/>
        <v>si</v>
      </c>
      <c r="Q1101" s="23" t="str" cm="1">
        <f t="array" aca="1" ref="Q1101" ca="1">_xlfn.IFS(J1101="no","no",$B$10="si","si")</f>
        <v>no</v>
      </c>
    </row>
    <row r="1102" spans="1:17" x14ac:dyDescent="0.3">
      <c r="A1102" s="63" t="s">
        <v>5221</v>
      </c>
      <c r="B1102" s="56" t="s">
        <v>44</v>
      </c>
      <c r="C1102" s="80" t="s">
        <v>5222</v>
      </c>
      <c r="D1102" s="38" t="s">
        <v>46</v>
      </c>
      <c r="E1102" s="37" t="s">
        <v>5223</v>
      </c>
      <c r="F1102" s="38" t="s">
        <v>53</v>
      </c>
      <c r="G1102" s="39" t="s">
        <v>5224</v>
      </c>
      <c r="H1102" s="40">
        <v>43430</v>
      </c>
      <c r="I1102" s="41">
        <f>Table13[[#This Row],[Fecha 
de 
expedición]]+1461</f>
        <v>44891</v>
      </c>
      <c r="J1102" s="62" t="str">
        <f t="shared" ca="1" si="51"/>
        <v>no</v>
      </c>
      <c r="K1102" s="8" t="str">
        <f t="shared" ca="1" si="52"/>
        <v/>
      </c>
      <c r="L1102" s="8"/>
      <c r="M1102" s="8" t="str">
        <f t="shared" ca="1" si="53"/>
        <v>si</v>
      </c>
      <c r="Q1102" s="23" t="str" cm="1">
        <f t="array" aca="1" ref="Q1102" ca="1">_xlfn.IFS(J1102="no","no",$B$10="si","si")</f>
        <v>no</v>
      </c>
    </row>
    <row r="1103" spans="1:17" x14ac:dyDescent="0.3">
      <c r="A1103" s="63" t="s">
        <v>5225</v>
      </c>
      <c r="B1103" s="56" t="s">
        <v>44</v>
      </c>
      <c r="C1103" s="80" t="s">
        <v>5226</v>
      </c>
      <c r="D1103" s="38" t="s">
        <v>57</v>
      </c>
      <c r="E1103" s="37" t="s">
        <v>5227</v>
      </c>
      <c r="F1103" s="38" t="s">
        <v>443</v>
      </c>
      <c r="G1103" s="39" t="s">
        <v>5228</v>
      </c>
      <c r="H1103" s="40">
        <v>43430</v>
      </c>
      <c r="I1103" s="41">
        <f>Table13[[#This Row],[Fecha 
de 
expedición]]+1461</f>
        <v>44891</v>
      </c>
      <c r="J1103" s="62" t="str">
        <f t="shared" ca="1" si="51"/>
        <v>no</v>
      </c>
      <c r="K1103" s="8" t="str">
        <f t="shared" ca="1" si="52"/>
        <v/>
      </c>
      <c r="L1103" s="8"/>
      <c r="M1103" s="8" t="str">
        <f t="shared" ca="1" si="53"/>
        <v>si</v>
      </c>
      <c r="Q1103" s="23" t="str" cm="1">
        <f t="array" aca="1" ref="Q1103" ca="1">_xlfn.IFS(J1103="no","no",$B$10="si","si")</f>
        <v>no</v>
      </c>
    </row>
    <row r="1104" spans="1:17" x14ac:dyDescent="0.3">
      <c r="A1104" s="63" t="s">
        <v>5229</v>
      </c>
      <c r="B1104" s="56" t="s">
        <v>44</v>
      </c>
      <c r="C1104" s="80" t="s">
        <v>5230</v>
      </c>
      <c r="D1104" s="38" t="s">
        <v>57</v>
      </c>
      <c r="E1104" s="37" t="s">
        <v>5231</v>
      </c>
      <c r="F1104" s="38" t="s">
        <v>844</v>
      </c>
      <c r="G1104" s="39" t="s">
        <v>5232</v>
      </c>
      <c r="H1104" s="40">
        <v>43532</v>
      </c>
      <c r="I1104" s="41">
        <f>Table13[[#This Row],[Fecha 
de 
expedición]]+1461</f>
        <v>44993</v>
      </c>
      <c r="J1104" s="62" t="str">
        <f t="shared" ca="1" si="51"/>
        <v>no</v>
      </c>
      <c r="K1104" s="8" t="str">
        <f t="shared" ca="1" si="52"/>
        <v/>
      </c>
      <c r="L1104" s="8"/>
      <c r="M1104" s="8" t="str">
        <f t="shared" ca="1" si="53"/>
        <v>si</v>
      </c>
      <c r="Q1104" s="23" t="str" cm="1">
        <f t="array" aca="1" ref="Q1104" ca="1">_xlfn.IFS(J1104="no","no",$B$10="si","si")</f>
        <v>no</v>
      </c>
    </row>
    <row r="1105" spans="1:17" x14ac:dyDescent="0.3">
      <c r="A1105" s="63" t="s">
        <v>5233</v>
      </c>
      <c r="B1105" s="56" t="s">
        <v>44</v>
      </c>
      <c r="C1105" s="80" t="s">
        <v>5234</v>
      </c>
      <c r="D1105" s="38" t="s">
        <v>57</v>
      </c>
      <c r="E1105" s="37" t="s">
        <v>5235</v>
      </c>
      <c r="F1105" s="38" t="s">
        <v>664</v>
      </c>
      <c r="G1105" s="39" t="s">
        <v>5236</v>
      </c>
      <c r="H1105" s="40">
        <v>43430</v>
      </c>
      <c r="I1105" s="41">
        <f>Table13[[#This Row],[Fecha 
de 
expedición]]+1461</f>
        <v>44891</v>
      </c>
      <c r="J1105" s="62" t="str">
        <f t="shared" ref="J1105:J1168" ca="1" si="54">IF(I1105&gt;=TODAY(),"si","no")</f>
        <v>no</v>
      </c>
      <c r="K1105" s="8" t="str">
        <f t="shared" ref="K1105:K1168" ca="1" si="55">IF(ABS(_xlfn.DAYS(TODAY(),I1105))&lt;$B$9,"Debe renovar licencia luego de curso de 8 horas","")</f>
        <v/>
      </c>
      <c r="L1105" s="8"/>
      <c r="M1105" s="8" t="str">
        <f t="shared" ref="M1105:M1168" ca="1" si="56">IF(AND(J1105="no",$B$10="si"),"si","no")</f>
        <v>si</v>
      </c>
      <c r="Q1105" s="23" t="str" cm="1">
        <f t="array" aca="1" ref="Q1105" ca="1">_xlfn.IFS(J1105="no","no",$B$10="si","si")</f>
        <v>no</v>
      </c>
    </row>
    <row r="1106" spans="1:17" x14ac:dyDescent="0.3">
      <c r="A1106" s="63" t="s">
        <v>5237</v>
      </c>
      <c r="B1106" s="56" t="s">
        <v>44</v>
      </c>
      <c r="C1106" s="80" t="s">
        <v>5238</v>
      </c>
      <c r="D1106" s="38" t="s">
        <v>57</v>
      </c>
      <c r="E1106" s="37" t="s">
        <v>5239</v>
      </c>
      <c r="F1106" s="38" t="s">
        <v>678</v>
      </c>
      <c r="G1106" s="39" t="s">
        <v>5240</v>
      </c>
      <c r="H1106" s="40">
        <v>43430</v>
      </c>
      <c r="I1106" s="41">
        <f>Table13[[#This Row],[Fecha 
de 
expedición]]+1461</f>
        <v>44891</v>
      </c>
      <c r="J1106" s="62" t="str">
        <f t="shared" ca="1" si="54"/>
        <v>no</v>
      </c>
      <c r="K1106" s="8" t="str">
        <f t="shared" ca="1" si="55"/>
        <v/>
      </c>
      <c r="L1106" s="8"/>
      <c r="M1106" s="8" t="str">
        <f t="shared" ca="1" si="56"/>
        <v>si</v>
      </c>
      <c r="Q1106" s="23" t="str" cm="1">
        <f t="array" aca="1" ref="Q1106" ca="1">_xlfn.IFS(J1106="no","no",$B$10="si","si")</f>
        <v>no</v>
      </c>
    </row>
    <row r="1107" spans="1:17" x14ac:dyDescent="0.3">
      <c r="A1107" s="63" t="s">
        <v>10135</v>
      </c>
      <c r="B1107" s="56" t="s">
        <v>44</v>
      </c>
      <c r="C1107" s="80" t="s">
        <v>5242</v>
      </c>
      <c r="D1107" s="38" t="s">
        <v>57</v>
      </c>
      <c r="E1107" s="37" t="s">
        <v>3938</v>
      </c>
      <c r="F1107" s="38" t="s">
        <v>168</v>
      </c>
      <c r="G1107" s="39" t="s">
        <v>5244</v>
      </c>
      <c r="H1107" s="40">
        <v>43430</v>
      </c>
      <c r="I1107" s="41">
        <f>Table13[[#This Row],[Fecha 
de 
expedición]]+1461</f>
        <v>44891</v>
      </c>
      <c r="J1107" s="62" t="str">
        <f t="shared" ca="1" si="54"/>
        <v>no</v>
      </c>
      <c r="K1107" s="8" t="str">
        <f t="shared" ca="1" si="55"/>
        <v/>
      </c>
      <c r="L1107" s="8"/>
      <c r="M1107" s="8" t="str">
        <f t="shared" ca="1" si="56"/>
        <v>si</v>
      </c>
      <c r="Q1107" s="23" t="str" cm="1">
        <f t="array" aca="1" ref="Q1107" ca="1">_xlfn.IFS(J1107="no","no",$B$10="si","si")</f>
        <v>no</v>
      </c>
    </row>
    <row r="1108" spans="1:17" x14ac:dyDescent="0.3">
      <c r="A1108" s="63" t="s">
        <v>5245</v>
      </c>
      <c r="B1108" s="56" t="s">
        <v>44</v>
      </c>
      <c r="C1108" s="80" t="s">
        <v>5246</v>
      </c>
      <c r="D1108" s="38" t="s">
        <v>57</v>
      </c>
      <c r="E1108" s="37" t="s">
        <v>5247</v>
      </c>
      <c r="F1108" s="38" t="s">
        <v>402</v>
      </c>
      <c r="G1108" s="39" t="s">
        <v>5248</v>
      </c>
      <c r="H1108" s="40">
        <v>43440</v>
      </c>
      <c r="I1108" s="41">
        <f>Table13[[#This Row],[Fecha 
de 
expedición]]+1461</f>
        <v>44901</v>
      </c>
      <c r="J1108" s="62" t="str">
        <f t="shared" ca="1" si="54"/>
        <v>no</v>
      </c>
      <c r="K1108" s="8" t="str">
        <f t="shared" ca="1" si="55"/>
        <v/>
      </c>
      <c r="L1108" s="8"/>
      <c r="M1108" s="8" t="str">
        <f t="shared" ca="1" si="56"/>
        <v>si</v>
      </c>
      <c r="Q1108" s="23" t="str" cm="1">
        <f t="array" aca="1" ref="Q1108" ca="1">_xlfn.IFS(J1108="no","no",$B$10="si","si")</f>
        <v>no</v>
      </c>
    </row>
    <row r="1109" spans="1:17" x14ac:dyDescent="0.3">
      <c r="A1109" s="63" t="s">
        <v>5249</v>
      </c>
      <c r="B1109" s="56" t="s">
        <v>44</v>
      </c>
      <c r="C1109" s="80" t="s">
        <v>5250</v>
      </c>
      <c r="D1109" s="38" t="s">
        <v>57</v>
      </c>
      <c r="E1109" s="37" t="s">
        <v>10136</v>
      </c>
      <c r="F1109" s="38" t="s">
        <v>89</v>
      </c>
      <c r="G1109" s="39" t="s">
        <v>10137</v>
      </c>
      <c r="H1109" s="40">
        <v>43440</v>
      </c>
      <c r="I1109" s="41">
        <f>Table13[[#This Row],[Fecha 
de 
expedición]]+1461</f>
        <v>44901</v>
      </c>
      <c r="J1109" s="62" t="str">
        <f t="shared" ca="1" si="54"/>
        <v>no</v>
      </c>
      <c r="K1109" s="8" t="str">
        <f t="shared" ca="1" si="55"/>
        <v/>
      </c>
      <c r="L1109" s="8"/>
      <c r="M1109" s="8" t="str">
        <f t="shared" ca="1" si="56"/>
        <v>si</v>
      </c>
      <c r="Q1109" s="23" t="str" cm="1">
        <f t="array" aca="1" ref="Q1109" ca="1">_xlfn.IFS(J1109="no","no",$B$10="si","si")</f>
        <v>no</v>
      </c>
    </row>
    <row r="1110" spans="1:17" x14ac:dyDescent="0.3">
      <c r="A1110" s="63" t="s">
        <v>5253</v>
      </c>
      <c r="B1110" s="56" t="s">
        <v>44</v>
      </c>
      <c r="C1110" s="80" t="s">
        <v>5254</v>
      </c>
      <c r="D1110" s="38" t="s">
        <v>57</v>
      </c>
      <c r="E1110" s="37" t="s">
        <v>10138</v>
      </c>
      <c r="F1110" s="38" t="s">
        <v>430</v>
      </c>
      <c r="G1110" s="39" t="s">
        <v>10139</v>
      </c>
      <c r="H1110" s="40">
        <v>43440</v>
      </c>
      <c r="I1110" s="41">
        <f>Table13[[#This Row],[Fecha 
de 
expedición]]+1461</f>
        <v>44901</v>
      </c>
      <c r="J1110" s="62" t="str">
        <f t="shared" ca="1" si="54"/>
        <v>no</v>
      </c>
      <c r="K1110" s="8" t="str">
        <f t="shared" ca="1" si="55"/>
        <v/>
      </c>
      <c r="L1110" s="8"/>
      <c r="M1110" s="8" t="str">
        <f t="shared" ca="1" si="56"/>
        <v>si</v>
      </c>
      <c r="Q1110" s="23" t="str" cm="1">
        <f t="array" aca="1" ref="Q1110" ca="1">_xlfn.IFS(J1110="no","no",$B$10="si","si")</f>
        <v>no</v>
      </c>
    </row>
    <row r="1111" spans="1:17" x14ac:dyDescent="0.3">
      <c r="A1111" s="63" t="s">
        <v>5257</v>
      </c>
      <c r="B1111" s="56" t="s">
        <v>44</v>
      </c>
      <c r="C1111" s="80" t="s">
        <v>5258</v>
      </c>
      <c r="D1111" s="38" t="s">
        <v>57</v>
      </c>
      <c r="E1111" s="37" t="s">
        <v>5259</v>
      </c>
      <c r="F1111" s="38" t="s">
        <v>119</v>
      </c>
      <c r="G1111" s="39" t="s">
        <v>10140</v>
      </c>
      <c r="H1111" s="40">
        <v>43446</v>
      </c>
      <c r="I1111" s="41">
        <f>Table13[[#This Row],[Fecha 
de 
expedición]]+1461</f>
        <v>44907</v>
      </c>
      <c r="J1111" s="62" t="str">
        <f t="shared" ca="1" si="54"/>
        <v>no</v>
      </c>
      <c r="K1111" s="8" t="str">
        <f t="shared" ca="1" si="55"/>
        <v/>
      </c>
      <c r="L1111" s="8"/>
      <c r="M1111" s="8" t="str">
        <f t="shared" ca="1" si="56"/>
        <v>si</v>
      </c>
      <c r="Q1111" s="23" t="str" cm="1">
        <f t="array" aca="1" ref="Q1111" ca="1">_xlfn.IFS(J1111="no","no",$B$10="si","si")</f>
        <v>no</v>
      </c>
    </row>
    <row r="1112" spans="1:17" x14ac:dyDescent="0.3">
      <c r="A1112" s="63" t="s">
        <v>5261</v>
      </c>
      <c r="B1112" s="56" t="s">
        <v>44</v>
      </c>
      <c r="C1112" s="80" t="s">
        <v>5262</v>
      </c>
      <c r="D1112" s="38" t="s">
        <v>57</v>
      </c>
      <c r="E1112" s="37" t="s">
        <v>5263</v>
      </c>
      <c r="F1112" s="38" t="s">
        <v>678</v>
      </c>
      <c r="G1112" s="39" t="s">
        <v>10141</v>
      </c>
      <c r="H1112" s="40">
        <v>43446</v>
      </c>
      <c r="I1112" s="41">
        <f>Table13[[#This Row],[Fecha 
de 
expedición]]+1461</f>
        <v>44907</v>
      </c>
      <c r="J1112" s="62" t="str">
        <f t="shared" ca="1" si="54"/>
        <v>no</v>
      </c>
      <c r="K1112" s="8" t="str">
        <f t="shared" ca="1" si="55"/>
        <v/>
      </c>
      <c r="L1112" s="8"/>
      <c r="M1112" s="8" t="str">
        <f t="shared" ca="1" si="56"/>
        <v>si</v>
      </c>
      <c r="Q1112" s="23" t="str" cm="1">
        <f t="array" aca="1" ref="Q1112" ca="1">_xlfn.IFS(J1112="no","no",$B$10="si","si")</f>
        <v>no</v>
      </c>
    </row>
    <row r="1113" spans="1:17" x14ac:dyDescent="0.3">
      <c r="A1113" s="63" t="s">
        <v>5265</v>
      </c>
      <c r="B1113" s="56" t="s">
        <v>44</v>
      </c>
      <c r="C1113" s="80" t="s">
        <v>5266</v>
      </c>
      <c r="D1113" s="38" t="s">
        <v>57</v>
      </c>
      <c r="E1113" s="37" t="s">
        <v>10142</v>
      </c>
      <c r="F1113" s="38" t="s">
        <v>129</v>
      </c>
      <c r="G1113" s="39" t="s">
        <v>10143</v>
      </c>
      <c r="H1113" s="40">
        <v>43446</v>
      </c>
      <c r="I1113" s="41">
        <f>Table13[[#This Row],[Fecha 
de 
expedición]]+1461</f>
        <v>44907</v>
      </c>
      <c r="J1113" s="62" t="str">
        <f t="shared" ca="1" si="54"/>
        <v>no</v>
      </c>
      <c r="K1113" s="8" t="str">
        <f t="shared" ca="1" si="55"/>
        <v/>
      </c>
      <c r="L1113" s="8"/>
      <c r="M1113" s="8" t="str">
        <f t="shared" ca="1" si="56"/>
        <v>si</v>
      </c>
      <c r="Q1113" s="23" t="str" cm="1">
        <f t="array" aca="1" ref="Q1113" ca="1">_xlfn.IFS(J1113="no","no",$B$10="si","si")</f>
        <v>no</v>
      </c>
    </row>
    <row r="1114" spans="1:17" x14ac:dyDescent="0.3">
      <c r="A1114" s="63" t="s">
        <v>5269</v>
      </c>
      <c r="B1114" s="56" t="s">
        <v>44</v>
      </c>
      <c r="C1114" s="80" t="s">
        <v>5270</v>
      </c>
      <c r="D1114" s="38" t="s">
        <v>57</v>
      </c>
      <c r="E1114" s="37" t="s">
        <v>5271</v>
      </c>
      <c r="F1114" s="38" t="s">
        <v>155</v>
      </c>
      <c r="G1114" s="39" t="s">
        <v>5272</v>
      </c>
      <c r="H1114" s="40">
        <v>43446</v>
      </c>
      <c r="I1114" s="41">
        <f>Table13[[#This Row],[Fecha 
de 
expedición]]+1461</f>
        <v>44907</v>
      </c>
      <c r="J1114" s="62" t="str">
        <f t="shared" ca="1" si="54"/>
        <v>no</v>
      </c>
      <c r="K1114" s="8" t="str">
        <f t="shared" ca="1" si="55"/>
        <v/>
      </c>
      <c r="L1114" s="8"/>
      <c r="M1114" s="8" t="str">
        <f t="shared" ca="1" si="56"/>
        <v>si</v>
      </c>
      <c r="Q1114" s="23" t="str" cm="1">
        <f t="array" aca="1" ref="Q1114" ca="1">_xlfn.IFS(J1114="no","no",$B$10="si","si")</f>
        <v>no</v>
      </c>
    </row>
    <row r="1115" spans="1:17" x14ac:dyDescent="0.3">
      <c r="A1115" s="63" t="s">
        <v>5273</v>
      </c>
      <c r="B1115" s="56" t="s">
        <v>44</v>
      </c>
      <c r="C1115" s="80" t="s">
        <v>5274</v>
      </c>
      <c r="D1115" s="38" t="s">
        <v>57</v>
      </c>
      <c r="E1115" s="37" t="s">
        <v>5275</v>
      </c>
      <c r="F1115" s="38" t="s">
        <v>858</v>
      </c>
      <c r="G1115" s="39" t="s">
        <v>10144</v>
      </c>
      <c r="H1115" s="40">
        <v>43446</v>
      </c>
      <c r="I1115" s="41">
        <f>Table13[[#This Row],[Fecha 
de 
expedición]]+1461</f>
        <v>44907</v>
      </c>
      <c r="J1115" s="62" t="str">
        <f t="shared" ca="1" si="54"/>
        <v>no</v>
      </c>
      <c r="K1115" s="8" t="str">
        <f t="shared" ca="1" si="55"/>
        <v/>
      </c>
      <c r="L1115" s="8"/>
      <c r="M1115" s="8" t="str">
        <f t="shared" ca="1" si="56"/>
        <v>si</v>
      </c>
      <c r="Q1115" s="23" t="str" cm="1">
        <f t="array" aca="1" ref="Q1115" ca="1">_xlfn.IFS(J1115="no","no",$B$10="si","si")</f>
        <v>no</v>
      </c>
    </row>
    <row r="1116" spans="1:17" x14ac:dyDescent="0.3">
      <c r="A1116" s="63" t="s">
        <v>5277</v>
      </c>
      <c r="B1116" s="56" t="s">
        <v>44</v>
      </c>
      <c r="C1116" s="80" t="s">
        <v>5278</v>
      </c>
      <c r="D1116" s="38" t="s">
        <v>57</v>
      </c>
      <c r="E1116" s="37" t="s">
        <v>5279</v>
      </c>
      <c r="F1116" s="38" t="s">
        <v>109</v>
      </c>
      <c r="G1116" s="39" t="s">
        <v>5280</v>
      </c>
      <c r="H1116" s="40">
        <v>43446</v>
      </c>
      <c r="I1116" s="41">
        <f>Table13[[#This Row],[Fecha 
de 
expedición]]+1461</f>
        <v>44907</v>
      </c>
      <c r="J1116" s="62" t="str">
        <f t="shared" ca="1" si="54"/>
        <v>no</v>
      </c>
      <c r="K1116" s="8" t="str">
        <f t="shared" ca="1" si="55"/>
        <v/>
      </c>
      <c r="L1116" s="8"/>
      <c r="M1116" s="8" t="str">
        <f t="shared" ca="1" si="56"/>
        <v>si</v>
      </c>
      <c r="Q1116" s="23" t="str" cm="1">
        <f t="array" aca="1" ref="Q1116" ca="1">_xlfn.IFS(J1116="no","no",$B$10="si","si")</f>
        <v>no</v>
      </c>
    </row>
    <row r="1117" spans="1:17" x14ac:dyDescent="0.3">
      <c r="A1117" s="63" t="s">
        <v>5281</v>
      </c>
      <c r="B1117" s="56" t="s">
        <v>44</v>
      </c>
      <c r="C1117" s="80" t="s">
        <v>5282</v>
      </c>
      <c r="D1117" s="38" t="s">
        <v>57</v>
      </c>
      <c r="E1117" s="37" t="s">
        <v>5283</v>
      </c>
      <c r="F1117" s="38" t="s">
        <v>94</v>
      </c>
      <c r="G1117" s="39" t="s">
        <v>5284</v>
      </c>
      <c r="H1117" s="40">
        <v>43446</v>
      </c>
      <c r="I1117" s="41">
        <f>Table13[[#This Row],[Fecha 
de 
expedición]]+1461</f>
        <v>44907</v>
      </c>
      <c r="J1117" s="62" t="str">
        <f t="shared" ca="1" si="54"/>
        <v>no</v>
      </c>
      <c r="K1117" s="8" t="str">
        <f t="shared" ca="1" si="55"/>
        <v/>
      </c>
      <c r="L1117" s="8"/>
      <c r="M1117" s="8" t="str">
        <f t="shared" ca="1" si="56"/>
        <v>si</v>
      </c>
      <c r="Q1117" s="23" t="str" cm="1">
        <f t="array" aca="1" ref="Q1117" ca="1">_xlfn.IFS(J1117="no","no",$B$10="si","si")</f>
        <v>no</v>
      </c>
    </row>
    <row r="1118" spans="1:17" x14ac:dyDescent="0.3">
      <c r="A1118" s="63" t="s">
        <v>5285</v>
      </c>
      <c r="B1118" s="56" t="s">
        <v>44</v>
      </c>
      <c r="C1118" s="80" t="s">
        <v>5286</v>
      </c>
      <c r="D1118" s="38" t="s">
        <v>57</v>
      </c>
      <c r="E1118" s="37" t="s">
        <v>5287</v>
      </c>
      <c r="F1118" s="38" t="s">
        <v>1349</v>
      </c>
      <c r="G1118" s="39" t="s">
        <v>5288</v>
      </c>
      <c r="H1118" s="40">
        <v>43446</v>
      </c>
      <c r="I1118" s="41">
        <f>Table13[[#This Row],[Fecha 
de 
expedición]]+1461</f>
        <v>44907</v>
      </c>
      <c r="J1118" s="62" t="str">
        <f t="shared" ca="1" si="54"/>
        <v>no</v>
      </c>
      <c r="K1118" s="8" t="str">
        <f t="shared" ca="1" si="55"/>
        <v/>
      </c>
      <c r="L1118" s="8"/>
      <c r="M1118" s="8" t="str">
        <f t="shared" ca="1" si="56"/>
        <v>si</v>
      </c>
      <c r="Q1118" s="23" t="str" cm="1">
        <f t="array" aca="1" ref="Q1118" ca="1">_xlfn.IFS(J1118="no","no",$B$10="si","si")</f>
        <v>no</v>
      </c>
    </row>
    <row r="1119" spans="1:17" x14ac:dyDescent="0.3">
      <c r="A1119" s="63" t="s">
        <v>5289</v>
      </c>
      <c r="B1119" s="56" t="s">
        <v>44</v>
      </c>
      <c r="C1119" s="80" t="s">
        <v>5290</v>
      </c>
      <c r="D1119" s="38" t="s">
        <v>57</v>
      </c>
      <c r="E1119" s="37" t="s">
        <v>5291</v>
      </c>
      <c r="F1119" s="38" t="s">
        <v>262</v>
      </c>
      <c r="G1119" s="39" t="s">
        <v>5292</v>
      </c>
      <c r="H1119" s="40">
        <v>43446</v>
      </c>
      <c r="I1119" s="41">
        <f>Table13[[#This Row],[Fecha 
de 
expedición]]+1461</f>
        <v>44907</v>
      </c>
      <c r="J1119" s="62" t="str">
        <f t="shared" ca="1" si="54"/>
        <v>no</v>
      </c>
      <c r="K1119" s="8" t="str">
        <f t="shared" ca="1" si="55"/>
        <v/>
      </c>
      <c r="L1119" s="8"/>
      <c r="M1119" s="8" t="str">
        <f t="shared" ca="1" si="56"/>
        <v>si</v>
      </c>
      <c r="Q1119" s="23" t="str" cm="1">
        <f t="array" aca="1" ref="Q1119" ca="1">_xlfn.IFS(J1119="no","no",$B$10="si","si")</f>
        <v>no</v>
      </c>
    </row>
    <row r="1120" spans="1:17" x14ac:dyDescent="0.3">
      <c r="A1120" s="63" t="s">
        <v>5293</v>
      </c>
      <c r="B1120" s="56" t="s">
        <v>44</v>
      </c>
      <c r="C1120" s="80" t="s">
        <v>5294</v>
      </c>
      <c r="D1120" s="38" t="s">
        <v>57</v>
      </c>
      <c r="E1120" s="37" t="s">
        <v>5295</v>
      </c>
      <c r="F1120" s="38" t="s">
        <v>155</v>
      </c>
      <c r="G1120" s="39" t="s">
        <v>5296</v>
      </c>
      <c r="H1120" s="40">
        <v>43446</v>
      </c>
      <c r="I1120" s="41">
        <f>Table13[[#This Row],[Fecha 
de 
expedición]]+1461</f>
        <v>44907</v>
      </c>
      <c r="J1120" s="62" t="str">
        <f t="shared" ca="1" si="54"/>
        <v>no</v>
      </c>
      <c r="K1120" s="8" t="str">
        <f t="shared" ca="1" si="55"/>
        <v/>
      </c>
      <c r="L1120" s="8"/>
      <c r="M1120" s="8" t="str">
        <f t="shared" ca="1" si="56"/>
        <v>si</v>
      </c>
      <c r="Q1120" s="23" t="str" cm="1">
        <f t="array" aca="1" ref="Q1120" ca="1">_xlfn.IFS(J1120="no","no",$B$10="si","si")</f>
        <v>no</v>
      </c>
    </row>
    <row r="1121" spans="1:17" x14ac:dyDescent="0.3">
      <c r="A1121" s="63" t="s">
        <v>5297</v>
      </c>
      <c r="B1121" s="56" t="s">
        <v>44</v>
      </c>
      <c r="C1121" s="80" t="s">
        <v>5298</v>
      </c>
      <c r="D1121" s="38" t="s">
        <v>57</v>
      </c>
      <c r="E1121" s="37" t="s">
        <v>10145</v>
      </c>
      <c r="F1121" s="38" t="s">
        <v>1011</v>
      </c>
      <c r="G1121" s="39" t="s">
        <v>5300</v>
      </c>
      <c r="H1121" s="40">
        <v>43446</v>
      </c>
      <c r="I1121" s="41">
        <f>Table13[[#This Row],[Fecha 
de 
expedición]]+1461</f>
        <v>44907</v>
      </c>
      <c r="J1121" s="62" t="str">
        <f t="shared" ca="1" si="54"/>
        <v>no</v>
      </c>
      <c r="K1121" s="8" t="str">
        <f t="shared" ca="1" si="55"/>
        <v/>
      </c>
      <c r="L1121" s="8"/>
      <c r="M1121" s="8" t="str">
        <f t="shared" ca="1" si="56"/>
        <v>si</v>
      </c>
      <c r="Q1121" s="23" t="str" cm="1">
        <f t="array" aca="1" ref="Q1121" ca="1">_xlfn.IFS(J1121="no","no",$B$10="si","si")</f>
        <v>no</v>
      </c>
    </row>
    <row r="1122" spans="1:17" x14ac:dyDescent="0.3">
      <c r="A1122" s="63" t="s">
        <v>5301</v>
      </c>
      <c r="B1122" s="56" t="s">
        <v>44</v>
      </c>
      <c r="C1122" s="80" t="s">
        <v>5302</v>
      </c>
      <c r="D1122" s="38" t="s">
        <v>57</v>
      </c>
      <c r="E1122" s="37" t="s">
        <v>5303</v>
      </c>
      <c r="F1122" s="38" t="s">
        <v>490</v>
      </c>
      <c r="G1122" s="39" t="s">
        <v>5304</v>
      </c>
      <c r="H1122" s="40">
        <v>43446</v>
      </c>
      <c r="I1122" s="41">
        <f>Table13[[#This Row],[Fecha 
de 
expedición]]+1461</f>
        <v>44907</v>
      </c>
      <c r="J1122" s="62" t="str">
        <f t="shared" ca="1" si="54"/>
        <v>no</v>
      </c>
      <c r="K1122" s="8" t="str">
        <f t="shared" ca="1" si="55"/>
        <v/>
      </c>
      <c r="L1122" s="8"/>
      <c r="M1122" s="8" t="str">
        <f t="shared" ca="1" si="56"/>
        <v>si</v>
      </c>
      <c r="Q1122" s="23" t="str" cm="1">
        <f t="array" aca="1" ref="Q1122" ca="1">_xlfn.IFS(J1122="no","no",$B$10="si","si")</f>
        <v>no</v>
      </c>
    </row>
    <row r="1123" spans="1:17" x14ac:dyDescent="0.3">
      <c r="A1123" s="63" t="s">
        <v>5305</v>
      </c>
      <c r="B1123" s="56" t="s">
        <v>44</v>
      </c>
      <c r="C1123" s="80" t="s">
        <v>5306</v>
      </c>
      <c r="D1123" s="38" t="s">
        <v>57</v>
      </c>
      <c r="E1123" s="37" t="s">
        <v>5307</v>
      </c>
      <c r="F1123" s="38" t="s">
        <v>285</v>
      </c>
      <c r="G1123" s="39" t="s">
        <v>5308</v>
      </c>
      <c r="H1123" s="40">
        <v>43446</v>
      </c>
      <c r="I1123" s="41">
        <f>Table13[[#This Row],[Fecha 
de 
expedición]]+1461</f>
        <v>44907</v>
      </c>
      <c r="J1123" s="62" t="str">
        <f t="shared" ca="1" si="54"/>
        <v>no</v>
      </c>
      <c r="K1123" s="8" t="str">
        <f t="shared" ca="1" si="55"/>
        <v/>
      </c>
      <c r="L1123" s="8"/>
      <c r="M1123" s="8" t="str">
        <f t="shared" ca="1" si="56"/>
        <v>si</v>
      </c>
      <c r="Q1123" s="23" t="str" cm="1">
        <f t="array" aca="1" ref="Q1123" ca="1">_xlfn.IFS(J1123="no","no",$B$10="si","si")</f>
        <v>no</v>
      </c>
    </row>
    <row r="1124" spans="1:17" x14ac:dyDescent="0.3">
      <c r="A1124" s="63" t="s">
        <v>5309</v>
      </c>
      <c r="B1124" s="56" t="s">
        <v>44</v>
      </c>
      <c r="C1124" s="80" t="s">
        <v>5310</v>
      </c>
      <c r="D1124" s="38" t="s">
        <v>57</v>
      </c>
      <c r="E1124" s="37" t="s">
        <v>10146</v>
      </c>
      <c r="F1124" s="38" t="s">
        <v>114</v>
      </c>
      <c r="G1124" s="39" t="s">
        <v>5312</v>
      </c>
      <c r="H1124" s="40">
        <v>43446</v>
      </c>
      <c r="I1124" s="41">
        <f>Table13[[#This Row],[Fecha 
de 
expedición]]+1461</f>
        <v>44907</v>
      </c>
      <c r="J1124" s="62" t="str">
        <f t="shared" ca="1" si="54"/>
        <v>no</v>
      </c>
      <c r="K1124" s="8" t="str">
        <f t="shared" ca="1" si="55"/>
        <v/>
      </c>
      <c r="L1124" s="8"/>
      <c r="M1124" s="8" t="str">
        <f t="shared" ca="1" si="56"/>
        <v>si</v>
      </c>
      <c r="Q1124" s="23" t="str" cm="1">
        <f t="array" aca="1" ref="Q1124" ca="1">_xlfn.IFS(J1124="no","no",$B$10="si","si")</f>
        <v>no</v>
      </c>
    </row>
    <row r="1125" spans="1:17" x14ac:dyDescent="0.3">
      <c r="A1125" s="63" t="s">
        <v>5313</v>
      </c>
      <c r="B1125" s="56" t="s">
        <v>44</v>
      </c>
      <c r="C1125" s="80" t="s">
        <v>5314</v>
      </c>
      <c r="D1125" s="38" t="s">
        <v>57</v>
      </c>
      <c r="E1125" s="37" t="s">
        <v>5315</v>
      </c>
      <c r="F1125" s="38" t="s">
        <v>448</v>
      </c>
      <c r="G1125" s="39" t="s">
        <v>5316</v>
      </c>
      <c r="H1125" s="40">
        <v>43446</v>
      </c>
      <c r="I1125" s="41">
        <f>Table13[[#This Row],[Fecha 
de 
expedición]]+1461</f>
        <v>44907</v>
      </c>
      <c r="J1125" s="62" t="str">
        <f t="shared" ca="1" si="54"/>
        <v>no</v>
      </c>
      <c r="K1125" s="8" t="str">
        <f t="shared" ca="1" si="55"/>
        <v/>
      </c>
      <c r="L1125" s="8"/>
      <c r="M1125" s="8" t="str">
        <f t="shared" ca="1" si="56"/>
        <v>si</v>
      </c>
      <c r="Q1125" s="23" t="str" cm="1">
        <f t="array" aca="1" ref="Q1125" ca="1">_xlfn.IFS(J1125="no","no",$B$10="si","si")</f>
        <v>no</v>
      </c>
    </row>
    <row r="1126" spans="1:17" x14ac:dyDescent="0.3">
      <c r="A1126" s="63" t="s">
        <v>10147</v>
      </c>
      <c r="B1126" s="56" t="s">
        <v>44</v>
      </c>
      <c r="C1126" s="80" t="s">
        <v>8913</v>
      </c>
      <c r="D1126" s="38" t="s">
        <v>57</v>
      </c>
      <c r="E1126" s="37" t="s">
        <v>10148</v>
      </c>
      <c r="F1126" s="38" t="s">
        <v>325</v>
      </c>
      <c r="G1126" s="39" t="s">
        <v>10149</v>
      </c>
      <c r="H1126" s="40">
        <v>43446</v>
      </c>
      <c r="I1126" s="41">
        <f>Table13[[#This Row],[Fecha 
de 
expedición]]+1461</f>
        <v>44907</v>
      </c>
      <c r="J1126" s="62" t="str">
        <f t="shared" ca="1" si="54"/>
        <v>no</v>
      </c>
      <c r="K1126" s="8" t="str">
        <f t="shared" ca="1" si="55"/>
        <v/>
      </c>
      <c r="L1126" s="8"/>
      <c r="M1126" s="8" t="str">
        <f t="shared" ca="1" si="56"/>
        <v>si</v>
      </c>
      <c r="Q1126" s="23" t="str" cm="1">
        <f t="array" aca="1" ref="Q1126" ca="1">_xlfn.IFS(J1126="no","no",$B$10="si","si")</f>
        <v>no</v>
      </c>
    </row>
    <row r="1127" spans="1:17" x14ac:dyDescent="0.3">
      <c r="A1127" s="63" t="s">
        <v>5317</v>
      </c>
      <c r="B1127" s="56" t="s">
        <v>44</v>
      </c>
      <c r="C1127" s="80" t="s">
        <v>5318</v>
      </c>
      <c r="D1127" s="38" t="s">
        <v>57</v>
      </c>
      <c r="E1127" s="37" t="s">
        <v>5319</v>
      </c>
      <c r="F1127" s="38" t="s">
        <v>1048</v>
      </c>
      <c r="G1127" s="39" t="s">
        <v>10150</v>
      </c>
      <c r="H1127" s="40">
        <v>43446</v>
      </c>
      <c r="I1127" s="41">
        <f>Table13[[#This Row],[Fecha 
de 
expedición]]+1461</f>
        <v>44907</v>
      </c>
      <c r="J1127" s="62" t="str">
        <f t="shared" ca="1" si="54"/>
        <v>no</v>
      </c>
      <c r="K1127" s="8" t="str">
        <f t="shared" ca="1" si="55"/>
        <v/>
      </c>
      <c r="L1127" s="8"/>
      <c r="M1127" s="8" t="str">
        <f t="shared" ca="1" si="56"/>
        <v>si</v>
      </c>
      <c r="Q1127" s="23" t="str" cm="1">
        <f t="array" aca="1" ref="Q1127" ca="1">_xlfn.IFS(J1127="no","no",$B$10="si","si")</f>
        <v>no</v>
      </c>
    </row>
    <row r="1128" spans="1:17" x14ac:dyDescent="0.3">
      <c r="A1128" s="63" t="s">
        <v>5321</v>
      </c>
      <c r="B1128" s="56" t="s">
        <v>44</v>
      </c>
      <c r="C1128" s="80" t="s">
        <v>5322</v>
      </c>
      <c r="D1128" s="38" t="s">
        <v>57</v>
      </c>
      <c r="E1128" s="37" t="s">
        <v>3938</v>
      </c>
      <c r="F1128" s="38" t="s">
        <v>129</v>
      </c>
      <c r="G1128" s="39" t="s">
        <v>10151</v>
      </c>
      <c r="H1128" s="40">
        <v>43446</v>
      </c>
      <c r="I1128" s="41">
        <f>Table13[[#This Row],[Fecha 
de 
expedición]]+1461</f>
        <v>44907</v>
      </c>
      <c r="J1128" s="62" t="str">
        <f t="shared" ca="1" si="54"/>
        <v>no</v>
      </c>
      <c r="K1128" s="8" t="str">
        <f t="shared" ca="1" si="55"/>
        <v/>
      </c>
      <c r="L1128" s="8"/>
      <c r="M1128" s="8" t="str">
        <f t="shared" ca="1" si="56"/>
        <v>si</v>
      </c>
      <c r="Q1128" s="23" t="str" cm="1">
        <f t="array" aca="1" ref="Q1128" ca="1">_xlfn.IFS(J1128="no","no",$B$10="si","si")</f>
        <v>no</v>
      </c>
    </row>
    <row r="1129" spans="1:17" x14ac:dyDescent="0.3">
      <c r="A1129" s="63" t="s">
        <v>5325</v>
      </c>
      <c r="B1129" s="56" t="s">
        <v>44</v>
      </c>
      <c r="C1129" s="80" t="s">
        <v>5326</v>
      </c>
      <c r="D1129" s="38" t="s">
        <v>57</v>
      </c>
      <c r="E1129" s="37" t="s">
        <v>10152</v>
      </c>
      <c r="F1129" s="38" t="s">
        <v>402</v>
      </c>
      <c r="G1129" s="39" t="s">
        <v>10153</v>
      </c>
      <c r="H1129" s="40">
        <v>43447</v>
      </c>
      <c r="I1129" s="41">
        <f>Table13[[#This Row],[Fecha 
de 
expedición]]+1461</f>
        <v>44908</v>
      </c>
      <c r="J1129" s="62" t="str">
        <f t="shared" ca="1" si="54"/>
        <v>no</v>
      </c>
      <c r="K1129" s="8" t="str">
        <f t="shared" ca="1" si="55"/>
        <v/>
      </c>
      <c r="L1129" s="8"/>
      <c r="M1129" s="8" t="str">
        <f t="shared" ca="1" si="56"/>
        <v>si</v>
      </c>
      <c r="Q1129" s="23" t="str" cm="1">
        <f t="array" aca="1" ref="Q1129" ca="1">_xlfn.IFS(J1129="no","no",$B$10="si","si")</f>
        <v>no</v>
      </c>
    </row>
    <row r="1130" spans="1:17" x14ac:dyDescent="0.3">
      <c r="A1130" s="63" t="s">
        <v>5329</v>
      </c>
      <c r="B1130" s="56" t="s">
        <v>44</v>
      </c>
      <c r="C1130" s="80" t="s">
        <v>5330</v>
      </c>
      <c r="D1130" s="38" t="s">
        <v>57</v>
      </c>
      <c r="E1130" s="37" t="s">
        <v>5331</v>
      </c>
      <c r="F1130" s="38" t="s">
        <v>285</v>
      </c>
      <c r="G1130" s="39" t="s">
        <v>10154</v>
      </c>
      <c r="H1130" s="40">
        <v>43447</v>
      </c>
      <c r="I1130" s="41">
        <f>Table13[[#This Row],[Fecha 
de 
expedición]]+1461</f>
        <v>44908</v>
      </c>
      <c r="J1130" s="62" t="str">
        <f t="shared" ca="1" si="54"/>
        <v>no</v>
      </c>
      <c r="K1130" s="8" t="str">
        <f t="shared" ca="1" si="55"/>
        <v/>
      </c>
      <c r="L1130" s="8"/>
      <c r="M1130" s="8" t="str">
        <f t="shared" ca="1" si="56"/>
        <v>si</v>
      </c>
      <c r="Q1130" s="23" t="str" cm="1">
        <f t="array" aca="1" ref="Q1130" ca="1">_xlfn.IFS(J1130="no","no",$B$10="si","si")</f>
        <v>no</v>
      </c>
    </row>
    <row r="1131" spans="1:17" x14ac:dyDescent="0.3">
      <c r="A1131" s="63" t="s">
        <v>5333</v>
      </c>
      <c r="B1131" s="56" t="s">
        <v>44</v>
      </c>
      <c r="C1131" s="80" t="s">
        <v>5334</v>
      </c>
      <c r="D1131" s="38" t="s">
        <v>57</v>
      </c>
      <c r="E1131" s="37" t="s">
        <v>3938</v>
      </c>
      <c r="F1131" s="38" t="s">
        <v>1035</v>
      </c>
      <c r="G1131" s="39" t="s">
        <v>5336</v>
      </c>
      <c r="H1131" s="40">
        <v>43452</v>
      </c>
      <c r="I1131" s="41">
        <f>Table13[[#This Row],[Fecha 
de 
expedición]]+1461</f>
        <v>44913</v>
      </c>
      <c r="J1131" s="62" t="str">
        <f t="shared" ca="1" si="54"/>
        <v>no</v>
      </c>
      <c r="K1131" s="8" t="str">
        <f t="shared" ca="1" si="55"/>
        <v/>
      </c>
      <c r="L1131" s="8"/>
      <c r="M1131" s="8" t="str">
        <f t="shared" ca="1" si="56"/>
        <v>si</v>
      </c>
      <c r="Q1131" s="23" t="str" cm="1">
        <f t="array" aca="1" ref="Q1131" ca="1">_xlfn.IFS(J1131="no","no",$B$10="si","si")</f>
        <v>no</v>
      </c>
    </row>
    <row r="1132" spans="1:17" x14ac:dyDescent="0.3">
      <c r="A1132" s="63" t="s">
        <v>5337</v>
      </c>
      <c r="B1132" s="56" t="s">
        <v>44</v>
      </c>
      <c r="C1132" s="80" t="s">
        <v>5338</v>
      </c>
      <c r="D1132" s="38" t="s">
        <v>57</v>
      </c>
      <c r="E1132" s="37" t="s">
        <v>3938</v>
      </c>
      <c r="F1132" s="38" t="s">
        <v>664</v>
      </c>
      <c r="G1132" s="39" t="s">
        <v>10155</v>
      </c>
      <c r="H1132" s="40">
        <v>43452</v>
      </c>
      <c r="I1132" s="41">
        <f>Table13[[#This Row],[Fecha 
de 
expedición]]+1461</f>
        <v>44913</v>
      </c>
      <c r="J1132" s="62" t="str">
        <f t="shared" ca="1" si="54"/>
        <v>no</v>
      </c>
      <c r="K1132" s="8" t="str">
        <f t="shared" ca="1" si="55"/>
        <v/>
      </c>
      <c r="L1132" s="8"/>
      <c r="M1132" s="8" t="str">
        <f t="shared" ca="1" si="56"/>
        <v>si</v>
      </c>
      <c r="Q1132" s="23" t="str" cm="1">
        <f t="array" aca="1" ref="Q1132" ca="1">_xlfn.IFS(J1132="no","no",$B$10="si","si")</f>
        <v>no</v>
      </c>
    </row>
    <row r="1133" spans="1:17" x14ac:dyDescent="0.3">
      <c r="A1133" s="63" t="s">
        <v>5341</v>
      </c>
      <c r="B1133" s="56" t="s">
        <v>44</v>
      </c>
      <c r="C1133" s="80" t="s">
        <v>5342</v>
      </c>
      <c r="D1133" s="38" t="s">
        <v>57</v>
      </c>
      <c r="E1133" s="37" t="s">
        <v>5343</v>
      </c>
      <c r="F1133" s="38" t="s">
        <v>119</v>
      </c>
      <c r="G1133" s="39" t="s">
        <v>5344</v>
      </c>
      <c r="H1133" s="40">
        <v>43452</v>
      </c>
      <c r="I1133" s="41">
        <f>Table13[[#This Row],[Fecha 
de 
expedición]]+1461</f>
        <v>44913</v>
      </c>
      <c r="J1133" s="62" t="str">
        <f t="shared" ca="1" si="54"/>
        <v>no</v>
      </c>
      <c r="K1133" s="8" t="str">
        <f t="shared" ca="1" si="55"/>
        <v/>
      </c>
      <c r="L1133" s="8"/>
      <c r="M1133" s="8" t="str">
        <f t="shared" ca="1" si="56"/>
        <v>si</v>
      </c>
      <c r="Q1133" s="23" t="str" cm="1">
        <f t="array" aca="1" ref="Q1133" ca="1">_xlfn.IFS(J1133="no","no",$B$10="si","si")</f>
        <v>no</v>
      </c>
    </row>
    <row r="1134" spans="1:17" x14ac:dyDescent="0.3">
      <c r="A1134" s="63" t="s">
        <v>5345</v>
      </c>
      <c r="B1134" s="56" t="s">
        <v>44</v>
      </c>
      <c r="C1134" s="80" t="s">
        <v>5346</v>
      </c>
      <c r="D1134" s="38" t="s">
        <v>57</v>
      </c>
      <c r="E1134" s="37" t="s">
        <v>5347</v>
      </c>
      <c r="F1134" s="38" t="s">
        <v>119</v>
      </c>
      <c r="G1134" s="39" t="s">
        <v>5348</v>
      </c>
      <c r="H1134" s="40">
        <v>43452</v>
      </c>
      <c r="I1134" s="41">
        <f>Table13[[#This Row],[Fecha 
de 
expedición]]+1461</f>
        <v>44913</v>
      </c>
      <c r="J1134" s="62" t="str">
        <f t="shared" ca="1" si="54"/>
        <v>no</v>
      </c>
      <c r="K1134" s="8" t="str">
        <f t="shared" ca="1" si="55"/>
        <v/>
      </c>
      <c r="L1134" s="8"/>
      <c r="M1134" s="8" t="str">
        <f t="shared" ca="1" si="56"/>
        <v>si</v>
      </c>
      <c r="Q1134" s="23" t="str" cm="1">
        <f t="array" aca="1" ref="Q1134" ca="1">_xlfn.IFS(J1134="no","no",$B$10="si","si")</f>
        <v>no</v>
      </c>
    </row>
    <row r="1135" spans="1:17" x14ac:dyDescent="0.3">
      <c r="A1135" s="63" t="s">
        <v>5349</v>
      </c>
      <c r="B1135" s="56" t="s">
        <v>44</v>
      </c>
      <c r="C1135" s="80" t="s">
        <v>5350</v>
      </c>
      <c r="D1135" s="38" t="s">
        <v>57</v>
      </c>
      <c r="E1135" s="37" t="s">
        <v>5351</v>
      </c>
      <c r="F1135" s="38" t="s">
        <v>129</v>
      </c>
      <c r="G1135" s="39" t="s">
        <v>5352</v>
      </c>
      <c r="H1135" s="40">
        <v>43452</v>
      </c>
      <c r="I1135" s="41">
        <f>Table13[[#This Row],[Fecha 
de 
expedición]]+1461</f>
        <v>44913</v>
      </c>
      <c r="J1135" s="62" t="str">
        <f t="shared" ca="1" si="54"/>
        <v>no</v>
      </c>
      <c r="K1135" s="8" t="str">
        <f t="shared" ca="1" si="55"/>
        <v/>
      </c>
      <c r="L1135" s="8"/>
      <c r="M1135" s="8" t="str">
        <f t="shared" ca="1" si="56"/>
        <v>si</v>
      </c>
      <c r="Q1135" s="23" t="str" cm="1">
        <f t="array" aca="1" ref="Q1135" ca="1">_xlfn.IFS(J1135="no","no",$B$10="si","si")</f>
        <v>no</v>
      </c>
    </row>
    <row r="1136" spans="1:17" x14ac:dyDescent="0.3">
      <c r="A1136" s="63" t="s">
        <v>5353</v>
      </c>
      <c r="B1136" s="56" t="s">
        <v>44</v>
      </c>
      <c r="C1136" s="80" t="s">
        <v>5354</v>
      </c>
      <c r="D1136" s="38" t="s">
        <v>57</v>
      </c>
      <c r="E1136" s="37" t="s">
        <v>5355</v>
      </c>
      <c r="F1136" s="38" t="s">
        <v>443</v>
      </c>
      <c r="G1136" s="39" t="s">
        <v>10156</v>
      </c>
      <c r="H1136" s="40">
        <v>43452</v>
      </c>
      <c r="I1136" s="41">
        <f>Table13[[#This Row],[Fecha 
de 
expedición]]+1461</f>
        <v>44913</v>
      </c>
      <c r="J1136" s="62" t="str">
        <f t="shared" ca="1" si="54"/>
        <v>no</v>
      </c>
      <c r="K1136" s="8" t="str">
        <f t="shared" ca="1" si="55"/>
        <v/>
      </c>
      <c r="L1136" s="8"/>
      <c r="M1136" s="8" t="str">
        <f t="shared" ca="1" si="56"/>
        <v>si</v>
      </c>
      <c r="Q1136" s="23" t="str" cm="1">
        <f t="array" aca="1" ref="Q1136" ca="1">_xlfn.IFS(J1136="no","no",$B$10="si","si")</f>
        <v>no</v>
      </c>
    </row>
    <row r="1137" spans="1:17" x14ac:dyDescent="0.3">
      <c r="A1137" s="63" t="s">
        <v>5357</v>
      </c>
      <c r="B1137" s="56" t="s">
        <v>44</v>
      </c>
      <c r="C1137" s="80" t="s">
        <v>5358</v>
      </c>
      <c r="D1137" s="38" t="s">
        <v>57</v>
      </c>
      <c r="E1137" s="37" t="s">
        <v>5359</v>
      </c>
      <c r="F1137" s="38" t="s">
        <v>402</v>
      </c>
      <c r="G1137" s="39" t="s">
        <v>10157</v>
      </c>
      <c r="H1137" s="40">
        <v>43452</v>
      </c>
      <c r="I1137" s="41">
        <f>Table13[[#This Row],[Fecha 
de 
expedición]]+1461</f>
        <v>44913</v>
      </c>
      <c r="J1137" s="62" t="str">
        <f t="shared" ca="1" si="54"/>
        <v>no</v>
      </c>
      <c r="K1137" s="8" t="str">
        <f t="shared" ca="1" si="55"/>
        <v/>
      </c>
      <c r="L1137" s="8"/>
      <c r="M1137" s="8" t="str">
        <f t="shared" ca="1" si="56"/>
        <v>si</v>
      </c>
      <c r="Q1137" s="23" t="str" cm="1">
        <f t="array" aca="1" ref="Q1137" ca="1">_xlfn.IFS(J1137="no","no",$B$10="si","si")</f>
        <v>no</v>
      </c>
    </row>
    <row r="1138" spans="1:17" x14ac:dyDescent="0.3">
      <c r="A1138" s="63" t="s">
        <v>5361</v>
      </c>
      <c r="B1138" s="56" t="s">
        <v>44</v>
      </c>
      <c r="C1138" s="80" t="s">
        <v>5362</v>
      </c>
      <c r="D1138" s="38" t="s">
        <v>57</v>
      </c>
      <c r="E1138" s="37" t="s">
        <v>5363</v>
      </c>
      <c r="F1138" s="38" t="s">
        <v>204</v>
      </c>
      <c r="G1138" s="39" t="s">
        <v>5364</v>
      </c>
      <c r="H1138" s="40">
        <v>43453</v>
      </c>
      <c r="I1138" s="41">
        <f>Table13[[#This Row],[Fecha 
de 
expedición]]+1461</f>
        <v>44914</v>
      </c>
      <c r="J1138" s="62" t="str">
        <f t="shared" ca="1" si="54"/>
        <v>no</v>
      </c>
      <c r="K1138" s="8" t="str">
        <f t="shared" ca="1" si="55"/>
        <v/>
      </c>
      <c r="L1138" s="8"/>
      <c r="M1138" s="8" t="str">
        <f t="shared" ca="1" si="56"/>
        <v>si</v>
      </c>
      <c r="Q1138" s="23" t="str" cm="1">
        <f t="array" aca="1" ref="Q1138" ca="1">_xlfn.IFS(J1138="no","no",$B$10="si","si")</f>
        <v>no</v>
      </c>
    </row>
    <row r="1139" spans="1:17" x14ac:dyDescent="0.3">
      <c r="A1139" s="63" t="s">
        <v>5365</v>
      </c>
      <c r="B1139" s="56" t="s">
        <v>44</v>
      </c>
      <c r="C1139" s="80" t="s">
        <v>5366</v>
      </c>
      <c r="D1139" s="38" t="s">
        <v>57</v>
      </c>
      <c r="E1139" s="37" t="s">
        <v>5367</v>
      </c>
      <c r="F1139" s="38" t="s">
        <v>185</v>
      </c>
      <c r="G1139" s="39" t="s">
        <v>5368</v>
      </c>
      <c r="H1139" s="40">
        <v>43453</v>
      </c>
      <c r="I1139" s="41">
        <f>Table13[[#This Row],[Fecha 
de 
expedición]]+1461</f>
        <v>44914</v>
      </c>
      <c r="J1139" s="62" t="str">
        <f t="shared" ca="1" si="54"/>
        <v>no</v>
      </c>
      <c r="K1139" s="8" t="str">
        <f t="shared" ca="1" si="55"/>
        <v/>
      </c>
      <c r="L1139" s="8"/>
      <c r="M1139" s="8" t="str">
        <f t="shared" ca="1" si="56"/>
        <v>si</v>
      </c>
      <c r="Q1139" s="23" t="str" cm="1">
        <f t="array" aca="1" ref="Q1139" ca="1">_xlfn.IFS(J1139="no","no",$B$10="si","si")</f>
        <v>no</v>
      </c>
    </row>
    <row r="1140" spans="1:17" x14ac:dyDescent="0.3">
      <c r="A1140" s="63" t="s">
        <v>5369</v>
      </c>
      <c r="B1140" s="56" t="s">
        <v>44</v>
      </c>
      <c r="C1140" s="80" t="s">
        <v>5370</v>
      </c>
      <c r="D1140" s="38" t="s">
        <v>57</v>
      </c>
      <c r="E1140" s="37" t="s">
        <v>5371</v>
      </c>
      <c r="F1140" s="38" t="s">
        <v>53</v>
      </c>
      <c r="G1140" s="39" t="s">
        <v>5372</v>
      </c>
      <c r="H1140" s="40">
        <v>43469</v>
      </c>
      <c r="I1140" s="41">
        <f>Table13[[#This Row],[Fecha 
de 
expedición]]+1461</f>
        <v>44930</v>
      </c>
      <c r="J1140" s="62" t="str">
        <f t="shared" ca="1" si="54"/>
        <v>no</v>
      </c>
      <c r="K1140" s="8" t="str">
        <f t="shared" ca="1" si="55"/>
        <v/>
      </c>
      <c r="L1140" s="8"/>
      <c r="M1140" s="8" t="str">
        <f t="shared" ca="1" si="56"/>
        <v>si</v>
      </c>
      <c r="Q1140" s="23" t="str" cm="1">
        <f t="array" aca="1" ref="Q1140" ca="1">_xlfn.IFS(J1140="no","no",$B$10="si","si")</f>
        <v>no</v>
      </c>
    </row>
    <row r="1141" spans="1:17" x14ac:dyDescent="0.3">
      <c r="A1141" s="63" t="s">
        <v>5373</v>
      </c>
      <c r="B1141" s="56" t="s">
        <v>44</v>
      </c>
      <c r="C1141" s="80" t="s">
        <v>5374</v>
      </c>
      <c r="D1141" s="38" t="s">
        <v>46</v>
      </c>
      <c r="E1141" s="37" t="s">
        <v>10158</v>
      </c>
      <c r="F1141" s="38" t="s">
        <v>168</v>
      </c>
      <c r="G1141" s="39" t="s">
        <v>5376</v>
      </c>
      <c r="H1141" s="40">
        <v>43473</v>
      </c>
      <c r="I1141" s="41">
        <f>Table13[[#This Row],[Fecha 
de 
expedición]]+1461</f>
        <v>44934</v>
      </c>
      <c r="J1141" s="62" t="str">
        <f t="shared" ca="1" si="54"/>
        <v>no</v>
      </c>
      <c r="K1141" s="8" t="str">
        <f t="shared" ca="1" si="55"/>
        <v/>
      </c>
      <c r="L1141" s="8"/>
      <c r="M1141" s="8" t="str">
        <f t="shared" ca="1" si="56"/>
        <v>si</v>
      </c>
      <c r="Q1141" s="23" t="str" cm="1">
        <f t="array" aca="1" ref="Q1141" ca="1">_xlfn.IFS(J1141="no","no",$B$10="si","si")</f>
        <v>no</v>
      </c>
    </row>
    <row r="1142" spans="1:17" x14ac:dyDescent="0.3">
      <c r="A1142" s="63" t="s">
        <v>5377</v>
      </c>
      <c r="B1142" s="56" t="s">
        <v>44</v>
      </c>
      <c r="C1142" s="80" t="s">
        <v>5378</v>
      </c>
      <c r="D1142" s="38" t="s">
        <v>46</v>
      </c>
      <c r="E1142" s="37" t="s">
        <v>5379</v>
      </c>
      <c r="F1142" s="38" t="s">
        <v>453</v>
      </c>
      <c r="G1142" s="39" t="s">
        <v>10159</v>
      </c>
      <c r="H1142" s="40">
        <v>43473</v>
      </c>
      <c r="I1142" s="41">
        <f>Table13[[#This Row],[Fecha 
de 
expedición]]+1461</f>
        <v>44934</v>
      </c>
      <c r="J1142" s="62" t="str">
        <f t="shared" ca="1" si="54"/>
        <v>no</v>
      </c>
      <c r="K1142" s="8" t="str">
        <f t="shared" ca="1" si="55"/>
        <v/>
      </c>
      <c r="L1142" s="8"/>
      <c r="M1142" s="8" t="str">
        <f t="shared" ca="1" si="56"/>
        <v>si</v>
      </c>
      <c r="Q1142" s="23" t="str" cm="1">
        <f t="array" aca="1" ref="Q1142" ca="1">_xlfn.IFS(J1142="no","no",$B$10="si","si")</f>
        <v>no</v>
      </c>
    </row>
    <row r="1143" spans="1:17" x14ac:dyDescent="0.3">
      <c r="A1143" s="63" t="s">
        <v>5381</v>
      </c>
      <c r="B1143" s="56" t="s">
        <v>44</v>
      </c>
      <c r="C1143" s="80" t="s">
        <v>5382</v>
      </c>
      <c r="D1143" s="38" t="s">
        <v>57</v>
      </c>
      <c r="E1143" s="37" t="s">
        <v>5383</v>
      </c>
      <c r="F1143" s="38" t="s">
        <v>453</v>
      </c>
      <c r="G1143" s="39" t="s">
        <v>10160</v>
      </c>
      <c r="H1143" s="40">
        <v>43473</v>
      </c>
      <c r="I1143" s="41">
        <f>Table13[[#This Row],[Fecha 
de 
expedición]]+1461</f>
        <v>44934</v>
      </c>
      <c r="J1143" s="62" t="str">
        <f t="shared" ca="1" si="54"/>
        <v>no</v>
      </c>
      <c r="K1143" s="8" t="str">
        <f t="shared" ca="1" si="55"/>
        <v/>
      </c>
      <c r="L1143" s="8"/>
      <c r="M1143" s="8" t="str">
        <f t="shared" ca="1" si="56"/>
        <v>si</v>
      </c>
      <c r="Q1143" s="23" t="str" cm="1">
        <f t="array" aca="1" ref="Q1143" ca="1">_xlfn.IFS(J1143="no","no",$B$10="si","si")</f>
        <v>no</v>
      </c>
    </row>
    <row r="1144" spans="1:17" x14ac:dyDescent="0.3">
      <c r="A1144" s="63" t="s">
        <v>5385</v>
      </c>
      <c r="B1144" s="56" t="s">
        <v>44</v>
      </c>
      <c r="C1144" s="80" t="s">
        <v>5386</v>
      </c>
      <c r="D1144" s="38" t="s">
        <v>57</v>
      </c>
      <c r="E1144" s="37" t="s">
        <v>5387</v>
      </c>
      <c r="F1144" s="38" t="s">
        <v>74</v>
      </c>
      <c r="G1144" s="39" t="s">
        <v>10161</v>
      </c>
      <c r="H1144" s="40">
        <v>43473</v>
      </c>
      <c r="I1144" s="41">
        <f>Table13[[#This Row],[Fecha 
de 
expedición]]+1461</f>
        <v>44934</v>
      </c>
      <c r="J1144" s="62" t="str">
        <f t="shared" ca="1" si="54"/>
        <v>no</v>
      </c>
      <c r="K1144" s="8" t="str">
        <f t="shared" ca="1" si="55"/>
        <v/>
      </c>
      <c r="L1144" s="8"/>
      <c r="M1144" s="8" t="str">
        <f t="shared" ca="1" si="56"/>
        <v>si</v>
      </c>
      <c r="Q1144" s="23" t="str" cm="1">
        <f t="array" aca="1" ref="Q1144" ca="1">_xlfn.IFS(J1144="no","no",$B$10="si","si")</f>
        <v>no</v>
      </c>
    </row>
    <row r="1145" spans="1:17" x14ac:dyDescent="0.3">
      <c r="A1145" s="63" t="s">
        <v>5389</v>
      </c>
      <c r="B1145" s="56" t="s">
        <v>44</v>
      </c>
      <c r="C1145" s="80" t="s">
        <v>5390</v>
      </c>
      <c r="D1145" s="38" t="s">
        <v>57</v>
      </c>
      <c r="E1145" s="37" t="s">
        <v>5391</v>
      </c>
      <c r="F1145" s="38" t="s">
        <v>555</v>
      </c>
      <c r="G1145" s="39" t="s">
        <v>10162</v>
      </c>
      <c r="H1145" s="40">
        <v>43473</v>
      </c>
      <c r="I1145" s="41">
        <f>Table13[[#This Row],[Fecha 
de 
expedición]]+1461</f>
        <v>44934</v>
      </c>
      <c r="J1145" s="62" t="str">
        <f t="shared" ca="1" si="54"/>
        <v>no</v>
      </c>
      <c r="K1145" s="8" t="str">
        <f t="shared" ca="1" si="55"/>
        <v/>
      </c>
      <c r="L1145" s="8"/>
      <c r="M1145" s="8" t="str">
        <f t="shared" ca="1" si="56"/>
        <v>si</v>
      </c>
      <c r="Q1145" s="23" t="str" cm="1">
        <f t="array" aca="1" ref="Q1145" ca="1">_xlfn.IFS(J1145="no","no",$B$10="si","si")</f>
        <v>no</v>
      </c>
    </row>
    <row r="1146" spans="1:17" x14ac:dyDescent="0.3">
      <c r="A1146" s="63" t="s">
        <v>5393</v>
      </c>
      <c r="B1146" s="56" t="s">
        <v>44</v>
      </c>
      <c r="C1146" s="80" t="s">
        <v>5394</v>
      </c>
      <c r="D1146" s="38" t="s">
        <v>57</v>
      </c>
      <c r="E1146" s="37" t="s">
        <v>5395</v>
      </c>
      <c r="F1146" s="38" t="s">
        <v>74</v>
      </c>
      <c r="G1146" s="39" t="s">
        <v>5396</v>
      </c>
      <c r="H1146" s="40">
        <v>43473</v>
      </c>
      <c r="I1146" s="41">
        <f>Table13[[#This Row],[Fecha 
de 
expedición]]+1461</f>
        <v>44934</v>
      </c>
      <c r="J1146" s="62" t="str">
        <f t="shared" ca="1" si="54"/>
        <v>no</v>
      </c>
      <c r="K1146" s="8" t="str">
        <f t="shared" ca="1" si="55"/>
        <v/>
      </c>
      <c r="L1146" s="8"/>
      <c r="M1146" s="8" t="str">
        <f t="shared" ca="1" si="56"/>
        <v>si</v>
      </c>
      <c r="Q1146" s="23" t="str" cm="1">
        <f t="array" aca="1" ref="Q1146" ca="1">_xlfn.IFS(J1146="no","no",$B$10="si","si")</f>
        <v>no</v>
      </c>
    </row>
    <row r="1147" spans="1:17" x14ac:dyDescent="0.3">
      <c r="A1147" s="63" t="s">
        <v>5397</v>
      </c>
      <c r="B1147" s="56" t="s">
        <v>44</v>
      </c>
      <c r="C1147" s="80" t="s">
        <v>5398</v>
      </c>
      <c r="D1147" s="38" t="s">
        <v>57</v>
      </c>
      <c r="E1147" s="37" t="s">
        <v>5399</v>
      </c>
      <c r="F1147" s="38" t="s">
        <v>704</v>
      </c>
      <c r="G1147" s="39" t="s">
        <v>5400</v>
      </c>
      <c r="H1147" s="40">
        <v>43473</v>
      </c>
      <c r="I1147" s="41">
        <f>Table13[[#This Row],[Fecha 
de 
expedición]]+1461</f>
        <v>44934</v>
      </c>
      <c r="J1147" s="62" t="str">
        <f t="shared" ca="1" si="54"/>
        <v>no</v>
      </c>
      <c r="K1147" s="8" t="str">
        <f t="shared" ca="1" si="55"/>
        <v/>
      </c>
      <c r="L1147" s="8"/>
      <c r="M1147" s="8" t="str">
        <f t="shared" ca="1" si="56"/>
        <v>si</v>
      </c>
      <c r="Q1147" s="23" t="str" cm="1">
        <f t="array" aca="1" ref="Q1147" ca="1">_xlfn.IFS(J1147="no","no",$B$10="si","si")</f>
        <v>no</v>
      </c>
    </row>
    <row r="1148" spans="1:17" x14ac:dyDescent="0.3">
      <c r="A1148" s="63" t="s">
        <v>5401</v>
      </c>
      <c r="B1148" s="56" t="s">
        <v>44</v>
      </c>
      <c r="C1148" s="80" t="s">
        <v>5402</v>
      </c>
      <c r="D1148" s="38" t="s">
        <v>57</v>
      </c>
      <c r="E1148" s="37" t="s">
        <v>5403</v>
      </c>
      <c r="F1148" s="38" t="s">
        <v>508</v>
      </c>
      <c r="G1148" s="39" t="s">
        <v>10163</v>
      </c>
      <c r="H1148" s="40">
        <v>43473</v>
      </c>
      <c r="I1148" s="41">
        <f>Table13[[#This Row],[Fecha 
de 
expedición]]+1461</f>
        <v>44934</v>
      </c>
      <c r="J1148" s="62" t="str">
        <f t="shared" ca="1" si="54"/>
        <v>no</v>
      </c>
      <c r="K1148" s="8" t="str">
        <f t="shared" ca="1" si="55"/>
        <v/>
      </c>
      <c r="L1148" s="8"/>
      <c r="M1148" s="8" t="str">
        <f t="shared" ca="1" si="56"/>
        <v>si</v>
      </c>
      <c r="Q1148" s="23" t="str" cm="1">
        <f t="array" aca="1" ref="Q1148" ca="1">_xlfn.IFS(J1148="no","no",$B$10="si","si")</f>
        <v>no</v>
      </c>
    </row>
    <row r="1149" spans="1:17" x14ac:dyDescent="0.3">
      <c r="A1149" s="63" t="s">
        <v>5405</v>
      </c>
      <c r="B1149" s="56" t="s">
        <v>44</v>
      </c>
      <c r="C1149" s="80" t="s">
        <v>5406</v>
      </c>
      <c r="D1149" s="38" t="s">
        <v>57</v>
      </c>
      <c r="E1149" s="37" t="s">
        <v>5407</v>
      </c>
      <c r="F1149" s="38" t="s">
        <v>74</v>
      </c>
      <c r="G1149" s="39" t="s">
        <v>10164</v>
      </c>
      <c r="H1149" s="40">
        <v>43473</v>
      </c>
      <c r="I1149" s="41">
        <f>Table13[[#This Row],[Fecha 
de 
expedición]]+1461</f>
        <v>44934</v>
      </c>
      <c r="J1149" s="62" t="str">
        <f t="shared" ca="1" si="54"/>
        <v>no</v>
      </c>
      <c r="K1149" s="8" t="str">
        <f t="shared" ca="1" si="55"/>
        <v/>
      </c>
      <c r="L1149" s="8"/>
      <c r="M1149" s="8" t="str">
        <f t="shared" ca="1" si="56"/>
        <v>si</v>
      </c>
      <c r="Q1149" s="23" t="str" cm="1">
        <f t="array" aca="1" ref="Q1149" ca="1">_xlfn.IFS(J1149="no","no",$B$10="si","si")</f>
        <v>no</v>
      </c>
    </row>
    <row r="1150" spans="1:17" x14ac:dyDescent="0.3">
      <c r="A1150" s="63" t="s">
        <v>5409</v>
      </c>
      <c r="B1150" s="56" t="s">
        <v>44</v>
      </c>
      <c r="C1150" s="80" t="s">
        <v>5410</v>
      </c>
      <c r="D1150" s="38" t="s">
        <v>57</v>
      </c>
      <c r="E1150" s="37" t="s">
        <v>5411</v>
      </c>
      <c r="F1150" s="38" t="s">
        <v>84</v>
      </c>
      <c r="G1150" s="39" t="s">
        <v>5412</v>
      </c>
      <c r="H1150" s="40">
        <v>43473</v>
      </c>
      <c r="I1150" s="41">
        <f>Table13[[#This Row],[Fecha 
de 
expedición]]+1461</f>
        <v>44934</v>
      </c>
      <c r="J1150" s="62" t="str">
        <f t="shared" ca="1" si="54"/>
        <v>no</v>
      </c>
      <c r="K1150" s="8" t="str">
        <f t="shared" ca="1" si="55"/>
        <v/>
      </c>
      <c r="L1150" s="8"/>
      <c r="M1150" s="8" t="str">
        <f t="shared" ca="1" si="56"/>
        <v>si</v>
      </c>
      <c r="Q1150" s="23" t="str" cm="1">
        <f t="array" aca="1" ref="Q1150" ca="1">_xlfn.IFS(J1150="no","no",$B$10="si","si")</f>
        <v>no</v>
      </c>
    </row>
    <row r="1151" spans="1:17" x14ac:dyDescent="0.3">
      <c r="A1151" s="63" t="s">
        <v>5413</v>
      </c>
      <c r="B1151" s="56" t="s">
        <v>44</v>
      </c>
      <c r="C1151" s="80" t="s">
        <v>5414</v>
      </c>
      <c r="D1151" s="38" t="s">
        <v>57</v>
      </c>
      <c r="E1151" s="37" t="s">
        <v>5415</v>
      </c>
      <c r="F1151" s="38" t="s">
        <v>285</v>
      </c>
      <c r="G1151" s="39" t="s">
        <v>10165</v>
      </c>
      <c r="H1151" s="40">
        <v>43473</v>
      </c>
      <c r="I1151" s="41">
        <f>Table13[[#This Row],[Fecha 
de 
expedición]]+1461</f>
        <v>44934</v>
      </c>
      <c r="J1151" s="62" t="str">
        <f t="shared" ca="1" si="54"/>
        <v>no</v>
      </c>
      <c r="K1151" s="8" t="str">
        <f t="shared" ca="1" si="55"/>
        <v/>
      </c>
      <c r="L1151" s="8"/>
      <c r="M1151" s="8" t="str">
        <f t="shared" ca="1" si="56"/>
        <v>si</v>
      </c>
      <c r="Q1151" s="23" t="str" cm="1">
        <f t="array" aca="1" ref="Q1151" ca="1">_xlfn.IFS(J1151="no","no",$B$10="si","si")</f>
        <v>no</v>
      </c>
    </row>
    <row r="1152" spans="1:17" x14ac:dyDescent="0.3">
      <c r="A1152" s="63" t="s">
        <v>5417</v>
      </c>
      <c r="B1152" s="56" t="s">
        <v>44</v>
      </c>
      <c r="C1152" s="80" t="s">
        <v>5418</v>
      </c>
      <c r="D1152" s="38" t="s">
        <v>57</v>
      </c>
      <c r="E1152" s="37" t="s">
        <v>10166</v>
      </c>
      <c r="F1152" s="38" t="s">
        <v>655</v>
      </c>
      <c r="G1152" s="39" t="s">
        <v>10167</v>
      </c>
      <c r="H1152" s="40">
        <v>43473</v>
      </c>
      <c r="I1152" s="41">
        <f>Table13[[#This Row],[Fecha 
de 
expedición]]+1461</f>
        <v>44934</v>
      </c>
      <c r="J1152" s="62" t="str">
        <f t="shared" ca="1" si="54"/>
        <v>no</v>
      </c>
      <c r="K1152" s="8" t="str">
        <f t="shared" ca="1" si="55"/>
        <v/>
      </c>
      <c r="L1152" s="8"/>
      <c r="M1152" s="8" t="str">
        <f t="shared" ca="1" si="56"/>
        <v>si</v>
      </c>
      <c r="Q1152" s="23" t="str" cm="1">
        <f t="array" aca="1" ref="Q1152" ca="1">_xlfn.IFS(J1152="no","no",$B$10="si","si")</f>
        <v>no</v>
      </c>
    </row>
    <row r="1153" spans="1:17" x14ac:dyDescent="0.3">
      <c r="A1153" s="63" t="s">
        <v>5421</v>
      </c>
      <c r="B1153" s="56" t="s">
        <v>44</v>
      </c>
      <c r="C1153" s="80" t="s">
        <v>5422</v>
      </c>
      <c r="D1153" s="38" t="s">
        <v>57</v>
      </c>
      <c r="E1153" s="37" t="s">
        <v>3938</v>
      </c>
      <c r="F1153" s="38" t="s">
        <v>1035</v>
      </c>
      <c r="G1153" s="39" t="s">
        <v>5423</v>
      </c>
      <c r="H1153" s="40">
        <v>43473</v>
      </c>
      <c r="I1153" s="41">
        <f>Table13[[#This Row],[Fecha 
de 
expedición]]+1461</f>
        <v>44934</v>
      </c>
      <c r="J1153" s="62" t="str">
        <f t="shared" ca="1" si="54"/>
        <v>no</v>
      </c>
      <c r="K1153" s="8" t="str">
        <f t="shared" ca="1" si="55"/>
        <v/>
      </c>
      <c r="L1153" s="8"/>
      <c r="M1153" s="8" t="str">
        <f t="shared" ca="1" si="56"/>
        <v>si</v>
      </c>
      <c r="Q1153" s="23" t="str" cm="1">
        <f t="array" aca="1" ref="Q1153" ca="1">_xlfn.IFS(J1153="no","no",$B$10="si","si")</f>
        <v>no</v>
      </c>
    </row>
    <row r="1154" spans="1:17" x14ac:dyDescent="0.3">
      <c r="A1154" s="63" t="s">
        <v>5424</v>
      </c>
      <c r="B1154" s="56" t="s">
        <v>44</v>
      </c>
      <c r="C1154" s="80" t="s">
        <v>5425</v>
      </c>
      <c r="D1154" s="38" t="s">
        <v>57</v>
      </c>
      <c r="E1154" s="37" t="s">
        <v>5426</v>
      </c>
      <c r="F1154" s="38" t="s">
        <v>709</v>
      </c>
      <c r="G1154" s="39" t="s">
        <v>5427</v>
      </c>
      <c r="H1154" s="40">
        <v>43473</v>
      </c>
      <c r="I1154" s="41">
        <f>Table13[[#This Row],[Fecha 
de 
expedición]]+1461</f>
        <v>44934</v>
      </c>
      <c r="J1154" s="62" t="str">
        <f t="shared" ca="1" si="54"/>
        <v>no</v>
      </c>
      <c r="K1154" s="8" t="str">
        <f t="shared" ca="1" si="55"/>
        <v/>
      </c>
      <c r="L1154" s="8"/>
      <c r="M1154" s="8" t="str">
        <f t="shared" ca="1" si="56"/>
        <v>si</v>
      </c>
      <c r="Q1154" s="23" t="str" cm="1">
        <f t="array" aca="1" ref="Q1154" ca="1">_xlfn.IFS(J1154="no","no",$B$10="si","si")</f>
        <v>no</v>
      </c>
    </row>
    <row r="1155" spans="1:17" x14ac:dyDescent="0.3">
      <c r="A1155" s="63" t="s">
        <v>5428</v>
      </c>
      <c r="B1155" s="56" t="s">
        <v>44</v>
      </c>
      <c r="C1155" s="80" t="s">
        <v>5429</v>
      </c>
      <c r="D1155" s="38" t="s">
        <v>57</v>
      </c>
      <c r="E1155" s="37" t="s">
        <v>5430</v>
      </c>
      <c r="F1155" s="38" t="s">
        <v>5431</v>
      </c>
      <c r="G1155" s="39" t="s">
        <v>5432</v>
      </c>
      <c r="H1155" s="40">
        <v>43473</v>
      </c>
      <c r="I1155" s="41">
        <f>Table13[[#This Row],[Fecha 
de 
expedición]]+1461</f>
        <v>44934</v>
      </c>
      <c r="J1155" s="62" t="str">
        <f t="shared" ca="1" si="54"/>
        <v>no</v>
      </c>
      <c r="K1155" s="8" t="str">
        <f t="shared" ca="1" si="55"/>
        <v/>
      </c>
      <c r="L1155" s="8"/>
      <c r="M1155" s="8" t="str">
        <f t="shared" ca="1" si="56"/>
        <v>si</v>
      </c>
      <c r="Q1155" s="23" t="str" cm="1">
        <f t="array" aca="1" ref="Q1155" ca="1">_xlfn.IFS(J1155="no","no",$B$10="si","si")</f>
        <v>no</v>
      </c>
    </row>
    <row r="1156" spans="1:17" x14ac:dyDescent="0.3">
      <c r="A1156" s="63" t="s">
        <v>5433</v>
      </c>
      <c r="B1156" s="56" t="s">
        <v>44</v>
      </c>
      <c r="C1156" s="80" t="s">
        <v>5434</v>
      </c>
      <c r="D1156" s="38" t="s">
        <v>57</v>
      </c>
      <c r="E1156" s="37" t="s">
        <v>5435</v>
      </c>
      <c r="F1156" s="38" t="s">
        <v>448</v>
      </c>
      <c r="G1156" s="39" t="s">
        <v>5436</v>
      </c>
      <c r="H1156" s="40">
        <v>43473</v>
      </c>
      <c r="I1156" s="41">
        <f>Table13[[#This Row],[Fecha 
de 
expedición]]+1461</f>
        <v>44934</v>
      </c>
      <c r="J1156" s="62" t="str">
        <f t="shared" ca="1" si="54"/>
        <v>no</v>
      </c>
      <c r="K1156" s="8" t="str">
        <f t="shared" ca="1" si="55"/>
        <v/>
      </c>
      <c r="L1156" s="8"/>
      <c r="M1156" s="8" t="str">
        <f t="shared" ca="1" si="56"/>
        <v>si</v>
      </c>
      <c r="Q1156" s="23" t="str" cm="1">
        <f t="array" aca="1" ref="Q1156" ca="1">_xlfn.IFS(J1156="no","no",$B$10="si","si")</f>
        <v>no</v>
      </c>
    </row>
    <row r="1157" spans="1:17" x14ac:dyDescent="0.3">
      <c r="A1157" s="63" t="s">
        <v>5437</v>
      </c>
      <c r="B1157" s="56" t="s">
        <v>44</v>
      </c>
      <c r="C1157" s="80" t="s">
        <v>5438</v>
      </c>
      <c r="D1157" s="38" t="s">
        <v>57</v>
      </c>
      <c r="E1157" s="37" t="s">
        <v>5439</v>
      </c>
      <c r="F1157" s="38" t="s">
        <v>844</v>
      </c>
      <c r="G1157" s="39" t="s">
        <v>5440</v>
      </c>
      <c r="H1157" s="40">
        <v>43479</v>
      </c>
      <c r="I1157" s="41">
        <f>Table13[[#This Row],[Fecha 
de 
expedición]]+1461</f>
        <v>44940</v>
      </c>
      <c r="J1157" s="62" t="str">
        <f t="shared" ca="1" si="54"/>
        <v>no</v>
      </c>
      <c r="K1157" s="8" t="str">
        <f t="shared" ca="1" si="55"/>
        <v/>
      </c>
      <c r="L1157" s="8"/>
      <c r="M1157" s="8" t="str">
        <f t="shared" ca="1" si="56"/>
        <v>si</v>
      </c>
      <c r="Q1157" s="23" t="str" cm="1">
        <f t="array" aca="1" ref="Q1157" ca="1">_xlfn.IFS(J1157="no","no",$B$10="si","si")</f>
        <v>no</v>
      </c>
    </row>
    <row r="1158" spans="1:17" x14ac:dyDescent="0.3">
      <c r="A1158" s="63" t="s">
        <v>5441</v>
      </c>
      <c r="B1158" s="56" t="s">
        <v>44</v>
      </c>
      <c r="C1158" s="80" t="s">
        <v>5442</v>
      </c>
      <c r="D1158" s="38" t="s">
        <v>57</v>
      </c>
      <c r="E1158" s="37" t="s">
        <v>10168</v>
      </c>
      <c r="F1158" s="38" t="s">
        <v>262</v>
      </c>
      <c r="G1158" s="39" t="s">
        <v>5444</v>
      </c>
      <c r="H1158" s="40">
        <v>43479</v>
      </c>
      <c r="I1158" s="41">
        <f>Table13[[#This Row],[Fecha 
de 
expedición]]+1461</f>
        <v>44940</v>
      </c>
      <c r="J1158" s="62" t="str">
        <f t="shared" ca="1" si="54"/>
        <v>no</v>
      </c>
      <c r="K1158" s="8" t="str">
        <f t="shared" ca="1" si="55"/>
        <v/>
      </c>
      <c r="L1158" s="8"/>
      <c r="M1158" s="8" t="str">
        <f t="shared" ca="1" si="56"/>
        <v>si</v>
      </c>
      <c r="Q1158" s="23" t="str" cm="1">
        <f t="array" aca="1" ref="Q1158" ca="1">_xlfn.IFS(J1158="no","no",$B$10="si","si")</f>
        <v>no</v>
      </c>
    </row>
    <row r="1159" spans="1:17" x14ac:dyDescent="0.3">
      <c r="A1159" s="63" t="s">
        <v>5445</v>
      </c>
      <c r="B1159" s="56" t="s">
        <v>44</v>
      </c>
      <c r="C1159" s="80" t="s">
        <v>5446</v>
      </c>
      <c r="D1159" s="38" t="s">
        <v>57</v>
      </c>
      <c r="E1159" s="37" t="s">
        <v>5447</v>
      </c>
      <c r="F1159" s="38" t="s">
        <v>74</v>
      </c>
      <c r="G1159" s="39" t="s">
        <v>5448</v>
      </c>
      <c r="H1159" s="40">
        <v>43479</v>
      </c>
      <c r="I1159" s="41">
        <f>Table13[[#This Row],[Fecha 
de 
expedición]]+1461</f>
        <v>44940</v>
      </c>
      <c r="J1159" s="62" t="str">
        <f t="shared" ca="1" si="54"/>
        <v>no</v>
      </c>
      <c r="K1159" s="8" t="str">
        <f t="shared" ca="1" si="55"/>
        <v/>
      </c>
      <c r="L1159" s="8"/>
      <c r="M1159" s="8" t="str">
        <f t="shared" ca="1" si="56"/>
        <v>si</v>
      </c>
      <c r="Q1159" s="23" t="str" cm="1">
        <f t="array" aca="1" ref="Q1159" ca="1">_xlfn.IFS(J1159="no","no",$B$10="si","si")</f>
        <v>no</v>
      </c>
    </row>
    <row r="1160" spans="1:17" x14ac:dyDescent="0.3">
      <c r="A1160" s="63" t="s">
        <v>5449</v>
      </c>
      <c r="B1160" s="56" t="s">
        <v>44</v>
      </c>
      <c r="C1160" s="80" t="s">
        <v>5450</v>
      </c>
      <c r="D1160" s="38" t="s">
        <v>46</v>
      </c>
      <c r="E1160" s="37" t="s">
        <v>5451</v>
      </c>
      <c r="F1160" s="38" t="s">
        <v>119</v>
      </c>
      <c r="G1160" s="39" t="s">
        <v>5452</v>
      </c>
      <c r="H1160" s="40">
        <v>43479</v>
      </c>
      <c r="I1160" s="41">
        <f>Table13[[#This Row],[Fecha 
de 
expedición]]+1461</f>
        <v>44940</v>
      </c>
      <c r="J1160" s="62" t="str">
        <f t="shared" ca="1" si="54"/>
        <v>no</v>
      </c>
      <c r="K1160" s="8" t="str">
        <f t="shared" ca="1" si="55"/>
        <v/>
      </c>
      <c r="L1160" s="8"/>
      <c r="M1160" s="8" t="str">
        <f t="shared" ca="1" si="56"/>
        <v>si</v>
      </c>
      <c r="Q1160" s="23" t="str" cm="1">
        <f t="array" aca="1" ref="Q1160" ca="1">_xlfn.IFS(J1160="no","no",$B$10="si","si")</f>
        <v>no</v>
      </c>
    </row>
    <row r="1161" spans="1:17" x14ac:dyDescent="0.3">
      <c r="A1161" s="63" t="s">
        <v>5453</v>
      </c>
      <c r="B1161" s="56" t="s">
        <v>44</v>
      </c>
      <c r="C1161" s="80" t="s">
        <v>5454</v>
      </c>
      <c r="D1161" s="38" t="s">
        <v>57</v>
      </c>
      <c r="E1161" s="37" t="s">
        <v>5455</v>
      </c>
      <c r="F1161" s="38" t="s">
        <v>655</v>
      </c>
      <c r="G1161" s="39" t="s">
        <v>5456</v>
      </c>
      <c r="H1161" s="40">
        <v>43479</v>
      </c>
      <c r="I1161" s="41">
        <f>Table13[[#This Row],[Fecha 
de 
expedición]]+1461</f>
        <v>44940</v>
      </c>
      <c r="J1161" s="62" t="str">
        <f t="shared" ca="1" si="54"/>
        <v>no</v>
      </c>
      <c r="K1161" s="8" t="str">
        <f t="shared" ca="1" si="55"/>
        <v/>
      </c>
      <c r="L1161" s="8"/>
      <c r="M1161" s="8" t="str">
        <f t="shared" ca="1" si="56"/>
        <v>si</v>
      </c>
      <c r="Q1161" s="23" t="str" cm="1">
        <f t="array" aca="1" ref="Q1161" ca="1">_xlfn.IFS(J1161="no","no",$B$10="si","si")</f>
        <v>no</v>
      </c>
    </row>
    <row r="1162" spans="1:17" x14ac:dyDescent="0.3">
      <c r="A1162" s="63" t="s">
        <v>5457</v>
      </c>
      <c r="B1162" s="56" t="s">
        <v>44</v>
      </c>
      <c r="C1162" s="80" t="s">
        <v>5458</v>
      </c>
      <c r="D1162" s="38" t="s">
        <v>57</v>
      </c>
      <c r="E1162" s="37" t="s">
        <v>10169</v>
      </c>
      <c r="F1162" s="38" t="s">
        <v>124</v>
      </c>
      <c r="G1162" s="39" t="s">
        <v>5460</v>
      </c>
      <c r="H1162" s="40">
        <v>43479</v>
      </c>
      <c r="I1162" s="41">
        <f>Table13[[#This Row],[Fecha 
de 
expedición]]+1461</f>
        <v>44940</v>
      </c>
      <c r="J1162" s="62" t="str">
        <f t="shared" ca="1" si="54"/>
        <v>no</v>
      </c>
      <c r="K1162" s="8" t="str">
        <f t="shared" ca="1" si="55"/>
        <v/>
      </c>
      <c r="L1162" s="8"/>
      <c r="M1162" s="8" t="str">
        <f t="shared" ca="1" si="56"/>
        <v>si</v>
      </c>
      <c r="Q1162" s="23" t="str" cm="1">
        <f t="array" aca="1" ref="Q1162" ca="1">_xlfn.IFS(J1162="no","no",$B$10="si","si")</f>
        <v>no</v>
      </c>
    </row>
    <row r="1163" spans="1:17" x14ac:dyDescent="0.3">
      <c r="A1163" s="63" t="s">
        <v>5461</v>
      </c>
      <c r="B1163" s="56" t="s">
        <v>44</v>
      </c>
      <c r="C1163" s="80" t="s">
        <v>5462</v>
      </c>
      <c r="D1163" s="38" t="s">
        <v>57</v>
      </c>
      <c r="E1163" s="37" t="s">
        <v>5463</v>
      </c>
      <c r="F1163" s="38" t="s">
        <v>84</v>
      </c>
      <c r="G1163" s="39" t="s">
        <v>5464</v>
      </c>
      <c r="H1163" s="40">
        <v>43479</v>
      </c>
      <c r="I1163" s="41">
        <f>Table13[[#This Row],[Fecha 
de 
expedición]]+1461</f>
        <v>44940</v>
      </c>
      <c r="J1163" s="62" t="str">
        <f t="shared" ca="1" si="54"/>
        <v>no</v>
      </c>
      <c r="K1163" s="8" t="str">
        <f t="shared" ca="1" si="55"/>
        <v/>
      </c>
      <c r="L1163" s="8"/>
      <c r="M1163" s="8" t="str">
        <f t="shared" ca="1" si="56"/>
        <v>si</v>
      </c>
      <c r="Q1163" s="23" t="str" cm="1">
        <f t="array" aca="1" ref="Q1163" ca="1">_xlfn.IFS(J1163="no","no",$B$10="si","si")</f>
        <v>no</v>
      </c>
    </row>
    <row r="1164" spans="1:17" x14ac:dyDescent="0.3">
      <c r="A1164" s="63" t="s">
        <v>5465</v>
      </c>
      <c r="B1164" s="56" t="s">
        <v>44</v>
      </c>
      <c r="C1164" s="80" t="s">
        <v>5466</v>
      </c>
      <c r="D1164" s="38" t="s">
        <v>46</v>
      </c>
      <c r="E1164" s="37" t="s">
        <v>5467</v>
      </c>
      <c r="F1164" s="38" t="s">
        <v>267</v>
      </c>
      <c r="G1164" s="39" t="s">
        <v>10170</v>
      </c>
      <c r="H1164" s="40">
        <v>43479</v>
      </c>
      <c r="I1164" s="41">
        <f>Table13[[#This Row],[Fecha 
de 
expedición]]+1461</f>
        <v>44940</v>
      </c>
      <c r="J1164" s="62" t="str">
        <f t="shared" ca="1" si="54"/>
        <v>no</v>
      </c>
      <c r="K1164" s="8" t="str">
        <f t="shared" ca="1" si="55"/>
        <v/>
      </c>
      <c r="L1164" s="8"/>
      <c r="M1164" s="8" t="str">
        <f t="shared" ca="1" si="56"/>
        <v>si</v>
      </c>
      <c r="Q1164" s="23" t="str" cm="1">
        <f t="array" aca="1" ref="Q1164" ca="1">_xlfn.IFS(J1164="no","no",$B$10="si","si")</f>
        <v>no</v>
      </c>
    </row>
    <row r="1165" spans="1:17" x14ac:dyDescent="0.3">
      <c r="A1165" s="64" t="s">
        <v>5469</v>
      </c>
      <c r="B1165" s="56" t="s">
        <v>44</v>
      </c>
      <c r="C1165" s="80" t="s">
        <v>5470</v>
      </c>
      <c r="D1165" s="38" t="s">
        <v>57</v>
      </c>
      <c r="E1165" s="37" t="s">
        <v>5471</v>
      </c>
      <c r="F1165" s="38" t="s">
        <v>74</v>
      </c>
      <c r="G1165" s="39" t="s">
        <v>5472</v>
      </c>
      <c r="H1165" s="40">
        <v>43490</v>
      </c>
      <c r="I1165" s="41">
        <f>Table13[[#This Row],[Fecha 
de 
expedición]]+1461</f>
        <v>44951</v>
      </c>
      <c r="J1165" s="62" t="str">
        <f t="shared" ca="1" si="54"/>
        <v>no</v>
      </c>
      <c r="K1165" s="8" t="str">
        <f t="shared" ca="1" si="55"/>
        <v/>
      </c>
      <c r="L1165" s="8"/>
      <c r="M1165" s="8" t="str">
        <f t="shared" ca="1" si="56"/>
        <v>si</v>
      </c>
      <c r="Q1165" s="23" t="str" cm="1">
        <f t="array" aca="1" ref="Q1165" ca="1">_xlfn.IFS(J1165="no","no",$B$10="si","si")</f>
        <v>no</v>
      </c>
    </row>
    <row r="1166" spans="1:17" x14ac:dyDescent="0.3">
      <c r="A1166" s="63" t="s">
        <v>5473</v>
      </c>
      <c r="B1166" s="56" t="s">
        <v>44</v>
      </c>
      <c r="C1166" s="80" t="s">
        <v>5474</v>
      </c>
      <c r="D1166" s="38" t="s">
        <v>57</v>
      </c>
      <c r="E1166" s="37" t="s">
        <v>5475</v>
      </c>
      <c r="F1166" s="38" t="s">
        <v>74</v>
      </c>
      <c r="G1166" s="39" t="s">
        <v>5476</v>
      </c>
      <c r="H1166" s="40">
        <v>43490</v>
      </c>
      <c r="I1166" s="41">
        <f>Table13[[#This Row],[Fecha 
de 
expedición]]+1461</f>
        <v>44951</v>
      </c>
      <c r="J1166" s="62" t="str">
        <f t="shared" ca="1" si="54"/>
        <v>no</v>
      </c>
      <c r="K1166" s="8" t="str">
        <f t="shared" ca="1" si="55"/>
        <v/>
      </c>
      <c r="L1166" s="8"/>
      <c r="M1166" s="8" t="str">
        <f t="shared" ca="1" si="56"/>
        <v>si</v>
      </c>
      <c r="Q1166" s="23" t="str" cm="1">
        <f t="array" aca="1" ref="Q1166" ca="1">_xlfn.IFS(J1166="no","no",$B$10="si","si")</f>
        <v>no</v>
      </c>
    </row>
    <row r="1167" spans="1:17" x14ac:dyDescent="0.3">
      <c r="A1167" s="63" t="s">
        <v>5477</v>
      </c>
      <c r="B1167" s="56" t="s">
        <v>44</v>
      </c>
      <c r="C1167" s="80" t="s">
        <v>5478</v>
      </c>
      <c r="D1167" s="38" t="s">
        <v>57</v>
      </c>
      <c r="E1167" s="37" t="s">
        <v>5479</v>
      </c>
      <c r="F1167" s="38" t="s">
        <v>168</v>
      </c>
      <c r="G1167" s="39" t="s">
        <v>5480</v>
      </c>
      <c r="H1167" s="40">
        <v>43490</v>
      </c>
      <c r="I1167" s="41">
        <f>Table13[[#This Row],[Fecha 
de 
expedición]]+1461</f>
        <v>44951</v>
      </c>
      <c r="J1167" s="62" t="str">
        <f t="shared" ca="1" si="54"/>
        <v>no</v>
      </c>
      <c r="K1167" s="8" t="str">
        <f t="shared" ca="1" si="55"/>
        <v/>
      </c>
      <c r="L1167" s="8"/>
      <c r="M1167" s="8" t="str">
        <f t="shared" ca="1" si="56"/>
        <v>si</v>
      </c>
      <c r="Q1167" s="23" t="str" cm="1">
        <f t="array" aca="1" ref="Q1167" ca="1">_xlfn.IFS(J1167="no","no",$B$10="si","si")</f>
        <v>no</v>
      </c>
    </row>
    <row r="1168" spans="1:17" x14ac:dyDescent="0.3">
      <c r="A1168" s="63" t="s">
        <v>5481</v>
      </c>
      <c r="B1168" s="56" t="s">
        <v>44</v>
      </c>
      <c r="C1168" s="80" t="s">
        <v>5482</v>
      </c>
      <c r="D1168" s="38" t="s">
        <v>46</v>
      </c>
      <c r="E1168" s="37" t="s">
        <v>5483</v>
      </c>
      <c r="F1168" s="38" t="s">
        <v>453</v>
      </c>
      <c r="G1168" s="39" t="s">
        <v>10171</v>
      </c>
      <c r="H1168" s="40">
        <v>43490</v>
      </c>
      <c r="I1168" s="41">
        <f>Table13[[#This Row],[Fecha 
de 
expedición]]+1461</f>
        <v>44951</v>
      </c>
      <c r="J1168" s="62" t="str">
        <f t="shared" ca="1" si="54"/>
        <v>no</v>
      </c>
      <c r="K1168" s="8" t="str">
        <f t="shared" ca="1" si="55"/>
        <v/>
      </c>
      <c r="L1168" s="8"/>
      <c r="M1168" s="8" t="str">
        <f t="shared" ca="1" si="56"/>
        <v>si</v>
      </c>
      <c r="Q1168" s="23" t="str" cm="1">
        <f t="array" aca="1" ref="Q1168" ca="1">_xlfn.IFS(J1168="no","no",$B$10="si","si")</f>
        <v>no</v>
      </c>
    </row>
    <row r="1169" spans="1:17" x14ac:dyDescent="0.3">
      <c r="A1169" s="63" t="s">
        <v>5485</v>
      </c>
      <c r="B1169" s="56" t="s">
        <v>44</v>
      </c>
      <c r="C1169" s="80" t="s">
        <v>5486</v>
      </c>
      <c r="D1169" s="38" t="s">
        <v>57</v>
      </c>
      <c r="E1169" s="37" t="s">
        <v>5487</v>
      </c>
      <c r="F1169" s="38" t="s">
        <v>709</v>
      </c>
      <c r="G1169" s="39" t="s">
        <v>5488</v>
      </c>
      <c r="H1169" s="40">
        <v>43490</v>
      </c>
      <c r="I1169" s="41">
        <f>Table13[[#This Row],[Fecha 
de 
expedición]]+1461</f>
        <v>44951</v>
      </c>
      <c r="J1169" s="62" t="str">
        <f t="shared" ref="J1169:J1232" ca="1" si="57">IF(I1169&gt;=TODAY(),"si","no")</f>
        <v>no</v>
      </c>
      <c r="K1169" s="8" t="str">
        <f t="shared" ref="K1169:K1232" ca="1" si="58">IF(ABS(_xlfn.DAYS(TODAY(),I1169))&lt;$B$9,"Debe renovar licencia luego de curso de 8 horas","")</f>
        <v/>
      </c>
      <c r="L1169" s="8"/>
      <c r="M1169" s="8" t="str">
        <f t="shared" ref="M1169:M1232" ca="1" si="59">IF(AND(J1169="no",$B$10="si"),"si","no")</f>
        <v>si</v>
      </c>
      <c r="Q1169" s="23" t="str" cm="1">
        <f t="array" aca="1" ref="Q1169" ca="1">_xlfn.IFS(J1169="no","no",$B$10="si","si")</f>
        <v>no</v>
      </c>
    </row>
    <row r="1170" spans="1:17" x14ac:dyDescent="0.3">
      <c r="A1170" s="63" t="s">
        <v>5489</v>
      </c>
      <c r="B1170" s="56" t="s">
        <v>44</v>
      </c>
      <c r="C1170" s="80" t="s">
        <v>5490</v>
      </c>
      <c r="D1170" s="38" t="s">
        <v>57</v>
      </c>
      <c r="E1170" s="49" t="s">
        <v>3938</v>
      </c>
      <c r="F1170" s="38" t="s">
        <v>129</v>
      </c>
      <c r="G1170" s="39" t="s">
        <v>5491</v>
      </c>
      <c r="H1170" s="40">
        <v>43490</v>
      </c>
      <c r="I1170" s="41">
        <f>Table13[[#This Row],[Fecha 
de 
expedición]]+1461</f>
        <v>44951</v>
      </c>
      <c r="J1170" s="62" t="str">
        <f t="shared" ca="1" si="57"/>
        <v>no</v>
      </c>
      <c r="K1170" s="8" t="str">
        <f t="shared" ca="1" si="58"/>
        <v/>
      </c>
      <c r="L1170" s="8"/>
      <c r="M1170" s="8" t="str">
        <f t="shared" ca="1" si="59"/>
        <v>si</v>
      </c>
      <c r="Q1170" s="23" t="str" cm="1">
        <f t="array" aca="1" ref="Q1170" ca="1">_xlfn.IFS(J1170="no","no",$B$10="si","si")</f>
        <v>no</v>
      </c>
    </row>
    <row r="1171" spans="1:17" x14ac:dyDescent="0.3">
      <c r="A1171" s="63" t="s">
        <v>5492</v>
      </c>
      <c r="B1171" s="56" t="s">
        <v>44</v>
      </c>
      <c r="C1171" s="80" t="s">
        <v>5493</v>
      </c>
      <c r="D1171" s="38" t="s">
        <v>57</v>
      </c>
      <c r="E1171" s="37" t="s">
        <v>5494</v>
      </c>
      <c r="F1171" s="38" t="s">
        <v>53</v>
      </c>
      <c r="G1171" s="39" t="s">
        <v>5495</v>
      </c>
      <c r="H1171" s="40">
        <v>43490</v>
      </c>
      <c r="I1171" s="41">
        <f>Table13[[#This Row],[Fecha 
de 
expedición]]+1461</f>
        <v>44951</v>
      </c>
      <c r="J1171" s="62" t="str">
        <f t="shared" ca="1" si="57"/>
        <v>no</v>
      </c>
      <c r="K1171" s="8" t="str">
        <f t="shared" ca="1" si="58"/>
        <v/>
      </c>
      <c r="L1171" s="8"/>
      <c r="M1171" s="8" t="str">
        <f t="shared" ca="1" si="59"/>
        <v>si</v>
      </c>
      <c r="Q1171" s="23" t="str" cm="1">
        <f t="array" aca="1" ref="Q1171" ca="1">_xlfn.IFS(J1171="no","no",$B$10="si","si")</f>
        <v>no</v>
      </c>
    </row>
    <row r="1172" spans="1:17" x14ac:dyDescent="0.3">
      <c r="A1172" s="63" t="s">
        <v>5496</v>
      </c>
      <c r="B1172" s="56" t="s">
        <v>44</v>
      </c>
      <c r="C1172" s="80" t="s">
        <v>5497</v>
      </c>
      <c r="D1172" s="38" t="s">
        <v>57</v>
      </c>
      <c r="E1172" s="37" t="s">
        <v>10172</v>
      </c>
      <c r="F1172" s="38" t="s">
        <v>325</v>
      </c>
      <c r="G1172" s="39" t="s">
        <v>10173</v>
      </c>
      <c r="H1172" s="40">
        <v>43490</v>
      </c>
      <c r="I1172" s="41">
        <f>Table13[[#This Row],[Fecha 
de 
expedición]]+1461</f>
        <v>44951</v>
      </c>
      <c r="J1172" s="62" t="str">
        <f t="shared" ca="1" si="57"/>
        <v>no</v>
      </c>
      <c r="K1172" s="8" t="str">
        <f t="shared" ca="1" si="58"/>
        <v/>
      </c>
      <c r="L1172" s="8"/>
      <c r="M1172" s="8" t="str">
        <f t="shared" ca="1" si="59"/>
        <v>si</v>
      </c>
      <c r="Q1172" s="23" t="str" cm="1">
        <f t="array" aca="1" ref="Q1172" ca="1">_xlfn.IFS(J1172="no","no",$B$10="si","si")</f>
        <v>no</v>
      </c>
    </row>
    <row r="1173" spans="1:17" x14ac:dyDescent="0.3">
      <c r="A1173" s="63" t="s">
        <v>5500</v>
      </c>
      <c r="B1173" s="56" t="s">
        <v>44</v>
      </c>
      <c r="C1173" s="80" t="s">
        <v>5501</v>
      </c>
      <c r="D1173" s="38" t="s">
        <v>57</v>
      </c>
      <c r="E1173" s="37" t="s">
        <v>5502</v>
      </c>
      <c r="F1173" s="38" t="s">
        <v>89</v>
      </c>
      <c r="G1173" s="39" t="s">
        <v>5503</v>
      </c>
      <c r="H1173" s="40">
        <v>43490</v>
      </c>
      <c r="I1173" s="41">
        <f>Table13[[#This Row],[Fecha 
de 
expedición]]+1461</f>
        <v>44951</v>
      </c>
      <c r="J1173" s="62" t="str">
        <f t="shared" ca="1" si="57"/>
        <v>no</v>
      </c>
      <c r="K1173" s="8" t="str">
        <f t="shared" ca="1" si="58"/>
        <v/>
      </c>
      <c r="L1173" s="8"/>
      <c r="M1173" s="8" t="str">
        <f t="shared" ca="1" si="59"/>
        <v>si</v>
      </c>
      <c r="Q1173" s="23" t="str" cm="1">
        <f t="array" aca="1" ref="Q1173" ca="1">_xlfn.IFS(J1173="no","no",$B$10="si","si")</f>
        <v>no</v>
      </c>
    </row>
    <row r="1174" spans="1:17" x14ac:dyDescent="0.3">
      <c r="A1174" s="63" t="s">
        <v>5504</v>
      </c>
      <c r="B1174" s="56" t="s">
        <v>44</v>
      </c>
      <c r="C1174" s="80" t="s">
        <v>5505</v>
      </c>
      <c r="D1174" s="38" t="s">
        <v>57</v>
      </c>
      <c r="E1174" s="37" t="s">
        <v>5506</v>
      </c>
      <c r="F1174" s="38" t="s">
        <v>74</v>
      </c>
      <c r="G1174" s="39" t="s">
        <v>5507</v>
      </c>
      <c r="H1174" s="40">
        <v>43490</v>
      </c>
      <c r="I1174" s="41">
        <f>Table13[[#This Row],[Fecha 
de 
expedición]]+1461</f>
        <v>44951</v>
      </c>
      <c r="J1174" s="62" t="str">
        <f t="shared" ca="1" si="57"/>
        <v>no</v>
      </c>
      <c r="K1174" s="8" t="str">
        <f t="shared" ca="1" si="58"/>
        <v/>
      </c>
      <c r="L1174" s="8"/>
      <c r="M1174" s="8" t="str">
        <f t="shared" ca="1" si="59"/>
        <v>si</v>
      </c>
      <c r="Q1174" s="23" t="str" cm="1">
        <f t="array" aca="1" ref="Q1174" ca="1">_xlfn.IFS(J1174="no","no",$B$10="si","si")</f>
        <v>no</v>
      </c>
    </row>
    <row r="1175" spans="1:17" x14ac:dyDescent="0.3">
      <c r="A1175" s="63" t="s">
        <v>5508</v>
      </c>
      <c r="B1175" s="56" t="s">
        <v>44</v>
      </c>
      <c r="C1175" s="80" t="s">
        <v>5509</v>
      </c>
      <c r="D1175" s="38" t="s">
        <v>57</v>
      </c>
      <c r="E1175" s="37" t="s">
        <v>5510</v>
      </c>
      <c r="F1175" s="38" t="s">
        <v>74</v>
      </c>
      <c r="G1175" s="39" t="s">
        <v>5511</v>
      </c>
      <c r="H1175" s="40">
        <v>43490</v>
      </c>
      <c r="I1175" s="41">
        <f>Table13[[#This Row],[Fecha 
de 
expedición]]+1461</f>
        <v>44951</v>
      </c>
      <c r="J1175" s="62" t="str">
        <f t="shared" ca="1" si="57"/>
        <v>no</v>
      </c>
      <c r="K1175" s="8" t="str">
        <f t="shared" ca="1" si="58"/>
        <v/>
      </c>
      <c r="L1175" s="8"/>
      <c r="M1175" s="8" t="str">
        <f t="shared" ca="1" si="59"/>
        <v>si</v>
      </c>
      <c r="Q1175" s="23" t="str" cm="1">
        <f t="array" aca="1" ref="Q1175" ca="1">_xlfn.IFS(J1175="no","no",$B$10="si","si")</f>
        <v>no</v>
      </c>
    </row>
    <row r="1176" spans="1:17" x14ac:dyDescent="0.3">
      <c r="A1176" s="63" t="s">
        <v>5512</v>
      </c>
      <c r="B1176" s="56" t="s">
        <v>44</v>
      </c>
      <c r="C1176" s="80" t="s">
        <v>5513</v>
      </c>
      <c r="D1176" s="38" t="s">
        <v>46</v>
      </c>
      <c r="E1176" s="37" t="s">
        <v>5514</v>
      </c>
      <c r="F1176" s="38" t="s">
        <v>74</v>
      </c>
      <c r="G1176" s="39" t="s">
        <v>5515</v>
      </c>
      <c r="H1176" s="40">
        <v>43490</v>
      </c>
      <c r="I1176" s="41">
        <f>Table13[[#This Row],[Fecha 
de 
expedición]]+1461</f>
        <v>44951</v>
      </c>
      <c r="J1176" s="62" t="str">
        <f t="shared" ca="1" si="57"/>
        <v>no</v>
      </c>
      <c r="K1176" s="8" t="str">
        <f t="shared" ca="1" si="58"/>
        <v/>
      </c>
      <c r="L1176" s="8"/>
      <c r="M1176" s="8" t="str">
        <f t="shared" ca="1" si="59"/>
        <v>si</v>
      </c>
      <c r="Q1176" s="23" t="str" cm="1">
        <f t="array" aca="1" ref="Q1176" ca="1">_xlfn.IFS(J1176="no","no",$B$10="si","si")</f>
        <v>no</v>
      </c>
    </row>
    <row r="1177" spans="1:17" x14ac:dyDescent="0.3">
      <c r="A1177" s="63" t="s">
        <v>5516</v>
      </c>
      <c r="B1177" s="56" t="s">
        <v>44</v>
      </c>
      <c r="C1177" s="80" t="s">
        <v>5517</v>
      </c>
      <c r="D1177" s="38" t="s">
        <v>57</v>
      </c>
      <c r="E1177" s="37" t="s">
        <v>5518</v>
      </c>
      <c r="F1177" s="38" t="s">
        <v>929</v>
      </c>
      <c r="G1177" s="39" t="s">
        <v>5519</v>
      </c>
      <c r="H1177" s="40">
        <v>43495</v>
      </c>
      <c r="I1177" s="41">
        <f>Table13[[#This Row],[Fecha 
de 
expedición]]+1461</f>
        <v>44956</v>
      </c>
      <c r="J1177" s="62" t="str">
        <f t="shared" ca="1" si="57"/>
        <v>no</v>
      </c>
      <c r="K1177" s="8" t="str">
        <f t="shared" ca="1" si="58"/>
        <v/>
      </c>
      <c r="L1177" s="8"/>
      <c r="M1177" s="8" t="str">
        <f t="shared" ca="1" si="59"/>
        <v>si</v>
      </c>
      <c r="Q1177" s="23" t="str" cm="1">
        <f t="array" aca="1" ref="Q1177" ca="1">_xlfn.IFS(J1177="no","no",$B$10="si","si")</f>
        <v>no</v>
      </c>
    </row>
    <row r="1178" spans="1:17" x14ac:dyDescent="0.3">
      <c r="A1178" s="63" t="s">
        <v>5520</v>
      </c>
      <c r="B1178" s="56" t="s">
        <v>44</v>
      </c>
      <c r="C1178" s="80" t="s">
        <v>5521</v>
      </c>
      <c r="D1178" s="38" t="s">
        <v>57</v>
      </c>
      <c r="E1178" s="37" t="s">
        <v>5522</v>
      </c>
      <c r="F1178" s="38" t="s">
        <v>89</v>
      </c>
      <c r="G1178" s="39" t="s">
        <v>5523</v>
      </c>
      <c r="H1178" s="40">
        <v>43495</v>
      </c>
      <c r="I1178" s="41">
        <f>Table13[[#This Row],[Fecha 
de 
expedición]]+1461</f>
        <v>44956</v>
      </c>
      <c r="J1178" s="62" t="str">
        <f t="shared" ca="1" si="57"/>
        <v>no</v>
      </c>
      <c r="K1178" s="8" t="str">
        <f t="shared" ca="1" si="58"/>
        <v/>
      </c>
      <c r="L1178" s="8"/>
      <c r="M1178" s="8" t="str">
        <f t="shared" ca="1" si="59"/>
        <v>si</v>
      </c>
      <c r="Q1178" s="23" t="str" cm="1">
        <f t="array" aca="1" ref="Q1178" ca="1">_xlfn.IFS(J1178="no","no",$B$10="si","si")</f>
        <v>no</v>
      </c>
    </row>
    <row r="1179" spans="1:17" x14ac:dyDescent="0.3">
      <c r="A1179" s="63" t="s">
        <v>5524</v>
      </c>
      <c r="B1179" s="56" t="s">
        <v>44</v>
      </c>
      <c r="C1179" s="80" t="s">
        <v>5525</v>
      </c>
      <c r="D1179" s="38" t="s">
        <v>57</v>
      </c>
      <c r="E1179" s="37" t="s">
        <v>5526</v>
      </c>
      <c r="F1179" s="38" t="s">
        <v>425</v>
      </c>
      <c r="G1179" s="39" t="s">
        <v>5527</v>
      </c>
      <c r="H1179" s="40">
        <v>43495</v>
      </c>
      <c r="I1179" s="41">
        <f>Table13[[#This Row],[Fecha 
de 
expedición]]+1461</f>
        <v>44956</v>
      </c>
      <c r="J1179" s="62" t="str">
        <f t="shared" ca="1" si="57"/>
        <v>no</v>
      </c>
      <c r="K1179" s="8" t="str">
        <f t="shared" ca="1" si="58"/>
        <v/>
      </c>
      <c r="L1179" s="8"/>
      <c r="M1179" s="8" t="str">
        <f t="shared" ca="1" si="59"/>
        <v>si</v>
      </c>
      <c r="Q1179" s="23" t="str" cm="1">
        <f t="array" aca="1" ref="Q1179" ca="1">_xlfn.IFS(J1179="no","no",$B$10="si","si")</f>
        <v>no</v>
      </c>
    </row>
    <row r="1180" spans="1:17" x14ac:dyDescent="0.3">
      <c r="A1180" s="63" t="s">
        <v>5528</v>
      </c>
      <c r="B1180" s="56" t="s">
        <v>44</v>
      </c>
      <c r="C1180" s="80" t="s">
        <v>5529</v>
      </c>
      <c r="D1180" s="38" t="s">
        <v>57</v>
      </c>
      <c r="E1180" s="37" t="s">
        <v>5530</v>
      </c>
      <c r="F1180" s="38" t="s">
        <v>704</v>
      </c>
      <c r="G1180" s="39" t="s">
        <v>5531</v>
      </c>
      <c r="H1180" s="40">
        <v>43495</v>
      </c>
      <c r="I1180" s="41">
        <f>Table13[[#This Row],[Fecha 
de 
expedición]]+1461</f>
        <v>44956</v>
      </c>
      <c r="J1180" s="62" t="str">
        <f t="shared" ca="1" si="57"/>
        <v>no</v>
      </c>
      <c r="K1180" s="8" t="str">
        <f t="shared" ca="1" si="58"/>
        <v/>
      </c>
      <c r="L1180" s="8"/>
      <c r="M1180" s="8" t="str">
        <f t="shared" ca="1" si="59"/>
        <v>si</v>
      </c>
      <c r="Q1180" s="23" t="str" cm="1">
        <f t="array" aca="1" ref="Q1180" ca="1">_xlfn.IFS(J1180="no","no",$B$10="si","si")</f>
        <v>no</v>
      </c>
    </row>
    <row r="1181" spans="1:17" x14ac:dyDescent="0.3">
      <c r="A1181" s="63" t="s">
        <v>5532</v>
      </c>
      <c r="B1181" s="56" t="s">
        <v>44</v>
      </c>
      <c r="C1181" s="80" t="s">
        <v>5533</v>
      </c>
      <c r="D1181" s="38" t="s">
        <v>57</v>
      </c>
      <c r="E1181" s="37" t="s">
        <v>5534</v>
      </c>
      <c r="F1181" s="38" t="s">
        <v>299</v>
      </c>
      <c r="G1181" s="39" t="s">
        <v>5535</v>
      </c>
      <c r="H1181" s="40">
        <v>43495</v>
      </c>
      <c r="I1181" s="41">
        <f>Table13[[#This Row],[Fecha 
de 
expedición]]+1461</f>
        <v>44956</v>
      </c>
      <c r="J1181" s="62" t="str">
        <f t="shared" ca="1" si="57"/>
        <v>no</v>
      </c>
      <c r="K1181" s="8" t="str">
        <f t="shared" ca="1" si="58"/>
        <v/>
      </c>
      <c r="L1181" s="8"/>
      <c r="M1181" s="8" t="str">
        <f t="shared" ca="1" si="59"/>
        <v>si</v>
      </c>
      <c r="Q1181" s="23" t="str" cm="1">
        <f t="array" aca="1" ref="Q1181" ca="1">_xlfn.IFS(J1181="no","no",$B$10="si","si")</f>
        <v>no</v>
      </c>
    </row>
    <row r="1182" spans="1:17" x14ac:dyDescent="0.3">
      <c r="A1182" s="63" t="s">
        <v>5536</v>
      </c>
      <c r="B1182" s="56" t="s">
        <v>44</v>
      </c>
      <c r="C1182" s="80" t="s">
        <v>5537</v>
      </c>
      <c r="D1182" s="38" t="s">
        <v>57</v>
      </c>
      <c r="E1182" s="37" t="s">
        <v>5538</v>
      </c>
      <c r="F1182" s="38" t="s">
        <v>835</v>
      </c>
      <c r="G1182" s="39" t="s">
        <v>5539</v>
      </c>
      <c r="H1182" s="40">
        <v>43495</v>
      </c>
      <c r="I1182" s="41">
        <f>Table13[[#This Row],[Fecha 
de 
expedición]]+1461</f>
        <v>44956</v>
      </c>
      <c r="J1182" s="62" t="str">
        <f t="shared" ca="1" si="57"/>
        <v>no</v>
      </c>
      <c r="K1182" s="8" t="str">
        <f t="shared" ca="1" si="58"/>
        <v/>
      </c>
      <c r="L1182" s="8"/>
      <c r="M1182" s="8" t="str">
        <f t="shared" ca="1" si="59"/>
        <v>si</v>
      </c>
      <c r="Q1182" s="23" t="str" cm="1">
        <f t="array" aca="1" ref="Q1182" ca="1">_xlfn.IFS(J1182="no","no",$B$10="si","si")</f>
        <v>no</v>
      </c>
    </row>
    <row r="1183" spans="1:17" x14ac:dyDescent="0.3">
      <c r="A1183" s="63" t="s">
        <v>5540</v>
      </c>
      <c r="B1183" s="56" t="s">
        <v>44</v>
      </c>
      <c r="C1183" s="80" t="s">
        <v>5541</v>
      </c>
      <c r="D1183" s="38" t="s">
        <v>57</v>
      </c>
      <c r="E1183" s="37" t="s">
        <v>3938</v>
      </c>
      <c r="F1183" s="38" t="s">
        <v>1204</v>
      </c>
      <c r="G1183" s="39" t="s">
        <v>5542</v>
      </c>
      <c r="H1183" s="40">
        <v>43495</v>
      </c>
      <c r="I1183" s="41">
        <f>Table13[[#This Row],[Fecha 
de 
expedición]]+1461</f>
        <v>44956</v>
      </c>
      <c r="J1183" s="62" t="str">
        <f t="shared" ca="1" si="57"/>
        <v>no</v>
      </c>
      <c r="K1183" s="8" t="str">
        <f t="shared" ca="1" si="58"/>
        <v/>
      </c>
      <c r="L1183" s="8"/>
      <c r="M1183" s="8" t="str">
        <f t="shared" ca="1" si="59"/>
        <v>si</v>
      </c>
      <c r="Q1183" s="23" t="str" cm="1">
        <f t="array" aca="1" ref="Q1183" ca="1">_xlfn.IFS(J1183="no","no",$B$10="si","si")</f>
        <v>no</v>
      </c>
    </row>
    <row r="1184" spans="1:17" x14ac:dyDescent="0.3">
      <c r="A1184" s="63" t="s">
        <v>5543</v>
      </c>
      <c r="B1184" s="56" t="s">
        <v>44</v>
      </c>
      <c r="C1184" s="80" t="s">
        <v>5544</v>
      </c>
      <c r="D1184" s="38" t="s">
        <v>57</v>
      </c>
      <c r="E1184" s="37" t="s">
        <v>5545</v>
      </c>
      <c r="F1184" s="38" t="s">
        <v>285</v>
      </c>
      <c r="G1184" s="39" t="s">
        <v>5546</v>
      </c>
      <c r="H1184" s="40">
        <v>43495</v>
      </c>
      <c r="I1184" s="41">
        <f>Table13[[#This Row],[Fecha 
de 
expedición]]+1461</f>
        <v>44956</v>
      </c>
      <c r="J1184" s="62" t="str">
        <f t="shared" ca="1" si="57"/>
        <v>no</v>
      </c>
      <c r="K1184" s="8" t="str">
        <f t="shared" ca="1" si="58"/>
        <v/>
      </c>
      <c r="L1184" s="8"/>
      <c r="M1184" s="8" t="str">
        <f t="shared" ca="1" si="59"/>
        <v>si</v>
      </c>
      <c r="Q1184" s="23" t="str" cm="1">
        <f t="array" aca="1" ref="Q1184" ca="1">_xlfn.IFS(J1184="no","no",$B$10="si","si")</f>
        <v>no</v>
      </c>
    </row>
    <row r="1185" spans="1:17" x14ac:dyDescent="0.3">
      <c r="A1185" s="63" t="s">
        <v>5547</v>
      </c>
      <c r="B1185" s="56" t="s">
        <v>44</v>
      </c>
      <c r="C1185" s="80" t="s">
        <v>5548</v>
      </c>
      <c r="D1185" s="38" t="s">
        <v>57</v>
      </c>
      <c r="E1185" s="37" t="s">
        <v>3938</v>
      </c>
      <c r="F1185" s="38" t="s">
        <v>402</v>
      </c>
      <c r="G1185" s="39" t="s">
        <v>5549</v>
      </c>
      <c r="H1185" s="40">
        <v>43495</v>
      </c>
      <c r="I1185" s="41">
        <f>Table13[[#This Row],[Fecha 
de 
expedición]]+1461</f>
        <v>44956</v>
      </c>
      <c r="J1185" s="62" t="str">
        <f t="shared" ca="1" si="57"/>
        <v>no</v>
      </c>
      <c r="K1185" s="8" t="str">
        <f t="shared" ca="1" si="58"/>
        <v/>
      </c>
      <c r="L1185" s="8"/>
      <c r="M1185" s="8" t="str">
        <f t="shared" ca="1" si="59"/>
        <v>si</v>
      </c>
      <c r="Q1185" s="23" t="str" cm="1">
        <f t="array" aca="1" ref="Q1185" ca="1">_xlfn.IFS(J1185="no","no",$B$10="si","si")</f>
        <v>no</v>
      </c>
    </row>
    <row r="1186" spans="1:17" x14ac:dyDescent="0.3">
      <c r="A1186" s="63" t="s">
        <v>5550</v>
      </c>
      <c r="B1186" s="56" t="s">
        <v>44</v>
      </c>
      <c r="C1186" s="80" t="s">
        <v>5551</v>
      </c>
      <c r="D1186" s="38" t="s">
        <v>57</v>
      </c>
      <c r="E1186" s="37" t="s">
        <v>5552</v>
      </c>
      <c r="F1186" s="38" t="s">
        <v>155</v>
      </c>
      <c r="G1186" s="39" t="s">
        <v>5553</v>
      </c>
      <c r="H1186" s="40">
        <v>43495</v>
      </c>
      <c r="I1186" s="41">
        <f>Table13[[#This Row],[Fecha 
de 
expedición]]+1461</f>
        <v>44956</v>
      </c>
      <c r="J1186" s="62" t="str">
        <f t="shared" ca="1" si="57"/>
        <v>no</v>
      </c>
      <c r="K1186" s="8" t="str">
        <f t="shared" ca="1" si="58"/>
        <v/>
      </c>
      <c r="L1186" s="8"/>
      <c r="M1186" s="8" t="str">
        <f t="shared" ca="1" si="59"/>
        <v>si</v>
      </c>
      <c r="Q1186" s="23" t="str" cm="1">
        <f t="array" aca="1" ref="Q1186" ca="1">_xlfn.IFS(J1186="no","no",$B$10="si","si")</f>
        <v>no</v>
      </c>
    </row>
    <row r="1187" spans="1:17" x14ac:dyDescent="0.3">
      <c r="A1187" s="63" t="s">
        <v>5554</v>
      </c>
      <c r="B1187" s="56" t="s">
        <v>44</v>
      </c>
      <c r="C1187" s="80" t="s">
        <v>5555</v>
      </c>
      <c r="D1187" s="38" t="s">
        <v>57</v>
      </c>
      <c r="E1187" s="37" t="s">
        <v>5556</v>
      </c>
      <c r="F1187" s="38" t="s">
        <v>129</v>
      </c>
      <c r="G1187" s="39" t="s">
        <v>10174</v>
      </c>
      <c r="H1187" s="40">
        <v>43502</v>
      </c>
      <c r="I1187" s="41">
        <f>Table13[[#This Row],[Fecha 
de 
expedición]]+1461</f>
        <v>44963</v>
      </c>
      <c r="J1187" s="62" t="str">
        <f t="shared" ca="1" si="57"/>
        <v>no</v>
      </c>
      <c r="K1187" s="8" t="str">
        <f t="shared" ca="1" si="58"/>
        <v/>
      </c>
      <c r="L1187" s="8"/>
      <c r="M1187" s="8" t="str">
        <f t="shared" ca="1" si="59"/>
        <v>si</v>
      </c>
      <c r="Q1187" s="23" t="str" cm="1">
        <f t="array" aca="1" ref="Q1187" ca="1">_xlfn.IFS(J1187="no","no",$B$10="si","si")</f>
        <v>no</v>
      </c>
    </row>
    <row r="1188" spans="1:17" x14ac:dyDescent="0.3">
      <c r="A1188" s="63" t="s">
        <v>10175</v>
      </c>
      <c r="B1188" s="56" t="s">
        <v>44</v>
      </c>
      <c r="C1188" s="80" t="s">
        <v>5559</v>
      </c>
      <c r="D1188" s="38" t="s">
        <v>57</v>
      </c>
      <c r="E1188" s="37" t="s">
        <v>5560</v>
      </c>
      <c r="F1188" s="38" t="s">
        <v>3170</v>
      </c>
      <c r="G1188" s="39" t="s">
        <v>5561</v>
      </c>
      <c r="H1188" s="40">
        <v>43502</v>
      </c>
      <c r="I1188" s="41">
        <f>Table13[[#This Row],[Fecha 
de 
expedición]]+1461</f>
        <v>44963</v>
      </c>
      <c r="J1188" s="62" t="str">
        <f t="shared" ca="1" si="57"/>
        <v>no</v>
      </c>
      <c r="K1188" s="8" t="str">
        <f t="shared" ca="1" si="58"/>
        <v/>
      </c>
      <c r="L1188" s="8"/>
      <c r="M1188" s="8" t="str">
        <f t="shared" ca="1" si="59"/>
        <v>si</v>
      </c>
      <c r="Q1188" s="23" t="str" cm="1">
        <f t="array" aca="1" ref="Q1188" ca="1">_xlfn.IFS(J1188="no","no",$B$10="si","si")</f>
        <v>no</v>
      </c>
    </row>
    <row r="1189" spans="1:17" x14ac:dyDescent="0.3">
      <c r="A1189" s="63" t="s">
        <v>5562</v>
      </c>
      <c r="B1189" s="56" t="s">
        <v>44</v>
      </c>
      <c r="C1189" s="80" t="s">
        <v>5563</v>
      </c>
      <c r="D1189" s="38" t="s">
        <v>57</v>
      </c>
      <c r="E1189" s="37" t="s">
        <v>10176</v>
      </c>
      <c r="F1189" s="38" t="s">
        <v>74</v>
      </c>
      <c r="G1189" s="39" t="s">
        <v>10177</v>
      </c>
      <c r="H1189" s="40">
        <v>43502</v>
      </c>
      <c r="I1189" s="41">
        <f>Table13[[#This Row],[Fecha 
de 
expedición]]+1461</f>
        <v>44963</v>
      </c>
      <c r="J1189" s="62" t="str">
        <f t="shared" ca="1" si="57"/>
        <v>no</v>
      </c>
      <c r="K1189" s="8" t="str">
        <f t="shared" ca="1" si="58"/>
        <v/>
      </c>
      <c r="L1189" s="8"/>
      <c r="M1189" s="8" t="str">
        <f t="shared" ca="1" si="59"/>
        <v>si</v>
      </c>
      <c r="Q1189" s="23" t="str" cm="1">
        <f t="array" aca="1" ref="Q1189" ca="1">_xlfn.IFS(J1189="no","no",$B$10="si","si")</f>
        <v>no</v>
      </c>
    </row>
    <row r="1190" spans="1:17" x14ac:dyDescent="0.3">
      <c r="A1190" s="63" t="s">
        <v>5566</v>
      </c>
      <c r="B1190" s="56" t="s">
        <v>44</v>
      </c>
      <c r="C1190" s="80" t="s">
        <v>5567</v>
      </c>
      <c r="D1190" s="38" t="s">
        <v>57</v>
      </c>
      <c r="E1190" s="37" t="s">
        <v>5568</v>
      </c>
      <c r="F1190" s="38" t="s">
        <v>555</v>
      </c>
      <c r="G1190" s="39" t="s">
        <v>10178</v>
      </c>
      <c r="H1190" s="40">
        <v>43502</v>
      </c>
      <c r="I1190" s="41">
        <f>Table13[[#This Row],[Fecha 
de 
expedición]]+1461</f>
        <v>44963</v>
      </c>
      <c r="J1190" s="62" t="str">
        <f t="shared" ca="1" si="57"/>
        <v>no</v>
      </c>
      <c r="K1190" s="8" t="str">
        <f t="shared" ca="1" si="58"/>
        <v/>
      </c>
      <c r="L1190" s="8"/>
      <c r="M1190" s="8" t="str">
        <f t="shared" ca="1" si="59"/>
        <v>si</v>
      </c>
      <c r="Q1190" s="23" t="str" cm="1">
        <f t="array" aca="1" ref="Q1190" ca="1">_xlfn.IFS(J1190="no","no",$B$10="si","si")</f>
        <v>no</v>
      </c>
    </row>
    <row r="1191" spans="1:17" x14ac:dyDescent="0.3">
      <c r="A1191" s="63" t="s">
        <v>5570</v>
      </c>
      <c r="B1191" s="56" t="s">
        <v>44</v>
      </c>
      <c r="C1191" s="80" t="s">
        <v>5571</v>
      </c>
      <c r="D1191" s="38" t="s">
        <v>57</v>
      </c>
      <c r="E1191" s="37" t="s">
        <v>10179</v>
      </c>
      <c r="F1191" s="38" t="s">
        <v>53</v>
      </c>
      <c r="G1191" s="39" t="s">
        <v>10180</v>
      </c>
      <c r="H1191" s="40">
        <v>43502</v>
      </c>
      <c r="I1191" s="41">
        <f>Table13[[#This Row],[Fecha 
de 
expedición]]+1461</f>
        <v>44963</v>
      </c>
      <c r="J1191" s="62" t="str">
        <f t="shared" ca="1" si="57"/>
        <v>no</v>
      </c>
      <c r="K1191" s="8" t="str">
        <f t="shared" ca="1" si="58"/>
        <v/>
      </c>
      <c r="L1191" s="8"/>
      <c r="M1191" s="8" t="str">
        <f t="shared" ca="1" si="59"/>
        <v>si</v>
      </c>
      <c r="Q1191" s="23" t="str" cm="1">
        <f t="array" aca="1" ref="Q1191" ca="1">_xlfn.IFS(J1191="no","no",$B$10="si","si")</f>
        <v>no</v>
      </c>
    </row>
    <row r="1192" spans="1:17" x14ac:dyDescent="0.3">
      <c r="A1192" s="63" t="s">
        <v>5574</v>
      </c>
      <c r="B1192" s="56" t="s">
        <v>44</v>
      </c>
      <c r="C1192" s="80" t="s">
        <v>5575</v>
      </c>
      <c r="D1192" s="38" t="s">
        <v>57</v>
      </c>
      <c r="E1192" s="37" t="s">
        <v>5576</v>
      </c>
      <c r="F1192" s="38" t="s">
        <v>53</v>
      </c>
      <c r="G1192" s="39" t="s">
        <v>10181</v>
      </c>
      <c r="H1192" s="40">
        <v>43502</v>
      </c>
      <c r="I1192" s="41">
        <f>Table13[[#This Row],[Fecha 
de 
expedición]]+1461</f>
        <v>44963</v>
      </c>
      <c r="J1192" s="62" t="str">
        <f t="shared" ca="1" si="57"/>
        <v>no</v>
      </c>
      <c r="K1192" s="8" t="str">
        <f t="shared" ca="1" si="58"/>
        <v/>
      </c>
      <c r="L1192" s="8"/>
      <c r="M1192" s="8" t="str">
        <f t="shared" ca="1" si="59"/>
        <v>si</v>
      </c>
      <c r="Q1192" s="23" t="str" cm="1">
        <f t="array" aca="1" ref="Q1192" ca="1">_xlfn.IFS(J1192="no","no",$B$10="si","si")</f>
        <v>no</v>
      </c>
    </row>
    <row r="1193" spans="1:17" x14ac:dyDescent="0.3">
      <c r="A1193" s="63" t="s">
        <v>5578</v>
      </c>
      <c r="B1193" s="56" t="s">
        <v>44</v>
      </c>
      <c r="C1193" s="80" t="s">
        <v>5579</v>
      </c>
      <c r="D1193" s="38" t="s">
        <v>57</v>
      </c>
      <c r="E1193" s="37" t="s">
        <v>5580</v>
      </c>
      <c r="F1193" s="38" t="s">
        <v>555</v>
      </c>
      <c r="G1193" s="39" t="s">
        <v>10182</v>
      </c>
      <c r="H1193" s="40">
        <v>43502</v>
      </c>
      <c r="I1193" s="41">
        <f>Table13[[#This Row],[Fecha 
de 
expedición]]+1461</f>
        <v>44963</v>
      </c>
      <c r="J1193" s="62" t="str">
        <f t="shared" ca="1" si="57"/>
        <v>no</v>
      </c>
      <c r="K1193" s="8" t="str">
        <f t="shared" ca="1" si="58"/>
        <v/>
      </c>
      <c r="L1193" s="8"/>
      <c r="M1193" s="8" t="str">
        <f t="shared" ca="1" si="59"/>
        <v>si</v>
      </c>
      <c r="Q1193" s="23" t="str" cm="1">
        <f t="array" aca="1" ref="Q1193" ca="1">_xlfn.IFS(J1193="no","no",$B$10="si","si")</f>
        <v>no</v>
      </c>
    </row>
    <row r="1194" spans="1:17" x14ac:dyDescent="0.3">
      <c r="A1194" s="63" t="s">
        <v>5582</v>
      </c>
      <c r="B1194" s="56" t="s">
        <v>44</v>
      </c>
      <c r="C1194" s="80" t="s">
        <v>5583</v>
      </c>
      <c r="D1194" s="38" t="s">
        <v>57</v>
      </c>
      <c r="E1194" s="37" t="s">
        <v>10183</v>
      </c>
      <c r="F1194" s="38" t="s">
        <v>425</v>
      </c>
      <c r="G1194" s="39" t="s">
        <v>10184</v>
      </c>
      <c r="H1194" s="40">
        <v>43502</v>
      </c>
      <c r="I1194" s="41">
        <f>Table13[[#This Row],[Fecha 
de 
expedición]]+1461</f>
        <v>44963</v>
      </c>
      <c r="J1194" s="62" t="str">
        <f t="shared" ca="1" si="57"/>
        <v>no</v>
      </c>
      <c r="K1194" s="8" t="str">
        <f t="shared" ca="1" si="58"/>
        <v/>
      </c>
      <c r="L1194" s="8"/>
      <c r="M1194" s="8" t="str">
        <f t="shared" ca="1" si="59"/>
        <v>si</v>
      </c>
      <c r="Q1194" s="23" t="str" cm="1">
        <f t="array" aca="1" ref="Q1194" ca="1">_xlfn.IFS(J1194="no","no",$B$10="si","si")</f>
        <v>no</v>
      </c>
    </row>
    <row r="1195" spans="1:17" x14ac:dyDescent="0.3">
      <c r="A1195" s="63" t="s">
        <v>5586</v>
      </c>
      <c r="B1195" s="56" t="s">
        <v>44</v>
      </c>
      <c r="C1195" s="80" t="s">
        <v>5587</v>
      </c>
      <c r="D1195" s="38" t="s">
        <v>57</v>
      </c>
      <c r="E1195" s="37" t="s">
        <v>5588</v>
      </c>
      <c r="F1195" s="38" t="s">
        <v>155</v>
      </c>
      <c r="G1195" s="39" t="s">
        <v>5589</v>
      </c>
      <c r="H1195" s="40">
        <v>43502</v>
      </c>
      <c r="I1195" s="41">
        <f>Table13[[#This Row],[Fecha 
de 
expedición]]+1461</f>
        <v>44963</v>
      </c>
      <c r="J1195" s="62" t="str">
        <f t="shared" ca="1" si="57"/>
        <v>no</v>
      </c>
      <c r="K1195" s="8" t="str">
        <f t="shared" ca="1" si="58"/>
        <v/>
      </c>
      <c r="L1195" s="8"/>
      <c r="M1195" s="8" t="str">
        <f t="shared" ca="1" si="59"/>
        <v>si</v>
      </c>
      <c r="Q1195" s="23" t="str" cm="1">
        <f t="array" aca="1" ref="Q1195" ca="1">_xlfn.IFS(J1195="no","no",$B$10="si","si")</f>
        <v>no</v>
      </c>
    </row>
    <row r="1196" spans="1:17" x14ac:dyDescent="0.3">
      <c r="A1196" s="63" t="s">
        <v>5590</v>
      </c>
      <c r="B1196" s="56" t="s">
        <v>44</v>
      </c>
      <c r="C1196" s="80" t="s">
        <v>5591</v>
      </c>
      <c r="D1196" s="38" t="s">
        <v>57</v>
      </c>
      <c r="E1196" s="37" t="s">
        <v>5592</v>
      </c>
      <c r="F1196" s="38" t="s">
        <v>508</v>
      </c>
      <c r="G1196" s="39" t="s">
        <v>5593</v>
      </c>
      <c r="H1196" s="40">
        <v>43503</v>
      </c>
      <c r="I1196" s="41">
        <f>Table13[[#This Row],[Fecha 
de 
expedición]]+1461</f>
        <v>44964</v>
      </c>
      <c r="J1196" s="62" t="str">
        <f t="shared" ca="1" si="57"/>
        <v>no</v>
      </c>
      <c r="K1196" s="8" t="str">
        <f t="shared" ca="1" si="58"/>
        <v/>
      </c>
      <c r="L1196" s="8"/>
      <c r="M1196" s="8" t="str">
        <f t="shared" ca="1" si="59"/>
        <v>si</v>
      </c>
      <c r="Q1196" s="23" t="str" cm="1">
        <f t="array" aca="1" ref="Q1196" ca="1">_xlfn.IFS(J1196="no","no",$B$10="si","si")</f>
        <v>no</v>
      </c>
    </row>
    <row r="1197" spans="1:17" x14ac:dyDescent="0.3">
      <c r="A1197" s="63" t="s">
        <v>5594</v>
      </c>
      <c r="B1197" s="56" t="s">
        <v>44</v>
      </c>
      <c r="C1197" s="80" t="s">
        <v>5595</v>
      </c>
      <c r="D1197" s="38" t="s">
        <v>57</v>
      </c>
      <c r="E1197" s="37" t="s">
        <v>5596</v>
      </c>
      <c r="F1197" s="38" t="s">
        <v>185</v>
      </c>
      <c r="G1197" s="39" t="s">
        <v>10185</v>
      </c>
      <c r="H1197" s="40">
        <v>43503</v>
      </c>
      <c r="I1197" s="41">
        <f>Table13[[#This Row],[Fecha 
de 
expedición]]+1461</f>
        <v>44964</v>
      </c>
      <c r="J1197" s="62" t="str">
        <f t="shared" ca="1" si="57"/>
        <v>no</v>
      </c>
      <c r="K1197" s="8" t="str">
        <f t="shared" ca="1" si="58"/>
        <v/>
      </c>
      <c r="L1197" s="8"/>
      <c r="M1197" s="8" t="str">
        <f t="shared" ca="1" si="59"/>
        <v>si</v>
      </c>
      <c r="Q1197" s="23" t="str" cm="1">
        <f t="array" aca="1" ref="Q1197" ca="1">_xlfn.IFS(J1197="no","no",$B$10="si","si")</f>
        <v>no</v>
      </c>
    </row>
    <row r="1198" spans="1:17" x14ac:dyDescent="0.3">
      <c r="A1198" s="63" t="s">
        <v>5598</v>
      </c>
      <c r="B1198" s="56" t="s">
        <v>44</v>
      </c>
      <c r="C1198" s="80" t="s">
        <v>5599</v>
      </c>
      <c r="D1198" s="38" t="s">
        <v>57</v>
      </c>
      <c r="E1198" s="37" t="s">
        <v>5600</v>
      </c>
      <c r="F1198" s="38" t="s">
        <v>74</v>
      </c>
      <c r="G1198" s="39" t="s">
        <v>5601</v>
      </c>
      <c r="H1198" s="40">
        <v>43503</v>
      </c>
      <c r="I1198" s="41">
        <f>Table13[[#This Row],[Fecha 
de 
expedición]]+1461</f>
        <v>44964</v>
      </c>
      <c r="J1198" s="62" t="str">
        <f t="shared" ca="1" si="57"/>
        <v>no</v>
      </c>
      <c r="K1198" s="8" t="str">
        <f t="shared" ca="1" si="58"/>
        <v/>
      </c>
      <c r="L1198" s="8"/>
      <c r="M1198" s="8" t="str">
        <f t="shared" ca="1" si="59"/>
        <v>si</v>
      </c>
      <c r="Q1198" s="23" t="str" cm="1">
        <f t="array" aca="1" ref="Q1198" ca="1">_xlfn.IFS(J1198="no","no",$B$10="si","si")</f>
        <v>no</v>
      </c>
    </row>
    <row r="1199" spans="1:17" x14ac:dyDescent="0.3">
      <c r="A1199" s="63" t="s">
        <v>5602</v>
      </c>
      <c r="B1199" s="56" t="s">
        <v>44</v>
      </c>
      <c r="C1199" s="80" t="s">
        <v>5603</v>
      </c>
      <c r="D1199" s="38" t="s">
        <v>57</v>
      </c>
      <c r="E1199" s="37" t="s">
        <v>5604</v>
      </c>
      <c r="F1199" s="38" t="s">
        <v>74</v>
      </c>
      <c r="G1199" s="39" t="s">
        <v>10186</v>
      </c>
      <c r="H1199" s="40">
        <v>43503</v>
      </c>
      <c r="I1199" s="41">
        <f>Table13[[#This Row],[Fecha 
de 
expedición]]+1461</f>
        <v>44964</v>
      </c>
      <c r="J1199" s="62" t="str">
        <f t="shared" ca="1" si="57"/>
        <v>no</v>
      </c>
      <c r="K1199" s="8" t="str">
        <f t="shared" ca="1" si="58"/>
        <v/>
      </c>
      <c r="L1199" s="8"/>
      <c r="M1199" s="8" t="str">
        <f t="shared" ca="1" si="59"/>
        <v>si</v>
      </c>
      <c r="Q1199" s="23" t="str" cm="1">
        <f t="array" aca="1" ref="Q1199" ca="1">_xlfn.IFS(J1199="no","no",$B$10="si","si")</f>
        <v>no</v>
      </c>
    </row>
    <row r="1200" spans="1:17" x14ac:dyDescent="0.3">
      <c r="A1200" s="63" t="s">
        <v>5606</v>
      </c>
      <c r="B1200" s="56" t="s">
        <v>44</v>
      </c>
      <c r="C1200" s="80" t="s">
        <v>5607</v>
      </c>
      <c r="D1200" s="38" t="s">
        <v>57</v>
      </c>
      <c r="E1200" s="37" t="s">
        <v>5608</v>
      </c>
      <c r="F1200" s="38" t="s">
        <v>425</v>
      </c>
      <c r="G1200" s="39" t="s">
        <v>5609</v>
      </c>
      <c r="H1200" s="40">
        <v>43510</v>
      </c>
      <c r="I1200" s="41">
        <f>Table13[[#This Row],[Fecha 
de 
expedición]]+1461</f>
        <v>44971</v>
      </c>
      <c r="J1200" s="62" t="str">
        <f t="shared" ca="1" si="57"/>
        <v>no</v>
      </c>
      <c r="K1200" s="8" t="str">
        <f t="shared" ca="1" si="58"/>
        <v/>
      </c>
      <c r="L1200" s="8"/>
      <c r="M1200" s="8" t="str">
        <f t="shared" ca="1" si="59"/>
        <v>si</v>
      </c>
      <c r="Q1200" s="23" t="str" cm="1">
        <f t="array" aca="1" ref="Q1200" ca="1">_xlfn.IFS(J1200="no","no",$B$10="si","si")</f>
        <v>no</v>
      </c>
    </row>
    <row r="1201" spans="1:17" x14ac:dyDescent="0.3">
      <c r="A1201" s="63" t="s">
        <v>5610</v>
      </c>
      <c r="B1201" s="56" t="s">
        <v>44</v>
      </c>
      <c r="C1201" s="80" t="s">
        <v>5611</v>
      </c>
      <c r="D1201" s="38" t="s">
        <v>57</v>
      </c>
      <c r="E1201" s="37" t="s">
        <v>5612</v>
      </c>
      <c r="F1201" s="38" t="s">
        <v>74</v>
      </c>
      <c r="G1201" s="39" t="s">
        <v>5613</v>
      </c>
      <c r="H1201" s="40">
        <v>43510</v>
      </c>
      <c r="I1201" s="41">
        <f>Table13[[#This Row],[Fecha 
de 
expedición]]+1461</f>
        <v>44971</v>
      </c>
      <c r="J1201" s="62" t="str">
        <f t="shared" ca="1" si="57"/>
        <v>no</v>
      </c>
      <c r="K1201" s="8" t="str">
        <f t="shared" ca="1" si="58"/>
        <v/>
      </c>
      <c r="L1201" s="8"/>
      <c r="M1201" s="8" t="str">
        <f t="shared" ca="1" si="59"/>
        <v>si</v>
      </c>
      <c r="Q1201" s="23" t="str" cm="1">
        <f t="array" aca="1" ref="Q1201" ca="1">_xlfn.IFS(J1201="no","no",$B$10="si","si")</f>
        <v>no</v>
      </c>
    </row>
    <row r="1202" spans="1:17" x14ac:dyDescent="0.3">
      <c r="A1202" s="63" t="s">
        <v>5614</v>
      </c>
      <c r="B1202" s="56" t="s">
        <v>44</v>
      </c>
      <c r="C1202" s="80" t="s">
        <v>5615</v>
      </c>
      <c r="D1202" s="38" t="s">
        <v>57</v>
      </c>
      <c r="E1202" s="37" t="s">
        <v>5616</v>
      </c>
      <c r="F1202" s="38" t="s">
        <v>1349</v>
      </c>
      <c r="G1202" s="39" t="s">
        <v>5617</v>
      </c>
      <c r="H1202" s="40">
        <v>43510</v>
      </c>
      <c r="I1202" s="41">
        <f>Table13[[#This Row],[Fecha 
de 
expedición]]+1461</f>
        <v>44971</v>
      </c>
      <c r="J1202" s="62" t="str">
        <f t="shared" ca="1" si="57"/>
        <v>no</v>
      </c>
      <c r="K1202" s="8" t="str">
        <f t="shared" ca="1" si="58"/>
        <v/>
      </c>
      <c r="L1202" s="8"/>
      <c r="M1202" s="8" t="str">
        <f t="shared" ca="1" si="59"/>
        <v>si</v>
      </c>
      <c r="Q1202" s="23" t="str" cm="1">
        <f t="array" aca="1" ref="Q1202" ca="1">_xlfn.IFS(J1202="no","no",$B$10="si","si")</f>
        <v>no</v>
      </c>
    </row>
    <row r="1203" spans="1:17" x14ac:dyDescent="0.3">
      <c r="A1203" s="63" t="s">
        <v>5618</v>
      </c>
      <c r="B1203" s="56" t="s">
        <v>44</v>
      </c>
      <c r="C1203" s="80" t="s">
        <v>5619</v>
      </c>
      <c r="D1203" s="38" t="s">
        <v>57</v>
      </c>
      <c r="E1203" s="37" t="s">
        <v>5620</v>
      </c>
      <c r="F1203" s="38" t="s">
        <v>89</v>
      </c>
      <c r="G1203" s="39" t="s">
        <v>5621</v>
      </c>
      <c r="H1203" s="40">
        <v>43510</v>
      </c>
      <c r="I1203" s="41">
        <f>Table13[[#This Row],[Fecha 
de 
expedición]]+1461</f>
        <v>44971</v>
      </c>
      <c r="J1203" s="62" t="str">
        <f t="shared" ca="1" si="57"/>
        <v>no</v>
      </c>
      <c r="K1203" s="8" t="str">
        <f t="shared" ca="1" si="58"/>
        <v/>
      </c>
      <c r="L1203" s="8"/>
      <c r="M1203" s="8" t="str">
        <f t="shared" ca="1" si="59"/>
        <v>si</v>
      </c>
      <c r="Q1203" s="23" t="str" cm="1">
        <f t="array" aca="1" ref="Q1203" ca="1">_xlfn.IFS(J1203="no","no",$B$10="si","si")</f>
        <v>no</v>
      </c>
    </row>
    <row r="1204" spans="1:17" x14ac:dyDescent="0.3">
      <c r="A1204" s="63" t="s">
        <v>5622</v>
      </c>
      <c r="B1204" s="56" t="s">
        <v>44</v>
      </c>
      <c r="C1204" s="80" t="s">
        <v>5623</v>
      </c>
      <c r="D1204" s="38" t="s">
        <v>57</v>
      </c>
      <c r="E1204" s="37" t="s">
        <v>5624</v>
      </c>
      <c r="F1204" s="38" t="s">
        <v>74</v>
      </c>
      <c r="G1204" s="39" t="s">
        <v>5625</v>
      </c>
      <c r="H1204" s="40">
        <v>43510</v>
      </c>
      <c r="I1204" s="41">
        <f>Table13[[#This Row],[Fecha 
de 
expedición]]+1461</f>
        <v>44971</v>
      </c>
      <c r="J1204" s="62" t="str">
        <f t="shared" ca="1" si="57"/>
        <v>no</v>
      </c>
      <c r="K1204" s="8" t="str">
        <f t="shared" ca="1" si="58"/>
        <v/>
      </c>
      <c r="L1204" s="8"/>
      <c r="M1204" s="8" t="str">
        <f t="shared" ca="1" si="59"/>
        <v>si</v>
      </c>
      <c r="Q1204" s="23" t="str" cm="1">
        <f t="array" aca="1" ref="Q1204" ca="1">_xlfn.IFS(J1204="no","no",$B$10="si","si")</f>
        <v>no</v>
      </c>
    </row>
    <row r="1205" spans="1:17" x14ac:dyDescent="0.3">
      <c r="A1205" s="63" t="s">
        <v>5626</v>
      </c>
      <c r="B1205" s="56" t="s">
        <v>44</v>
      </c>
      <c r="C1205" s="80" t="s">
        <v>5627</v>
      </c>
      <c r="D1205" s="38" t="s">
        <v>57</v>
      </c>
      <c r="E1205" s="37" t="s">
        <v>10187</v>
      </c>
      <c r="F1205" s="38" t="s">
        <v>114</v>
      </c>
      <c r="G1205" s="39" t="s">
        <v>10188</v>
      </c>
      <c r="H1205" s="40">
        <v>43510</v>
      </c>
      <c r="I1205" s="41">
        <f>Table13[[#This Row],[Fecha 
de 
expedición]]+1461</f>
        <v>44971</v>
      </c>
      <c r="J1205" s="62" t="str">
        <f t="shared" ca="1" si="57"/>
        <v>no</v>
      </c>
      <c r="K1205" s="8" t="str">
        <f t="shared" ca="1" si="58"/>
        <v/>
      </c>
      <c r="L1205" s="8"/>
      <c r="M1205" s="8" t="str">
        <f t="shared" ca="1" si="59"/>
        <v>si</v>
      </c>
      <c r="Q1205" s="23" t="str" cm="1">
        <f t="array" aca="1" ref="Q1205" ca="1">_xlfn.IFS(J1205="no","no",$B$10="si","si")</f>
        <v>no</v>
      </c>
    </row>
    <row r="1206" spans="1:17" x14ac:dyDescent="0.3">
      <c r="A1206" s="63" t="s">
        <v>5630</v>
      </c>
      <c r="B1206" s="56" t="s">
        <v>44</v>
      </c>
      <c r="C1206" s="80" t="s">
        <v>5631</v>
      </c>
      <c r="D1206" s="38" t="s">
        <v>57</v>
      </c>
      <c r="E1206" s="37" t="s">
        <v>5632</v>
      </c>
      <c r="F1206" s="38" t="s">
        <v>119</v>
      </c>
      <c r="G1206" s="39" t="s">
        <v>5633</v>
      </c>
      <c r="H1206" s="40">
        <v>43510</v>
      </c>
      <c r="I1206" s="41">
        <f>Table13[[#This Row],[Fecha 
de 
expedición]]+1461</f>
        <v>44971</v>
      </c>
      <c r="J1206" s="62" t="str">
        <f t="shared" ca="1" si="57"/>
        <v>no</v>
      </c>
      <c r="K1206" s="8" t="str">
        <f t="shared" ca="1" si="58"/>
        <v/>
      </c>
      <c r="L1206" s="8"/>
      <c r="M1206" s="8" t="str">
        <f t="shared" ca="1" si="59"/>
        <v>si</v>
      </c>
      <c r="Q1206" s="23" t="str" cm="1">
        <f t="array" aca="1" ref="Q1206" ca="1">_xlfn.IFS(J1206="no","no",$B$10="si","si")</f>
        <v>no</v>
      </c>
    </row>
    <row r="1207" spans="1:17" x14ac:dyDescent="0.3">
      <c r="A1207" s="63" t="s">
        <v>5634</v>
      </c>
      <c r="B1207" s="56" t="s">
        <v>44</v>
      </c>
      <c r="C1207" s="80" t="s">
        <v>5635</v>
      </c>
      <c r="D1207" s="38" t="s">
        <v>57</v>
      </c>
      <c r="E1207" s="37" t="s">
        <v>5636</v>
      </c>
      <c r="F1207" s="38" t="s">
        <v>69</v>
      </c>
      <c r="G1207" s="39" t="s">
        <v>5637</v>
      </c>
      <c r="H1207" s="40">
        <v>43510</v>
      </c>
      <c r="I1207" s="41">
        <f>Table13[[#This Row],[Fecha 
de 
expedición]]+1461</f>
        <v>44971</v>
      </c>
      <c r="J1207" s="62" t="str">
        <f t="shared" ca="1" si="57"/>
        <v>no</v>
      </c>
      <c r="K1207" s="8" t="str">
        <f t="shared" ca="1" si="58"/>
        <v/>
      </c>
      <c r="L1207" s="8"/>
      <c r="M1207" s="8" t="str">
        <f t="shared" ca="1" si="59"/>
        <v>si</v>
      </c>
      <c r="Q1207" s="23" t="str" cm="1">
        <f t="array" aca="1" ref="Q1207" ca="1">_xlfn.IFS(J1207="no","no",$B$10="si","si")</f>
        <v>no</v>
      </c>
    </row>
    <row r="1208" spans="1:17" x14ac:dyDescent="0.3">
      <c r="A1208" s="63" t="s">
        <v>5638</v>
      </c>
      <c r="B1208" s="56" t="s">
        <v>44</v>
      </c>
      <c r="C1208" s="80" t="s">
        <v>5639</v>
      </c>
      <c r="D1208" s="38" t="s">
        <v>57</v>
      </c>
      <c r="E1208" s="37" t="s">
        <v>5640</v>
      </c>
      <c r="F1208" s="38" t="s">
        <v>53</v>
      </c>
      <c r="G1208" s="39" t="s">
        <v>5641</v>
      </c>
      <c r="H1208" s="40">
        <v>43510</v>
      </c>
      <c r="I1208" s="41">
        <f>Table13[[#This Row],[Fecha 
de 
expedición]]+1461</f>
        <v>44971</v>
      </c>
      <c r="J1208" s="62" t="str">
        <f t="shared" ca="1" si="57"/>
        <v>no</v>
      </c>
      <c r="K1208" s="8" t="str">
        <f t="shared" ca="1" si="58"/>
        <v/>
      </c>
      <c r="L1208" s="8"/>
      <c r="M1208" s="8" t="str">
        <f t="shared" ca="1" si="59"/>
        <v>si</v>
      </c>
      <c r="Q1208" s="23" t="str" cm="1">
        <f t="array" aca="1" ref="Q1208" ca="1">_xlfn.IFS(J1208="no","no",$B$10="si","si")</f>
        <v>no</v>
      </c>
    </row>
    <row r="1209" spans="1:17" x14ac:dyDescent="0.3">
      <c r="A1209" s="63" t="s">
        <v>5642</v>
      </c>
      <c r="B1209" s="56" t="s">
        <v>44</v>
      </c>
      <c r="C1209" s="80" t="s">
        <v>5643</v>
      </c>
      <c r="D1209" s="38" t="s">
        <v>57</v>
      </c>
      <c r="E1209" s="37" t="s">
        <v>5644</v>
      </c>
      <c r="F1209" s="38" t="s">
        <v>606</v>
      </c>
      <c r="G1209" s="39" t="s">
        <v>10189</v>
      </c>
      <c r="H1209" s="40">
        <v>43510</v>
      </c>
      <c r="I1209" s="41">
        <f>Table13[[#This Row],[Fecha 
de 
expedición]]+1461</f>
        <v>44971</v>
      </c>
      <c r="J1209" s="62" t="str">
        <f t="shared" ca="1" si="57"/>
        <v>no</v>
      </c>
      <c r="K1209" s="8" t="str">
        <f t="shared" ca="1" si="58"/>
        <v/>
      </c>
      <c r="L1209" s="8"/>
      <c r="M1209" s="8" t="str">
        <f t="shared" ca="1" si="59"/>
        <v>si</v>
      </c>
      <c r="Q1209" s="23" t="str" cm="1">
        <f t="array" aca="1" ref="Q1209" ca="1">_xlfn.IFS(J1209="no","no",$B$10="si","si")</f>
        <v>no</v>
      </c>
    </row>
    <row r="1210" spans="1:17" x14ac:dyDescent="0.3">
      <c r="A1210" s="63" t="s">
        <v>5646</v>
      </c>
      <c r="B1210" s="56" t="s">
        <v>44</v>
      </c>
      <c r="C1210" s="80" t="s">
        <v>5647</v>
      </c>
      <c r="D1210" s="38" t="s">
        <v>57</v>
      </c>
      <c r="E1210" s="37" t="s">
        <v>5648</v>
      </c>
      <c r="F1210" s="38" t="s">
        <v>678</v>
      </c>
      <c r="G1210" s="39" t="s">
        <v>10190</v>
      </c>
      <c r="H1210" s="40">
        <v>43510</v>
      </c>
      <c r="I1210" s="41">
        <f>Table13[[#This Row],[Fecha 
de 
expedición]]+1461</f>
        <v>44971</v>
      </c>
      <c r="J1210" s="62" t="str">
        <f t="shared" ca="1" si="57"/>
        <v>no</v>
      </c>
      <c r="K1210" s="8" t="str">
        <f t="shared" ca="1" si="58"/>
        <v/>
      </c>
      <c r="L1210" s="8"/>
      <c r="M1210" s="8" t="str">
        <f t="shared" ca="1" si="59"/>
        <v>si</v>
      </c>
      <c r="Q1210" s="23" t="str" cm="1">
        <f t="array" aca="1" ref="Q1210" ca="1">_xlfn.IFS(J1210="no","no",$B$10="si","si")</f>
        <v>no</v>
      </c>
    </row>
    <row r="1211" spans="1:17" x14ac:dyDescent="0.3">
      <c r="A1211" s="63" t="s">
        <v>5650</v>
      </c>
      <c r="B1211" s="56" t="s">
        <v>44</v>
      </c>
      <c r="C1211" s="80" t="s">
        <v>5651</v>
      </c>
      <c r="D1211" s="38" t="s">
        <v>57</v>
      </c>
      <c r="E1211" s="37" t="s">
        <v>5652</v>
      </c>
      <c r="F1211" s="38" t="s">
        <v>114</v>
      </c>
      <c r="G1211" s="39" t="s">
        <v>10191</v>
      </c>
      <c r="H1211" s="40">
        <v>43510</v>
      </c>
      <c r="I1211" s="41">
        <f>Table13[[#This Row],[Fecha 
de 
expedición]]+1461</f>
        <v>44971</v>
      </c>
      <c r="J1211" s="62" t="str">
        <f t="shared" ca="1" si="57"/>
        <v>no</v>
      </c>
      <c r="K1211" s="8" t="str">
        <f t="shared" ca="1" si="58"/>
        <v/>
      </c>
      <c r="L1211" s="8"/>
      <c r="M1211" s="8" t="str">
        <f t="shared" ca="1" si="59"/>
        <v>si</v>
      </c>
      <c r="Q1211" s="23" t="str" cm="1">
        <f t="array" aca="1" ref="Q1211" ca="1">_xlfn.IFS(J1211="no","no",$B$10="si","si")</f>
        <v>no</v>
      </c>
    </row>
    <row r="1212" spans="1:17" x14ac:dyDescent="0.3">
      <c r="A1212" s="63" t="s">
        <v>5654</v>
      </c>
      <c r="B1212" s="56" t="s">
        <v>44</v>
      </c>
      <c r="C1212" s="80" t="s">
        <v>5655</v>
      </c>
      <c r="D1212" s="38" t="s">
        <v>57</v>
      </c>
      <c r="E1212" s="37" t="s">
        <v>5656</v>
      </c>
      <c r="F1212" s="38" t="s">
        <v>104</v>
      </c>
      <c r="G1212" s="39" t="s">
        <v>5657</v>
      </c>
      <c r="H1212" s="40">
        <v>43511</v>
      </c>
      <c r="I1212" s="41">
        <f>Table13[[#This Row],[Fecha 
de 
expedición]]+1461</f>
        <v>44972</v>
      </c>
      <c r="J1212" s="62" t="str">
        <f t="shared" ca="1" si="57"/>
        <v>no</v>
      </c>
      <c r="K1212" s="8" t="str">
        <f t="shared" ca="1" si="58"/>
        <v/>
      </c>
      <c r="L1212" s="8"/>
      <c r="M1212" s="8" t="str">
        <f t="shared" ca="1" si="59"/>
        <v>si</v>
      </c>
      <c r="Q1212" s="23" t="str" cm="1">
        <f t="array" aca="1" ref="Q1212" ca="1">_xlfn.IFS(J1212="no","no",$B$10="si","si")</f>
        <v>no</v>
      </c>
    </row>
    <row r="1213" spans="1:17" x14ac:dyDescent="0.3">
      <c r="A1213" s="63" t="s">
        <v>5658</v>
      </c>
      <c r="B1213" s="56" t="s">
        <v>44</v>
      </c>
      <c r="C1213" s="80" t="s">
        <v>5659</v>
      </c>
      <c r="D1213" s="38" t="s">
        <v>57</v>
      </c>
      <c r="E1213" s="37" t="s">
        <v>5660</v>
      </c>
      <c r="F1213" s="38" t="s">
        <v>555</v>
      </c>
      <c r="G1213" s="39" t="s">
        <v>5661</v>
      </c>
      <c r="H1213" s="40">
        <v>43511</v>
      </c>
      <c r="I1213" s="41">
        <f>Table13[[#This Row],[Fecha 
de 
expedición]]+1461</f>
        <v>44972</v>
      </c>
      <c r="J1213" s="62" t="str">
        <f t="shared" ca="1" si="57"/>
        <v>no</v>
      </c>
      <c r="K1213" s="8" t="str">
        <f t="shared" ca="1" si="58"/>
        <v/>
      </c>
      <c r="L1213" s="8"/>
      <c r="M1213" s="8" t="str">
        <f t="shared" ca="1" si="59"/>
        <v>si</v>
      </c>
      <c r="Q1213" s="23" t="str" cm="1">
        <f t="array" aca="1" ref="Q1213" ca="1">_xlfn.IFS(J1213="no","no",$B$10="si","si")</f>
        <v>no</v>
      </c>
    </row>
    <row r="1214" spans="1:17" x14ac:dyDescent="0.3">
      <c r="A1214" s="63" t="s">
        <v>5662</v>
      </c>
      <c r="B1214" s="56" t="s">
        <v>44</v>
      </c>
      <c r="C1214" s="80" t="s">
        <v>5663</v>
      </c>
      <c r="D1214" s="38" t="s">
        <v>57</v>
      </c>
      <c r="E1214" s="37" t="s">
        <v>5664</v>
      </c>
      <c r="F1214" s="38" t="s">
        <v>69</v>
      </c>
      <c r="G1214" s="39" t="s">
        <v>5665</v>
      </c>
      <c r="H1214" s="40">
        <v>43511</v>
      </c>
      <c r="I1214" s="41">
        <f>Table13[[#This Row],[Fecha 
de 
expedición]]+1461</f>
        <v>44972</v>
      </c>
      <c r="J1214" s="62" t="str">
        <f t="shared" ca="1" si="57"/>
        <v>no</v>
      </c>
      <c r="K1214" s="8" t="str">
        <f t="shared" ca="1" si="58"/>
        <v/>
      </c>
      <c r="L1214" s="8"/>
      <c r="M1214" s="8" t="str">
        <f t="shared" ca="1" si="59"/>
        <v>si</v>
      </c>
      <c r="Q1214" s="23" t="str" cm="1">
        <f t="array" aca="1" ref="Q1214" ca="1">_xlfn.IFS(J1214="no","no",$B$10="si","si")</f>
        <v>no</v>
      </c>
    </row>
    <row r="1215" spans="1:17" x14ac:dyDescent="0.3">
      <c r="A1215" s="63" t="s">
        <v>5666</v>
      </c>
      <c r="B1215" s="56" t="s">
        <v>44</v>
      </c>
      <c r="C1215" s="80" t="s">
        <v>5667</v>
      </c>
      <c r="D1215" s="38" t="s">
        <v>57</v>
      </c>
      <c r="E1215" s="37" t="s">
        <v>5668</v>
      </c>
      <c r="F1215" s="38" t="s">
        <v>589</v>
      </c>
      <c r="G1215" s="39" t="s">
        <v>10192</v>
      </c>
      <c r="H1215" s="40">
        <v>43511</v>
      </c>
      <c r="I1215" s="41">
        <f>Table13[[#This Row],[Fecha 
de 
expedición]]+1461</f>
        <v>44972</v>
      </c>
      <c r="J1215" s="62" t="str">
        <f t="shared" ca="1" si="57"/>
        <v>no</v>
      </c>
      <c r="K1215" s="8" t="str">
        <f t="shared" ca="1" si="58"/>
        <v/>
      </c>
      <c r="L1215" s="8"/>
      <c r="M1215" s="8" t="str">
        <f t="shared" ca="1" si="59"/>
        <v>si</v>
      </c>
      <c r="Q1215" s="23" t="str" cm="1">
        <f t="array" aca="1" ref="Q1215" ca="1">_xlfn.IFS(J1215="no","no",$B$10="si","si")</f>
        <v>no</v>
      </c>
    </row>
    <row r="1216" spans="1:17" x14ac:dyDescent="0.3">
      <c r="A1216" s="63" t="s">
        <v>5670</v>
      </c>
      <c r="B1216" s="56" t="s">
        <v>44</v>
      </c>
      <c r="C1216" s="80" t="s">
        <v>5671</v>
      </c>
      <c r="D1216" s="38" t="s">
        <v>57</v>
      </c>
      <c r="E1216" s="37" t="s">
        <v>5672</v>
      </c>
      <c r="F1216" s="38" t="s">
        <v>124</v>
      </c>
      <c r="G1216" s="39" t="s">
        <v>5673</v>
      </c>
      <c r="H1216" s="40">
        <v>43511</v>
      </c>
      <c r="I1216" s="41">
        <f>Table13[[#This Row],[Fecha 
de 
expedición]]+1461</f>
        <v>44972</v>
      </c>
      <c r="J1216" s="62" t="str">
        <f t="shared" ca="1" si="57"/>
        <v>no</v>
      </c>
      <c r="K1216" s="8" t="str">
        <f t="shared" ca="1" si="58"/>
        <v/>
      </c>
      <c r="L1216" s="8"/>
      <c r="M1216" s="8" t="str">
        <f t="shared" ca="1" si="59"/>
        <v>si</v>
      </c>
      <c r="Q1216" s="23" t="str" cm="1">
        <f t="array" aca="1" ref="Q1216" ca="1">_xlfn.IFS(J1216="no","no",$B$10="si","si")</f>
        <v>no</v>
      </c>
    </row>
    <row r="1217" spans="1:17" x14ac:dyDescent="0.3">
      <c r="A1217" s="63" t="s">
        <v>5674</v>
      </c>
      <c r="B1217" s="56" t="s">
        <v>44</v>
      </c>
      <c r="C1217" s="80" t="s">
        <v>5675</v>
      </c>
      <c r="D1217" s="38" t="s">
        <v>57</v>
      </c>
      <c r="E1217" s="37" t="s">
        <v>5676</v>
      </c>
      <c r="F1217" s="38" t="s">
        <v>168</v>
      </c>
      <c r="G1217" s="39" t="s">
        <v>5677</v>
      </c>
      <c r="H1217" s="40">
        <v>43511</v>
      </c>
      <c r="I1217" s="41">
        <f>Table13[[#This Row],[Fecha 
de 
expedición]]+1461</f>
        <v>44972</v>
      </c>
      <c r="J1217" s="62" t="str">
        <f t="shared" ca="1" si="57"/>
        <v>no</v>
      </c>
      <c r="K1217" s="8" t="str">
        <f t="shared" ca="1" si="58"/>
        <v/>
      </c>
      <c r="L1217" s="8"/>
      <c r="M1217" s="8" t="str">
        <f t="shared" ca="1" si="59"/>
        <v>si</v>
      </c>
      <c r="Q1217" s="23" t="str" cm="1">
        <f t="array" aca="1" ref="Q1217" ca="1">_xlfn.IFS(J1217="no","no",$B$10="si","si")</f>
        <v>no</v>
      </c>
    </row>
    <row r="1218" spans="1:17" x14ac:dyDescent="0.3">
      <c r="A1218" s="63" t="s">
        <v>5678</v>
      </c>
      <c r="B1218" s="56" t="s">
        <v>44</v>
      </c>
      <c r="C1218" s="80" t="s">
        <v>5679</v>
      </c>
      <c r="D1218" s="38" t="s">
        <v>57</v>
      </c>
      <c r="E1218" s="37" t="s">
        <v>5680</v>
      </c>
      <c r="F1218" s="38" t="s">
        <v>416</v>
      </c>
      <c r="G1218" s="39" t="s">
        <v>10193</v>
      </c>
      <c r="H1218" s="40">
        <v>43518</v>
      </c>
      <c r="I1218" s="41">
        <f>Table13[[#This Row],[Fecha 
de 
expedición]]+1461</f>
        <v>44979</v>
      </c>
      <c r="J1218" s="62" t="str">
        <f t="shared" ca="1" si="57"/>
        <v>no</v>
      </c>
      <c r="K1218" s="8" t="str">
        <f t="shared" ca="1" si="58"/>
        <v/>
      </c>
      <c r="L1218" s="8"/>
      <c r="M1218" s="8" t="str">
        <f t="shared" ca="1" si="59"/>
        <v>si</v>
      </c>
      <c r="Q1218" s="23" t="str" cm="1">
        <f t="array" aca="1" ref="Q1218" ca="1">_xlfn.IFS(J1218="no","no",$B$10="si","si")</f>
        <v>no</v>
      </c>
    </row>
    <row r="1219" spans="1:17" x14ac:dyDescent="0.3">
      <c r="A1219" s="63" t="s">
        <v>5682</v>
      </c>
      <c r="B1219" s="56" t="s">
        <v>44</v>
      </c>
      <c r="C1219" s="80" t="s">
        <v>5683</v>
      </c>
      <c r="D1219" s="38" t="s">
        <v>57</v>
      </c>
      <c r="E1219" s="37" t="s">
        <v>5684</v>
      </c>
      <c r="F1219" s="38" t="s">
        <v>555</v>
      </c>
      <c r="G1219" s="39" t="s">
        <v>5685</v>
      </c>
      <c r="H1219" s="40">
        <v>43523</v>
      </c>
      <c r="I1219" s="41">
        <f>Table13[[#This Row],[Fecha 
de 
expedición]]+1461</f>
        <v>44984</v>
      </c>
      <c r="J1219" s="62" t="str">
        <f t="shared" ca="1" si="57"/>
        <v>no</v>
      </c>
      <c r="K1219" s="8" t="str">
        <f t="shared" ca="1" si="58"/>
        <v/>
      </c>
      <c r="L1219" s="8"/>
      <c r="M1219" s="8" t="str">
        <f t="shared" ca="1" si="59"/>
        <v>si</v>
      </c>
      <c r="Q1219" s="23" t="str" cm="1">
        <f t="array" aca="1" ref="Q1219" ca="1">_xlfn.IFS(J1219="no","no",$B$10="si","si")</f>
        <v>no</v>
      </c>
    </row>
    <row r="1220" spans="1:17" x14ac:dyDescent="0.3">
      <c r="A1220" s="63" t="s">
        <v>5686</v>
      </c>
      <c r="B1220" s="56" t="s">
        <v>44</v>
      </c>
      <c r="C1220" s="80" t="s">
        <v>5687</v>
      </c>
      <c r="D1220" s="38" t="s">
        <v>57</v>
      </c>
      <c r="E1220" s="37" t="s">
        <v>3938</v>
      </c>
      <c r="F1220" s="38" t="s">
        <v>150</v>
      </c>
      <c r="G1220" s="39" t="s">
        <v>10194</v>
      </c>
      <c r="H1220" s="40">
        <v>43523</v>
      </c>
      <c r="I1220" s="41">
        <f>Table13[[#This Row],[Fecha 
de 
expedición]]+1461</f>
        <v>44984</v>
      </c>
      <c r="J1220" s="62" t="str">
        <f t="shared" ca="1" si="57"/>
        <v>no</v>
      </c>
      <c r="K1220" s="8" t="str">
        <f t="shared" ca="1" si="58"/>
        <v/>
      </c>
      <c r="L1220" s="8"/>
      <c r="M1220" s="8" t="str">
        <f t="shared" ca="1" si="59"/>
        <v>si</v>
      </c>
      <c r="Q1220" s="23" t="str" cm="1">
        <f t="array" aca="1" ref="Q1220" ca="1">_xlfn.IFS(J1220="no","no",$B$10="si","si")</f>
        <v>no</v>
      </c>
    </row>
    <row r="1221" spans="1:17" x14ac:dyDescent="0.3">
      <c r="A1221" s="63" t="s">
        <v>5690</v>
      </c>
      <c r="B1221" s="56" t="s">
        <v>44</v>
      </c>
      <c r="C1221" s="80" t="s">
        <v>5691</v>
      </c>
      <c r="D1221" s="38" t="s">
        <v>57</v>
      </c>
      <c r="E1221" s="37" t="s">
        <v>5692</v>
      </c>
      <c r="F1221" s="38" t="s">
        <v>555</v>
      </c>
      <c r="G1221" s="39" t="s">
        <v>10195</v>
      </c>
      <c r="H1221" s="40">
        <v>43523</v>
      </c>
      <c r="I1221" s="41">
        <f>Table13[[#This Row],[Fecha 
de 
expedición]]+1461</f>
        <v>44984</v>
      </c>
      <c r="J1221" s="62" t="str">
        <f t="shared" ca="1" si="57"/>
        <v>no</v>
      </c>
      <c r="K1221" s="8" t="str">
        <f t="shared" ca="1" si="58"/>
        <v/>
      </c>
      <c r="L1221" s="8"/>
      <c r="M1221" s="8" t="str">
        <f t="shared" ca="1" si="59"/>
        <v>si</v>
      </c>
      <c r="Q1221" s="23" t="str" cm="1">
        <f t="array" aca="1" ref="Q1221" ca="1">_xlfn.IFS(J1221="no","no",$B$10="si","si")</f>
        <v>no</v>
      </c>
    </row>
    <row r="1222" spans="1:17" x14ac:dyDescent="0.3">
      <c r="A1222" s="63" t="s">
        <v>5694</v>
      </c>
      <c r="B1222" s="56" t="s">
        <v>44</v>
      </c>
      <c r="C1222" s="80" t="s">
        <v>5695</v>
      </c>
      <c r="D1222" s="38" t="s">
        <v>57</v>
      </c>
      <c r="E1222" s="37" t="s">
        <v>10196</v>
      </c>
      <c r="F1222" s="38" t="s">
        <v>74</v>
      </c>
      <c r="G1222" s="39" t="s">
        <v>10197</v>
      </c>
      <c r="H1222" s="40">
        <v>43523</v>
      </c>
      <c r="I1222" s="41">
        <f>Table13[[#This Row],[Fecha 
de 
expedición]]+1461</f>
        <v>44984</v>
      </c>
      <c r="J1222" s="62" t="str">
        <f t="shared" ca="1" si="57"/>
        <v>no</v>
      </c>
      <c r="K1222" s="8" t="str">
        <f t="shared" ca="1" si="58"/>
        <v/>
      </c>
      <c r="L1222" s="8"/>
      <c r="M1222" s="8" t="str">
        <f t="shared" ca="1" si="59"/>
        <v>si</v>
      </c>
      <c r="Q1222" s="23" t="str" cm="1">
        <f t="array" aca="1" ref="Q1222" ca="1">_xlfn.IFS(J1222="no","no",$B$10="si","si")</f>
        <v>no</v>
      </c>
    </row>
    <row r="1223" spans="1:17" x14ac:dyDescent="0.3">
      <c r="A1223" s="63" t="s">
        <v>5698</v>
      </c>
      <c r="B1223" s="56" t="s">
        <v>44</v>
      </c>
      <c r="C1223" s="80" t="s">
        <v>5699</v>
      </c>
      <c r="D1223" s="38" t="s">
        <v>57</v>
      </c>
      <c r="E1223" s="37" t="s">
        <v>10198</v>
      </c>
      <c r="F1223" s="38" t="s">
        <v>325</v>
      </c>
      <c r="G1223" s="39" t="s">
        <v>10199</v>
      </c>
      <c r="H1223" s="40">
        <v>43532</v>
      </c>
      <c r="I1223" s="41">
        <f>Table13[[#This Row],[Fecha 
de 
expedición]]+1461</f>
        <v>44993</v>
      </c>
      <c r="J1223" s="62" t="str">
        <f t="shared" ca="1" si="57"/>
        <v>no</v>
      </c>
      <c r="K1223" s="8" t="str">
        <f t="shared" ca="1" si="58"/>
        <v/>
      </c>
      <c r="L1223" s="8"/>
      <c r="M1223" s="8" t="str">
        <f t="shared" ca="1" si="59"/>
        <v>si</v>
      </c>
      <c r="Q1223" s="23" t="str" cm="1">
        <f t="array" aca="1" ref="Q1223" ca="1">_xlfn.IFS(J1223="no","no",$B$10="si","si")</f>
        <v>no</v>
      </c>
    </row>
    <row r="1224" spans="1:17" x14ac:dyDescent="0.3">
      <c r="A1224" s="63" t="s">
        <v>5702</v>
      </c>
      <c r="B1224" s="56" t="s">
        <v>44</v>
      </c>
      <c r="C1224" s="80" t="s">
        <v>5703</v>
      </c>
      <c r="D1224" s="38" t="s">
        <v>57</v>
      </c>
      <c r="E1224" s="37" t="s">
        <v>10200</v>
      </c>
      <c r="F1224" s="38" t="s">
        <v>89</v>
      </c>
      <c r="G1224" s="39" t="s">
        <v>10201</v>
      </c>
      <c r="H1224" s="40">
        <v>43532</v>
      </c>
      <c r="I1224" s="41">
        <f>Table13[[#This Row],[Fecha 
de 
expedición]]+1461</f>
        <v>44993</v>
      </c>
      <c r="J1224" s="62" t="str">
        <f t="shared" ca="1" si="57"/>
        <v>no</v>
      </c>
      <c r="K1224" s="8" t="str">
        <f t="shared" ca="1" si="58"/>
        <v/>
      </c>
      <c r="L1224" s="8"/>
      <c r="M1224" s="8" t="str">
        <f t="shared" ca="1" si="59"/>
        <v>si</v>
      </c>
      <c r="Q1224" s="23" t="str" cm="1">
        <f t="array" aca="1" ref="Q1224" ca="1">_xlfn.IFS(J1224="no","no",$B$10="si","si")</f>
        <v>no</v>
      </c>
    </row>
    <row r="1225" spans="1:17" x14ac:dyDescent="0.3">
      <c r="A1225" s="63" t="s">
        <v>5706</v>
      </c>
      <c r="B1225" s="56" t="s">
        <v>44</v>
      </c>
      <c r="C1225" s="80" t="s">
        <v>5707</v>
      </c>
      <c r="D1225" s="38" t="s">
        <v>46</v>
      </c>
      <c r="E1225" s="37" t="s">
        <v>5708</v>
      </c>
      <c r="F1225" s="38" t="s">
        <v>168</v>
      </c>
      <c r="G1225" s="39" t="s">
        <v>10202</v>
      </c>
      <c r="H1225" s="40">
        <v>43532</v>
      </c>
      <c r="I1225" s="41">
        <f>Table13[[#This Row],[Fecha 
de 
expedición]]+1461</f>
        <v>44993</v>
      </c>
      <c r="J1225" s="62" t="str">
        <f t="shared" ca="1" si="57"/>
        <v>no</v>
      </c>
      <c r="K1225" s="8" t="str">
        <f t="shared" ca="1" si="58"/>
        <v/>
      </c>
      <c r="L1225" s="8"/>
      <c r="M1225" s="8" t="str">
        <f t="shared" ca="1" si="59"/>
        <v>si</v>
      </c>
      <c r="Q1225" s="23" t="str" cm="1">
        <f t="array" aca="1" ref="Q1225" ca="1">_xlfn.IFS(J1225="no","no",$B$10="si","si")</f>
        <v>no</v>
      </c>
    </row>
    <row r="1226" spans="1:17" x14ac:dyDescent="0.3">
      <c r="A1226" s="63" t="s">
        <v>5710</v>
      </c>
      <c r="B1226" s="56" t="s">
        <v>44</v>
      </c>
      <c r="C1226" s="80" t="s">
        <v>5711</v>
      </c>
      <c r="D1226" s="38" t="s">
        <v>57</v>
      </c>
      <c r="E1226" s="37" t="s">
        <v>5712</v>
      </c>
      <c r="F1226" s="38" t="s">
        <v>704</v>
      </c>
      <c r="G1226" s="39" t="s">
        <v>5713</v>
      </c>
      <c r="H1226" s="40">
        <v>43532</v>
      </c>
      <c r="I1226" s="41">
        <f>Table13[[#This Row],[Fecha 
de 
expedición]]+1461</f>
        <v>44993</v>
      </c>
      <c r="J1226" s="62" t="str">
        <f t="shared" ca="1" si="57"/>
        <v>no</v>
      </c>
      <c r="K1226" s="8" t="str">
        <f t="shared" ca="1" si="58"/>
        <v/>
      </c>
      <c r="L1226" s="8"/>
      <c r="M1226" s="8" t="str">
        <f t="shared" ca="1" si="59"/>
        <v>si</v>
      </c>
      <c r="Q1226" s="23" t="str" cm="1">
        <f t="array" aca="1" ref="Q1226" ca="1">_xlfn.IFS(J1226="no","no",$B$10="si","si")</f>
        <v>no</v>
      </c>
    </row>
    <row r="1227" spans="1:17" x14ac:dyDescent="0.3">
      <c r="A1227" s="63" t="s">
        <v>5714</v>
      </c>
      <c r="B1227" s="56" t="s">
        <v>44</v>
      </c>
      <c r="C1227" s="80" t="s">
        <v>5715</v>
      </c>
      <c r="D1227" s="38" t="s">
        <v>46</v>
      </c>
      <c r="E1227" s="37" t="s">
        <v>5716</v>
      </c>
      <c r="F1227" s="38" t="s">
        <v>1393</v>
      </c>
      <c r="G1227" s="39" t="s">
        <v>10203</v>
      </c>
      <c r="H1227" s="40">
        <v>43532</v>
      </c>
      <c r="I1227" s="41">
        <f>Table13[[#This Row],[Fecha 
de 
expedición]]+1461</f>
        <v>44993</v>
      </c>
      <c r="J1227" s="62" t="str">
        <f t="shared" ca="1" si="57"/>
        <v>no</v>
      </c>
      <c r="K1227" s="8" t="str">
        <f t="shared" ca="1" si="58"/>
        <v/>
      </c>
      <c r="L1227" s="8"/>
      <c r="M1227" s="8" t="str">
        <f t="shared" ca="1" si="59"/>
        <v>si</v>
      </c>
      <c r="Q1227" s="23" t="str" cm="1">
        <f t="array" aca="1" ref="Q1227" ca="1">_xlfn.IFS(J1227="no","no",$B$10="si","si")</f>
        <v>no</v>
      </c>
    </row>
    <row r="1228" spans="1:17" x14ac:dyDescent="0.3">
      <c r="A1228" s="63" t="s">
        <v>5718</v>
      </c>
      <c r="B1228" s="56" t="s">
        <v>44</v>
      </c>
      <c r="C1228" s="80" t="s">
        <v>5719</v>
      </c>
      <c r="D1228" s="38" t="s">
        <v>57</v>
      </c>
      <c r="E1228" s="37" t="s">
        <v>5720</v>
      </c>
      <c r="F1228" s="38" t="s">
        <v>74</v>
      </c>
      <c r="G1228" s="39" t="s">
        <v>5721</v>
      </c>
      <c r="H1228" s="40">
        <v>43539</v>
      </c>
      <c r="I1228" s="41">
        <f>Table13[[#This Row],[Fecha 
de 
expedición]]+1461</f>
        <v>45000</v>
      </c>
      <c r="J1228" s="62" t="str">
        <f t="shared" ca="1" si="57"/>
        <v>no</v>
      </c>
      <c r="K1228" s="8" t="str">
        <f t="shared" ca="1" si="58"/>
        <v/>
      </c>
      <c r="L1228" s="8"/>
      <c r="M1228" s="8" t="str">
        <f t="shared" ca="1" si="59"/>
        <v>si</v>
      </c>
      <c r="Q1228" s="23" t="str" cm="1">
        <f t="array" aca="1" ref="Q1228" ca="1">_xlfn.IFS(J1228="no","no",$B$10="si","si")</f>
        <v>no</v>
      </c>
    </row>
    <row r="1229" spans="1:17" x14ac:dyDescent="0.3">
      <c r="A1229" s="63" t="s">
        <v>5722</v>
      </c>
      <c r="B1229" s="56" t="s">
        <v>44</v>
      </c>
      <c r="C1229" s="80" t="s">
        <v>5723</v>
      </c>
      <c r="D1229" s="38" t="s">
        <v>57</v>
      </c>
      <c r="E1229" s="37" t="s">
        <v>5724</v>
      </c>
      <c r="F1229" s="38" t="s">
        <v>267</v>
      </c>
      <c r="G1229" s="39" t="s">
        <v>5725</v>
      </c>
      <c r="H1229" s="40">
        <v>43539</v>
      </c>
      <c r="I1229" s="41">
        <f>Table13[[#This Row],[Fecha 
de 
expedición]]+1461</f>
        <v>45000</v>
      </c>
      <c r="J1229" s="62" t="str">
        <f t="shared" ca="1" si="57"/>
        <v>no</v>
      </c>
      <c r="K1229" s="8" t="str">
        <f t="shared" ca="1" si="58"/>
        <v/>
      </c>
      <c r="L1229" s="8"/>
      <c r="M1229" s="8" t="str">
        <f t="shared" ca="1" si="59"/>
        <v>si</v>
      </c>
      <c r="Q1229" s="23" t="str" cm="1">
        <f t="array" aca="1" ref="Q1229" ca="1">_xlfn.IFS(J1229="no","no",$B$10="si","si")</f>
        <v>no</v>
      </c>
    </row>
    <row r="1230" spans="1:17" x14ac:dyDescent="0.3">
      <c r="A1230" s="63" t="s">
        <v>5726</v>
      </c>
      <c r="B1230" s="56" t="s">
        <v>44</v>
      </c>
      <c r="C1230" s="80" t="s">
        <v>5727</v>
      </c>
      <c r="D1230" s="38" t="s">
        <v>57</v>
      </c>
      <c r="E1230" s="37" t="s">
        <v>3938</v>
      </c>
      <c r="F1230" s="38" t="s">
        <v>678</v>
      </c>
      <c r="G1230" s="39" t="s">
        <v>10204</v>
      </c>
      <c r="H1230" s="40">
        <v>43539</v>
      </c>
      <c r="I1230" s="41">
        <f>Table13[[#This Row],[Fecha 
de 
expedición]]+1461</f>
        <v>45000</v>
      </c>
      <c r="J1230" s="62" t="str">
        <f t="shared" ca="1" si="57"/>
        <v>no</v>
      </c>
      <c r="K1230" s="8" t="str">
        <f t="shared" ca="1" si="58"/>
        <v/>
      </c>
      <c r="L1230" s="8"/>
      <c r="M1230" s="8" t="str">
        <f t="shared" ca="1" si="59"/>
        <v>si</v>
      </c>
      <c r="Q1230" s="23" t="str" cm="1">
        <f t="array" aca="1" ref="Q1230" ca="1">_xlfn.IFS(J1230="no","no",$B$10="si","si")</f>
        <v>no</v>
      </c>
    </row>
    <row r="1231" spans="1:17" x14ac:dyDescent="0.3">
      <c r="A1231" s="63" t="s">
        <v>5730</v>
      </c>
      <c r="B1231" s="56" t="s">
        <v>44</v>
      </c>
      <c r="C1231" s="80" t="s">
        <v>5731</v>
      </c>
      <c r="D1231" s="38" t="s">
        <v>57</v>
      </c>
      <c r="E1231" s="37" t="s">
        <v>5732</v>
      </c>
      <c r="F1231" s="38" t="s">
        <v>416</v>
      </c>
      <c r="G1231" s="39" t="s">
        <v>10205</v>
      </c>
      <c r="H1231" s="40">
        <v>43539</v>
      </c>
      <c r="I1231" s="41">
        <f>Table13[[#This Row],[Fecha 
de 
expedición]]+1461</f>
        <v>45000</v>
      </c>
      <c r="J1231" s="62" t="str">
        <f t="shared" ca="1" si="57"/>
        <v>no</v>
      </c>
      <c r="K1231" s="8" t="str">
        <f t="shared" ca="1" si="58"/>
        <v/>
      </c>
      <c r="L1231" s="8"/>
      <c r="M1231" s="8" t="str">
        <f t="shared" ca="1" si="59"/>
        <v>si</v>
      </c>
      <c r="Q1231" s="23" t="str" cm="1">
        <f t="array" aca="1" ref="Q1231" ca="1">_xlfn.IFS(J1231="no","no",$B$10="si","si")</f>
        <v>no</v>
      </c>
    </row>
    <row r="1232" spans="1:17" x14ac:dyDescent="0.3">
      <c r="A1232" s="63" t="s">
        <v>5734</v>
      </c>
      <c r="B1232" s="56" t="s">
        <v>44</v>
      </c>
      <c r="C1232" s="80" t="s">
        <v>5735</v>
      </c>
      <c r="D1232" s="38" t="s">
        <v>57</v>
      </c>
      <c r="E1232" s="37" t="s">
        <v>10206</v>
      </c>
      <c r="F1232" s="38" t="s">
        <v>704</v>
      </c>
      <c r="G1232" s="39" t="s">
        <v>10207</v>
      </c>
      <c r="H1232" s="40">
        <v>43539</v>
      </c>
      <c r="I1232" s="41">
        <f>Table13[[#This Row],[Fecha 
de 
expedición]]+1461</f>
        <v>45000</v>
      </c>
      <c r="J1232" s="62" t="str">
        <f t="shared" ca="1" si="57"/>
        <v>no</v>
      </c>
      <c r="K1232" s="8" t="str">
        <f t="shared" ca="1" si="58"/>
        <v/>
      </c>
      <c r="L1232" s="8"/>
      <c r="M1232" s="8" t="str">
        <f t="shared" ca="1" si="59"/>
        <v>si</v>
      </c>
      <c r="Q1232" s="23" t="str" cm="1">
        <f t="array" aca="1" ref="Q1232" ca="1">_xlfn.IFS(J1232="no","no",$B$10="si","si")</f>
        <v>no</v>
      </c>
    </row>
    <row r="1233" spans="1:17" x14ac:dyDescent="0.3">
      <c r="A1233" s="63" t="s">
        <v>5738</v>
      </c>
      <c r="B1233" s="56" t="s">
        <v>44</v>
      </c>
      <c r="C1233" s="80" t="s">
        <v>5739</v>
      </c>
      <c r="D1233" s="38" t="s">
        <v>46</v>
      </c>
      <c r="E1233" s="37" t="s">
        <v>5740</v>
      </c>
      <c r="F1233" s="38" t="s">
        <v>325</v>
      </c>
      <c r="G1233" s="39" t="s">
        <v>10208</v>
      </c>
      <c r="H1233" s="40">
        <v>43539</v>
      </c>
      <c r="I1233" s="41">
        <f>Table13[[#This Row],[Fecha 
de 
expedición]]+1461</f>
        <v>45000</v>
      </c>
      <c r="J1233" s="62" t="str">
        <f t="shared" ref="J1233:J1296" ca="1" si="60">IF(I1233&gt;=TODAY(),"si","no")</f>
        <v>no</v>
      </c>
      <c r="K1233" s="8" t="str">
        <f t="shared" ref="K1233:K1296" ca="1" si="61">IF(ABS(_xlfn.DAYS(TODAY(),I1233))&lt;$B$9,"Debe renovar licencia luego de curso de 8 horas","")</f>
        <v/>
      </c>
      <c r="L1233" s="8"/>
      <c r="M1233" s="8" t="str">
        <f t="shared" ref="M1233:M1296" ca="1" si="62">IF(AND(J1233="no",$B$10="si"),"si","no")</f>
        <v>si</v>
      </c>
      <c r="Q1233" s="23" t="str" cm="1">
        <f t="array" aca="1" ref="Q1233" ca="1">_xlfn.IFS(J1233="no","no",$B$10="si","si")</f>
        <v>no</v>
      </c>
    </row>
    <row r="1234" spans="1:17" x14ac:dyDescent="0.3">
      <c r="A1234" s="63" t="s">
        <v>5742</v>
      </c>
      <c r="B1234" s="56" t="s">
        <v>44</v>
      </c>
      <c r="C1234" s="80" t="s">
        <v>5743</v>
      </c>
      <c r="D1234" s="38" t="s">
        <v>46</v>
      </c>
      <c r="E1234" s="37" t="s">
        <v>5744</v>
      </c>
      <c r="F1234" s="38" t="s">
        <v>508</v>
      </c>
      <c r="G1234" s="39" t="s">
        <v>10209</v>
      </c>
      <c r="H1234" s="40">
        <v>43539</v>
      </c>
      <c r="I1234" s="41">
        <f>Table13[[#This Row],[Fecha 
de 
expedición]]+1461</f>
        <v>45000</v>
      </c>
      <c r="J1234" s="62" t="str">
        <f t="shared" ca="1" si="60"/>
        <v>no</v>
      </c>
      <c r="K1234" s="8" t="str">
        <f t="shared" ca="1" si="61"/>
        <v/>
      </c>
      <c r="L1234" s="8"/>
      <c r="M1234" s="8" t="str">
        <f t="shared" ca="1" si="62"/>
        <v>si</v>
      </c>
      <c r="Q1234" s="23" t="str" cm="1">
        <f t="array" aca="1" ref="Q1234" ca="1">_xlfn.IFS(J1234="no","no",$B$10="si","si")</f>
        <v>no</v>
      </c>
    </row>
    <row r="1235" spans="1:17" x14ac:dyDescent="0.3">
      <c r="A1235" s="63" t="s">
        <v>5746</v>
      </c>
      <c r="B1235" s="56" t="s">
        <v>44</v>
      </c>
      <c r="C1235" s="80" t="s">
        <v>5747</v>
      </c>
      <c r="D1235" s="38" t="s">
        <v>57</v>
      </c>
      <c r="E1235" s="37" t="s">
        <v>5748</v>
      </c>
      <c r="F1235" s="38" t="s">
        <v>709</v>
      </c>
      <c r="G1235" s="39" t="s">
        <v>10210</v>
      </c>
      <c r="H1235" s="40">
        <v>43539</v>
      </c>
      <c r="I1235" s="41">
        <f>Table13[[#This Row],[Fecha 
de 
expedición]]+1461</f>
        <v>45000</v>
      </c>
      <c r="J1235" s="62" t="str">
        <f t="shared" ca="1" si="60"/>
        <v>no</v>
      </c>
      <c r="K1235" s="8" t="str">
        <f t="shared" ca="1" si="61"/>
        <v/>
      </c>
      <c r="L1235" s="8"/>
      <c r="M1235" s="8" t="str">
        <f t="shared" ca="1" si="62"/>
        <v>si</v>
      </c>
      <c r="Q1235" s="23" t="str" cm="1">
        <f t="array" aca="1" ref="Q1235" ca="1">_xlfn.IFS(J1235="no","no",$B$10="si","si")</f>
        <v>no</v>
      </c>
    </row>
    <row r="1236" spans="1:17" x14ac:dyDescent="0.3">
      <c r="A1236" s="63" t="s">
        <v>5750</v>
      </c>
      <c r="B1236" s="56" t="s">
        <v>44</v>
      </c>
      <c r="C1236" s="80" t="s">
        <v>5751</v>
      </c>
      <c r="D1236" s="38" t="s">
        <v>57</v>
      </c>
      <c r="E1236" s="37" t="s">
        <v>5752</v>
      </c>
      <c r="F1236" s="38" t="s">
        <v>443</v>
      </c>
      <c r="G1236" s="39" t="s">
        <v>5753</v>
      </c>
      <c r="H1236" s="40">
        <v>43544</v>
      </c>
      <c r="I1236" s="41">
        <f>Table13[[#This Row],[Fecha 
de 
expedición]]+1461</f>
        <v>45005</v>
      </c>
      <c r="J1236" s="62" t="str">
        <f t="shared" ca="1" si="60"/>
        <v>no</v>
      </c>
      <c r="K1236" s="8" t="str">
        <f t="shared" ca="1" si="61"/>
        <v/>
      </c>
      <c r="L1236" s="8"/>
      <c r="M1236" s="8" t="str">
        <f t="shared" ca="1" si="62"/>
        <v>si</v>
      </c>
      <c r="Q1236" s="23" t="str" cm="1">
        <f t="array" aca="1" ref="Q1236" ca="1">_xlfn.IFS(J1236="no","no",$B$10="si","si")</f>
        <v>no</v>
      </c>
    </row>
    <row r="1237" spans="1:17" x14ac:dyDescent="0.3">
      <c r="A1237" s="63" t="s">
        <v>5754</v>
      </c>
      <c r="B1237" s="56" t="s">
        <v>44</v>
      </c>
      <c r="C1237" s="80" t="s">
        <v>5755</v>
      </c>
      <c r="D1237" s="38" t="s">
        <v>57</v>
      </c>
      <c r="E1237" s="37" t="s">
        <v>5756</v>
      </c>
      <c r="F1237" s="38" t="s">
        <v>119</v>
      </c>
      <c r="G1237" s="39" t="s">
        <v>5757</v>
      </c>
      <c r="H1237" s="40">
        <v>43544</v>
      </c>
      <c r="I1237" s="41">
        <f>Table13[[#This Row],[Fecha 
de 
expedición]]+1461</f>
        <v>45005</v>
      </c>
      <c r="J1237" s="62" t="str">
        <f t="shared" ca="1" si="60"/>
        <v>no</v>
      </c>
      <c r="K1237" s="8" t="str">
        <f t="shared" ca="1" si="61"/>
        <v/>
      </c>
      <c r="L1237" s="8"/>
      <c r="M1237" s="8" t="str">
        <f t="shared" ca="1" si="62"/>
        <v>si</v>
      </c>
      <c r="Q1237" s="23" t="str" cm="1">
        <f t="array" aca="1" ref="Q1237" ca="1">_xlfn.IFS(J1237="no","no",$B$10="si","si")</f>
        <v>no</v>
      </c>
    </row>
    <row r="1238" spans="1:17" x14ac:dyDescent="0.3">
      <c r="A1238" s="63" t="s">
        <v>5758</v>
      </c>
      <c r="B1238" s="56" t="s">
        <v>44</v>
      </c>
      <c r="C1238" s="80" t="s">
        <v>5759</v>
      </c>
      <c r="D1238" s="38" t="s">
        <v>57</v>
      </c>
      <c r="E1238" s="37" t="s">
        <v>5760</v>
      </c>
      <c r="F1238" s="38" t="s">
        <v>402</v>
      </c>
      <c r="G1238" s="39" t="s">
        <v>5761</v>
      </c>
      <c r="H1238" s="40">
        <v>43544</v>
      </c>
      <c r="I1238" s="41">
        <f>Table13[[#This Row],[Fecha 
de 
expedición]]+1461</f>
        <v>45005</v>
      </c>
      <c r="J1238" s="62" t="str">
        <f t="shared" ca="1" si="60"/>
        <v>no</v>
      </c>
      <c r="K1238" s="8" t="str">
        <f t="shared" ca="1" si="61"/>
        <v/>
      </c>
      <c r="L1238" s="8"/>
      <c r="M1238" s="8" t="str">
        <f t="shared" ca="1" si="62"/>
        <v>si</v>
      </c>
      <c r="Q1238" s="23" t="str" cm="1">
        <f t="array" aca="1" ref="Q1238" ca="1">_xlfn.IFS(J1238="no","no",$B$10="si","si")</f>
        <v>no</v>
      </c>
    </row>
    <row r="1239" spans="1:17" x14ac:dyDescent="0.3">
      <c r="A1239" s="63" t="s">
        <v>5762</v>
      </c>
      <c r="B1239" s="56" t="s">
        <v>44</v>
      </c>
      <c r="C1239" s="80" t="s">
        <v>5763</v>
      </c>
      <c r="D1239" s="38" t="s">
        <v>57</v>
      </c>
      <c r="E1239" s="37" t="s">
        <v>10211</v>
      </c>
      <c r="F1239" s="38" t="s">
        <v>262</v>
      </c>
      <c r="G1239" s="39" t="s">
        <v>10212</v>
      </c>
      <c r="H1239" s="40">
        <v>43544</v>
      </c>
      <c r="I1239" s="41">
        <f>Table13[[#This Row],[Fecha 
de 
expedición]]+1461</f>
        <v>45005</v>
      </c>
      <c r="J1239" s="62" t="str">
        <f t="shared" ca="1" si="60"/>
        <v>no</v>
      </c>
      <c r="K1239" s="8" t="str">
        <f t="shared" ca="1" si="61"/>
        <v/>
      </c>
      <c r="L1239" s="8"/>
      <c r="M1239" s="8" t="str">
        <f t="shared" ca="1" si="62"/>
        <v>si</v>
      </c>
      <c r="Q1239" s="23" t="str" cm="1">
        <f t="array" aca="1" ref="Q1239" ca="1">_xlfn.IFS(J1239="no","no",$B$10="si","si")</f>
        <v>no</v>
      </c>
    </row>
    <row r="1240" spans="1:17" x14ac:dyDescent="0.3">
      <c r="A1240" s="63" t="s">
        <v>5766</v>
      </c>
      <c r="B1240" s="56" t="s">
        <v>44</v>
      </c>
      <c r="C1240" s="80" t="s">
        <v>5767</v>
      </c>
      <c r="D1240" s="38" t="s">
        <v>57</v>
      </c>
      <c r="E1240" s="37" t="s">
        <v>5768</v>
      </c>
      <c r="F1240" s="38" t="s">
        <v>99</v>
      </c>
      <c r="G1240" s="39" t="s">
        <v>10213</v>
      </c>
      <c r="H1240" s="40">
        <v>43544</v>
      </c>
      <c r="I1240" s="41">
        <f>Table13[[#This Row],[Fecha 
de 
expedición]]+1461</f>
        <v>45005</v>
      </c>
      <c r="J1240" s="62" t="str">
        <f t="shared" ca="1" si="60"/>
        <v>no</v>
      </c>
      <c r="K1240" s="8" t="str">
        <f t="shared" ca="1" si="61"/>
        <v/>
      </c>
      <c r="L1240" s="8"/>
      <c r="M1240" s="8" t="str">
        <f t="shared" ca="1" si="62"/>
        <v>si</v>
      </c>
      <c r="Q1240" s="23" t="str" cm="1">
        <f t="array" aca="1" ref="Q1240" ca="1">_xlfn.IFS(J1240="no","no",$B$10="si","si")</f>
        <v>no</v>
      </c>
    </row>
    <row r="1241" spans="1:17" x14ac:dyDescent="0.3">
      <c r="A1241" s="63" t="s">
        <v>5770</v>
      </c>
      <c r="B1241" s="56" t="s">
        <v>44</v>
      </c>
      <c r="C1241" s="80" t="s">
        <v>5771</v>
      </c>
      <c r="D1241" s="38" t="s">
        <v>57</v>
      </c>
      <c r="E1241" s="37" t="s">
        <v>5772</v>
      </c>
      <c r="F1241" s="38" t="s">
        <v>589</v>
      </c>
      <c r="G1241" s="39" t="s">
        <v>10214</v>
      </c>
      <c r="H1241" s="40">
        <v>43544</v>
      </c>
      <c r="I1241" s="41">
        <f>Table13[[#This Row],[Fecha 
de 
expedición]]+1461</f>
        <v>45005</v>
      </c>
      <c r="J1241" s="62" t="str">
        <f t="shared" ca="1" si="60"/>
        <v>no</v>
      </c>
      <c r="K1241" s="8" t="str">
        <f t="shared" ca="1" si="61"/>
        <v/>
      </c>
      <c r="L1241" s="8"/>
      <c r="M1241" s="8" t="str">
        <f t="shared" ca="1" si="62"/>
        <v>si</v>
      </c>
      <c r="Q1241" s="23" t="str" cm="1">
        <f t="array" aca="1" ref="Q1241" ca="1">_xlfn.IFS(J1241="no","no",$B$10="si","si")</f>
        <v>no</v>
      </c>
    </row>
    <row r="1242" spans="1:17" x14ac:dyDescent="0.3">
      <c r="A1242" s="63" t="s">
        <v>5774</v>
      </c>
      <c r="B1242" s="56" t="s">
        <v>44</v>
      </c>
      <c r="C1242" s="80" t="s">
        <v>5775</v>
      </c>
      <c r="D1242" s="38" t="s">
        <v>57</v>
      </c>
      <c r="E1242" s="37" t="s">
        <v>5776</v>
      </c>
      <c r="F1242" s="38" t="s">
        <v>119</v>
      </c>
      <c r="G1242" s="39" t="s">
        <v>10215</v>
      </c>
      <c r="H1242" s="40">
        <v>43544</v>
      </c>
      <c r="I1242" s="41">
        <f>Table13[[#This Row],[Fecha 
de 
expedición]]+1461</f>
        <v>45005</v>
      </c>
      <c r="J1242" s="62" t="str">
        <f t="shared" ca="1" si="60"/>
        <v>no</v>
      </c>
      <c r="K1242" s="8" t="str">
        <f t="shared" ca="1" si="61"/>
        <v/>
      </c>
      <c r="L1242" s="8"/>
      <c r="M1242" s="8" t="str">
        <f t="shared" ca="1" si="62"/>
        <v>si</v>
      </c>
      <c r="Q1242" s="23" t="str" cm="1">
        <f t="array" aca="1" ref="Q1242" ca="1">_xlfn.IFS(J1242="no","no",$B$10="si","si")</f>
        <v>no</v>
      </c>
    </row>
    <row r="1243" spans="1:17" x14ac:dyDescent="0.3">
      <c r="A1243" s="63" t="s">
        <v>5778</v>
      </c>
      <c r="B1243" s="56" t="s">
        <v>44</v>
      </c>
      <c r="C1243" s="80" t="s">
        <v>5779</v>
      </c>
      <c r="D1243" s="38" t="s">
        <v>46</v>
      </c>
      <c r="E1243" s="37" t="s">
        <v>10216</v>
      </c>
      <c r="F1243" s="38" t="s">
        <v>168</v>
      </c>
      <c r="G1243" s="39" t="s">
        <v>5781</v>
      </c>
      <c r="H1243" s="40">
        <v>43544</v>
      </c>
      <c r="I1243" s="41">
        <f>Table13[[#This Row],[Fecha 
de 
expedición]]+1461</f>
        <v>45005</v>
      </c>
      <c r="J1243" s="62" t="str">
        <f t="shared" ca="1" si="60"/>
        <v>no</v>
      </c>
      <c r="K1243" s="8" t="str">
        <f t="shared" ca="1" si="61"/>
        <v/>
      </c>
      <c r="L1243" s="8"/>
      <c r="M1243" s="8" t="str">
        <f t="shared" ca="1" si="62"/>
        <v>si</v>
      </c>
      <c r="Q1243" s="23" t="str" cm="1">
        <f t="array" aca="1" ref="Q1243" ca="1">_xlfn.IFS(J1243="no","no",$B$10="si","si")</f>
        <v>no</v>
      </c>
    </row>
    <row r="1244" spans="1:17" x14ac:dyDescent="0.3">
      <c r="A1244" s="63" t="s">
        <v>5782</v>
      </c>
      <c r="B1244" s="56" t="s">
        <v>44</v>
      </c>
      <c r="C1244" s="80" t="s">
        <v>5783</v>
      </c>
      <c r="D1244" s="38" t="s">
        <v>57</v>
      </c>
      <c r="E1244" s="37" t="s">
        <v>10217</v>
      </c>
      <c r="F1244" s="38" t="s">
        <v>155</v>
      </c>
      <c r="G1244" s="39" t="s">
        <v>5785</v>
      </c>
      <c r="H1244" s="40">
        <v>43544</v>
      </c>
      <c r="I1244" s="41">
        <f>Table13[[#This Row],[Fecha 
de 
expedición]]+1461</f>
        <v>45005</v>
      </c>
      <c r="J1244" s="62" t="str">
        <f t="shared" ca="1" si="60"/>
        <v>no</v>
      </c>
      <c r="K1244" s="8" t="str">
        <f t="shared" ca="1" si="61"/>
        <v/>
      </c>
      <c r="L1244" s="8"/>
      <c r="M1244" s="8" t="str">
        <f t="shared" ca="1" si="62"/>
        <v>si</v>
      </c>
      <c r="Q1244" s="23" t="str" cm="1">
        <f t="array" aca="1" ref="Q1244" ca="1">_xlfn.IFS(J1244="no","no",$B$10="si","si")</f>
        <v>no</v>
      </c>
    </row>
    <row r="1245" spans="1:17" x14ac:dyDescent="0.3">
      <c r="A1245" s="63" t="s">
        <v>5786</v>
      </c>
      <c r="B1245" s="56" t="s">
        <v>44</v>
      </c>
      <c r="C1245" s="80" t="s">
        <v>5787</v>
      </c>
      <c r="D1245" s="38" t="s">
        <v>57</v>
      </c>
      <c r="E1245" s="37" t="s">
        <v>10218</v>
      </c>
      <c r="F1245" s="38" t="s">
        <v>155</v>
      </c>
      <c r="G1245" s="39" t="s">
        <v>5789</v>
      </c>
      <c r="H1245" s="40">
        <v>43544</v>
      </c>
      <c r="I1245" s="41">
        <f>Table13[[#This Row],[Fecha 
de 
expedición]]+1461</f>
        <v>45005</v>
      </c>
      <c r="J1245" s="62" t="str">
        <f t="shared" ca="1" si="60"/>
        <v>no</v>
      </c>
      <c r="K1245" s="8" t="str">
        <f t="shared" ca="1" si="61"/>
        <v/>
      </c>
      <c r="L1245" s="8"/>
      <c r="M1245" s="8" t="str">
        <f t="shared" ca="1" si="62"/>
        <v>si</v>
      </c>
      <c r="Q1245" s="23" t="str" cm="1">
        <f t="array" aca="1" ref="Q1245" ca="1">_xlfn.IFS(J1245="no","no",$B$10="si","si")</f>
        <v>no</v>
      </c>
    </row>
    <row r="1246" spans="1:17" x14ac:dyDescent="0.3">
      <c r="A1246" s="63" t="s">
        <v>5790</v>
      </c>
      <c r="B1246" s="56" t="s">
        <v>44</v>
      </c>
      <c r="C1246" s="80" t="s">
        <v>5791</v>
      </c>
      <c r="D1246" s="38" t="s">
        <v>57</v>
      </c>
      <c r="E1246" s="37" t="s">
        <v>5792</v>
      </c>
      <c r="F1246" s="38" t="s">
        <v>262</v>
      </c>
      <c r="G1246" s="39" t="s">
        <v>5793</v>
      </c>
      <c r="H1246" s="40">
        <v>43544</v>
      </c>
      <c r="I1246" s="41">
        <f>Table13[[#This Row],[Fecha 
de 
expedición]]+1461</f>
        <v>45005</v>
      </c>
      <c r="J1246" s="62" t="str">
        <f t="shared" ca="1" si="60"/>
        <v>no</v>
      </c>
      <c r="K1246" s="8" t="str">
        <f t="shared" ca="1" si="61"/>
        <v/>
      </c>
      <c r="L1246" s="8"/>
      <c r="M1246" s="8" t="str">
        <f t="shared" ca="1" si="62"/>
        <v>si</v>
      </c>
      <c r="Q1246" s="23" t="str" cm="1">
        <f t="array" aca="1" ref="Q1246" ca="1">_xlfn.IFS(J1246="no","no",$B$10="si","si")</f>
        <v>no</v>
      </c>
    </row>
    <row r="1247" spans="1:17" x14ac:dyDescent="0.3">
      <c r="A1247" s="63" t="s">
        <v>10219</v>
      </c>
      <c r="B1247" s="56" t="s">
        <v>44</v>
      </c>
      <c r="C1247" s="80" t="s">
        <v>5795</v>
      </c>
      <c r="D1247" s="38" t="s">
        <v>57</v>
      </c>
      <c r="E1247" s="37" t="s">
        <v>5796</v>
      </c>
      <c r="F1247" s="38" t="s">
        <v>490</v>
      </c>
      <c r="G1247" s="39" t="s">
        <v>5797</v>
      </c>
      <c r="H1247" s="40">
        <v>43544</v>
      </c>
      <c r="I1247" s="41">
        <f>Table13[[#This Row],[Fecha 
de 
expedición]]+1461</f>
        <v>45005</v>
      </c>
      <c r="J1247" s="62" t="str">
        <f t="shared" ca="1" si="60"/>
        <v>no</v>
      </c>
      <c r="K1247" s="8" t="str">
        <f t="shared" ca="1" si="61"/>
        <v/>
      </c>
      <c r="L1247" s="8"/>
      <c r="M1247" s="8" t="str">
        <f t="shared" ca="1" si="62"/>
        <v>si</v>
      </c>
      <c r="Q1247" s="23" t="str" cm="1">
        <f t="array" aca="1" ref="Q1247" ca="1">_xlfn.IFS(J1247="no","no",$B$10="si","si")</f>
        <v>no</v>
      </c>
    </row>
    <row r="1248" spans="1:17" x14ac:dyDescent="0.3">
      <c r="A1248" s="63" t="s">
        <v>5798</v>
      </c>
      <c r="B1248" s="56" t="s">
        <v>44</v>
      </c>
      <c r="C1248" s="80" t="s">
        <v>5799</v>
      </c>
      <c r="D1248" s="38" t="s">
        <v>57</v>
      </c>
      <c r="E1248" s="37" t="s">
        <v>10220</v>
      </c>
      <c r="F1248" s="38" t="s">
        <v>99</v>
      </c>
      <c r="G1248" s="39" t="s">
        <v>10221</v>
      </c>
      <c r="H1248" s="40">
        <v>43544</v>
      </c>
      <c r="I1248" s="41">
        <f>Table13[[#This Row],[Fecha 
de 
expedición]]+1461</f>
        <v>45005</v>
      </c>
      <c r="J1248" s="62" t="str">
        <f t="shared" ca="1" si="60"/>
        <v>no</v>
      </c>
      <c r="K1248" s="8" t="str">
        <f t="shared" ca="1" si="61"/>
        <v/>
      </c>
      <c r="L1248" s="8"/>
      <c r="M1248" s="8" t="str">
        <f t="shared" ca="1" si="62"/>
        <v>si</v>
      </c>
      <c r="Q1248" s="23" t="str" cm="1">
        <f t="array" aca="1" ref="Q1248" ca="1">_xlfn.IFS(J1248="no","no",$B$10="si","si")</f>
        <v>no</v>
      </c>
    </row>
    <row r="1249" spans="1:17" x14ac:dyDescent="0.3">
      <c r="A1249" s="63" t="s">
        <v>5802</v>
      </c>
      <c r="B1249" s="56" t="s">
        <v>44</v>
      </c>
      <c r="C1249" s="80" t="s">
        <v>5803</v>
      </c>
      <c r="D1249" s="38" t="s">
        <v>57</v>
      </c>
      <c r="E1249" s="37" t="s">
        <v>3938</v>
      </c>
      <c r="F1249" s="38" t="s">
        <v>237</v>
      </c>
      <c r="G1249" s="39" t="s">
        <v>10222</v>
      </c>
      <c r="H1249" s="40">
        <v>43544</v>
      </c>
      <c r="I1249" s="41">
        <f>Table13[[#This Row],[Fecha 
de 
expedición]]+1461</f>
        <v>45005</v>
      </c>
      <c r="J1249" s="62" t="str">
        <f t="shared" ca="1" si="60"/>
        <v>no</v>
      </c>
      <c r="K1249" s="8" t="str">
        <f t="shared" ca="1" si="61"/>
        <v/>
      </c>
      <c r="L1249" s="8"/>
      <c r="M1249" s="8" t="str">
        <f t="shared" ca="1" si="62"/>
        <v>si</v>
      </c>
      <c r="Q1249" s="23" t="str" cm="1">
        <f t="array" aca="1" ref="Q1249" ca="1">_xlfn.IFS(J1249="no","no",$B$10="si","si")</f>
        <v>no</v>
      </c>
    </row>
    <row r="1250" spans="1:17" x14ac:dyDescent="0.3">
      <c r="A1250" s="63" t="s">
        <v>5805</v>
      </c>
      <c r="B1250" s="56" t="s">
        <v>44</v>
      </c>
      <c r="C1250" s="80" t="s">
        <v>5806</v>
      </c>
      <c r="D1250" s="38" t="s">
        <v>57</v>
      </c>
      <c r="E1250" s="37" t="s">
        <v>5807</v>
      </c>
      <c r="F1250" s="38" t="s">
        <v>325</v>
      </c>
      <c r="G1250" s="39" t="s">
        <v>5808</v>
      </c>
      <c r="H1250" s="40">
        <v>43544</v>
      </c>
      <c r="I1250" s="41">
        <f>Table13[[#This Row],[Fecha 
de 
expedición]]+1461</f>
        <v>45005</v>
      </c>
      <c r="J1250" s="62" t="str">
        <f t="shared" ca="1" si="60"/>
        <v>no</v>
      </c>
      <c r="K1250" s="8" t="str">
        <f t="shared" ca="1" si="61"/>
        <v/>
      </c>
      <c r="L1250" s="8"/>
      <c r="M1250" s="8" t="str">
        <f t="shared" ca="1" si="62"/>
        <v>si</v>
      </c>
      <c r="Q1250" s="23" t="str" cm="1">
        <f t="array" aca="1" ref="Q1250" ca="1">_xlfn.IFS(J1250="no","no",$B$10="si","si")</f>
        <v>no</v>
      </c>
    </row>
    <row r="1251" spans="1:17" x14ac:dyDescent="0.3">
      <c r="A1251" s="63" t="s">
        <v>5809</v>
      </c>
      <c r="B1251" s="56" t="s">
        <v>44</v>
      </c>
      <c r="C1251" s="80" t="s">
        <v>5810</v>
      </c>
      <c r="D1251" s="38" t="s">
        <v>57</v>
      </c>
      <c r="E1251" s="37" t="s">
        <v>5811</v>
      </c>
      <c r="F1251" s="38" t="s">
        <v>109</v>
      </c>
      <c r="G1251" s="39" t="s">
        <v>10223</v>
      </c>
      <c r="H1251" s="40">
        <v>43544</v>
      </c>
      <c r="I1251" s="41">
        <f>Table13[[#This Row],[Fecha 
de 
expedición]]+1461</f>
        <v>45005</v>
      </c>
      <c r="J1251" s="62" t="str">
        <f t="shared" ca="1" si="60"/>
        <v>no</v>
      </c>
      <c r="K1251" s="8" t="str">
        <f t="shared" ca="1" si="61"/>
        <v/>
      </c>
      <c r="L1251" s="8"/>
      <c r="M1251" s="8" t="str">
        <f t="shared" ca="1" si="62"/>
        <v>si</v>
      </c>
      <c r="Q1251" s="23" t="str" cm="1">
        <f t="array" aca="1" ref="Q1251" ca="1">_xlfn.IFS(J1251="no","no",$B$10="si","si")</f>
        <v>no</v>
      </c>
    </row>
    <row r="1252" spans="1:17" x14ac:dyDescent="0.3">
      <c r="A1252" s="63" t="s">
        <v>5813</v>
      </c>
      <c r="B1252" s="56" t="s">
        <v>44</v>
      </c>
      <c r="C1252" s="80" t="s">
        <v>5814</v>
      </c>
      <c r="D1252" s="38" t="s">
        <v>57</v>
      </c>
      <c r="E1252" s="37" t="s">
        <v>5815</v>
      </c>
      <c r="F1252" s="38" t="s">
        <v>262</v>
      </c>
      <c r="G1252" s="39" t="s">
        <v>5816</v>
      </c>
      <c r="H1252" s="40">
        <v>43551</v>
      </c>
      <c r="I1252" s="41">
        <f>Table13[[#This Row],[Fecha 
de 
expedición]]+1461</f>
        <v>45012</v>
      </c>
      <c r="J1252" s="62" t="str">
        <f t="shared" ca="1" si="60"/>
        <v>no</v>
      </c>
      <c r="K1252" s="8" t="str">
        <f t="shared" ca="1" si="61"/>
        <v/>
      </c>
      <c r="L1252" s="8"/>
      <c r="M1252" s="8" t="str">
        <f t="shared" ca="1" si="62"/>
        <v>si</v>
      </c>
      <c r="Q1252" s="23" t="str" cm="1">
        <f t="array" aca="1" ref="Q1252" ca="1">_xlfn.IFS(J1252="no","no",$B$10="si","si")</f>
        <v>no</v>
      </c>
    </row>
    <row r="1253" spans="1:17" x14ac:dyDescent="0.3">
      <c r="A1253" s="63" t="s">
        <v>5817</v>
      </c>
      <c r="B1253" s="56" t="s">
        <v>44</v>
      </c>
      <c r="C1253" s="80" t="s">
        <v>5818</v>
      </c>
      <c r="D1253" s="38" t="s">
        <v>57</v>
      </c>
      <c r="E1253" s="37" t="s">
        <v>5819</v>
      </c>
      <c r="F1253" s="38" t="s">
        <v>69</v>
      </c>
      <c r="G1253" s="39" t="s">
        <v>5820</v>
      </c>
      <c r="H1253" s="40">
        <v>43551</v>
      </c>
      <c r="I1253" s="41">
        <f>Table13[[#This Row],[Fecha 
de 
expedición]]+1461</f>
        <v>45012</v>
      </c>
      <c r="J1253" s="62" t="str">
        <f t="shared" ca="1" si="60"/>
        <v>no</v>
      </c>
      <c r="K1253" s="8" t="str">
        <f t="shared" ca="1" si="61"/>
        <v/>
      </c>
      <c r="L1253" s="8"/>
      <c r="M1253" s="8" t="str">
        <f t="shared" ca="1" si="62"/>
        <v>si</v>
      </c>
      <c r="Q1253" s="23" t="str" cm="1">
        <f t="array" aca="1" ref="Q1253" ca="1">_xlfn.IFS(J1253="no","no",$B$10="si","si")</f>
        <v>no</v>
      </c>
    </row>
    <row r="1254" spans="1:17" x14ac:dyDescent="0.3">
      <c r="A1254" s="63" t="s">
        <v>5821</v>
      </c>
      <c r="B1254" s="56" t="s">
        <v>44</v>
      </c>
      <c r="C1254" s="80" t="s">
        <v>5822</v>
      </c>
      <c r="D1254" s="38" t="s">
        <v>57</v>
      </c>
      <c r="E1254" s="37" t="s">
        <v>5823</v>
      </c>
      <c r="F1254" s="38" t="s">
        <v>2833</v>
      </c>
      <c r="G1254" s="39" t="s">
        <v>5824</v>
      </c>
      <c r="H1254" s="40">
        <v>43551</v>
      </c>
      <c r="I1254" s="41">
        <f>Table13[[#This Row],[Fecha 
de 
expedición]]+1461</f>
        <v>45012</v>
      </c>
      <c r="J1254" s="62" t="str">
        <f t="shared" ca="1" si="60"/>
        <v>no</v>
      </c>
      <c r="K1254" s="8" t="str">
        <f t="shared" ca="1" si="61"/>
        <v/>
      </c>
      <c r="L1254" s="8"/>
      <c r="M1254" s="8" t="str">
        <f t="shared" ca="1" si="62"/>
        <v>si</v>
      </c>
      <c r="Q1254" s="23" t="str" cm="1">
        <f t="array" aca="1" ref="Q1254" ca="1">_xlfn.IFS(J1254="no","no",$B$10="si","si")</f>
        <v>no</v>
      </c>
    </row>
    <row r="1255" spans="1:17" x14ac:dyDescent="0.3">
      <c r="A1255" s="63" t="s">
        <v>5825</v>
      </c>
      <c r="B1255" s="56" t="s">
        <v>44</v>
      </c>
      <c r="C1255" s="80" t="s">
        <v>5826</v>
      </c>
      <c r="D1255" s="38" t="s">
        <v>57</v>
      </c>
      <c r="E1255" s="37" t="s">
        <v>5827</v>
      </c>
      <c r="F1255" s="38" t="s">
        <v>114</v>
      </c>
      <c r="G1255" s="39" t="s">
        <v>5828</v>
      </c>
      <c r="H1255" s="40">
        <v>43551</v>
      </c>
      <c r="I1255" s="41">
        <f>Table13[[#This Row],[Fecha 
de 
expedición]]+1461</f>
        <v>45012</v>
      </c>
      <c r="J1255" s="62" t="str">
        <f t="shared" ca="1" si="60"/>
        <v>no</v>
      </c>
      <c r="K1255" s="8" t="str">
        <f t="shared" ca="1" si="61"/>
        <v/>
      </c>
      <c r="L1255" s="8"/>
      <c r="M1255" s="8" t="str">
        <f t="shared" ca="1" si="62"/>
        <v>si</v>
      </c>
      <c r="Q1255" s="23" t="str" cm="1">
        <f t="array" aca="1" ref="Q1255" ca="1">_xlfn.IFS(J1255="no","no",$B$10="si","si")</f>
        <v>no</v>
      </c>
    </row>
    <row r="1256" spans="1:17" x14ac:dyDescent="0.3">
      <c r="A1256" s="63" t="s">
        <v>5829</v>
      </c>
      <c r="B1256" s="56" t="s">
        <v>44</v>
      </c>
      <c r="C1256" s="80" t="s">
        <v>5830</v>
      </c>
      <c r="D1256" s="38" t="s">
        <v>57</v>
      </c>
      <c r="E1256" s="37" t="s">
        <v>5831</v>
      </c>
      <c r="F1256" s="38" t="s">
        <v>589</v>
      </c>
      <c r="G1256" s="39" t="s">
        <v>10224</v>
      </c>
      <c r="H1256" s="40">
        <v>43551</v>
      </c>
      <c r="I1256" s="41">
        <f>Table13[[#This Row],[Fecha 
de 
expedición]]+1461</f>
        <v>45012</v>
      </c>
      <c r="J1256" s="62" t="str">
        <f t="shared" ca="1" si="60"/>
        <v>no</v>
      </c>
      <c r="K1256" s="8" t="str">
        <f t="shared" ca="1" si="61"/>
        <v/>
      </c>
      <c r="L1256" s="8"/>
      <c r="M1256" s="8" t="str">
        <f t="shared" ca="1" si="62"/>
        <v>si</v>
      </c>
      <c r="Q1256" s="23" t="str" cm="1">
        <f t="array" aca="1" ref="Q1256" ca="1">_xlfn.IFS(J1256="no","no",$B$10="si","si")</f>
        <v>no</v>
      </c>
    </row>
    <row r="1257" spans="1:17" x14ac:dyDescent="0.3">
      <c r="A1257" s="63" t="s">
        <v>5833</v>
      </c>
      <c r="B1257" s="56" t="s">
        <v>44</v>
      </c>
      <c r="C1257" s="80" t="s">
        <v>5834</v>
      </c>
      <c r="D1257" s="38" t="s">
        <v>57</v>
      </c>
      <c r="E1257" s="37" t="s">
        <v>5835</v>
      </c>
      <c r="F1257" s="38" t="s">
        <v>99</v>
      </c>
      <c r="G1257" s="39" t="s">
        <v>5836</v>
      </c>
      <c r="H1257" s="40">
        <v>43564</v>
      </c>
      <c r="I1257" s="41">
        <f>Table13[[#This Row],[Fecha 
de 
expedición]]+1461</f>
        <v>45025</v>
      </c>
      <c r="J1257" s="62" t="str">
        <f t="shared" ca="1" si="60"/>
        <v>no</v>
      </c>
      <c r="K1257" s="8" t="str">
        <f t="shared" ca="1" si="61"/>
        <v/>
      </c>
      <c r="L1257" s="8"/>
      <c r="M1257" s="8" t="str">
        <f t="shared" ca="1" si="62"/>
        <v>si</v>
      </c>
      <c r="Q1257" s="23" t="str" cm="1">
        <f t="array" aca="1" ref="Q1257" ca="1">_xlfn.IFS(J1257="no","no",$B$10="si","si")</f>
        <v>no</v>
      </c>
    </row>
    <row r="1258" spans="1:17" x14ac:dyDescent="0.3">
      <c r="A1258" s="63" t="s">
        <v>5837</v>
      </c>
      <c r="B1258" s="56" t="s">
        <v>44</v>
      </c>
      <c r="C1258" s="80" t="s">
        <v>5838</v>
      </c>
      <c r="D1258" s="38" t="s">
        <v>57</v>
      </c>
      <c r="E1258" s="37" t="s">
        <v>10225</v>
      </c>
      <c r="F1258" s="38" t="s">
        <v>1257</v>
      </c>
      <c r="G1258" s="39" t="s">
        <v>10226</v>
      </c>
      <c r="H1258" s="40">
        <v>43564</v>
      </c>
      <c r="I1258" s="41">
        <f>Table13[[#This Row],[Fecha 
de 
expedición]]+1461</f>
        <v>45025</v>
      </c>
      <c r="J1258" s="62" t="str">
        <f t="shared" ca="1" si="60"/>
        <v>no</v>
      </c>
      <c r="K1258" s="8" t="str">
        <f t="shared" ca="1" si="61"/>
        <v/>
      </c>
      <c r="L1258" s="8"/>
      <c r="M1258" s="8" t="str">
        <f t="shared" ca="1" si="62"/>
        <v>si</v>
      </c>
      <c r="Q1258" s="23" t="str" cm="1">
        <f t="array" aca="1" ref="Q1258" ca="1">_xlfn.IFS(J1258="no","no",$B$10="si","si")</f>
        <v>no</v>
      </c>
    </row>
    <row r="1259" spans="1:17" x14ac:dyDescent="0.3">
      <c r="A1259" s="63" t="s">
        <v>5841</v>
      </c>
      <c r="B1259" s="56" t="s">
        <v>44</v>
      </c>
      <c r="C1259" s="80" t="s">
        <v>5842</v>
      </c>
      <c r="D1259" s="38" t="s">
        <v>57</v>
      </c>
      <c r="E1259" s="37" t="s">
        <v>5843</v>
      </c>
      <c r="F1259" s="38" t="s">
        <v>119</v>
      </c>
      <c r="G1259" s="39" t="s">
        <v>10227</v>
      </c>
      <c r="H1259" s="40">
        <v>43564</v>
      </c>
      <c r="I1259" s="41">
        <f>Table13[[#This Row],[Fecha 
de 
expedición]]+1461</f>
        <v>45025</v>
      </c>
      <c r="J1259" s="62" t="str">
        <f t="shared" ca="1" si="60"/>
        <v>no</v>
      </c>
      <c r="K1259" s="8" t="str">
        <f t="shared" ca="1" si="61"/>
        <v/>
      </c>
      <c r="L1259" s="8"/>
      <c r="M1259" s="8" t="str">
        <f t="shared" ca="1" si="62"/>
        <v>si</v>
      </c>
      <c r="Q1259" s="23" t="str" cm="1">
        <f t="array" aca="1" ref="Q1259" ca="1">_xlfn.IFS(J1259="no","no",$B$10="si","si")</f>
        <v>no</v>
      </c>
    </row>
    <row r="1260" spans="1:17" x14ac:dyDescent="0.3">
      <c r="A1260" s="63" t="s">
        <v>5845</v>
      </c>
      <c r="B1260" s="56" t="s">
        <v>44</v>
      </c>
      <c r="C1260" s="80" t="s">
        <v>5846</v>
      </c>
      <c r="D1260" s="38" t="s">
        <v>57</v>
      </c>
      <c r="E1260" s="37" t="s">
        <v>5847</v>
      </c>
      <c r="F1260" s="38" t="s">
        <v>237</v>
      </c>
      <c r="G1260" s="39" t="s">
        <v>5848</v>
      </c>
      <c r="H1260" s="40">
        <v>43564</v>
      </c>
      <c r="I1260" s="41">
        <f>Table13[[#This Row],[Fecha 
de 
expedición]]+1461</f>
        <v>45025</v>
      </c>
      <c r="J1260" s="62" t="str">
        <f t="shared" ca="1" si="60"/>
        <v>no</v>
      </c>
      <c r="K1260" s="8" t="str">
        <f t="shared" ca="1" si="61"/>
        <v/>
      </c>
      <c r="L1260" s="8"/>
      <c r="M1260" s="8" t="str">
        <f t="shared" ca="1" si="62"/>
        <v>si</v>
      </c>
      <c r="Q1260" s="23" t="str" cm="1">
        <f t="array" aca="1" ref="Q1260" ca="1">_xlfn.IFS(J1260="no","no",$B$10="si","si")</f>
        <v>no</v>
      </c>
    </row>
    <row r="1261" spans="1:17" x14ac:dyDescent="0.3">
      <c r="A1261" s="63" t="s">
        <v>5849</v>
      </c>
      <c r="B1261" s="56" t="s">
        <v>44</v>
      </c>
      <c r="C1261" s="80" t="s">
        <v>5850</v>
      </c>
      <c r="D1261" s="38" t="s">
        <v>57</v>
      </c>
      <c r="E1261" s="49" t="s">
        <v>3938</v>
      </c>
      <c r="F1261" s="38" t="s">
        <v>237</v>
      </c>
      <c r="G1261" s="39" t="s">
        <v>5851</v>
      </c>
      <c r="H1261" s="40">
        <v>43564</v>
      </c>
      <c r="I1261" s="41">
        <f>Table13[[#This Row],[Fecha 
de 
expedición]]+1461</f>
        <v>45025</v>
      </c>
      <c r="J1261" s="62" t="str">
        <f t="shared" ca="1" si="60"/>
        <v>no</v>
      </c>
      <c r="K1261" s="8" t="str">
        <f t="shared" ca="1" si="61"/>
        <v/>
      </c>
      <c r="L1261" s="8"/>
      <c r="M1261" s="8" t="str">
        <f t="shared" ca="1" si="62"/>
        <v>si</v>
      </c>
      <c r="Q1261" s="23" t="str" cm="1">
        <f t="array" aca="1" ref="Q1261" ca="1">_xlfn.IFS(J1261="no","no",$B$10="si","si")</f>
        <v>no</v>
      </c>
    </row>
    <row r="1262" spans="1:17" x14ac:dyDescent="0.3">
      <c r="A1262" s="63" t="s">
        <v>5852</v>
      </c>
      <c r="B1262" s="56" t="s">
        <v>44</v>
      </c>
      <c r="C1262" s="80" t="s">
        <v>5853</v>
      </c>
      <c r="D1262" s="38" t="s">
        <v>57</v>
      </c>
      <c r="E1262" s="37" t="s">
        <v>5854</v>
      </c>
      <c r="F1262" s="38" t="s">
        <v>443</v>
      </c>
      <c r="G1262" s="39" t="s">
        <v>5855</v>
      </c>
      <c r="H1262" s="40">
        <v>43564</v>
      </c>
      <c r="I1262" s="41">
        <f>Table13[[#This Row],[Fecha 
de 
expedición]]+1461</f>
        <v>45025</v>
      </c>
      <c r="J1262" s="62" t="str">
        <f t="shared" ca="1" si="60"/>
        <v>no</v>
      </c>
      <c r="K1262" s="8" t="str">
        <f t="shared" ca="1" si="61"/>
        <v/>
      </c>
      <c r="L1262" s="8"/>
      <c r="M1262" s="8" t="str">
        <f t="shared" ca="1" si="62"/>
        <v>si</v>
      </c>
      <c r="Q1262" s="23" t="str" cm="1">
        <f t="array" aca="1" ref="Q1262" ca="1">_xlfn.IFS(J1262="no","no",$B$10="si","si")</f>
        <v>no</v>
      </c>
    </row>
    <row r="1263" spans="1:17" x14ac:dyDescent="0.3">
      <c r="A1263" s="63" t="s">
        <v>5856</v>
      </c>
      <c r="B1263" s="56" t="s">
        <v>44</v>
      </c>
      <c r="C1263" s="80" t="s">
        <v>5857</v>
      </c>
      <c r="D1263" s="38" t="s">
        <v>57</v>
      </c>
      <c r="E1263" s="37" t="s">
        <v>5858</v>
      </c>
      <c r="F1263" s="38" t="s">
        <v>119</v>
      </c>
      <c r="G1263" s="39" t="s">
        <v>5859</v>
      </c>
      <c r="H1263" s="40">
        <v>43564</v>
      </c>
      <c r="I1263" s="41">
        <f>Table13[[#This Row],[Fecha 
de 
expedición]]+1461</f>
        <v>45025</v>
      </c>
      <c r="J1263" s="62" t="str">
        <f t="shared" ca="1" si="60"/>
        <v>no</v>
      </c>
      <c r="K1263" s="8" t="str">
        <f t="shared" ca="1" si="61"/>
        <v/>
      </c>
      <c r="L1263" s="8"/>
      <c r="M1263" s="8" t="str">
        <f t="shared" ca="1" si="62"/>
        <v>si</v>
      </c>
      <c r="Q1263" s="23" t="str" cm="1">
        <f t="array" aca="1" ref="Q1263" ca="1">_xlfn.IFS(J1263="no","no",$B$10="si","si")</f>
        <v>no</v>
      </c>
    </row>
    <row r="1264" spans="1:17" x14ac:dyDescent="0.3">
      <c r="A1264" s="63" t="s">
        <v>5860</v>
      </c>
      <c r="B1264" s="56" t="s">
        <v>44</v>
      </c>
      <c r="C1264" s="80" t="s">
        <v>5861</v>
      </c>
      <c r="D1264" s="38" t="s">
        <v>57</v>
      </c>
      <c r="E1264" s="37" t="s">
        <v>5862</v>
      </c>
      <c r="F1264" s="38" t="s">
        <v>589</v>
      </c>
      <c r="G1264" s="39" t="s">
        <v>5863</v>
      </c>
      <c r="H1264" s="40">
        <v>43578</v>
      </c>
      <c r="I1264" s="41">
        <f>Table13[[#This Row],[Fecha 
de 
expedición]]+1461</f>
        <v>45039</v>
      </c>
      <c r="J1264" s="62" t="str">
        <f t="shared" ca="1" si="60"/>
        <v>no</v>
      </c>
      <c r="K1264" s="8" t="str">
        <f t="shared" ca="1" si="61"/>
        <v/>
      </c>
      <c r="L1264" s="8"/>
      <c r="M1264" s="8" t="str">
        <f t="shared" ca="1" si="62"/>
        <v>si</v>
      </c>
      <c r="Q1264" s="23" t="str" cm="1">
        <f t="array" aca="1" ref="Q1264" ca="1">_xlfn.IFS(J1264="no","no",$B$10="si","si")</f>
        <v>no</v>
      </c>
    </row>
    <row r="1265" spans="1:17" x14ac:dyDescent="0.3">
      <c r="A1265" s="63" t="s">
        <v>5864</v>
      </c>
      <c r="B1265" s="56" t="s">
        <v>44</v>
      </c>
      <c r="C1265" s="80" t="s">
        <v>5865</v>
      </c>
      <c r="D1265" s="38" t="s">
        <v>57</v>
      </c>
      <c r="E1265" s="37" t="s">
        <v>5866</v>
      </c>
      <c r="F1265" s="38" t="s">
        <v>1011</v>
      </c>
      <c r="G1265" s="39" t="s">
        <v>5867</v>
      </c>
      <c r="H1265" s="40">
        <v>43578</v>
      </c>
      <c r="I1265" s="41">
        <f>Table13[[#This Row],[Fecha 
de 
expedición]]+1461</f>
        <v>45039</v>
      </c>
      <c r="J1265" s="62" t="str">
        <f t="shared" ca="1" si="60"/>
        <v>no</v>
      </c>
      <c r="K1265" s="8" t="str">
        <f t="shared" ca="1" si="61"/>
        <v/>
      </c>
      <c r="L1265" s="8"/>
      <c r="M1265" s="8" t="str">
        <f t="shared" ca="1" si="62"/>
        <v>si</v>
      </c>
      <c r="Q1265" s="23" t="str" cm="1">
        <f t="array" aca="1" ref="Q1265" ca="1">_xlfn.IFS(J1265="no","no",$B$10="si","si")</f>
        <v>no</v>
      </c>
    </row>
    <row r="1266" spans="1:17" x14ac:dyDescent="0.3">
      <c r="A1266" s="63" t="s">
        <v>5868</v>
      </c>
      <c r="B1266" s="56" t="s">
        <v>44</v>
      </c>
      <c r="C1266" s="80" t="s">
        <v>5869</v>
      </c>
      <c r="D1266" s="38" t="s">
        <v>57</v>
      </c>
      <c r="E1266" s="37" t="s">
        <v>5870</v>
      </c>
      <c r="F1266" s="38" t="s">
        <v>5871</v>
      </c>
      <c r="G1266" s="39" t="s">
        <v>5872</v>
      </c>
      <c r="H1266" s="40">
        <v>43578</v>
      </c>
      <c r="I1266" s="41">
        <f>Table13[[#This Row],[Fecha 
de 
expedición]]+1461</f>
        <v>45039</v>
      </c>
      <c r="J1266" s="62" t="str">
        <f t="shared" ca="1" si="60"/>
        <v>no</v>
      </c>
      <c r="K1266" s="8" t="str">
        <f t="shared" ca="1" si="61"/>
        <v/>
      </c>
      <c r="L1266" s="8"/>
      <c r="M1266" s="8" t="str">
        <f t="shared" ca="1" si="62"/>
        <v>si</v>
      </c>
      <c r="Q1266" s="23" t="str" cm="1">
        <f t="array" aca="1" ref="Q1266" ca="1">_xlfn.IFS(J1266="no","no",$B$10="si","si")</f>
        <v>no</v>
      </c>
    </row>
    <row r="1267" spans="1:17" x14ac:dyDescent="0.3">
      <c r="A1267" s="63" t="s">
        <v>5873</v>
      </c>
      <c r="B1267" s="56" t="s">
        <v>44</v>
      </c>
      <c r="C1267" s="80" t="s">
        <v>5874</v>
      </c>
      <c r="D1267" s="38" t="s">
        <v>57</v>
      </c>
      <c r="E1267" s="37" t="s">
        <v>5875</v>
      </c>
      <c r="F1267" s="38" t="s">
        <v>5876</v>
      </c>
      <c r="G1267" s="39" t="s">
        <v>5877</v>
      </c>
      <c r="H1267" s="40">
        <v>43578</v>
      </c>
      <c r="I1267" s="41">
        <f>Table13[[#This Row],[Fecha 
de 
expedición]]+1461</f>
        <v>45039</v>
      </c>
      <c r="J1267" s="62" t="str">
        <f t="shared" ca="1" si="60"/>
        <v>no</v>
      </c>
      <c r="K1267" s="8" t="str">
        <f t="shared" ca="1" si="61"/>
        <v/>
      </c>
      <c r="L1267" s="8"/>
      <c r="M1267" s="8" t="str">
        <f t="shared" ca="1" si="62"/>
        <v>si</v>
      </c>
      <c r="Q1267" s="23" t="str" cm="1">
        <f t="array" aca="1" ref="Q1267" ca="1">_xlfn.IFS(J1267="no","no",$B$10="si","si")</f>
        <v>no</v>
      </c>
    </row>
    <row r="1268" spans="1:17" x14ac:dyDescent="0.3">
      <c r="A1268" s="63" t="s">
        <v>5878</v>
      </c>
      <c r="B1268" s="56" t="s">
        <v>44</v>
      </c>
      <c r="C1268" s="80" t="s">
        <v>5879</v>
      </c>
      <c r="D1268" s="38" t="s">
        <v>57</v>
      </c>
      <c r="E1268" s="37" t="s">
        <v>5880</v>
      </c>
      <c r="F1268" s="38" t="s">
        <v>678</v>
      </c>
      <c r="G1268" s="39" t="s">
        <v>10228</v>
      </c>
      <c r="H1268" s="40">
        <v>43578</v>
      </c>
      <c r="I1268" s="41">
        <f>Table13[[#This Row],[Fecha 
de 
expedición]]+1461</f>
        <v>45039</v>
      </c>
      <c r="J1268" s="62" t="str">
        <f t="shared" ca="1" si="60"/>
        <v>no</v>
      </c>
      <c r="K1268" s="8" t="str">
        <f t="shared" ca="1" si="61"/>
        <v/>
      </c>
      <c r="L1268" s="8"/>
      <c r="M1268" s="8" t="str">
        <f t="shared" ca="1" si="62"/>
        <v>si</v>
      </c>
      <c r="Q1268" s="23" t="str" cm="1">
        <f t="array" aca="1" ref="Q1268" ca="1">_xlfn.IFS(J1268="no","no",$B$10="si","si")</f>
        <v>no</v>
      </c>
    </row>
    <row r="1269" spans="1:17" x14ac:dyDescent="0.3">
      <c r="A1269" s="63" t="s">
        <v>5882</v>
      </c>
      <c r="B1269" s="56" t="s">
        <v>44</v>
      </c>
      <c r="C1269" s="80" t="s">
        <v>5883</v>
      </c>
      <c r="D1269" s="38" t="s">
        <v>57</v>
      </c>
      <c r="E1269" s="42" t="s">
        <v>5884</v>
      </c>
      <c r="F1269" s="38" t="s">
        <v>89</v>
      </c>
      <c r="G1269" s="54" t="s">
        <v>10229</v>
      </c>
      <c r="H1269" s="40">
        <v>43584</v>
      </c>
      <c r="I1269" s="41">
        <f>Table13[[#This Row],[Fecha 
de 
expedición]]+1461</f>
        <v>45045</v>
      </c>
      <c r="J1269" s="62" t="str">
        <f t="shared" ca="1" si="60"/>
        <v>no</v>
      </c>
      <c r="K1269" s="8" t="str">
        <f t="shared" ca="1" si="61"/>
        <v/>
      </c>
      <c r="L1269" s="8"/>
      <c r="M1269" s="8" t="str">
        <f t="shared" ca="1" si="62"/>
        <v>si</v>
      </c>
      <c r="Q1269" s="23" t="str" cm="1">
        <f t="array" aca="1" ref="Q1269" ca="1">_xlfn.IFS(J1269="no","no",$B$10="si","si")</f>
        <v>no</v>
      </c>
    </row>
    <row r="1270" spans="1:17" x14ac:dyDescent="0.3">
      <c r="A1270" s="63" t="s">
        <v>10230</v>
      </c>
      <c r="B1270" s="56" t="s">
        <v>44</v>
      </c>
      <c r="C1270" s="80" t="s">
        <v>5887</v>
      </c>
      <c r="D1270" s="38" t="s">
        <v>57</v>
      </c>
      <c r="E1270" s="37" t="s">
        <v>10231</v>
      </c>
      <c r="F1270" s="38" t="s">
        <v>194</v>
      </c>
      <c r="G1270" s="39" t="s">
        <v>10232</v>
      </c>
      <c r="H1270" s="40">
        <v>43584</v>
      </c>
      <c r="I1270" s="41">
        <f>Table13[[#This Row],[Fecha 
de 
expedición]]+1461</f>
        <v>45045</v>
      </c>
      <c r="J1270" s="62" t="str">
        <f t="shared" ca="1" si="60"/>
        <v>no</v>
      </c>
      <c r="K1270" s="8" t="str">
        <f t="shared" ca="1" si="61"/>
        <v/>
      </c>
      <c r="L1270" s="8"/>
      <c r="M1270" s="8" t="str">
        <f t="shared" ca="1" si="62"/>
        <v>si</v>
      </c>
      <c r="Q1270" s="23" t="str" cm="1">
        <f t="array" aca="1" ref="Q1270" ca="1">_xlfn.IFS(J1270="no","no",$B$10="si","si")</f>
        <v>no</v>
      </c>
    </row>
    <row r="1271" spans="1:17" x14ac:dyDescent="0.3">
      <c r="A1271" s="63" t="s">
        <v>5890</v>
      </c>
      <c r="B1271" s="56" t="s">
        <v>44</v>
      </c>
      <c r="C1271" s="80" t="s">
        <v>5891</v>
      </c>
      <c r="D1271" s="38" t="s">
        <v>46</v>
      </c>
      <c r="E1271" s="37" t="s">
        <v>5892</v>
      </c>
      <c r="F1271" s="38" t="s">
        <v>155</v>
      </c>
      <c r="G1271" s="39" t="s">
        <v>5893</v>
      </c>
      <c r="H1271" s="40">
        <v>43584</v>
      </c>
      <c r="I1271" s="41">
        <f>Table13[[#This Row],[Fecha 
de 
expedición]]+1461</f>
        <v>45045</v>
      </c>
      <c r="J1271" s="62" t="str">
        <f t="shared" ca="1" si="60"/>
        <v>no</v>
      </c>
      <c r="K1271" s="8" t="str">
        <f t="shared" ca="1" si="61"/>
        <v/>
      </c>
      <c r="L1271" s="8"/>
      <c r="M1271" s="8" t="str">
        <f t="shared" ca="1" si="62"/>
        <v>si</v>
      </c>
      <c r="Q1271" s="23" t="str" cm="1">
        <f t="array" aca="1" ref="Q1271" ca="1">_xlfn.IFS(J1271="no","no",$B$10="si","si")</f>
        <v>no</v>
      </c>
    </row>
    <row r="1272" spans="1:17" x14ac:dyDescent="0.3">
      <c r="A1272" s="63" t="s">
        <v>5894</v>
      </c>
      <c r="B1272" s="56" t="s">
        <v>44</v>
      </c>
      <c r="C1272" s="80" t="s">
        <v>5895</v>
      </c>
      <c r="D1272" s="38" t="s">
        <v>46</v>
      </c>
      <c r="E1272" s="37" t="s">
        <v>10233</v>
      </c>
      <c r="F1272" s="38" t="s">
        <v>267</v>
      </c>
      <c r="G1272" s="39" t="s">
        <v>10234</v>
      </c>
      <c r="H1272" s="40">
        <v>43584</v>
      </c>
      <c r="I1272" s="41">
        <f>Table13[[#This Row],[Fecha 
de 
expedición]]+1461</f>
        <v>45045</v>
      </c>
      <c r="J1272" s="62" t="str">
        <f t="shared" ca="1" si="60"/>
        <v>no</v>
      </c>
      <c r="K1272" s="8" t="str">
        <f t="shared" ca="1" si="61"/>
        <v/>
      </c>
      <c r="L1272" s="8"/>
      <c r="M1272" s="8" t="str">
        <f t="shared" ca="1" si="62"/>
        <v>si</v>
      </c>
      <c r="Q1272" s="23" t="str" cm="1">
        <f t="array" aca="1" ref="Q1272" ca="1">_xlfn.IFS(J1272="no","no",$B$10="si","si")</f>
        <v>no</v>
      </c>
    </row>
    <row r="1273" spans="1:17" x14ac:dyDescent="0.3">
      <c r="A1273" s="63" t="s">
        <v>5898</v>
      </c>
      <c r="B1273" s="56" t="s">
        <v>44</v>
      </c>
      <c r="C1273" s="80" t="s">
        <v>5899</v>
      </c>
      <c r="D1273" s="38" t="s">
        <v>57</v>
      </c>
      <c r="E1273" s="37" t="s">
        <v>3938</v>
      </c>
      <c r="F1273" s="38" t="s">
        <v>53</v>
      </c>
      <c r="G1273" s="39" t="s">
        <v>5900</v>
      </c>
      <c r="H1273" s="40">
        <v>43584</v>
      </c>
      <c r="I1273" s="41">
        <f>Table13[[#This Row],[Fecha 
de 
expedición]]+1461</f>
        <v>45045</v>
      </c>
      <c r="J1273" s="62" t="str">
        <f t="shared" ca="1" si="60"/>
        <v>no</v>
      </c>
      <c r="K1273" s="8" t="str">
        <f t="shared" ca="1" si="61"/>
        <v/>
      </c>
      <c r="L1273" s="8"/>
      <c r="M1273" s="8" t="str">
        <f t="shared" ca="1" si="62"/>
        <v>si</v>
      </c>
      <c r="Q1273" s="23" t="str" cm="1">
        <f t="array" aca="1" ref="Q1273" ca="1">_xlfn.IFS(J1273="no","no",$B$10="si","si")</f>
        <v>no</v>
      </c>
    </row>
    <row r="1274" spans="1:17" x14ac:dyDescent="0.3">
      <c r="A1274" s="63" t="s">
        <v>5901</v>
      </c>
      <c r="B1274" s="56" t="s">
        <v>44</v>
      </c>
      <c r="C1274" s="80" t="s">
        <v>5902</v>
      </c>
      <c r="D1274" s="38" t="s">
        <v>46</v>
      </c>
      <c r="E1274" s="37" t="s">
        <v>5903</v>
      </c>
      <c r="F1274" s="38" t="s">
        <v>704</v>
      </c>
      <c r="G1274" s="39" t="s">
        <v>10235</v>
      </c>
      <c r="H1274" s="40">
        <v>43584</v>
      </c>
      <c r="I1274" s="41">
        <f>Table13[[#This Row],[Fecha 
de 
expedición]]+1461</f>
        <v>45045</v>
      </c>
      <c r="J1274" s="62" t="str">
        <f t="shared" ca="1" si="60"/>
        <v>no</v>
      </c>
      <c r="K1274" s="8" t="str">
        <f t="shared" ca="1" si="61"/>
        <v/>
      </c>
      <c r="L1274" s="8"/>
      <c r="M1274" s="8" t="str">
        <f t="shared" ca="1" si="62"/>
        <v>si</v>
      </c>
      <c r="Q1274" s="23" t="str" cm="1">
        <f t="array" aca="1" ref="Q1274" ca="1">_xlfn.IFS(J1274="no","no",$B$10="si","si")</f>
        <v>no</v>
      </c>
    </row>
    <row r="1275" spans="1:17" x14ac:dyDescent="0.3">
      <c r="A1275" s="63" t="s">
        <v>5905</v>
      </c>
      <c r="B1275" s="56" t="s">
        <v>44</v>
      </c>
      <c r="C1275" s="80" t="s">
        <v>5906</v>
      </c>
      <c r="D1275" s="38" t="s">
        <v>46</v>
      </c>
      <c r="E1275" s="37" t="s">
        <v>5907</v>
      </c>
      <c r="F1275" s="38" t="s">
        <v>204</v>
      </c>
      <c r="G1275" s="39" t="s">
        <v>10236</v>
      </c>
      <c r="H1275" s="40">
        <v>43585</v>
      </c>
      <c r="I1275" s="41">
        <f>Table13[[#This Row],[Fecha 
de 
expedición]]+1461</f>
        <v>45046</v>
      </c>
      <c r="J1275" s="62" t="str">
        <f t="shared" ca="1" si="60"/>
        <v>no</v>
      </c>
      <c r="K1275" s="8" t="str">
        <f t="shared" ca="1" si="61"/>
        <v/>
      </c>
      <c r="L1275" s="8"/>
      <c r="M1275" s="8" t="str">
        <f t="shared" ca="1" si="62"/>
        <v>si</v>
      </c>
      <c r="Q1275" s="23" t="str" cm="1">
        <f t="array" aca="1" ref="Q1275" ca="1">_xlfn.IFS(J1275="no","no",$B$10="si","si")</f>
        <v>no</v>
      </c>
    </row>
    <row r="1276" spans="1:17" x14ac:dyDescent="0.3">
      <c r="A1276" s="63" t="s">
        <v>5909</v>
      </c>
      <c r="B1276" s="56" t="s">
        <v>44</v>
      </c>
      <c r="C1276" s="80" t="s">
        <v>5910</v>
      </c>
      <c r="D1276" s="38" t="s">
        <v>46</v>
      </c>
      <c r="E1276" s="37" t="s">
        <v>5911</v>
      </c>
      <c r="F1276" s="38" t="s">
        <v>168</v>
      </c>
      <c r="G1276" s="39" t="s">
        <v>10237</v>
      </c>
      <c r="H1276" s="40">
        <v>43585</v>
      </c>
      <c r="I1276" s="41">
        <f>Table13[[#This Row],[Fecha 
de 
expedición]]+1461</f>
        <v>45046</v>
      </c>
      <c r="J1276" s="62" t="str">
        <f t="shared" ca="1" si="60"/>
        <v>no</v>
      </c>
      <c r="K1276" s="8" t="str">
        <f t="shared" ca="1" si="61"/>
        <v/>
      </c>
      <c r="L1276" s="8"/>
      <c r="M1276" s="8" t="str">
        <f t="shared" ca="1" si="62"/>
        <v>si</v>
      </c>
      <c r="Q1276" s="23" t="str" cm="1">
        <f t="array" aca="1" ref="Q1276" ca="1">_xlfn.IFS(J1276="no","no",$B$10="si","si")</f>
        <v>no</v>
      </c>
    </row>
    <row r="1277" spans="1:17" x14ac:dyDescent="0.3">
      <c r="A1277" s="63" t="s">
        <v>5913</v>
      </c>
      <c r="B1277" s="56" t="s">
        <v>44</v>
      </c>
      <c r="C1277" s="80" t="s">
        <v>5914</v>
      </c>
      <c r="D1277" s="38" t="s">
        <v>57</v>
      </c>
      <c r="E1277" s="37" t="s">
        <v>5915</v>
      </c>
      <c r="F1277" s="38" t="s">
        <v>89</v>
      </c>
      <c r="G1277" s="39" t="s">
        <v>5916</v>
      </c>
      <c r="H1277" s="40">
        <v>43585</v>
      </c>
      <c r="I1277" s="41">
        <f>Table13[[#This Row],[Fecha 
de 
expedición]]+1461</f>
        <v>45046</v>
      </c>
      <c r="J1277" s="62" t="str">
        <f t="shared" ca="1" si="60"/>
        <v>no</v>
      </c>
      <c r="K1277" s="8" t="str">
        <f t="shared" ca="1" si="61"/>
        <v/>
      </c>
      <c r="L1277" s="8"/>
      <c r="M1277" s="8" t="str">
        <f t="shared" ca="1" si="62"/>
        <v>si</v>
      </c>
      <c r="Q1277" s="23" t="str" cm="1">
        <f t="array" aca="1" ref="Q1277" ca="1">_xlfn.IFS(J1277="no","no",$B$10="si","si")</f>
        <v>no</v>
      </c>
    </row>
    <row r="1278" spans="1:17" x14ac:dyDescent="0.3">
      <c r="A1278" s="63" t="s">
        <v>5917</v>
      </c>
      <c r="B1278" s="56" t="s">
        <v>44</v>
      </c>
      <c r="C1278" s="80" t="s">
        <v>5918</v>
      </c>
      <c r="D1278" s="38" t="s">
        <v>57</v>
      </c>
      <c r="E1278" s="37" t="s">
        <v>5919</v>
      </c>
      <c r="F1278" s="38" t="s">
        <v>150</v>
      </c>
      <c r="G1278" s="39" t="s">
        <v>5920</v>
      </c>
      <c r="H1278" s="40">
        <v>43585</v>
      </c>
      <c r="I1278" s="41">
        <f>Table13[[#This Row],[Fecha 
de 
expedición]]+1461</f>
        <v>45046</v>
      </c>
      <c r="J1278" s="62" t="str">
        <f t="shared" ca="1" si="60"/>
        <v>no</v>
      </c>
      <c r="K1278" s="8" t="str">
        <f t="shared" ca="1" si="61"/>
        <v/>
      </c>
      <c r="L1278" s="8"/>
      <c r="M1278" s="8" t="str">
        <f t="shared" ca="1" si="62"/>
        <v>si</v>
      </c>
      <c r="Q1278" s="23" t="str" cm="1">
        <f t="array" aca="1" ref="Q1278" ca="1">_xlfn.IFS(J1278="no","no",$B$10="si","si")</f>
        <v>no</v>
      </c>
    </row>
    <row r="1279" spans="1:17" x14ac:dyDescent="0.3">
      <c r="A1279" s="63" t="s">
        <v>5921</v>
      </c>
      <c r="B1279" s="56" t="s">
        <v>44</v>
      </c>
      <c r="C1279" s="80" t="s">
        <v>5922</v>
      </c>
      <c r="D1279" s="38" t="s">
        <v>57</v>
      </c>
      <c r="E1279" s="37" t="s">
        <v>5923</v>
      </c>
      <c r="F1279" s="38" t="s">
        <v>114</v>
      </c>
      <c r="G1279" s="39" t="s">
        <v>10238</v>
      </c>
      <c r="H1279" s="40">
        <v>43585</v>
      </c>
      <c r="I1279" s="41">
        <f>Table13[[#This Row],[Fecha 
de 
expedición]]+1461</f>
        <v>45046</v>
      </c>
      <c r="J1279" s="62" t="str">
        <f t="shared" ca="1" si="60"/>
        <v>no</v>
      </c>
      <c r="K1279" s="8" t="str">
        <f t="shared" ca="1" si="61"/>
        <v/>
      </c>
      <c r="L1279" s="8"/>
      <c r="M1279" s="8" t="str">
        <f t="shared" ca="1" si="62"/>
        <v>si</v>
      </c>
      <c r="Q1279" s="23" t="str" cm="1">
        <f t="array" aca="1" ref="Q1279" ca="1">_xlfn.IFS(J1279="no","no",$B$10="si","si")</f>
        <v>no</v>
      </c>
    </row>
    <row r="1280" spans="1:17" x14ac:dyDescent="0.3">
      <c r="A1280" s="63" t="s">
        <v>5925</v>
      </c>
      <c r="B1280" s="56" t="s">
        <v>44</v>
      </c>
      <c r="C1280" s="80" t="s">
        <v>5926</v>
      </c>
      <c r="D1280" s="38" t="s">
        <v>46</v>
      </c>
      <c r="E1280" s="37" t="s">
        <v>5927</v>
      </c>
      <c r="F1280" s="38" t="s">
        <v>89</v>
      </c>
      <c r="G1280" s="39" t="s">
        <v>5928</v>
      </c>
      <c r="H1280" s="40">
        <v>43585</v>
      </c>
      <c r="I1280" s="41">
        <f>Table13[[#This Row],[Fecha 
de 
expedición]]+1461</f>
        <v>45046</v>
      </c>
      <c r="J1280" s="62" t="str">
        <f t="shared" ca="1" si="60"/>
        <v>no</v>
      </c>
      <c r="K1280" s="8" t="str">
        <f t="shared" ca="1" si="61"/>
        <v/>
      </c>
      <c r="L1280" s="8"/>
      <c r="M1280" s="8" t="str">
        <f t="shared" ca="1" si="62"/>
        <v>si</v>
      </c>
      <c r="Q1280" s="23" t="str" cm="1">
        <f t="array" aca="1" ref="Q1280" ca="1">_xlfn.IFS(J1280="no","no",$B$10="si","si")</f>
        <v>no</v>
      </c>
    </row>
    <row r="1281" spans="1:17" x14ac:dyDescent="0.3">
      <c r="A1281" s="63" t="s">
        <v>5929</v>
      </c>
      <c r="B1281" s="56" t="s">
        <v>44</v>
      </c>
      <c r="C1281" s="80" t="s">
        <v>5930</v>
      </c>
      <c r="D1281" s="38" t="s">
        <v>46</v>
      </c>
      <c r="E1281" s="37" t="s">
        <v>5931</v>
      </c>
      <c r="F1281" s="38" t="s">
        <v>168</v>
      </c>
      <c r="G1281" s="39" t="s">
        <v>5932</v>
      </c>
      <c r="H1281" s="40">
        <v>43600</v>
      </c>
      <c r="I1281" s="41">
        <f>Table13[[#This Row],[Fecha 
de 
expedición]]+1461</f>
        <v>45061</v>
      </c>
      <c r="J1281" s="62" t="str">
        <f t="shared" ca="1" si="60"/>
        <v>no</v>
      </c>
      <c r="K1281" s="8" t="str">
        <f t="shared" ca="1" si="61"/>
        <v/>
      </c>
      <c r="L1281" s="8"/>
      <c r="M1281" s="8" t="str">
        <f t="shared" ca="1" si="62"/>
        <v>si</v>
      </c>
      <c r="Q1281" s="23" t="str" cm="1">
        <f t="array" aca="1" ref="Q1281" ca="1">_xlfn.IFS(J1281="no","no",$B$10="si","si")</f>
        <v>no</v>
      </c>
    </row>
    <row r="1282" spans="1:17" x14ac:dyDescent="0.3">
      <c r="A1282" s="63" t="s">
        <v>5933</v>
      </c>
      <c r="B1282" s="56" t="s">
        <v>44</v>
      </c>
      <c r="C1282" s="80" t="s">
        <v>5934</v>
      </c>
      <c r="D1282" s="38" t="s">
        <v>46</v>
      </c>
      <c r="E1282" s="37" t="s">
        <v>5935</v>
      </c>
      <c r="F1282" s="38" t="s">
        <v>10239</v>
      </c>
      <c r="G1282" s="39" t="s">
        <v>10240</v>
      </c>
      <c r="H1282" s="40">
        <v>43600</v>
      </c>
      <c r="I1282" s="41">
        <f>Table13[[#This Row],[Fecha 
de 
expedición]]+1461</f>
        <v>45061</v>
      </c>
      <c r="J1282" s="62" t="str">
        <f t="shared" ca="1" si="60"/>
        <v>no</v>
      </c>
      <c r="K1282" s="8" t="str">
        <f t="shared" ca="1" si="61"/>
        <v/>
      </c>
      <c r="L1282" s="8"/>
      <c r="M1282" s="8" t="str">
        <f t="shared" ca="1" si="62"/>
        <v>si</v>
      </c>
      <c r="Q1282" s="23" t="str" cm="1">
        <f t="array" aca="1" ref="Q1282" ca="1">_xlfn.IFS(J1282="no","no",$B$10="si","si")</f>
        <v>no</v>
      </c>
    </row>
    <row r="1283" spans="1:17" x14ac:dyDescent="0.3">
      <c r="A1283" s="63" t="s">
        <v>5937</v>
      </c>
      <c r="B1283" s="56" t="s">
        <v>44</v>
      </c>
      <c r="C1283" s="80" t="s">
        <v>5938</v>
      </c>
      <c r="D1283" s="38" t="s">
        <v>57</v>
      </c>
      <c r="E1283" s="37" t="s">
        <v>5939</v>
      </c>
      <c r="F1283" s="38" t="s">
        <v>237</v>
      </c>
      <c r="G1283" s="39" t="s">
        <v>10241</v>
      </c>
      <c r="H1283" s="40">
        <v>43600</v>
      </c>
      <c r="I1283" s="41">
        <f>Table13[[#This Row],[Fecha 
de 
expedición]]+1461</f>
        <v>45061</v>
      </c>
      <c r="J1283" s="62" t="str">
        <f t="shared" ca="1" si="60"/>
        <v>no</v>
      </c>
      <c r="K1283" s="8" t="str">
        <f t="shared" ca="1" si="61"/>
        <v/>
      </c>
      <c r="L1283" s="8"/>
      <c r="M1283" s="8" t="str">
        <f t="shared" ca="1" si="62"/>
        <v>si</v>
      </c>
      <c r="Q1283" s="23" t="str" cm="1">
        <f t="array" aca="1" ref="Q1283" ca="1">_xlfn.IFS(J1283="no","no",$B$10="si","si")</f>
        <v>no</v>
      </c>
    </row>
    <row r="1284" spans="1:17" x14ac:dyDescent="0.3">
      <c r="A1284" s="63" t="s">
        <v>5941</v>
      </c>
      <c r="B1284" s="56" t="s">
        <v>44</v>
      </c>
      <c r="C1284" s="80" t="s">
        <v>5942</v>
      </c>
      <c r="D1284" s="38" t="s">
        <v>57</v>
      </c>
      <c r="E1284" s="37" t="s">
        <v>5943</v>
      </c>
      <c r="F1284" s="38" t="s">
        <v>994</v>
      </c>
      <c r="G1284" s="39" t="s">
        <v>5944</v>
      </c>
      <c r="H1284" s="40">
        <v>43600</v>
      </c>
      <c r="I1284" s="41">
        <f>Table13[[#This Row],[Fecha 
de 
expedición]]+1461</f>
        <v>45061</v>
      </c>
      <c r="J1284" s="62" t="str">
        <f t="shared" ca="1" si="60"/>
        <v>no</v>
      </c>
      <c r="K1284" s="8" t="str">
        <f t="shared" ca="1" si="61"/>
        <v/>
      </c>
      <c r="L1284" s="8"/>
      <c r="M1284" s="8" t="str">
        <f t="shared" ca="1" si="62"/>
        <v>si</v>
      </c>
      <c r="Q1284" s="23" t="str" cm="1">
        <f t="array" aca="1" ref="Q1284" ca="1">_xlfn.IFS(J1284="no","no",$B$10="si","si")</f>
        <v>no</v>
      </c>
    </row>
    <row r="1285" spans="1:17" x14ac:dyDescent="0.3">
      <c r="A1285" s="63" t="s">
        <v>5945</v>
      </c>
      <c r="B1285" s="56" t="s">
        <v>44</v>
      </c>
      <c r="C1285" s="80" t="s">
        <v>5946</v>
      </c>
      <c r="D1285" s="38" t="s">
        <v>57</v>
      </c>
      <c r="E1285" s="37" t="s">
        <v>5947</v>
      </c>
      <c r="F1285" s="38" t="s">
        <v>5948</v>
      </c>
      <c r="G1285" s="39" t="s">
        <v>5949</v>
      </c>
      <c r="H1285" s="40">
        <v>43600</v>
      </c>
      <c r="I1285" s="41">
        <f>Table13[[#This Row],[Fecha 
de 
expedición]]+1461</f>
        <v>45061</v>
      </c>
      <c r="J1285" s="62" t="str">
        <f t="shared" ca="1" si="60"/>
        <v>no</v>
      </c>
      <c r="K1285" s="8" t="str">
        <f t="shared" ca="1" si="61"/>
        <v/>
      </c>
      <c r="L1285" s="8"/>
      <c r="M1285" s="8" t="str">
        <f t="shared" ca="1" si="62"/>
        <v>si</v>
      </c>
      <c r="Q1285" s="23" t="str" cm="1">
        <f t="array" aca="1" ref="Q1285" ca="1">_xlfn.IFS(J1285="no","no",$B$10="si","si")</f>
        <v>no</v>
      </c>
    </row>
    <row r="1286" spans="1:17" x14ac:dyDescent="0.3">
      <c r="A1286" s="63" t="s">
        <v>5950</v>
      </c>
      <c r="B1286" s="56" t="s">
        <v>44</v>
      </c>
      <c r="C1286" s="80" t="s">
        <v>5951</v>
      </c>
      <c r="D1286" s="38" t="s">
        <v>46</v>
      </c>
      <c r="E1286" s="37" t="s">
        <v>10242</v>
      </c>
      <c r="F1286" s="38" t="s">
        <v>53</v>
      </c>
      <c r="G1286" s="39" t="s">
        <v>10243</v>
      </c>
      <c r="H1286" s="40">
        <v>43600</v>
      </c>
      <c r="I1286" s="41">
        <f>Table13[[#This Row],[Fecha 
de 
expedición]]+1461</f>
        <v>45061</v>
      </c>
      <c r="J1286" s="62" t="str">
        <f t="shared" ca="1" si="60"/>
        <v>no</v>
      </c>
      <c r="K1286" s="8" t="str">
        <f t="shared" ca="1" si="61"/>
        <v/>
      </c>
      <c r="L1286" s="8"/>
      <c r="M1286" s="8" t="str">
        <f t="shared" ca="1" si="62"/>
        <v>si</v>
      </c>
      <c r="Q1286" s="23" t="str" cm="1">
        <f t="array" aca="1" ref="Q1286" ca="1">_xlfn.IFS(J1286="no","no",$B$10="si","si")</f>
        <v>no</v>
      </c>
    </row>
    <row r="1287" spans="1:17" x14ac:dyDescent="0.3">
      <c r="A1287" s="63" t="s">
        <v>5954</v>
      </c>
      <c r="B1287" s="56" t="s">
        <v>44</v>
      </c>
      <c r="C1287" s="80" t="s">
        <v>5955</v>
      </c>
      <c r="D1287" s="38" t="s">
        <v>46</v>
      </c>
      <c r="E1287" s="37" t="s">
        <v>5956</v>
      </c>
      <c r="F1287" s="38" t="s">
        <v>74</v>
      </c>
      <c r="G1287" s="39" t="s">
        <v>5957</v>
      </c>
      <c r="H1287" s="40">
        <v>43600</v>
      </c>
      <c r="I1287" s="41">
        <f>Table13[[#This Row],[Fecha 
de 
expedición]]+1461</f>
        <v>45061</v>
      </c>
      <c r="J1287" s="62" t="str">
        <f t="shared" ca="1" si="60"/>
        <v>no</v>
      </c>
      <c r="K1287" s="8" t="str">
        <f t="shared" ca="1" si="61"/>
        <v/>
      </c>
      <c r="L1287" s="8"/>
      <c r="M1287" s="8" t="str">
        <f t="shared" ca="1" si="62"/>
        <v>si</v>
      </c>
      <c r="Q1287" s="23" t="str" cm="1">
        <f t="array" aca="1" ref="Q1287" ca="1">_xlfn.IFS(J1287="no","no",$B$10="si","si")</f>
        <v>no</v>
      </c>
    </row>
    <row r="1288" spans="1:17" x14ac:dyDescent="0.3">
      <c r="A1288" s="63" t="s">
        <v>8868</v>
      </c>
      <c r="B1288" s="56" t="s">
        <v>44</v>
      </c>
      <c r="C1288" s="80" t="s">
        <v>5959</v>
      </c>
      <c r="D1288" s="38" t="s">
        <v>46</v>
      </c>
      <c r="E1288" s="37" t="s">
        <v>10244</v>
      </c>
      <c r="F1288" s="38" t="s">
        <v>1393</v>
      </c>
      <c r="G1288" s="39" t="s">
        <v>10245</v>
      </c>
      <c r="H1288" s="40">
        <v>43600</v>
      </c>
      <c r="I1288" s="41">
        <f>Table13[[#This Row],[Fecha 
de 
expedición]]+1461</f>
        <v>45061</v>
      </c>
      <c r="J1288" s="62" t="str">
        <f t="shared" ca="1" si="60"/>
        <v>no</v>
      </c>
      <c r="K1288" s="8" t="str">
        <f t="shared" ca="1" si="61"/>
        <v/>
      </c>
      <c r="L1288" s="8"/>
      <c r="M1288" s="8" t="str">
        <f t="shared" ca="1" si="62"/>
        <v>si</v>
      </c>
      <c r="Q1288" s="23" t="str" cm="1">
        <f t="array" aca="1" ref="Q1288" ca="1">_xlfn.IFS(J1288="no","no",$B$10="si","si")</f>
        <v>no</v>
      </c>
    </row>
    <row r="1289" spans="1:17" x14ac:dyDescent="0.3">
      <c r="A1289" s="63" t="s">
        <v>5962</v>
      </c>
      <c r="B1289" s="56" t="s">
        <v>44</v>
      </c>
      <c r="C1289" s="80" t="s">
        <v>5963</v>
      </c>
      <c r="D1289" s="38" t="s">
        <v>57</v>
      </c>
      <c r="E1289" s="37" t="s">
        <v>5964</v>
      </c>
      <c r="F1289" s="38" t="s">
        <v>150</v>
      </c>
      <c r="G1289" s="39" t="s">
        <v>10246</v>
      </c>
      <c r="H1289" s="55">
        <v>43600</v>
      </c>
      <c r="I1289" s="41">
        <f>Table13[[#This Row],[Fecha 
de 
expedición]]+1461</f>
        <v>45061</v>
      </c>
      <c r="J1289" s="62" t="str">
        <f t="shared" ca="1" si="60"/>
        <v>no</v>
      </c>
      <c r="K1289" s="8" t="str">
        <f t="shared" ca="1" si="61"/>
        <v/>
      </c>
      <c r="L1289" s="8"/>
      <c r="M1289" s="8" t="str">
        <f t="shared" ca="1" si="62"/>
        <v>si</v>
      </c>
      <c r="Q1289" s="23" t="str" cm="1">
        <f t="array" aca="1" ref="Q1289" ca="1">_xlfn.IFS(J1289="no","no",$B$10="si","si")</f>
        <v>no</v>
      </c>
    </row>
    <row r="1290" spans="1:17" x14ac:dyDescent="0.3">
      <c r="A1290" s="63" t="s">
        <v>5966</v>
      </c>
      <c r="B1290" s="56" t="s">
        <v>44</v>
      </c>
      <c r="C1290" s="80" t="s">
        <v>5967</v>
      </c>
      <c r="D1290" s="38" t="s">
        <v>57</v>
      </c>
      <c r="E1290" s="37" t="s">
        <v>10247</v>
      </c>
      <c r="F1290" s="38" t="s">
        <v>53</v>
      </c>
      <c r="G1290" s="39" t="s">
        <v>10248</v>
      </c>
      <c r="H1290" s="40">
        <v>43600</v>
      </c>
      <c r="I1290" s="41">
        <f>Table13[[#This Row],[Fecha 
de 
expedición]]+1461</f>
        <v>45061</v>
      </c>
      <c r="J1290" s="62" t="str">
        <f t="shared" ca="1" si="60"/>
        <v>no</v>
      </c>
      <c r="K1290" s="8" t="str">
        <f t="shared" ca="1" si="61"/>
        <v/>
      </c>
      <c r="L1290" s="8"/>
      <c r="M1290" s="8" t="str">
        <f t="shared" ca="1" si="62"/>
        <v>si</v>
      </c>
      <c r="Q1290" s="23" t="str" cm="1">
        <f t="array" aca="1" ref="Q1290" ca="1">_xlfn.IFS(J1290="no","no",$B$10="si","si")</f>
        <v>no</v>
      </c>
    </row>
    <row r="1291" spans="1:17" x14ac:dyDescent="0.3">
      <c r="A1291" s="63" t="s">
        <v>5970</v>
      </c>
      <c r="B1291" s="56" t="s">
        <v>44</v>
      </c>
      <c r="C1291" s="80" t="s">
        <v>5971</v>
      </c>
      <c r="D1291" s="38" t="s">
        <v>57</v>
      </c>
      <c r="E1291" s="37" t="s">
        <v>5972</v>
      </c>
      <c r="F1291" s="38" t="s">
        <v>508</v>
      </c>
      <c r="G1291" s="39" t="s">
        <v>10249</v>
      </c>
      <c r="H1291" s="40">
        <v>43600</v>
      </c>
      <c r="I1291" s="41">
        <f>Table13[[#This Row],[Fecha 
de 
expedición]]+1461</f>
        <v>45061</v>
      </c>
      <c r="J1291" s="62" t="str">
        <f t="shared" ca="1" si="60"/>
        <v>no</v>
      </c>
      <c r="K1291" s="8" t="str">
        <f t="shared" ca="1" si="61"/>
        <v/>
      </c>
      <c r="L1291" s="8"/>
      <c r="M1291" s="8" t="str">
        <f t="shared" ca="1" si="62"/>
        <v>si</v>
      </c>
      <c r="Q1291" s="23" t="str" cm="1">
        <f t="array" aca="1" ref="Q1291" ca="1">_xlfn.IFS(J1291="no","no",$B$10="si","si")</f>
        <v>no</v>
      </c>
    </row>
    <row r="1292" spans="1:17" x14ac:dyDescent="0.3">
      <c r="A1292" s="63" t="s">
        <v>5974</v>
      </c>
      <c r="B1292" s="56" t="s">
        <v>44</v>
      </c>
      <c r="C1292" s="80" t="s">
        <v>5975</v>
      </c>
      <c r="D1292" s="38" t="s">
        <v>57</v>
      </c>
      <c r="E1292" s="37" t="s">
        <v>10250</v>
      </c>
      <c r="F1292" s="38" t="s">
        <v>119</v>
      </c>
      <c r="G1292" s="39" t="s">
        <v>10251</v>
      </c>
      <c r="H1292" s="40">
        <v>43600</v>
      </c>
      <c r="I1292" s="41">
        <f>Table13[[#This Row],[Fecha 
de 
expedición]]+1461</f>
        <v>45061</v>
      </c>
      <c r="J1292" s="62" t="str">
        <f t="shared" ca="1" si="60"/>
        <v>no</v>
      </c>
      <c r="K1292" s="8" t="str">
        <f t="shared" ca="1" si="61"/>
        <v/>
      </c>
      <c r="L1292" s="8"/>
      <c r="M1292" s="8" t="str">
        <f t="shared" ca="1" si="62"/>
        <v>si</v>
      </c>
      <c r="Q1292" s="23" t="str" cm="1">
        <f t="array" aca="1" ref="Q1292" ca="1">_xlfn.IFS(J1292="no","no",$B$10="si","si")</f>
        <v>no</v>
      </c>
    </row>
    <row r="1293" spans="1:17" x14ac:dyDescent="0.3">
      <c r="A1293" s="63" t="s">
        <v>10252</v>
      </c>
      <c r="B1293" s="56" t="s">
        <v>44</v>
      </c>
      <c r="C1293" s="80" t="s">
        <v>5979</v>
      </c>
      <c r="D1293" s="38" t="s">
        <v>57</v>
      </c>
      <c r="E1293" s="37" t="s">
        <v>10253</v>
      </c>
      <c r="F1293" s="38" t="s">
        <v>237</v>
      </c>
      <c r="G1293" s="39" t="s">
        <v>10254</v>
      </c>
      <c r="H1293" s="40">
        <v>43608</v>
      </c>
      <c r="I1293" s="41">
        <f>Table13[[#This Row],[Fecha 
de 
expedición]]+1461</f>
        <v>45069</v>
      </c>
      <c r="J1293" s="62" t="str">
        <f t="shared" ca="1" si="60"/>
        <v>no</v>
      </c>
      <c r="K1293" s="8" t="str">
        <f t="shared" ca="1" si="61"/>
        <v/>
      </c>
      <c r="L1293" s="8"/>
      <c r="M1293" s="8" t="str">
        <f t="shared" ca="1" si="62"/>
        <v>si</v>
      </c>
      <c r="Q1293" s="23" t="str" cm="1">
        <f t="array" aca="1" ref="Q1293" ca="1">_xlfn.IFS(J1293="no","no",$B$10="si","si")</f>
        <v>no</v>
      </c>
    </row>
    <row r="1294" spans="1:17" x14ac:dyDescent="0.3">
      <c r="A1294" s="63" t="s">
        <v>5982</v>
      </c>
      <c r="B1294" s="56" t="s">
        <v>44</v>
      </c>
      <c r="C1294" s="80" t="s">
        <v>5983</v>
      </c>
      <c r="D1294" s="38" t="s">
        <v>57</v>
      </c>
      <c r="E1294" s="37" t="s">
        <v>10255</v>
      </c>
      <c r="F1294" s="38" t="s">
        <v>678</v>
      </c>
      <c r="G1294" s="39" t="s">
        <v>10256</v>
      </c>
      <c r="H1294" s="40">
        <v>43608</v>
      </c>
      <c r="I1294" s="41">
        <f>Table13[[#This Row],[Fecha 
de 
expedición]]+1461</f>
        <v>45069</v>
      </c>
      <c r="J1294" s="62" t="str">
        <f t="shared" ca="1" si="60"/>
        <v>no</v>
      </c>
      <c r="K1294" s="8" t="str">
        <f t="shared" ca="1" si="61"/>
        <v/>
      </c>
      <c r="L1294" s="8"/>
      <c r="M1294" s="8" t="str">
        <f t="shared" ca="1" si="62"/>
        <v>si</v>
      </c>
      <c r="Q1294" s="23" t="str" cm="1">
        <f t="array" aca="1" ref="Q1294" ca="1">_xlfn.IFS(J1294="no","no",$B$10="si","si")</f>
        <v>no</v>
      </c>
    </row>
    <row r="1295" spans="1:17" x14ac:dyDescent="0.3">
      <c r="A1295" s="63" t="s">
        <v>5986</v>
      </c>
      <c r="B1295" s="56" t="s">
        <v>44</v>
      </c>
      <c r="C1295" s="80" t="s">
        <v>5987</v>
      </c>
      <c r="D1295" s="38" t="s">
        <v>57</v>
      </c>
      <c r="E1295" s="37" t="s">
        <v>10257</v>
      </c>
      <c r="F1295" s="38" t="s">
        <v>443</v>
      </c>
      <c r="G1295" s="39" t="s">
        <v>5989</v>
      </c>
      <c r="H1295" s="40">
        <v>43608</v>
      </c>
      <c r="I1295" s="41">
        <f>Table13[[#This Row],[Fecha 
de 
expedición]]+1461</f>
        <v>45069</v>
      </c>
      <c r="J1295" s="62" t="str">
        <f t="shared" ca="1" si="60"/>
        <v>no</v>
      </c>
      <c r="K1295" s="8" t="str">
        <f t="shared" ca="1" si="61"/>
        <v/>
      </c>
      <c r="L1295" s="8"/>
      <c r="M1295" s="8" t="str">
        <f t="shared" ca="1" si="62"/>
        <v>si</v>
      </c>
      <c r="Q1295" s="23" t="str" cm="1">
        <f t="array" aca="1" ref="Q1295" ca="1">_xlfn.IFS(J1295="no","no",$B$10="si","si")</f>
        <v>no</v>
      </c>
    </row>
    <row r="1296" spans="1:17" x14ac:dyDescent="0.3">
      <c r="A1296" s="63" t="s">
        <v>10258</v>
      </c>
      <c r="B1296" s="56" t="s">
        <v>44</v>
      </c>
      <c r="C1296" s="80" t="s">
        <v>5991</v>
      </c>
      <c r="D1296" s="38" t="s">
        <v>57</v>
      </c>
      <c r="E1296" s="37" t="s">
        <v>5992</v>
      </c>
      <c r="F1296" s="38" t="s">
        <v>53</v>
      </c>
      <c r="G1296" s="39" t="s">
        <v>5993</v>
      </c>
      <c r="H1296" s="40">
        <v>43608</v>
      </c>
      <c r="I1296" s="41">
        <f>Table13[[#This Row],[Fecha 
de 
expedición]]+1461</f>
        <v>45069</v>
      </c>
      <c r="J1296" s="62" t="str">
        <f t="shared" ca="1" si="60"/>
        <v>no</v>
      </c>
      <c r="K1296" s="8" t="str">
        <f t="shared" ca="1" si="61"/>
        <v/>
      </c>
      <c r="L1296" s="8"/>
      <c r="M1296" s="8" t="str">
        <f t="shared" ca="1" si="62"/>
        <v>si</v>
      </c>
      <c r="Q1296" s="23" t="str" cm="1">
        <f t="array" aca="1" ref="Q1296" ca="1">_xlfn.IFS(J1296="no","no",$B$10="si","si")</f>
        <v>no</v>
      </c>
    </row>
    <row r="1297" spans="1:17" x14ac:dyDescent="0.3">
      <c r="A1297" s="63" t="s">
        <v>5994</v>
      </c>
      <c r="B1297" s="56" t="s">
        <v>44</v>
      </c>
      <c r="C1297" s="80" t="s">
        <v>5995</v>
      </c>
      <c r="D1297" s="38" t="s">
        <v>57</v>
      </c>
      <c r="E1297" s="37" t="s">
        <v>10259</v>
      </c>
      <c r="F1297" s="38" t="s">
        <v>709</v>
      </c>
      <c r="G1297" s="39" t="s">
        <v>10260</v>
      </c>
      <c r="H1297" s="40">
        <v>43620</v>
      </c>
      <c r="I1297" s="41">
        <f>Table13[[#This Row],[Fecha 
de 
expedición]]+1461</f>
        <v>45081</v>
      </c>
      <c r="J1297" s="62" t="str">
        <f t="shared" ref="J1297:J1360" ca="1" si="63">IF(I1297&gt;=TODAY(),"si","no")</f>
        <v>no</v>
      </c>
      <c r="K1297" s="8" t="str">
        <f t="shared" ref="K1297:K1360" ca="1" si="64">IF(ABS(_xlfn.DAYS(TODAY(),I1297))&lt;$B$9,"Debe renovar licencia luego de curso de 8 horas","")</f>
        <v>Debe renovar licencia luego de curso de 8 horas</v>
      </c>
      <c r="L1297" s="8"/>
      <c r="M1297" s="8" t="str">
        <f t="shared" ref="M1297:M1360" ca="1" si="65">IF(AND(J1297="no",$B$10="si"),"si","no")</f>
        <v>si</v>
      </c>
      <c r="Q1297" s="23" t="str" cm="1">
        <f t="array" aca="1" ref="Q1297" ca="1">_xlfn.IFS(J1297="no","no",$B$10="si","si")</f>
        <v>no</v>
      </c>
    </row>
    <row r="1298" spans="1:17" x14ac:dyDescent="0.3">
      <c r="A1298" s="63" t="s">
        <v>5998</v>
      </c>
      <c r="B1298" s="56" t="s">
        <v>44</v>
      </c>
      <c r="C1298" s="80" t="s">
        <v>5999</v>
      </c>
      <c r="D1298" s="38" t="s">
        <v>57</v>
      </c>
      <c r="E1298" s="37" t="s">
        <v>3938</v>
      </c>
      <c r="F1298" s="38" t="s">
        <v>53</v>
      </c>
      <c r="G1298" s="39" t="s">
        <v>6000</v>
      </c>
      <c r="H1298" s="40">
        <v>43620</v>
      </c>
      <c r="I1298" s="41">
        <f>Table13[[#This Row],[Fecha 
de 
expedición]]+1461</f>
        <v>45081</v>
      </c>
      <c r="J1298" s="62" t="str">
        <f t="shared" ca="1" si="63"/>
        <v>no</v>
      </c>
      <c r="K1298" s="8" t="str">
        <f t="shared" ca="1" si="64"/>
        <v>Debe renovar licencia luego de curso de 8 horas</v>
      </c>
      <c r="L1298" s="8"/>
      <c r="M1298" s="8" t="str">
        <f t="shared" ca="1" si="65"/>
        <v>si</v>
      </c>
      <c r="Q1298" s="23" t="str" cm="1">
        <f t="array" aca="1" ref="Q1298" ca="1">_xlfn.IFS(J1298="no","no",$B$10="si","si")</f>
        <v>no</v>
      </c>
    </row>
    <row r="1299" spans="1:17" x14ac:dyDescent="0.3">
      <c r="A1299" s="63" t="s">
        <v>6001</v>
      </c>
      <c r="B1299" s="56" t="s">
        <v>44</v>
      </c>
      <c r="C1299" s="80" t="s">
        <v>6002</v>
      </c>
      <c r="D1299" s="38" t="s">
        <v>57</v>
      </c>
      <c r="E1299" s="37" t="s">
        <v>6003</v>
      </c>
      <c r="F1299" s="38" t="s">
        <v>1204</v>
      </c>
      <c r="G1299" s="39" t="s">
        <v>6004</v>
      </c>
      <c r="H1299" s="40">
        <v>43620</v>
      </c>
      <c r="I1299" s="41">
        <f>Table13[[#This Row],[Fecha 
de 
expedición]]+1461</f>
        <v>45081</v>
      </c>
      <c r="J1299" s="62" t="str">
        <f t="shared" ca="1" si="63"/>
        <v>no</v>
      </c>
      <c r="K1299" s="8" t="str">
        <f t="shared" ca="1" si="64"/>
        <v>Debe renovar licencia luego de curso de 8 horas</v>
      </c>
      <c r="L1299" s="8"/>
      <c r="M1299" s="8" t="str">
        <f t="shared" ca="1" si="65"/>
        <v>si</v>
      </c>
      <c r="Q1299" s="23" t="str" cm="1">
        <f t="array" aca="1" ref="Q1299" ca="1">_xlfn.IFS(J1299="no","no",$B$10="si","si")</f>
        <v>no</v>
      </c>
    </row>
    <row r="1300" spans="1:17" x14ac:dyDescent="0.3">
      <c r="A1300" s="63" t="s">
        <v>6005</v>
      </c>
      <c r="B1300" s="56" t="s">
        <v>44</v>
      </c>
      <c r="C1300" s="80" t="s">
        <v>6006</v>
      </c>
      <c r="D1300" s="38" t="s">
        <v>57</v>
      </c>
      <c r="E1300" s="37" t="s">
        <v>6007</v>
      </c>
      <c r="F1300" s="38" t="s">
        <v>119</v>
      </c>
      <c r="G1300" s="39" t="s">
        <v>6008</v>
      </c>
      <c r="H1300" s="40">
        <v>43623</v>
      </c>
      <c r="I1300" s="41">
        <f>Table13[[#This Row],[Fecha 
de 
expedición]]+1461</f>
        <v>45084</v>
      </c>
      <c r="J1300" s="62" t="str">
        <f t="shared" ca="1" si="63"/>
        <v>no</v>
      </c>
      <c r="K1300" s="8" t="str">
        <f t="shared" ca="1" si="64"/>
        <v>Debe renovar licencia luego de curso de 8 horas</v>
      </c>
      <c r="L1300" s="8"/>
      <c r="M1300" s="8" t="str">
        <f t="shared" ca="1" si="65"/>
        <v>si</v>
      </c>
      <c r="Q1300" s="23" t="str" cm="1">
        <f t="array" aca="1" ref="Q1300" ca="1">_xlfn.IFS(J1300="no","no",$B$10="si","si")</f>
        <v>no</v>
      </c>
    </row>
    <row r="1301" spans="1:17" x14ac:dyDescent="0.3">
      <c r="A1301" s="63" t="s">
        <v>6009</v>
      </c>
      <c r="B1301" s="56" t="s">
        <v>44</v>
      </c>
      <c r="C1301" s="80" t="s">
        <v>6010</v>
      </c>
      <c r="D1301" s="38" t="s">
        <v>57</v>
      </c>
      <c r="E1301" s="37" t="s">
        <v>6011</v>
      </c>
      <c r="F1301" s="38" t="s">
        <v>119</v>
      </c>
      <c r="G1301" s="39" t="s">
        <v>6012</v>
      </c>
      <c r="H1301" s="40">
        <v>43623</v>
      </c>
      <c r="I1301" s="41">
        <f>Table13[[#This Row],[Fecha 
de 
expedición]]+1461</f>
        <v>45084</v>
      </c>
      <c r="J1301" s="62" t="str">
        <f t="shared" ca="1" si="63"/>
        <v>no</v>
      </c>
      <c r="K1301" s="8" t="str">
        <f t="shared" ca="1" si="64"/>
        <v>Debe renovar licencia luego de curso de 8 horas</v>
      </c>
      <c r="L1301" s="8"/>
      <c r="M1301" s="8" t="str">
        <f t="shared" ca="1" si="65"/>
        <v>si</v>
      </c>
      <c r="Q1301" s="23" t="str" cm="1">
        <f t="array" aca="1" ref="Q1301" ca="1">_xlfn.IFS(J1301="no","no",$B$10="si","si")</f>
        <v>no</v>
      </c>
    </row>
    <row r="1302" spans="1:17" x14ac:dyDescent="0.3">
      <c r="A1302" s="63" t="s">
        <v>6013</v>
      </c>
      <c r="B1302" s="56" t="s">
        <v>44</v>
      </c>
      <c r="C1302" s="80" t="s">
        <v>6014</v>
      </c>
      <c r="D1302" s="38" t="s">
        <v>57</v>
      </c>
      <c r="E1302" s="37" t="s">
        <v>6015</v>
      </c>
      <c r="F1302" s="38" t="s">
        <v>53</v>
      </c>
      <c r="G1302" s="39" t="s">
        <v>10261</v>
      </c>
      <c r="H1302" s="40">
        <v>43628</v>
      </c>
      <c r="I1302" s="41">
        <f>Table13[[#This Row],[Fecha 
de 
expedición]]+1461</f>
        <v>45089</v>
      </c>
      <c r="J1302" s="62" t="str">
        <f t="shared" ca="1" si="63"/>
        <v>no</v>
      </c>
      <c r="K1302" s="8" t="str">
        <f t="shared" ca="1" si="64"/>
        <v>Debe renovar licencia luego de curso de 8 horas</v>
      </c>
      <c r="L1302" s="8"/>
      <c r="M1302" s="8" t="str">
        <f t="shared" ca="1" si="65"/>
        <v>si</v>
      </c>
      <c r="Q1302" s="23" t="str" cm="1">
        <f t="array" aca="1" ref="Q1302" ca="1">_xlfn.IFS(J1302="no","no",$B$10="si","si")</f>
        <v>no</v>
      </c>
    </row>
    <row r="1303" spans="1:17" x14ac:dyDescent="0.3">
      <c r="A1303" s="63" t="s">
        <v>6017</v>
      </c>
      <c r="B1303" s="56" t="s">
        <v>44</v>
      </c>
      <c r="C1303" s="80" t="s">
        <v>6018</v>
      </c>
      <c r="D1303" s="38" t="s">
        <v>57</v>
      </c>
      <c r="E1303" s="37" t="s">
        <v>6019</v>
      </c>
      <c r="F1303" s="38" t="s">
        <v>508</v>
      </c>
      <c r="G1303" s="39" t="s">
        <v>6020</v>
      </c>
      <c r="H1303" s="40">
        <v>43628</v>
      </c>
      <c r="I1303" s="41">
        <f>Table13[[#This Row],[Fecha 
de 
expedición]]+1461</f>
        <v>45089</v>
      </c>
      <c r="J1303" s="62" t="str">
        <f t="shared" ca="1" si="63"/>
        <v>no</v>
      </c>
      <c r="K1303" s="8" t="str">
        <f t="shared" ca="1" si="64"/>
        <v>Debe renovar licencia luego de curso de 8 horas</v>
      </c>
      <c r="L1303" s="8"/>
      <c r="M1303" s="8" t="str">
        <f t="shared" ca="1" si="65"/>
        <v>si</v>
      </c>
      <c r="Q1303" s="23" t="str" cm="1">
        <f t="array" aca="1" ref="Q1303" ca="1">_xlfn.IFS(J1303="no","no",$B$10="si","si")</f>
        <v>no</v>
      </c>
    </row>
    <row r="1304" spans="1:17" x14ac:dyDescent="0.3">
      <c r="A1304" s="63" t="s">
        <v>6021</v>
      </c>
      <c r="B1304" s="56" t="s">
        <v>44</v>
      </c>
      <c r="C1304" s="80" t="s">
        <v>6022</v>
      </c>
      <c r="D1304" s="38" t="s">
        <v>57</v>
      </c>
      <c r="E1304" s="37" t="s">
        <v>6023</v>
      </c>
      <c r="F1304" s="38" t="s">
        <v>74</v>
      </c>
      <c r="G1304" s="39" t="s">
        <v>10262</v>
      </c>
      <c r="H1304" s="40">
        <v>43628</v>
      </c>
      <c r="I1304" s="41">
        <f>Table13[[#This Row],[Fecha 
de 
expedición]]+1461</f>
        <v>45089</v>
      </c>
      <c r="J1304" s="62" t="str">
        <f t="shared" ca="1" si="63"/>
        <v>no</v>
      </c>
      <c r="K1304" s="8" t="str">
        <f t="shared" ca="1" si="64"/>
        <v>Debe renovar licencia luego de curso de 8 horas</v>
      </c>
      <c r="L1304" s="8"/>
      <c r="M1304" s="8" t="str">
        <f t="shared" ca="1" si="65"/>
        <v>si</v>
      </c>
      <c r="Q1304" s="23" t="str" cm="1">
        <f t="array" aca="1" ref="Q1304" ca="1">_xlfn.IFS(J1304="no","no",$B$10="si","si")</f>
        <v>no</v>
      </c>
    </row>
    <row r="1305" spans="1:17" x14ac:dyDescent="0.3">
      <c r="A1305" s="63" t="s">
        <v>6025</v>
      </c>
      <c r="B1305" s="56" t="s">
        <v>44</v>
      </c>
      <c r="C1305" s="80" t="s">
        <v>6026</v>
      </c>
      <c r="D1305" s="38" t="s">
        <v>57</v>
      </c>
      <c r="E1305" s="37" t="s">
        <v>6027</v>
      </c>
      <c r="F1305" s="38" t="s">
        <v>74</v>
      </c>
      <c r="G1305" s="39" t="s">
        <v>6028</v>
      </c>
      <c r="H1305" s="40">
        <v>43628</v>
      </c>
      <c r="I1305" s="41">
        <f>Table13[[#This Row],[Fecha 
de 
expedición]]+1461</f>
        <v>45089</v>
      </c>
      <c r="J1305" s="62" t="str">
        <f t="shared" ca="1" si="63"/>
        <v>no</v>
      </c>
      <c r="K1305" s="8" t="str">
        <f t="shared" ca="1" si="64"/>
        <v>Debe renovar licencia luego de curso de 8 horas</v>
      </c>
      <c r="L1305" s="8"/>
      <c r="M1305" s="8" t="str">
        <f t="shared" ca="1" si="65"/>
        <v>si</v>
      </c>
      <c r="Q1305" s="23" t="str" cm="1">
        <f t="array" aca="1" ref="Q1305" ca="1">_xlfn.IFS(J1305="no","no",$B$10="si","si")</f>
        <v>no</v>
      </c>
    </row>
    <row r="1306" spans="1:17" x14ac:dyDescent="0.3">
      <c r="A1306" s="63" t="s">
        <v>6029</v>
      </c>
      <c r="B1306" s="56" t="s">
        <v>44</v>
      </c>
      <c r="C1306" s="80" t="s">
        <v>6030</v>
      </c>
      <c r="D1306" s="38" t="s">
        <v>57</v>
      </c>
      <c r="E1306" s="37" t="s">
        <v>6031</v>
      </c>
      <c r="F1306" s="38" t="s">
        <v>69</v>
      </c>
      <c r="G1306" s="39" t="s">
        <v>10263</v>
      </c>
      <c r="H1306" s="40">
        <v>43628</v>
      </c>
      <c r="I1306" s="41">
        <f>Table13[[#This Row],[Fecha 
de 
expedición]]+1461</f>
        <v>45089</v>
      </c>
      <c r="J1306" s="62" t="str">
        <f t="shared" ca="1" si="63"/>
        <v>no</v>
      </c>
      <c r="K1306" s="8" t="str">
        <f t="shared" ca="1" si="64"/>
        <v>Debe renovar licencia luego de curso de 8 horas</v>
      </c>
      <c r="L1306" s="8"/>
      <c r="M1306" s="8" t="str">
        <f t="shared" ca="1" si="65"/>
        <v>si</v>
      </c>
      <c r="Q1306" s="23" t="str" cm="1">
        <f t="array" aca="1" ref="Q1306" ca="1">_xlfn.IFS(J1306="no","no",$B$10="si","si")</f>
        <v>no</v>
      </c>
    </row>
    <row r="1307" spans="1:17" x14ac:dyDescent="0.3">
      <c r="A1307" s="63" t="s">
        <v>6033</v>
      </c>
      <c r="B1307" s="56" t="s">
        <v>44</v>
      </c>
      <c r="C1307" s="80" t="s">
        <v>6034</v>
      </c>
      <c r="D1307" s="38" t="s">
        <v>57</v>
      </c>
      <c r="E1307" s="37" t="s">
        <v>3938</v>
      </c>
      <c r="F1307" s="38" t="s">
        <v>53</v>
      </c>
      <c r="G1307" s="39" t="s">
        <v>6035</v>
      </c>
      <c r="H1307" s="40">
        <v>43628</v>
      </c>
      <c r="I1307" s="41">
        <f>Table13[[#This Row],[Fecha 
de 
expedición]]+1461</f>
        <v>45089</v>
      </c>
      <c r="J1307" s="62" t="str">
        <f t="shared" ca="1" si="63"/>
        <v>no</v>
      </c>
      <c r="K1307" s="8" t="str">
        <f t="shared" ca="1" si="64"/>
        <v>Debe renovar licencia luego de curso de 8 horas</v>
      </c>
      <c r="L1307" s="8"/>
      <c r="M1307" s="8" t="str">
        <f t="shared" ca="1" si="65"/>
        <v>si</v>
      </c>
      <c r="Q1307" s="23" t="str" cm="1">
        <f t="array" aca="1" ref="Q1307" ca="1">_xlfn.IFS(J1307="no","no",$B$10="si","si")</f>
        <v>no</v>
      </c>
    </row>
    <row r="1308" spans="1:17" x14ac:dyDescent="0.3">
      <c r="A1308" s="63" t="s">
        <v>6036</v>
      </c>
      <c r="B1308" s="56" t="s">
        <v>44</v>
      </c>
      <c r="C1308" s="80" t="s">
        <v>6037</v>
      </c>
      <c r="D1308" s="38" t="s">
        <v>57</v>
      </c>
      <c r="E1308" s="37" t="s">
        <v>6038</v>
      </c>
      <c r="F1308" s="38" t="s">
        <v>53</v>
      </c>
      <c r="G1308" s="39" t="s">
        <v>6039</v>
      </c>
      <c r="H1308" s="40">
        <v>43628</v>
      </c>
      <c r="I1308" s="41">
        <f>Table13[[#This Row],[Fecha 
de 
expedición]]+1461</f>
        <v>45089</v>
      </c>
      <c r="J1308" s="62" t="str">
        <f t="shared" ca="1" si="63"/>
        <v>no</v>
      </c>
      <c r="K1308" s="8" t="str">
        <f t="shared" ca="1" si="64"/>
        <v>Debe renovar licencia luego de curso de 8 horas</v>
      </c>
      <c r="L1308" s="8"/>
      <c r="M1308" s="8" t="str">
        <f t="shared" ca="1" si="65"/>
        <v>si</v>
      </c>
      <c r="Q1308" s="23" t="str" cm="1">
        <f t="array" aca="1" ref="Q1308" ca="1">_xlfn.IFS(J1308="no","no",$B$10="si","si")</f>
        <v>no</v>
      </c>
    </row>
    <row r="1309" spans="1:17" x14ac:dyDescent="0.3">
      <c r="A1309" s="63" t="s">
        <v>6040</v>
      </c>
      <c r="B1309" s="56" t="s">
        <v>44</v>
      </c>
      <c r="C1309" s="80" t="s">
        <v>6041</v>
      </c>
      <c r="D1309" s="38" t="s">
        <v>57</v>
      </c>
      <c r="E1309" s="37" t="s">
        <v>6042</v>
      </c>
      <c r="F1309" s="38" t="s">
        <v>124</v>
      </c>
      <c r="G1309" s="39" t="s">
        <v>6043</v>
      </c>
      <c r="H1309" s="40">
        <v>43628</v>
      </c>
      <c r="I1309" s="41">
        <f>Table13[[#This Row],[Fecha 
de 
expedición]]+1461</f>
        <v>45089</v>
      </c>
      <c r="J1309" s="62" t="str">
        <f t="shared" ca="1" si="63"/>
        <v>no</v>
      </c>
      <c r="K1309" s="8" t="str">
        <f t="shared" ca="1" si="64"/>
        <v>Debe renovar licencia luego de curso de 8 horas</v>
      </c>
      <c r="L1309" s="8"/>
      <c r="M1309" s="8" t="str">
        <f t="shared" ca="1" si="65"/>
        <v>si</v>
      </c>
      <c r="Q1309" s="23" t="str" cm="1">
        <f t="array" aca="1" ref="Q1309" ca="1">_xlfn.IFS(J1309="no","no",$B$10="si","si")</f>
        <v>no</v>
      </c>
    </row>
    <row r="1310" spans="1:17" x14ac:dyDescent="0.3">
      <c r="A1310" s="63" t="s">
        <v>6044</v>
      </c>
      <c r="B1310" s="56" t="s">
        <v>44</v>
      </c>
      <c r="C1310" s="80" t="s">
        <v>6045</v>
      </c>
      <c r="D1310" s="38" t="s">
        <v>57</v>
      </c>
      <c r="E1310" s="37" t="s">
        <v>6046</v>
      </c>
      <c r="F1310" s="38" t="s">
        <v>155</v>
      </c>
      <c r="G1310" s="39" t="s">
        <v>10264</v>
      </c>
      <c r="H1310" s="40">
        <v>43628</v>
      </c>
      <c r="I1310" s="41">
        <f>Table13[[#This Row],[Fecha 
de 
expedición]]+1461</f>
        <v>45089</v>
      </c>
      <c r="J1310" s="62" t="str">
        <f t="shared" ca="1" si="63"/>
        <v>no</v>
      </c>
      <c r="K1310" s="8" t="str">
        <f t="shared" ca="1" si="64"/>
        <v>Debe renovar licencia luego de curso de 8 horas</v>
      </c>
      <c r="L1310" s="8"/>
      <c r="M1310" s="8" t="str">
        <f t="shared" ca="1" si="65"/>
        <v>si</v>
      </c>
      <c r="Q1310" s="23" t="str" cm="1">
        <f t="array" aca="1" ref="Q1310" ca="1">_xlfn.IFS(J1310="no","no",$B$10="si","si")</f>
        <v>no</v>
      </c>
    </row>
    <row r="1311" spans="1:17" x14ac:dyDescent="0.3">
      <c r="A1311" s="63" t="s">
        <v>6048</v>
      </c>
      <c r="B1311" s="56" t="s">
        <v>44</v>
      </c>
      <c r="C1311" s="80" t="s">
        <v>6049</v>
      </c>
      <c r="D1311" s="38" t="s">
        <v>57</v>
      </c>
      <c r="E1311" s="37" t="s">
        <v>6050</v>
      </c>
      <c r="F1311" s="38" t="s">
        <v>74</v>
      </c>
      <c r="G1311" s="39" t="s">
        <v>10265</v>
      </c>
      <c r="H1311" s="40">
        <v>43628</v>
      </c>
      <c r="I1311" s="41">
        <f>Table13[[#This Row],[Fecha 
de 
expedición]]+1461</f>
        <v>45089</v>
      </c>
      <c r="J1311" s="62" t="str">
        <f t="shared" ca="1" si="63"/>
        <v>no</v>
      </c>
      <c r="K1311" s="8" t="str">
        <f t="shared" ca="1" si="64"/>
        <v>Debe renovar licencia luego de curso de 8 horas</v>
      </c>
      <c r="L1311" s="8"/>
      <c r="M1311" s="8" t="str">
        <f t="shared" ca="1" si="65"/>
        <v>si</v>
      </c>
      <c r="Q1311" s="23" t="str" cm="1">
        <f t="array" aca="1" ref="Q1311" ca="1">_xlfn.IFS(J1311="no","no",$B$10="si","si")</f>
        <v>no</v>
      </c>
    </row>
    <row r="1312" spans="1:17" x14ac:dyDescent="0.3">
      <c r="A1312" s="63" t="s">
        <v>6052</v>
      </c>
      <c r="B1312" s="56" t="s">
        <v>44</v>
      </c>
      <c r="C1312" s="80" t="s">
        <v>6053</v>
      </c>
      <c r="D1312" s="38" t="s">
        <v>57</v>
      </c>
      <c r="E1312" s="37" t="s">
        <v>10266</v>
      </c>
      <c r="F1312" s="38" t="s">
        <v>1349</v>
      </c>
      <c r="G1312" s="39" t="s">
        <v>10267</v>
      </c>
      <c r="H1312" s="40">
        <v>43628</v>
      </c>
      <c r="I1312" s="41">
        <f>Table13[[#This Row],[Fecha 
de 
expedición]]+1461</f>
        <v>45089</v>
      </c>
      <c r="J1312" s="62" t="str">
        <f t="shared" ca="1" si="63"/>
        <v>no</v>
      </c>
      <c r="K1312" s="8" t="str">
        <f t="shared" ca="1" si="64"/>
        <v>Debe renovar licencia luego de curso de 8 horas</v>
      </c>
      <c r="L1312" s="8"/>
      <c r="M1312" s="8" t="str">
        <f t="shared" ca="1" si="65"/>
        <v>si</v>
      </c>
      <c r="Q1312" s="23" t="str" cm="1">
        <f t="array" aca="1" ref="Q1312" ca="1">_xlfn.IFS(J1312="no","no",$B$10="si","si")</f>
        <v>no</v>
      </c>
    </row>
    <row r="1313" spans="1:17" x14ac:dyDescent="0.3">
      <c r="A1313" s="63" t="s">
        <v>6056</v>
      </c>
      <c r="B1313" s="56" t="s">
        <v>44</v>
      </c>
      <c r="C1313" s="80" t="s">
        <v>6057</v>
      </c>
      <c r="D1313" s="38" t="s">
        <v>57</v>
      </c>
      <c r="E1313" s="37" t="s">
        <v>3938</v>
      </c>
      <c r="F1313" s="38" t="s">
        <v>299</v>
      </c>
      <c r="G1313" s="39" t="s">
        <v>6058</v>
      </c>
      <c r="H1313" s="40">
        <v>43628</v>
      </c>
      <c r="I1313" s="41">
        <f>Table13[[#This Row],[Fecha 
de 
expedición]]+1461</f>
        <v>45089</v>
      </c>
      <c r="J1313" s="62" t="str">
        <f t="shared" ca="1" si="63"/>
        <v>no</v>
      </c>
      <c r="K1313" s="8" t="str">
        <f t="shared" ca="1" si="64"/>
        <v>Debe renovar licencia luego de curso de 8 horas</v>
      </c>
      <c r="L1313" s="8"/>
      <c r="M1313" s="8" t="str">
        <f t="shared" ca="1" si="65"/>
        <v>si</v>
      </c>
      <c r="Q1313" s="23" t="str" cm="1">
        <f t="array" aca="1" ref="Q1313" ca="1">_xlfn.IFS(J1313="no","no",$B$10="si","si")</f>
        <v>no</v>
      </c>
    </row>
    <row r="1314" spans="1:17" x14ac:dyDescent="0.3">
      <c r="A1314" s="63" t="s">
        <v>6059</v>
      </c>
      <c r="B1314" s="56" t="s">
        <v>44</v>
      </c>
      <c r="C1314" s="80" t="s">
        <v>6060</v>
      </c>
      <c r="D1314" s="38" t="s">
        <v>57</v>
      </c>
      <c r="E1314" s="37" t="s">
        <v>6061</v>
      </c>
      <c r="F1314" s="38" t="s">
        <v>74</v>
      </c>
      <c r="G1314" s="39" t="s">
        <v>10268</v>
      </c>
      <c r="H1314" s="40">
        <v>43641</v>
      </c>
      <c r="I1314" s="41">
        <f>Table13[[#This Row],[Fecha 
de 
expedición]]+1461</f>
        <v>45102</v>
      </c>
      <c r="J1314" s="62" t="str">
        <f t="shared" ca="1" si="63"/>
        <v>no</v>
      </c>
      <c r="K1314" s="8" t="str">
        <f t="shared" ca="1" si="64"/>
        <v>Debe renovar licencia luego de curso de 8 horas</v>
      </c>
      <c r="L1314" s="8"/>
      <c r="M1314" s="8" t="str">
        <f t="shared" ca="1" si="65"/>
        <v>si</v>
      </c>
      <c r="Q1314" s="23" t="str" cm="1">
        <f t="array" aca="1" ref="Q1314" ca="1">_xlfn.IFS(J1314="no","no",$B$10="si","si")</f>
        <v>no</v>
      </c>
    </row>
    <row r="1315" spans="1:17" x14ac:dyDescent="0.3">
      <c r="A1315" s="63" t="s">
        <v>6063</v>
      </c>
      <c r="B1315" s="56" t="s">
        <v>44</v>
      </c>
      <c r="C1315" s="80" t="s">
        <v>6064</v>
      </c>
      <c r="D1315" s="38" t="s">
        <v>57</v>
      </c>
      <c r="E1315" s="37" t="s">
        <v>6065</v>
      </c>
      <c r="F1315" s="38" t="s">
        <v>74</v>
      </c>
      <c r="G1315" s="39" t="s">
        <v>6066</v>
      </c>
      <c r="H1315" s="40">
        <v>43641</v>
      </c>
      <c r="I1315" s="41">
        <f>Table13[[#This Row],[Fecha 
de 
expedición]]+1461</f>
        <v>45102</v>
      </c>
      <c r="J1315" s="62" t="str">
        <f t="shared" ca="1" si="63"/>
        <v>no</v>
      </c>
      <c r="K1315" s="8" t="str">
        <f t="shared" ca="1" si="64"/>
        <v>Debe renovar licencia luego de curso de 8 horas</v>
      </c>
      <c r="L1315" s="8"/>
      <c r="M1315" s="8" t="str">
        <f t="shared" ca="1" si="65"/>
        <v>si</v>
      </c>
      <c r="Q1315" s="23" t="str" cm="1">
        <f t="array" aca="1" ref="Q1315" ca="1">_xlfn.IFS(J1315="no","no",$B$10="si","si")</f>
        <v>no</v>
      </c>
    </row>
    <row r="1316" spans="1:17" x14ac:dyDescent="0.3">
      <c r="A1316" s="63" t="s">
        <v>6067</v>
      </c>
      <c r="B1316" s="56" t="s">
        <v>44</v>
      </c>
      <c r="C1316" s="80" t="s">
        <v>6068</v>
      </c>
      <c r="D1316" s="38" t="s">
        <v>57</v>
      </c>
      <c r="E1316" s="37" t="s">
        <v>3938</v>
      </c>
      <c r="F1316" s="38" t="s">
        <v>89</v>
      </c>
      <c r="G1316" s="39" t="s">
        <v>6069</v>
      </c>
      <c r="H1316" s="40">
        <v>43641</v>
      </c>
      <c r="I1316" s="41">
        <f>Table13[[#This Row],[Fecha 
de 
expedición]]+1461</f>
        <v>45102</v>
      </c>
      <c r="J1316" s="62" t="str">
        <f t="shared" ca="1" si="63"/>
        <v>no</v>
      </c>
      <c r="K1316" s="8" t="str">
        <f t="shared" ca="1" si="64"/>
        <v>Debe renovar licencia luego de curso de 8 horas</v>
      </c>
      <c r="L1316" s="8"/>
      <c r="M1316" s="8" t="str">
        <f t="shared" ca="1" si="65"/>
        <v>si</v>
      </c>
      <c r="Q1316" s="23" t="str" cm="1">
        <f t="array" aca="1" ref="Q1316" ca="1">_xlfn.IFS(J1316="no","no",$B$10="si","si")</f>
        <v>no</v>
      </c>
    </row>
    <row r="1317" spans="1:17" x14ac:dyDescent="0.3">
      <c r="A1317" s="63" t="s">
        <v>6070</v>
      </c>
      <c r="B1317" s="56" t="s">
        <v>44</v>
      </c>
      <c r="C1317" s="80" t="s">
        <v>6071</v>
      </c>
      <c r="D1317" s="38" t="s">
        <v>57</v>
      </c>
      <c r="E1317" s="37" t="s">
        <v>6072</v>
      </c>
      <c r="F1317" s="38" t="s">
        <v>508</v>
      </c>
      <c r="G1317" s="39" t="s">
        <v>6073</v>
      </c>
      <c r="H1317" s="40">
        <v>43641</v>
      </c>
      <c r="I1317" s="41">
        <f>Table13[[#This Row],[Fecha 
de 
expedición]]+1461</f>
        <v>45102</v>
      </c>
      <c r="J1317" s="62" t="str">
        <f t="shared" ca="1" si="63"/>
        <v>no</v>
      </c>
      <c r="K1317" s="8" t="str">
        <f t="shared" ca="1" si="64"/>
        <v>Debe renovar licencia luego de curso de 8 horas</v>
      </c>
      <c r="L1317" s="8"/>
      <c r="M1317" s="8" t="str">
        <f t="shared" ca="1" si="65"/>
        <v>si</v>
      </c>
      <c r="Q1317" s="23" t="str" cm="1">
        <f t="array" aca="1" ref="Q1317" ca="1">_xlfn.IFS(J1317="no","no",$B$10="si","si")</f>
        <v>no</v>
      </c>
    </row>
    <row r="1318" spans="1:17" x14ac:dyDescent="0.3">
      <c r="A1318" s="63" t="s">
        <v>6074</v>
      </c>
      <c r="B1318" s="56" t="s">
        <v>44</v>
      </c>
      <c r="C1318" s="80" t="s">
        <v>6075</v>
      </c>
      <c r="D1318" s="38" t="s">
        <v>57</v>
      </c>
      <c r="E1318" s="37" t="s">
        <v>6076</v>
      </c>
      <c r="F1318" s="38" t="s">
        <v>53</v>
      </c>
      <c r="G1318" s="39" t="s">
        <v>10269</v>
      </c>
      <c r="H1318" s="40">
        <v>43641</v>
      </c>
      <c r="I1318" s="41">
        <f>Table13[[#This Row],[Fecha 
de 
expedición]]+1461</f>
        <v>45102</v>
      </c>
      <c r="J1318" s="62" t="str">
        <f t="shared" ca="1" si="63"/>
        <v>no</v>
      </c>
      <c r="K1318" s="8" t="str">
        <f t="shared" ca="1" si="64"/>
        <v>Debe renovar licencia luego de curso de 8 horas</v>
      </c>
      <c r="L1318" s="8"/>
      <c r="M1318" s="8" t="str">
        <f t="shared" ca="1" si="65"/>
        <v>si</v>
      </c>
      <c r="Q1318" s="23" t="str" cm="1">
        <f t="array" aca="1" ref="Q1318" ca="1">_xlfn.IFS(J1318="no","no",$B$10="si","si")</f>
        <v>no</v>
      </c>
    </row>
    <row r="1319" spans="1:17" x14ac:dyDescent="0.3">
      <c r="A1319" s="63" t="s">
        <v>6078</v>
      </c>
      <c r="B1319" s="56" t="s">
        <v>44</v>
      </c>
      <c r="C1319" s="80" t="s">
        <v>6079</v>
      </c>
      <c r="D1319" s="38" t="s">
        <v>57</v>
      </c>
      <c r="E1319" s="37" t="s">
        <v>6080</v>
      </c>
      <c r="F1319" s="38" t="s">
        <v>425</v>
      </c>
      <c r="G1319" s="39" t="s">
        <v>6081</v>
      </c>
      <c r="H1319" s="40">
        <v>43641</v>
      </c>
      <c r="I1319" s="41">
        <f>Table13[[#This Row],[Fecha 
de 
expedición]]+1461</f>
        <v>45102</v>
      </c>
      <c r="J1319" s="62" t="str">
        <f t="shared" ca="1" si="63"/>
        <v>no</v>
      </c>
      <c r="K1319" s="8" t="str">
        <f t="shared" ca="1" si="64"/>
        <v>Debe renovar licencia luego de curso de 8 horas</v>
      </c>
      <c r="L1319" s="8"/>
      <c r="M1319" s="8" t="str">
        <f t="shared" ca="1" si="65"/>
        <v>si</v>
      </c>
      <c r="Q1319" s="23" t="str" cm="1">
        <f t="array" aca="1" ref="Q1319" ca="1">_xlfn.IFS(J1319="no","no",$B$10="si","si")</f>
        <v>no</v>
      </c>
    </row>
    <row r="1320" spans="1:17" x14ac:dyDescent="0.3">
      <c r="A1320" s="63" t="s">
        <v>6082</v>
      </c>
      <c r="B1320" s="56" t="s">
        <v>44</v>
      </c>
      <c r="C1320" s="80" t="s">
        <v>6083</v>
      </c>
      <c r="D1320" s="38" t="s">
        <v>57</v>
      </c>
      <c r="E1320" s="37" t="s">
        <v>6084</v>
      </c>
      <c r="F1320" s="38" t="s">
        <v>89</v>
      </c>
      <c r="G1320" s="39" t="s">
        <v>6085</v>
      </c>
      <c r="H1320" s="40">
        <v>43641</v>
      </c>
      <c r="I1320" s="41">
        <f>Table13[[#This Row],[Fecha 
de 
expedición]]+1461</f>
        <v>45102</v>
      </c>
      <c r="J1320" s="62" t="str">
        <f t="shared" ca="1" si="63"/>
        <v>no</v>
      </c>
      <c r="K1320" s="8" t="str">
        <f t="shared" ca="1" si="64"/>
        <v>Debe renovar licencia luego de curso de 8 horas</v>
      </c>
      <c r="L1320" s="8"/>
      <c r="M1320" s="8" t="str">
        <f t="shared" ca="1" si="65"/>
        <v>si</v>
      </c>
      <c r="Q1320" s="23" t="str" cm="1">
        <f t="array" aca="1" ref="Q1320" ca="1">_xlfn.IFS(J1320="no","no",$B$10="si","si")</f>
        <v>no</v>
      </c>
    </row>
    <row r="1321" spans="1:17" x14ac:dyDescent="0.3">
      <c r="A1321" s="63" t="s">
        <v>6086</v>
      </c>
      <c r="B1321" s="56" t="s">
        <v>44</v>
      </c>
      <c r="C1321" s="80" t="s">
        <v>6087</v>
      </c>
      <c r="D1321" s="38" t="s">
        <v>46</v>
      </c>
      <c r="E1321" s="37" t="s">
        <v>6088</v>
      </c>
      <c r="F1321" s="38" t="s">
        <v>74</v>
      </c>
      <c r="G1321" s="39" t="s">
        <v>6089</v>
      </c>
      <c r="H1321" s="40">
        <v>43641</v>
      </c>
      <c r="I1321" s="41">
        <f>Table13[[#This Row],[Fecha 
de 
expedición]]+1461</f>
        <v>45102</v>
      </c>
      <c r="J1321" s="62" t="str">
        <f t="shared" ca="1" si="63"/>
        <v>no</v>
      </c>
      <c r="K1321" s="8" t="str">
        <f t="shared" ca="1" si="64"/>
        <v>Debe renovar licencia luego de curso de 8 horas</v>
      </c>
      <c r="L1321" s="8"/>
      <c r="M1321" s="8" t="str">
        <f t="shared" ca="1" si="65"/>
        <v>si</v>
      </c>
      <c r="Q1321" s="23" t="str" cm="1">
        <f t="array" aca="1" ref="Q1321" ca="1">_xlfn.IFS(J1321="no","no",$B$10="si","si")</f>
        <v>no</v>
      </c>
    </row>
    <row r="1322" spans="1:17" x14ac:dyDescent="0.3">
      <c r="A1322" s="63" t="s">
        <v>6090</v>
      </c>
      <c r="B1322" s="56" t="s">
        <v>44</v>
      </c>
      <c r="C1322" s="80" t="s">
        <v>6091</v>
      </c>
      <c r="D1322" s="38" t="s">
        <v>57</v>
      </c>
      <c r="E1322" s="37" t="s">
        <v>3938</v>
      </c>
      <c r="F1322" s="38" t="s">
        <v>237</v>
      </c>
      <c r="G1322" s="39" t="s">
        <v>6092</v>
      </c>
      <c r="H1322" s="40">
        <v>43641</v>
      </c>
      <c r="I1322" s="41">
        <f>Table13[[#This Row],[Fecha 
de 
expedición]]+1461</f>
        <v>45102</v>
      </c>
      <c r="J1322" s="62" t="str">
        <f t="shared" ca="1" si="63"/>
        <v>no</v>
      </c>
      <c r="K1322" s="8" t="str">
        <f t="shared" ca="1" si="64"/>
        <v>Debe renovar licencia luego de curso de 8 horas</v>
      </c>
      <c r="L1322" s="8"/>
      <c r="M1322" s="8" t="str">
        <f t="shared" ca="1" si="65"/>
        <v>si</v>
      </c>
      <c r="Q1322" s="23" t="str" cm="1">
        <f t="array" aca="1" ref="Q1322" ca="1">_xlfn.IFS(J1322="no","no",$B$10="si","si")</f>
        <v>no</v>
      </c>
    </row>
    <row r="1323" spans="1:17" x14ac:dyDescent="0.3">
      <c r="A1323" s="63" t="s">
        <v>10270</v>
      </c>
      <c r="B1323" s="56" t="s">
        <v>44</v>
      </c>
      <c r="C1323" s="80" t="s">
        <v>6094</v>
      </c>
      <c r="D1323" s="38" t="s">
        <v>46</v>
      </c>
      <c r="E1323" s="37" t="s">
        <v>6095</v>
      </c>
      <c r="F1323" s="38" t="s">
        <v>114</v>
      </c>
      <c r="G1323" s="39" t="s">
        <v>10271</v>
      </c>
      <c r="H1323" s="40">
        <v>43641</v>
      </c>
      <c r="I1323" s="41">
        <f>Table13[[#This Row],[Fecha 
de 
expedición]]+1461</f>
        <v>45102</v>
      </c>
      <c r="J1323" s="62" t="str">
        <f t="shared" ca="1" si="63"/>
        <v>no</v>
      </c>
      <c r="K1323" s="8" t="str">
        <f t="shared" ca="1" si="64"/>
        <v>Debe renovar licencia luego de curso de 8 horas</v>
      </c>
      <c r="L1323" s="8"/>
      <c r="M1323" s="8" t="str">
        <f t="shared" ca="1" si="65"/>
        <v>si</v>
      </c>
      <c r="Q1323" s="23" t="str" cm="1">
        <f t="array" aca="1" ref="Q1323" ca="1">_xlfn.IFS(J1323="no","no",$B$10="si","si")</f>
        <v>no</v>
      </c>
    </row>
    <row r="1324" spans="1:17" x14ac:dyDescent="0.3">
      <c r="A1324" s="63" t="s">
        <v>6097</v>
      </c>
      <c r="B1324" s="56" t="s">
        <v>44</v>
      </c>
      <c r="C1324" s="80" t="s">
        <v>6098</v>
      </c>
      <c r="D1324" s="38" t="s">
        <v>57</v>
      </c>
      <c r="E1324" s="37" t="s">
        <v>3938</v>
      </c>
      <c r="F1324" s="38" t="s">
        <v>89</v>
      </c>
      <c r="G1324" s="39" t="s">
        <v>6099</v>
      </c>
      <c r="H1324" s="40">
        <v>43641</v>
      </c>
      <c r="I1324" s="41">
        <f>Table13[[#This Row],[Fecha 
de 
expedición]]+1461</f>
        <v>45102</v>
      </c>
      <c r="J1324" s="62" t="str">
        <f t="shared" ca="1" si="63"/>
        <v>no</v>
      </c>
      <c r="K1324" s="8" t="str">
        <f t="shared" ca="1" si="64"/>
        <v>Debe renovar licencia luego de curso de 8 horas</v>
      </c>
      <c r="L1324" s="8"/>
      <c r="M1324" s="8" t="str">
        <f t="shared" ca="1" si="65"/>
        <v>si</v>
      </c>
      <c r="Q1324" s="23" t="str" cm="1">
        <f t="array" aca="1" ref="Q1324" ca="1">_xlfn.IFS(J1324="no","no",$B$10="si","si")</f>
        <v>no</v>
      </c>
    </row>
    <row r="1325" spans="1:17" x14ac:dyDescent="0.3">
      <c r="A1325" s="63" t="s">
        <v>6100</v>
      </c>
      <c r="B1325" s="56" t="s">
        <v>44</v>
      </c>
      <c r="C1325" s="80" t="s">
        <v>6101</v>
      </c>
      <c r="D1325" s="38" t="s">
        <v>57</v>
      </c>
      <c r="E1325" s="37" t="s">
        <v>6102</v>
      </c>
      <c r="F1325" s="38" t="s">
        <v>84</v>
      </c>
      <c r="G1325" s="39" t="s">
        <v>10272</v>
      </c>
      <c r="H1325" s="40">
        <v>43641</v>
      </c>
      <c r="I1325" s="41">
        <f>Table13[[#This Row],[Fecha 
de 
expedición]]+1461</f>
        <v>45102</v>
      </c>
      <c r="J1325" s="62" t="str">
        <f t="shared" ca="1" si="63"/>
        <v>no</v>
      </c>
      <c r="K1325" s="8" t="str">
        <f t="shared" ca="1" si="64"/>
        <v>Debe renovar licencia luego de curso de 8 horas</v>
      </c>
      <c r="L1325" s="8"/>
      <c r="M1325" s="8" t="str">
        <f t="shared" ca="1" si="65"/>
        <v>si</v>
      </c>
      <c r="Q1325" s="23" t="str" cm="1">
        <f t="array" aca="1" ref="Q1325" ca="1">_xlfn.IFS(J1325="no","no",$B$10="si","si")</f>
        <v>no</v>
      </c>
    </row>
    <row r="1326" spans="1:17" x14ac:dyDescent="0.3">
      <c r="A1326" s="63" t="s">
        <v>6104</v>
      </c>
      <c r="B1326" s="56" t="s">
        <v>44</v>
      </c>
      <c r="C1326" s="80" t="s">
        <v>6105</v>
      </c>
      <c r="D1326" s="38" t="s">
        <v>57</v>
      </c>
      <c r="E1326" s="37" t="s">
        <v>10273</v>
      </c>
      <c r="F1326" s="38" t="s">
        <v>508</v>
      </c>
      <c r="G1326" s="39" t="s">
        <v>6107</v>
      </c>
      <c r="H1326" s="40">
        <v>43662</v>
      </c>
      <c r="I1326" s="41">
        <f>Table13[[#This Row],[Fecha 
de 
expedición]]+1461</f>
        <v>45123</v>
      </c>
      <c r="J1326" s="62" t="str">
        <f t="shared" ca="1" si="63"/>
        <v>no</v>
      </c>
      <c r="K1326" s="8" t="str">
        <f t="shared" ca="1" si="64"/>
        <v>Debe renovar licencia luego de curso de 8 horas</v>
      </c>
      <c r="L1326" s="8"/>
      <c r="M1326" s="8" t="str">
        <f t="shared" ca="1" si="65"/>
        <v>si</v>
      </c>
      <c r="Q1326" s="23" t="str" cm="1">
        <f t="array" aca="1" ref="Q1326" ca="1">_xlfn.IFS(J1326="no","no",$B$10="si","si")</f>
        <v>no</v>
      </c>
    </row>
    <row r="1327" spans="1:17" x14ac:dyDescent="0.3">
      <c r="A1327" s="63" t="s">
        <v>6108</v>
      </c>
      <c r="B1327" s="56" t="s">
        <v>44</v>
      </c>
      <c r="C1327" s="80" t="s">
        <v>6109</v>
      </c>
      <c r="D1327" s="38" t="s">
        <v>57</v>
      </c>
      <c r="E1327" s="37" t="s">
        <v>10274</v>
      </c>
      <c r="F1327" s="38" t="s">
        <v>835</v>
      </c>
      <c r="G1327" s="39" t="s">
        <v>6111</v>
      </c>
      <c r="H1327" s="40">
        <v>43662</v>
      </c>
      <c r="I1327" s="41">
        <f>Table13[[#This Row],[Fecha 
de 
expedición]]+1461</f>
        <v>45123</v>
      </c>
      <c r="J1327" s="62" t="str">
        <f t="shared" ca="1" si="63"/>
        <v>no</v>
      </c>
      <c r="K1327" s="8" t="str">
        <f t="shared" ca="1" si="64"/>
        <v>Debe renovar licencia luego de curso de 8 horas</v>
      </c>
      <c r="L1327" s="8"/>
      <c r="M1327" s="8" t="str">
        <f t="shared" ca="1" si="65"/>
        <v>si</v>
      </c>
      <c r="Q1327" s="23" t="str" cm="1">
        <f t="array" aca="1" ref="Q1327" ca="1">_xlfn.IFS(J1327="no","no",$B$10="si","si")</f>
        <v>no</v>
      </c>
    </row>
    <row r="1328" spans="1:17" x14ac:dyDescent="0.3">
      <c r="A1328" s="63" t="s">
        <v>6112</v>
      </c>
      <c r="B1328" s="56" t="s">
        <v>44</v>
      </c>
      <c r="C1328" s="80" t="s">
        <v>6113</v>
      </c>
      <c r="D1328" s="38" t="s">
        <v>46</v>
      </c>
      <c r="E1328" s="37" t="s">
        <v>6114</v>
      </c>
      <c r="F1328" s="38" t="s">
        <v>835</v>
      </c>
      <c r="G1328" s="39" t="s">
        <v>6115</v>
      </c>
      <c r="H1328" s="40">
        <v>43662</v>
      </c>
      <c r="I1328" s="41">
        <f>Table13[[#This Row],[Fecha 
de 
expedición]]+1461</f>
        <v>45123</v>
      </c>
      <c r="J1328" s="62" t="str">
        <f t="shared" ca="1" si="63"/>
        <v>no</v>
      </c>
      <c r="K1328" s="8" t="str">
        <f t="shared" ca="1" si="64"/>
        <v>Debe renovar licencia luego de curso de 8 horas</v>
      </c>
      <c r="L1328" s="8"/>
      <c r="M1328" s="8" t="str">
        <f t="shared" ca="1" si="65"/>
        <v>si</v>
      </c>
      <c r="Q1328" s="23" t="str" cm="1">
        <f t="array" aca="1" ref="Q1328" ca="1">_xlfn.IFS(J1328="no","no",$B$10="si","si")</f>
        <v>no</v>
      </c>
    </row>
    <row r="1329" spans="1:17" x14ac:dyDescent="0.3">
      <c r="A1329" s="63" t="s">
        <v>6116</v>
      </c>
      <c r="B1329" s="56" t="s">
        <v>44</v>
      </c>
      <c r="C1329" s="80" t="s">
        <v>6117</v>
      </c>
      <c r="D1329" s="38" t="s">
        <v>57</v>
      </c>
      <c r="E1329" s="37" t="s">
        <v>6118</v>
      </c>
      <c r="F1329" s="38" t="s">
        <v>924</v>
      </c>
      <c r="G1329" s="39" t="s">
        <v>10275</v>
      </c>
      <c r="H1329" s="40">
        <v>43662</v>
      </c>
      <c r="I1329" s="41">
        <f>Table13[[#This Row],[Fecha 
de 
expedición]]+1461</f>
        <v>45123</v>
      </c>
      <c r="J1329" s="62" t="str">
        <f t="shared" ca="1" si="63"/>
        <v>no</v>
      </c>
      <c r="K1329" s="8" t="str">
        <f t="shared" ca="1" si="64"/>
        <v>Debe renovar licencia luego de curso de 8 horas</v>
      </c>
      <c r="L1329" s="8"/>
      <c r="M1329" s="8" t="str">
        <f t="shared" ca="1" si="65"/>
        <v>si</v>
      </c>
      <c r="Q1329" s="23" t="str" cm="1">
        <f t="array" aca="1" ref="Q1329" ca="1">_xlfn.IFS(J1329="no","no",$B$10="si","si")</f>
        <v>no</v>
      </c>
    </row>
    <row r="1330" spans="1:17" x14ac:dyDescent="0.3">
      <c r="A1330" s="63" t="s">
        <v>6120</v>
      </c>
      <c r="B1330" s="56" t="s">
        <v>44</v>
      </c>
      <c r="C1330" s="80" t="s">
        <v>6121</v>
      </c>
      <c r="D1330" s="38" t="s">
        <v>57</v>
      </c>
      <c r="E1330" s="37" t="s">
        <v>6122</v>
      </c>
      <c r="F1330" s="38" t="s">
        <v>466</v>
      </c>
      <c r="G1330" s="39" t="s">
        <v>10276</v>
      </c>
      <c r="H1330" s="40">
        <v>43662</v>
      </c>
      <c r="I1330" s="41">
        <f>Table13[[#This Row],[Fecha 
de 
expedición]]+1461</f>
        <v>45123</v>
      </c>
      <c r="J1330" s="62" t="str">
        <f t="shared" ca="1" si="63"/>
        <v>no</v>
      </c>
      <c r="K1330" s="8" t="str">
        <f t="shared" ca="1" si="64"/>
        <v>Debe renovar licencia luego de curso de 8 horas</v>
      </c>
      <c r="L1330" s="8"/>
      <c r="M1330" s="8" t="str">
        <f t="shared" ca="1" si="65"/>
        <v>si</v>
      </c>
      <c r="Q1330" s="23" t="str" cm="1">
        <f t="array" aca="1" ref="Q1330" ca="1">_xlfn.IFS(J1330="no","no",$B$10="si","si")</f>
        <v>no</v>
      </c>
    </row>
    <row r="1331" spans="1:17" x14ac:dyDescent="0.3">
      <c r="A1331" s="63" t="s">
        <v>6124</v>
      </c>
      <c r="B1331" s="56" t="s">
        <v>44</v>
      </c>
      <c r="C1331" s="80" t="s">
        <v>6125</v>
      </c>
      <c r="D1331" s="38" t="s">
        <v>57</v>
      </c>
      <c r="E1331" s="37" t="s">
        <v>10277</v>
      </c>
      <c r="F1331" s="38" t="s">
        <v>835</v>
      </c>
      <c r="G1331" s="39" t="s">
        <v>10278</v>
      </c>
      <c r="H1331" s="40">
        <v>43662</v>
      </c>
      <c r="I1331" s="41">
        <f>Table13[[#This Row],[Fecha 
de 
expedición]]+1461</f>
        <v>45123</v>
      </c>
      <c r="J1331" s="62" t="str">
        <f t="shared" ca="1" si="63"/>
        <v>no</v>
      </c>
      <c r="K1331" s="8" t="str">
        <f t="shared" ca="1" si="64"/>
        <v>Debe renovar licencia luego de curso de 8 horas</v>
      </c>
      <c r="L1331" s="8"/>
      <c r="M1331" s="8" t="str">
        <f t="shared" ca="1" si="65"/>
        <v>si</v>
      </c>
      <c r="Q1331" s="23" t="str" cm="1">
        <f t="array" aca="1" ref="Q1331" ca="1">_xlfn.IFS(J1331="no","no",$B$10="si","si")</f>
        <v>no</v>
      </c>
    </row>
    <row r="1332" spans="1:17" x14ac:dyDescent="0.3">
      <c r="A1332" s="63" t="s">
        <v>6128</v>
      </c>
      <c r="B1332" s="56" t="s">
        <v>44</v>
      </c>
      <c r="C1332" s="80" t="s">
        <v>6129</v>
      </c>
      <c r="D1332" s="38" t="s">
        <v>57</v>
      </c>
      <c r="E1332" s="37" t="s">
        <v>6130</v>
      </c>
      <c r="F1332" s="38" t="s">
        <v>835</v>
      </c>
      <c r="G1332" s="39" t="s">
        <v>10279</v>
      </c>
      <c r="H1332" s="40">
        <v>43662</v>
      </c>
      <c r="I1332" s="41">
        <f>Table13[[#This Row],[Fecha 
de 
expedición]]+1461</f>
        <v>45123</v>
      </c>
      <c r="J1332" s="62" t="str">
        <f t="shared" ca="1" si="63"/>
        <v>no</v>
      </c>
      <c r="K1332" s="8" t="str">
        <f t="shared" ca="1" si="64"/>
        <v>Debe renovar licencia luego de curso de 8 horas</v>
      </c>
      <c r="L1332" s="8"/>
      <c r="M1332" s="8" t="str">
        <f t="shared" ca="1" si="65"/>
        <v>si</v>
      </c>
      <c r="Q1332" s="23" t="str" cm="1">
        <f t="array" aca="1" ref="Q1332" ca="1">_xlfn.IFS(J1332="no","no",$B$10="si","si")</f>
        <v>no</v>
      </c>
    </row>
    <row r="1333" spans="1:17" x14ac:dyDescent="0.3">
      <c r="A1333" s="63" t="s">
        <v>6132</v>
      </c>
      <c r="B1333" s="56" t="s">
        <v>44</v>
      </c>
      <c r="C1333" s="80" t="s">
        <v>6133</v>
      </c>
      <c r="D1333" s="38" t="s">
        <v>57</v>
      </c>
      <c r="E1333" s="37" t="s">
        <v>6134</v>
      </c>
      <c r="F1333" s="38" t="s">
        <v>194</v>
      </c>
      <c r="G1333" s="39" t="s">
        <v>6135</v>
      </c>
      <c r="H1333" s="40">
        <v>43662</v>
      </c>
      <c r="I1333" s="41">
        <f>Table13[[#This Row],[Fecha 
de 
expedición]]+1461</f>
        <v>45123</v>
      </c>
      <c r="J1333" s="62" t="str">
        <f t="shared" ca="1" si="63"/>
        <v>no</v>
      </c>
      <c r="K1333" s="8" t="str">
        <f t="shared" ca="1" si="64"/>
        <v>Debe renovar licencia luego de curso de 8 horas</v>
      </c>
      <c r="L1333" s="8"/>
      <c r="M1333" s="8" t="str">
        <f t="shared" ca="1" si="65"/>
        <v>si</v>
      </c>
      <c r="Q1333" s="23" t="str" cm="1">
        <f t="array" aca="1" ref="Q1333" ca="1">_xlfn.IFS(J1333="no","no",$B$10="si","si")</f>
        <v>no</v>
      </c>
    </row>
    <row r="1334" spans="1:17" x14ac:dyDescent="0.3">
      <c r="A1334" s="63" t="s">
        <v>6136</v>
      </c>
      <c r="B1334" s="56" t="s">
        <v>44</v>
      </c>
      <c r="C1334" s="80" t="s">
        <v>6137</v>
      </c>
      <c r="D1334" s="38" t="s">
        <v>57</v>
      </c>
      <c r="E1334" s="37" t="s">
        <v>6138</v>
      </c>
      <c r="F1334" s="38" t="s">
        <v>453</v>
      </c>
      <c r="G1334" s="39" t="s">
        <v>10280</v>
      </c>
      <c r="H1334" s="40">
        <v>43662</v>
      </c>
      <c r="I1334" s="41">
        <f>Table13[[#This Row],[Fecha 
de 
expedición]]+1461</f>
        <v>45123</v>
      </c>
      <c r="J1334" s="62" t="str">
        <f t="shared" ca="1" si="63"/>
        <v>no</v>
      </c>
      <c r="K1334" s="8" t="str">
        <f t="shared" ca="1" si="64"/>
        <v>Debe renovar licencia luego de curso de 8 horas</v>
      </c>
      <c r="L1334" s="8"/>
      <c r="M1334" s="8" t="str">
        <f t="shared" ca="1" si="65"/>
        <v>si</v>
      </c>
      <c r="Q1334" s="23" t="str" cm="1">
        <f t="array" aca="1" ref="Q1334" ca="1">_xlfn.IFS(J1334="no","no",$B$10="si","si")</f>
        <v>no</v>
      </c>
    </row>
    <row r="1335" spans="1:17" x14ac:dyDescent="0.3">
      <c r="A1335" s="63" t="s">
        <v>6140</v>
      </c>
      <c r="B1335" s="56" t="s">
        <v>44</v>
      </c>
      <c r="C1335" s="80" t="s">
        <v>6141</v>
      </c>
      <c r="D1335" s="38" t="s">
        <v>57</v>
      </c>
      <c r="E1335" s="37" t="s">
        <v>10281</v>
      </c>
      <c r="F1335" s="38" t="s">
        <v>3170</v>
      </c>
      <c r="G1335" s="39" t="s">
        <v>6143</v>
      </c>
      <c r="H1335" s="40">
        <v>43662</v>
      </c>
      <c r="I1335" s="41">
        <f>Table13[[#This Row],[Fecha 
de 
expedición]]+1461</f>
        <v>45123</v>
      </c>
      <c r="J1335" s="62" t="str">
        <f t="shared" ca="1" si="63"/>
        <v>no</v>
      </c>
      <c r="K1335" s="8" t="str">
        <f t="shared" ca="1" si="64"/>
        <v>Debe renovar licencia luego de curso de 8 horas</v>
      </c>
      <c r="L1335" s="8"/>
      <c r="M1335" s="8" t="str">
        <f t="shared" ca="1" si="65"/>
        <v>si</v>
      </c>
      <c r="Q1335" s="23" t="str" cm="1">
        <f t="array" aca="1" ref="Q1335" ca="1">_xlfn.IFS(J1335="no","no",$B$10="si","si")</f>
        <v>no</v>
      </c>
    </row>
    <row r="1336" spans="1:17" x14ac:dyDescent="0.3">
      <c r="A1336" s="63" t="s">
        <v>6144</v>
      </c>
      <c r="B1336" s="56" t="s">
        <v>44</v>
      </c>
      <c r="C1336" s="80" t="s">
        <v>6145</v>
      </c>
      <c r="D1336" s="38" t="s">
        <v>57</v>
      </c>
      <c r="E1336" s="37" t="s">
        <v>6146</v>
      </c>
      <c r="F1336" s="38" t="s">
        <v>194</v>
      </c>
      <c r="G1336" s="39" t="s">
        <v>6147</v>
      </c>
      <c r="H1336" s="40">
        <v>43670</v>
      </c>
      <c r="I1336" s="41">
        <f>Table13[[#This Row],[Fecha 
de 
expedición]]+1461</f>
        <v>45131</v>
      </c>
      <c r="J1336" s="62" t="str">
        <f t="shared" ca="1" si="63"/>
        <v>no</v>
      </c>
      <c r="K1336" s="8" t="str">
        <f t="shared" ca="1" si="64"/>
        <v>Debe renovar licencia luego de curso de 8 horas</v>
      </c>
      <c r="L1336" s="8"/>
      <c r="M1336" s="8" t="str">
        <f t="shared" ca="1" si="65"/>
        <v>si</v>
      </c>
      <c r="Q1336" s="23" t="str" cm="1">
        <f t="array" aca="1" ref="Q1336" ca="1">_xlfn.IFS(J1336="no","no",$B$10="si","si")</f>
        <v>no</v>
      </c>
    </row>
    <row r="1337" spans="1:17" x14ac:dyDescent="0.3">
      <c r="A1337" s="63" t="s">
        <v>6148</v>
      </c>
      <c r="B1337" s="56" t="s">
        <v>44</v>
      </c>
      <c r="C1337" s="80" t="s">
        <v>6149</v>
      </c>
      <c r="D1337" s="38" t="s">
        <v>57</v>
      </c>
      <c r="E1337" s="37" t="s">
        <v>6150</v>
      </c>
      <c r="F1337" s="38" t="s">
        <v>53</v>
      </c>
      <c r="G1337" s="39" t="s">
        <v>6151</v>
      </c>
      <c r="H1337" s="40">
        <v>43670</v>
      </c>
      <c r="I1337" s="41">
        <f>Table13[[#This Row],[Fecha 
de 
expedición]]+1461</f>
        <v>45131</v>
      </c>
      <c r="J1337" s="62" t="str">
        <f t="shared" ca="1" si="63"/>
        <v>no</v>
      </c>
      <c r="K1337" s="8" t="str">
        <f t="shared" ca="1" si="64"/>
        <v>Debe renovar licencia luego de curso de 8 horas</v>
      </c>
      <c r="L1337" s="8"/>
      <c r="M1337" s="8" t="str">
        <f t="shared" ca="1" si="65"/>
        <v>si</v>
      </c>
      <c r="Q1337" s="23" t="str" cm="1">
        <f t="array" aca="1" ref="Q1337" ca="1">_xlfn.IFS(J1337="no","no",$B$10="si","si")</f>
        <v>no</v>
      </c>
    </row>
    <row r="1338" spans="1:17" x14ac:dyDescent="0.3">
      <c r="A1338" s="63" t="s">
        <v>6152</v>
      </c>
      <c r="B1338" s="56" t="s">
        <v>44</v>
      </c>
      <c r="C1338" s="80" t="s">
        <v>6153</v>
      </c>
      <c r="D1338" s="38" t="s">
        <v>46</v>
      </c>
      <c r="E1338" s="37" t="s">
        <v>6154</v>
      </c>
      <c r="F1338" s="38" t="s">
        <v>74</v>
      </c>
      <c r="G1338" s="39" t="s">
        <v>6155</v>
      </c>
      <c r="H1338" s="40">
        <v>43672</v>
      </c>
      <c r="I1338" s="41">
        <f>Table13[[#This Row],[Fecha 
de 
expedición]]+1461</f>
        <v>45133</v>
      </c>
      <c r="J1338" s="62" t="str">
        <f t="shared" ca="1" si="63"/>
        <v>no</v>
      </c>
      <c r="K1338" s="8" t="str">
        <f t="shared" ca="1" si="64"/>
        <v>Debe renovar licencia luego de curso de 8 horas</v>
      </c>
      <c r="L1338" s="8"/>
      <c r="M1338" s="8" t="str">
        <f t="shared" ca="1" si="65"/>
        <v>si</v>
      </c>
      <c r="Q1338" s="23" t="str" cm="1">
        <f t="array" aca="1" ref="Q1338" ca="1">_xlfn.IFS(J1338="no","no",$B$10="si","si")</f>
        <v>no</v>
      </c>
    </row>
    <row r="1339" spans="1:17" x14ac:dyDescent="0.3">
      <c r="A1339" s="63" t="s">
        <v>6156</v>
      </c>
      <c r="B1339" s="56" t="s">
        <v>44</v>
      </c>
      <c r="C1339" s="80" t="s">
        <v>6157</v>
      </c>
      <c r="D1339" s="38" t="s">
        <v>57</v>
      </c>
      <c r="E1339" s="37" t="s">
        <v>6158</v>
      </c>
      <c r="F1339" s="38" t="s">
        <v>262</v>
      </c>
      <c r="G1339" s="39" t="s">
        <v>10282</v>
      </c>
      <c r="H1339" s="40">
        <v>43672</v>
      </c>
      <c r="I1339" s="41">
        <f>Table13[[#This Row],[Fecha 
de 
expedición]]+1461</f>
        <v>45133</v>
      </c>
      <c r="J1339" s="62" t="str">
        <f t="shared" ca="1" si="63"/>
        <v>no</v>
      </c>
      <c r="K1339" s="8" t="str">
        <f t="shared" ca="1" si="64"/>
        <v>Debe renovar licencia luego de curso de 8 horas</v>
      </c>
      <c r="L1339" s="8"/>
      <c r="M1339" s="8" t="str">
        <f t="shared" ca="1" si="65"/>
        <v>si</v>
      </c>
      <c r="Q1339" s="23" t="str" cm="1">
        <f t="array" aca="1" ref="Q1339" ca="1">_xlfn.IFS(J1339="no","no",$B$10="si","si")</f>
        <v>no</v>
      </c>
    </row>
    <row r="1340" spans="1:17" x14ac:dyDescent="0.3">
      <c r="A1340" s="63" t="s">
        <v>6160</v>
      </c>
      <c r="B1340" s="56" t="s">
        <v>44</v>
      </c>
      <c r="C1340" s="80" t="s">
        <v>6161</v>
      </c>
      <c r="D1340" s="38" t="s">
        <v>57</v>
      </c>
      <c r="E1340" s="37" t="s">
        <v>6162</v>
      </c>
      <c r="F1340" s="38" t="s">
        <v>204</v>
      </c>
      <c r="G1340" s="39" t="s">
        <v>6163</v>
      </c>
      <c r="H1340" s="40">
        <v>43672</v>
      </c>
      <c r="I1340" s="41">
        <f>Table13[[#This Row],[Fecha 
de 
expedición]]+1461</f>
        <v>45133</v>
      </c>
      <c r="J1340" s="62" t="str">
        <f t="shared" ca="1" si="63"/>
        <v>no</v>
      </c>
      <c r="K1340" s="8" t="str">
        <f t="shared" ca="1" si="64"/>
        <v>Debe renovar licencia luego de curso de 8 horas</v>
      </c>
      <c r="L1340" s="8"/>
      <c r="M1340" s="8" t="str">
        <f t="shared" ca="1" si="65"/>
        <v>si</v>
      </c>
      <c r="Q1340" s="23" t="str" cm="1">
        <f t="array" aca="1" ref="Q1340" ca="1">_xlfn.IFS(J1340="no","no",$B$10="si","si")</f>
        <v>no</v>
      </c>
    </row>
    <row r="1341" spans="1:17" x14ac:dyDescent="0.3">
      <c r="A1341" s="63" t="s">
        <v>6164</v>
      </c>
      <c r="B1341" s="56" t="s">
        <v>44</v>
      </c>
      <c r="C1341" s="80" t="s">
        <v>6165</v>
      </c>
      <c r="D1341" s="38" t="s">
        <v>57</v>
      </c>
      <c r="E1341" s="37" t="s">
        <v>6166</v>
      </c>
      <c r="F1341" s="38" t="s">
        <v>443</v>
      </c>
      <c r="G1341" s="39" t="s">
        <v>10283</v>
      </c>
      <c r="H1341" s="40">
        <v>43672</v>
      </c>
      <c r="I1341" s="41">
        <f>Table13[[#This Row],[Fecha 
de 
expedición]]+1461</f>
        <v>45133</v>
      </c>
      <c r="J1341" s="62" t="str">
        <f t="shared" ca="1" si="63"/>
        <v>no</v>
      </c>
      <c r="K1341" s="8" t="str">
        <f t="shared" ca="1" si="64"/>
        <v>Debe renovar licencia luego de curso de 8 horas</v>
      </c>
      <c r="L1341" s="8"/>
      <c r="M1341" s="8" t="str">
        <f t="shared" ca="1" si="65"/>
        <v>si</v>
      </c>
      <c r="Q1341" s="23" t="str" cm="1">
        <f t="array" aca="1" ref="Q1341" ca="1">_xlfn.IFS(J1341="no","no",$B$10="si","si")</f>
        <v>no</v>
      </c>
    </row>
    <row r="1342" spans="1:17" x14ac:dyDescent="0.3">
      <c r="A1342" s="63" t="s">
        <v>6168</v>
      </c>
      <c r="B1342" s="56" t="s">
        <v>44</v>
      </c>
      <c r="C1342" s="80" t="s">
        <v>6169</v>
      </c>
      <c r="D1342" s="38" t="s">
        <v>57</v>
      </c>
      <c r="E1342" s="37" t="s">
        <v>6170</v>
      </c>
      <c r="F1342" s="38" t="s">
        <v>204</v>
      </c>
      <c r="G1342" s="39" t="s">
        <v>6171</v>
      </c>
      <c r="H1342" s="40">
        <v>43677</v>
      </c>
      <c r="I1342" s="41">
        <f>Table13[[#This Row],[Fecha 
de 
expedición]]+1461</f>
        <v>45138</v>
      </c>
      <c r="J1342" s="62" t="str">
        <f t="shared" ca="1" si="63"/>
        <v>no</v>
      </c>
      <c r="K1342" s="8" t="str">
        <f t="shared" ca="1" si="64"/>
        <v>Debe renovar licencia luego de curso de 8 horas</v>
      </c>
      <c r="L1342" s="8"/>
      <c r="M1342" s="8" t="str">
        <f t="shared" ca="1" si="65"/>
        <v>si</v>
      </c>
      <c r="Q1342" s="23" t="str" cm="1">
        <f t="array" aca="1" ref="Q1342" ca="1">_xlfn.IFS(J1342="no","no",$B$10="si","si")</f>
        <v>no</v>
      </c>
    </row>
    <row r="1343" spans="1:17" x14ac:dyDescent="0.3">
      <c r="A1343" s="63" t="s">
        <v>6172</v>
      </c>
      <c r="B1343" s="56" t="s">
        <v>44</v>
      </c>
      <c r="C1343" s="80" t="s">
        <v>6173</v>
      </c>
      <c r="D1343" s="38" t="s">
        <v>57</v>
      </c>
      <c r="E1343" s="37" t="s">
        <v>3938</v>
      </c>
      <c r="F1343" s="38" t="s">
        <v>1204</v>
      </c>
      <c r="G1343" s="39" t="s">
        <v>6174</v>
      </c>
      <c r="H1343" s="40">
        <v>43677</v>
      </c>
      <c r="I1343" s="41">
        <f>Table13[[#This Row],[Fecha 
de 
expedición]]+1461</f>
        <v>45138</v>
      </c>
      <c r="J1343" s="62" t="str">
        <f t="shared" ca="1" si="63"/>
        <v>no</v>
      </c>
      <c r="K1343" s="8" t="str">
        <f t="shared" ca="1" si="64"/>
        <v>Debe renovar licencia luego de curso de 8 horas</v>
      </c>
      <c r="L1343" s="8"/>
      <c r="M1343" s="8" t="str">
        <f t="shared" ca="1" si="65"/>
        <v>si</v>
      </c>
      <c r="Q1343" s="23" t="str" cm="1">
        <f t="array" aca="1" ref="Q1343" ca="1">_xlfn.IFS(J1343="no","no",$B$10="si","si")</f>
        <v>no</v>
      </c>
    </row>
    <row r="1344" spans="1:17" x14ac:dyDescent="0.3">
      <c r="A1344" s="63" t="s">
        <v>6175</v>
      </c>
      <c r="B1344" s="56" t="s">
        <v>44</v>
      </c>
      <c r="C1344" s="80" t="s">
        <v>6176</v>
      </c>
      <c r="D1344" s="38" t="s">
        <v>57</v>
      </c>
      <c r="E1344" s="37" t="s">
        <v>6177</v>
      </c>
      <c r="F1344" s="38" t="s">
        <v>89</v>
      </c>
      <c r="G1344" s="39" t="s">
        <v>6178</v>
      </c>
      <c r="H1344" s="40">
        <v>43677</v>
      </c>
      <c r="I1344" s="41">
        <f>Table13[[#This Row],[Fecha 
de 
expedición]]+1461</f>
        <v>45138</v>
      </c>
      <c r="J1344" s="62" t="str">
        <f t="shared" ca="1" si="63"/>
        <v>no</v>
      </c>
      <c r="K1344" s="8" t="str">
        <f t="shared" ca="1" si="64"/>
        <v>Debe renovar licencia luego de curso de 8 horas</v>
      </c>
      <c r="L1344" s="8"/>
      <c r="M1344" s="8" t="str">
        <f t="shared" ca="1" si="65"/>
        <v>si</v>
      </c>
      <c r="Q1344" s="23" t="str" cm="1">
        <f t="array" aca="1" ref="Q1344" ca="1">_xlfn.IFS(J1344="no","no",$B$10="si","si")</f>
        <v>no</v>
      </c>
    </row>
    <row r="1345" spans="1:17" x14ac:dyDescent="0.3">
      <c r="A1345" s="63" t="s">
        <v>6179</v>
      </c>
      <c r="B1345" s="56" t="s">
        <v>44</v>
      </c>
      <c r="C1345" s="80" t="s">
        <v>6180</v>
      </c>
      <c r="D1345" s="38" t="s">
        <v>57</v>
      </c>
      <c r="E1345" s="37" t="s">
        <v>3938</v>
      </c>
      <c r="F1345" s="38" t="s">
        <v>3170</v>
      </c>
      <c r="G1345" s="39" t="s">
        <v>6181</v>
      </c>
      <c r="H1345" s="40">
        <v>43706</v>
      </c>
      <c r="I1345" s="41">
        <f>Table13[[#This Row],[Fecha 
de 
expedición]]+1461</f>
        <v>45167</v>
      </c>
      <c r="J1345" s="62" t="str">
        <f t="shared" ca="1" si="63"/>
        <v>si</v>
      </c>
      <c r="K1345" s="8" t="str">
        <f t="shared" ca="1" si="64"/>
        <v>Debe renovar licencia luego de curso de 8 horas</v>
      </c>
      <c r="L1345" s="8"/>
      <c r="M1345" s="8" t="str">
        <f t="shared" ca="1" si="65"/>
        <v>no</v>
      </c>
      <c r="Q1345" s="23" t="str" cm="1">
        <f t="array" aca="1" ref="Q1345" ca="1">_xlfn.IFS(J1345="no","no",$B$10="si","si")</f>
        <v>si</v>
      </c>
    </row>
    <row r="1346" spans="1:17" x14ac:dyDescent="0.3">
      <c r="A1346" s="63" t="s">
        <v>6182</v>
      </c>
      <c r="B1346" s="56" t="s">
        <v>44</v>
      </c>
      <c r="C1346" s="80" t="s">
        <v>6183</v>
      </c>
      <c r="D1346" s="38" t="s">
        <v>57</v>
      </c>
      <c r="E1346" s="37" t="s">
        <v>6184</v>
      </c>
      <c r="F1346" s="38" t="s">
        <v>835</v>
      </c>
      <c r="G1346" s="39" t="s">
        <v>6185</v>
      </c>
      <c r="H1346" s="40">
        <v>43706</v>
      </c>
      <c r="I1346" s="41">
        <f>Table13[[#This Row],[Fecha 
de 
expedición]]+1461</f>
        <v>45167</v>
      </c>
      <c r="J1346" s="62" t="str">
        <f t="shared" ca="1" si="63"/>
        <v>si</v>
      </c>
      <c r="K1346" s="8" t="str">
        <f t="shared" ca="1" si="64"/>
        <v>Debe renovar licencia luego de curso de 8 horas</v>
      </c>
      <c r="L1346" s="8"/>
      <c r="M1346" s="8" t="str">
        <f t="shared" ca="1" si="65"/>
        <v>no</v>
      </c>
      <c r="Q1346" s="23" t="str" cm="1">
        <f t="array" aca="1" ref="Q1346" ca="1">_xlfn.IFS(J1346="no","no",$B$10="si","si")</f>
        <v>si</v>
      </c>
    </row>
    <row r="1347" spans="1:17" x14ac:dyDescent="0.3">
      <c r="A1347" s="63" t="s">
        <v>6186</v>
      </c>
      <c r="B1347" s="56" t="s">
        <v>44</v>
      </c>
      <c r="C1347" s="80" t="s">
        <v>6187</v>
      </c>
      <c r="D1347" s="38" t="s">
        <v>57</v>
      </c>
      <c r="E1347" s="37" t="s">
        <v>6188</v>
      </c>
      <c r="F1347" s="38" t="s">
        <v>835</v>
      </c>
      <c r="G1347" s="39" t="s">
        <v>10284</v>
      </c>
      <c r="H1347" s="40">
        <v>43706</v>
      </c>
      <c r="I1347" s="41">
        <f>Table13[[#This Row],[Fecha 
de 
expedición]]+1461</f>
        <v>45167</v>
      </c>
      <c r="J1347" s="62" t="str">
        <f t="shared" ca="1" si="63"/>
        <v>si</v>
      </c>
      <c r="K1347" s="8" t="str">
        <f t="shared" ca="1" si="64"/>
        <v>Debe renovar licencia luego de curso de 8 horas</v>
      </c>
      <c r="L1347" s="8"/>
      <c r="M1347" s="8" t="str">
        <f t="shared" ca="1" si="65"/>
        <v>no</v>
      </c>
      <c r="Q1347" s="23" t="str" cm="1">
        <f t="array" aca="1" ref="Q1347" ca="1">_xlfn.IFS(J1347="no","no",$B$10="si","si")</f>
        <v>si</v>
      </c>
    </row>
    <row r="1348" spans="1:17" x14ac:dyDescent="0.3">
      <c r="A1348" s="63" t="s">
        <v>6190</v>
      </c>
      <c r="B1348" s="56" t="s">
        <v>44</v>
      </c>
      <c r="C1348" s="80" t="s">
        <v>6191</v>
      </c>
      <c r="D1348" s="38" t="s">
        <v>57</v>
      </c>
      <c r="E1348" s="37" t="s">
        <v>3938</v>
      </c>
      <c r="F1348" s="38" t="s">
        <v>1940</v>
      </c>
      <c r="G1348" s="39" t="s">
        <v>10285</v>
      </c>
      <c r="H1348" s="40">
        <v>43706</v>
      </c>
      <c r="I1348" s="41">
        <f>Table13[[#This Row],[Fecha 
de 
expedición]]+1461</f>
        <v>45167</v>
      </c>
      <c r="J1348" s="62" t="str">
        <f t="shared" ca="1" si="63"/>
        <v>si</v>
      </c>
      <c r="K1348" s="8" t="str">
        <f t="shared" ca="1" si="64"/>
        <v>Debe renovar licencia luego de curso de 8 horas</v>
      </c>
      <c r="L1348" s="8"/>
      <c r="M1348" s="8" t="str">
        <f t="shared" ca="1" si="65"/>
        <v>no</v>
      </c>
      <c r="Q1348" s="23" t="str" cm="1">
        <f t="array" aca="1" ref="Q1348" ca="1">_xlfn.IFS(J1348="no","no",$B$10="si","si")</f>
        <v>si</v>
      </c>
    </row>
    <row r="1349" spans="1:17" x14ac:dyDescent="0.3">
      <c r="A1349" s="63" t="s">
        <v>6194</v>
      </c>
      <c r="B1349" s="56" t="s">
        <v>44</v>
      </c>
      <c r="C1349" s="80" t="s">
        <v>6195</v>
      </c>
      <c r="D1349" s="38" t="s">
        <v>57</v>
      </c>
      <c r="E1349" s="37" t="s">
        <v>6196</v>
      </c>
      <c r="F1349" s="38" t="s">
        <v>104</v>
      </c>
      <c r="G1349" s="39" t="s">
        <v>6197</v>
      </c>
      <c r="H1349" s="40">
        <v>43706</v>
      </c>
      <c r="I1349" s="41">
        <f>Table13[[#This Row],[Fecha 
de 
expedición]]+1461</f>
        <v>45167</v>
      </c>
      <c r="J1349" s="62" t="str">
        <f t="shared" ca="1" si="63"/>
        <v>si</v>
      </c>
      <c r="K1349" s="8" t="str">
        <f t="shared" ca="1" si="64"/>
        <v>Debe renovar licencia luego de curso de 8 horas</v>
      </c>
      <c r="L1349" s="8"/>
      <c r="M1349" s="8" t="str">
        <f t="shared" ca="1" si="65"/>
        <v>no</v>
      </c>
      <c r="Q1349" s="23" t="str" cm="1">
        <f t="array" aca="1" ref="Q1349" ca="1">_xlfn.IFS(J1349="no","no",$B$10="si","si")</f>
        <v>si</v>
      </c>
    </row>
    <row r="1350" spans="1:17" x14ac:dyDescent="0.3">
      <c r="A1350" s="63" t="s">
        <v>6198</v>
      </c>
      <c r="B1350" s="56" t="s">
        <v>44</v>
      </c>
      <c r="C1350" s="80" t="s">
        <v>6199</v>
      </c>
      <c r="D1350" s="38" t="s">
        <v>57</v>
      </c>
      <c r="E1350" s="37" t="s">
        <v>6200</v>
      </c>
      <c r="F1350" s="38" t="s">
        <v>119</v>
      </c>
      <c r="G1350" s="39" t="s">
        <v>10286</v>
      </c>
      <c r="H1350" s="40">
        <v>43706</v>
      </c>
      <c r="I1350" s="41">
        <f>Table13[[#This Row],[Fecha 
de 
expedición]]+1461</f>
        <v>45167</v>
      </c>
      <c r="J1350" s="62" t="str">
        <f t="shared" ca="1" si="63"/>
        <v>si</v>
      </c>
      <c r="K1350" s="8" t="str">
        <f t="shared" ca="1" si="64"/>
        <v>Debe renovar licencia luego de curso de 8 horas</v>
      </c>
      <c r="L1350" s="8"/>
      <c r="M1350" s="8" t="str">
        <f t="shared" ca="1" si="65"/>
        <v>no</v>
      </c>
      <c r="Q1350" s="23" t="str" cm="1">
        <f t="array" aca="1" ref="Q1350" ca="1">_xlfn.IFS(J1350="no","no",$B$10="si","si")</f>
        <v>si</v>
      </c>
    </row>
    <row r="1351" spans="1:17" x14ac:dyDescent="0.3">
      <c r="A1351" s="63" t="s">
        <v>6202</v>
      </c>
      <c r="B1351" s="56" t="s">
        <v>44</v>
      </c>
      <c r="C1351" s="80" t="s">
        <v>6203</v>
      </c>
      <c r="D1351" s="38" t="s">
        <v>57</v>
      </c>
      <c r="E1351" s="37" t="s">
        <v>6204</v>
      </c>
      <c r="F1351" s="38" t="s">
        <v>1011</v>
      </c>
      <c r="G1351" s="39" t="s">
        <v>6205</v>
      </c>
      <c r="H1351" s="40">
        <v>43706</v>
      </c>
      <c r="I1351" s="41">
        <f>Table13[[#This Row],[Fecha 
de 
expedición]]+1461</f>
        <v>45167</v>
      </c>
      <c r="J1351" s="62" t="str">
        <f t="shared" ca="1" si="63"/>
        <v>si</v>
      </c>
      <c r="K1351" s="8" t="str">
        <f t="shared" ca="1" si="64"/>
        <v>Debe renovar licencia luego de curso de 8 horas</v>
      </c>
      <c r="L1351" s="8"/>
      <c r="M1351" s="8" t="str">
        <f t="shared" ca="1" si="65"/>
        <v>no</v>
      </c>
      <c r="Q1351" s="23" t="str" cm="1">
        <f t="array" aca="1" ref="Q1351" ca="1">_xlfn.IFS(J1351="no","no",$B$10="si","si")</f>
        <v>si</v>
      </c>
    </row>
    <row r="1352" spans="1:17" x14ac:dyDescent="0.3">
      <c r="A1352" s="63" t="s">
        <v>6206</v>
      </c>
      <c r="B1352" s="56" t="s">
        <v>44</v>
      </c>
      <c r="C1352" s="80" t="s">
        <v>6207</v>
      </c>
      <c r="D1352" s="38" t="s">
        <v>57</v>
      </c>
      <c r="E1352" s="37" t="s">
        <v>6208</v>
      </c>
      <c r="F1352" s="38" t="s">
        <v>1011</v>
      </c>
      <c r="G1352" s="39" t="s">
        <v>6209</v>
      </c>
      <c r="H1352" s="40">
        <v>43718</v>
      </c>
      <c r="I1352" s="41">
        <f>Table13[[#This Row],[Fecha 
de 
expedición]]+1461</f>
        <v>45179</v>
      </c>
      <c r="J1352" s="62" t="str">
        <f t="shared" ca="1" si="63"/>
        <v>si</v>
      </c>
      <c r="K1352" s="8" t="str">
        <f t="shared" ca="1" si="64"/>
        <v>Debe renovar licencia luego de curso de 8 horas</v>
      </c>
      <c r="L1352" s="8"/>
      <c r="M1352" s="8" t="str">
        <f t="shared" ca="1" si="65"/>
        <v>no</v>
      </c>
      <c r="Q1352" s="23" t="str" cm="1">
        <f t="array" aca="1" ref="Q1352" ca="1">_xlfn.IFS(J1352="no","no",$B$10="si","si")</f>
        <v>si</v>
      </c>
    </row>
    <row r="1353" spans="1:17" x14ac:dyDescent="0.3">
      <c r="A1353" s="63" t="s">
        <v>6210</v>
      </c>
      <c r="B1353" s="56" t="s">
        <v>44</v>
      </c>
      <c r="C1353" s="80" t="s">
        <v>6211</v>
      </c>
      <c r="D1353" s="38" t="s">
        <v>57</v>
      </c>
      <c r="E1353" s="37" t="s">
        <v>10287</v>
      </c>
      <c r="F1353" s="38" t="s">
        <v>84</v>
      </c>
      <c r="G1353" s="39" t="s">
        <v>6213</v>
      </c>
      <c r="H1353" s="40">
        <v>43718</v>
      </c>
      <c r="I1353" s="41">
        <f>Table13[[#This Row],[Fecha 
de 
expedición]]+1461</f>
        <v>45179</v>
      </c>
      <c r="J1353" s="62" t="str">
        <f t="shared" ca="1" si="63"/>
        <v>si</v>
      </c>
      <c r="K1353" s="8" t="str">
        <f t="shared" ca="1" si="64"/>
        <v>Debe renovar licencia luego de curso de 8 horas</v>
      </c>
      <c r="L1353" s="8"/>
      <c r="M1353" s="8" t="str">
        <f t="shared" ca="1" si="65"/>
        <v>no</v>
      </c>
      <c r="Q1353" s="23" t="str" cm="1">
        <f t="array" aca="1" ref="Q1353" ca="1">_xlfn.IFS(J1353="no","no",$B$10="si","si")</f>
        <v>si</v>
      </c>
    </row>
    <row r="1354" spans="1:17" x14ac:dyDescent="0.3">
      <c r="A1354" s="63" t="s">
        <v>6214</v>
      </c>
      <c r="B1354" s="56" t="s">
        <v>44</v>
      </c>
      <c r="C1354" s="80" t="s">
        <v>6215</v>
      </c>
      <c r="D1354" s="45" t="s">
        <v>57</v>
      </c>
      <c r="E1354" s="37" t="s">
        <v>6216</v>
      </c>
      <c r="F1354" s="38" t="s">
        <v>109</v>
      </c>
      <c r="G1354" s="39" t="s">
        <v>6217</v>
      </c>
      <c r="H1354" s="40">
        <v>43718</v>
      </c>
      <c r="I1354" s="41">
        <f>Table13[[#This Row],[Fecha 
de 
expedición]]+1461</f>
        <v>45179</v>
      </c>
      <c r="J1354" s="62" t="str">
        <f t="shared" ca="1" si="63"/>
        <v>si</v>
      </c>
      <c r="K1354" s="8" t="str">
        <f t="shared" ca="1" si="64"/>
        <v>Debe renovar licencia luego de curso de 8 horas</v>
      </c>
      <c r="L1354" s="8"/>
      <c r="M1354" s="8" t="str">
        <f t="shared" ca="1" si="65"/>
        <v>no</v>
      </c>
      <c r="Q1354" s="23" t="str" cm="1">
        <f t="array" aca="1" ref="Q1354" ca="1">_xlfn.IFS(J1354="no","no",$B$10="si","si")</f>
        <v>si</v>
      </c>
    </row>
    <row r="1355" spans="1:17" x14ac:dyDescent="0.3">
      <c r="A1355" s="63" t="s">
        <v>6218</v>
      </c>
      <c r="B1355" s="56" t="s">
        <v>44</v>
      </c>
      <c r="C1355" s="80" t="s">
        <v>6219</v>
      </c>
      <c r="D1355" s="38" t="s">
        <v>57</v>
      </c>
      <c r="E1355" s="37" t="s">
        <v>6220</v>
      </c>
      <c r="F1355" s="38" t="s">
        <v>443</v>
      </c>
      <c r="G1355" s="39" t="s">
        <v>6221</v>
      </c>
      <c r="H1355" s="40">
        <v>43718</v>
      </c>
      <c r="I1355" s="41">
        <f>Table13[[#This Row],[Fecha 
de 
expedición]]+1461</f>
        <v>45179</v>
      </c>
      <c r="J1355" s="62" t="str">
        <f t="shared" ca="1" si="63"/>
        <v>si</v>
      </c>
      <c r="K1355" s="8" t="str">
        <f t="shared" ca="1" si="64"/>
        <v>Debe renovar licencia luego de curso de 8 horas</v>
      </c>
      <c r="L1355" s="8"/>
      <c r="M1355" s="8" t="str">
        <f t="shared" ca="1" si="65"/>
        <v>no</v>
      </c>
      <c r="Q1355" s="23" t="str" cm="1">
        <f t="array" aca="1" ref="Q1355" ca="1">_xlfn.IFS(J1355="no","no",$B$10="si","si")</f>
        <v>si</v>
      </c>
    </row>
    <row r="1356" spans="1:17" x14ac:dyDescent="0.3">
      <c r="A1356" s="63" t="s">
        <v>6222</v>
      </c>
      <c r="B1356" s="56" t="s">
        <v>44</v>
      </c>
      <c r="C1356" s="80" t="s">
        <v>6223</v>
      </c>
      <c r="D1356" s="38" t="s">
        <v>57</v>
      </c>
      <c r="E1356" s="37" t="s">
        <v>6224</v>
      </c>
      <c r="F1356" s="38" t="s">
        <v>99</v>
      </c>
      <c r="G1356" s="39" t="s">
        <v>6225</v>
      </c>
      <c r="H1356" s="40">
        <v>43718</v>
      </c>
      <c r="I1356" s="41">
        <f>Table13[[#This Row],[Fecha 
de 
expedición]]+1461</f>
        <v>45179</v>
      </c>
      <c r="J1356" s="62" t="str">
        <f t="shared" ca="1" si="63"/>
        <v>si</v>
      </c>
      <c r="K1356" s="8" t="str">
        <f t="shared" ca="1" si="64"/>
        <v>Debe renovar licencia luego de curso de 8 horas</v>
      </c>
      <c r="L1356" s="8"/>
      <c r="M1356" s="8" t="str">
        <f t="shared" ca="1" si="65"/>
        <v>no</v>
      </c>
      <c r="Q1356" s="23" t="str" cm="1">
        <f t="array" aca="1" ref="Q1356" ca="1">_xlfn.IFS(J1356="no","no",$B$10="si","si")</f>
        <v>si</v>
      </c>
    </row>
    <row r="1357" spans="1:17" x14ac:dyDescent="0.3">
      <c r="A1357" s="63" t="s">
        <v>6226</v>
      </c>
      <c r="B1357" s="56" t="s">
        <v>44</v>
      </c>
      <c r="C1357" s="80" t="s">
        <v>6227</v>
      </c>
      <c r="D1357" s="38" t="s">
        <v>46</v>
      </c>
      <c r="E1357" s="37" t="s">
        <v>6228</v>
      </c>
      <c r="F1357" s="38" t="s">
        <v>129</v>
      </c>
      <c r="G1357" s="39" t="s">
        <v>6229</v>
      </c>
      <c r="H1357" s="40">
        <v>43718</v>
      </c>
      <c r="I1357" s="41">
        <f>Table13[[#This Row],[Fecha 
de 
expedición]]+1461</f>
        <v>45179</v>
      </c>
      <c r="J1357" s="62" t="str">
        <f t="shared" ca="1" si="63"/>
        <v>si</v>
      </c>
      <c r="K1357" s="8" t="str">
        <f t="shared" ca="1" si="64"/>
        <v>Debe renovar licencia luego de curso de 8 horas</v>
      </c>
      <c r="L1357" s="8"/>
      <c r="M1357" s="8" t="str">
        <f t="shared" ca="1" si="65"/>
        <v>no</v>
      </c>
      <c r="Q1357" s="23" t="str" cm="1">
        <f t="array" aca="1" ref="Q1357" ca="1">_xlfn.IFS(J1357="no","no",$B$10="si","si")</f>
        <v>si</v>
      </c>
    </row>
    <row r="1358" spans="1:17" x14ac:dyDescent="0.3">
      <c r="A1358" s="63" t="s">
        <v>6230</v>
      </c>
      <c r="B1358" s="56" t="s">
        <v>44</v>
      </c>
      <c r="C1358" s="80" t="s">
        <v>6231</v>
      </c>
      <c r="D1358" s="38" t="s">
        <v>57</v>
      </c>
      <c r="E1358" s="37" t="s">
        <v>6232</v>
      </c>
      <c r="F1358" s="38" t="s">
        <v>119</v>
      </c>
      <c r="G1358" s="39" t="s">
        <v>6233</v>
      </c>
      <c r="H1358" s="40">
        <v>43718</v>
      </c>
      <c r="I1358" s="41">
        <f>Table13[[#This Row],[Fecha 
de 
expedición]]+1461</f>
        <v>45179</v>
      </c>
      <c r="J1358" s="62" t="str">
        <f t="shared" ca="1" si="63"/>
        <v>si</v>
      </c>
      <c r="K1358" s="8" t="str">
        <f t="shared" ca="1" si="64"/>
        <v>Debe renovar licencia luego de curso de 8 horas</v>
      </c>
      <c r="L1358" s="8"/>
      <c r="M1358" s="8" t="str">
        <f t="shared" ca="1" si="65"/>
        <v>no</v>
      </c>
      <c r="Q1358" s="23" t="str" cm="1">
        <f t="array" aca="1" ref="Q1358" ca="1">_xlfn.IFS(J1358="no","no",$B$10="si","si")</f>
        <v>si</v>
      </c>
    </row>
    <row r="1359" spans="1:17" x14ac:dyDescent="0.3">
      <c r="A1359" s="63" t="s">
        <v>6234</v>
      </c>
      <c r="B1359" s="56" t="s">
        <v>44</v>
      </c>
      <c r="C1359" s="80" t="s">
        <v>6235</v>
      </c>
      <c r="D1359" s="38" t="s">
        <v>57</v>
      </c>
      <c r="E1359" s="37" t="s">
        <v>6236</v>
      </c>
      <c r="F1359" s="38" t="s">
        <v>835</v>
      </c>
      <c r="G1359" s="39" t="s">
        <v>6237</v>
      </c>
      <c r="H1359" s="40">
        <v>43728</v>
      </c>
      <c r="I1359" s="41">
        <f>Table13[[#This Row],[Fecha 
de 
expedición]]+1461</f>
        <v>45189</v>
      </c>
      <c r="J1359" s="62" t="str">
        <f t="shared" ca="1" si="63"/>
        <v>si</v>
      </c>
      <c r="K1359" s="8" t="str">
        <f t="shared" ca="1" si="64"/>
        <v>Debe renovar licencia luego de curso de 8 horas</v>
      </c>
      <c r="L1359" s="8"/>
      <c r="M1359" s="8" t="str">
        <f t="shared" ca="1" si="65"/>
        <v>no</v>
      </c>
      <c r="Q1359" s="23" t="str" cm="1">
        <f t="array" aca="1" ref="Q1359" ca="1">_xlfn.IFS(J1359="no","no",$B$10="si","si")</f>
        <v>si</v>
      </c>
    </row>
    <row r="1360" spans="1:17" x14ac:dyDescent="0.3">
      <c r="A1360" s="63" t="s">
        <v>6238</v>
      </c>
      <c r="B1360" s="56" t="s">
        <v>44</v>
      </c>
      <c r="C1360" s="80" t="s">
        <v>6239</v>
      </c>
      <c r="D1360" s="38" t="s">
        <v>57</v>
      </c>
      <c r="E1360" s="37" t="s">
        <v>6240</v>
      </c>
      <c r="F1360" s="38" t="s">
        <v>119</v>
      </c>
      <c r="G1360" s="39" t="s">
        <v>6241</v>
      </c>
      <c r="H1360" s="40">
        <v>43728</v>
      </c>
      <c r="I1360" s="41">
        <f>Table13[[#This Row],[Fecha 
de 
expedición]]+1461</f>
        <v>45189</v>
      </c>
      <c r="J1360" s="62" t="str">
        <f t="shared" ca="1" si="63"/>
        <v>si</v>
      </c>
      <c r="K1360" s="8" t="str">
        <f t="shared" ca="1" si="64"/>
        <v>Debe renovar licencia luego de curso de 8 horas</v>
      </c>
      <c r="L1360" s="8"/>
      <c r="M1360" s="8" t="str">
        <f t="shared" ca="1" si="65"/>
        <v>no</v>
      </c>
      <c r="Q1360" s="23" t="str" cm="1">
        <f t="array" aca="1" ref="Q1360" ca="1">_xlfn.IFS(J1360="no","no",$B$10="si","si")</f>
        <v>si</v>
      </c>
    </row>
    <row r="1361" spans="1:17" x14ac:dyDescent="0.3">
      <c r="A1361" s="63" t="s">
        <v>6242</v>
      </c>
      <c r="B1361" s="56" t="s">
        <v>44</v>
      </c>
      <c r="C1361" s="80" t="s">
        <v>6243</v>
      </c>
      <c r="D1361" s="38" t="s">
        <v>57</v>
      </c>
      <c r="E1361" s="37" t="s">
        <v>6244</v>
      </c>
      <c r="F1361" s="38" t="s">
        <v>109</v>
      </c>
      <c r="G1361" s="39" t="s">
        <v>6245</v>
      </c>
      <c r="H1361" s="40">
        <v>43728</v>
      </c>
      <c r="I1361" s="41">
        <f>Table13[[#This Row],[Fecha 
de 
expedición]]+1461</f>
        <v>45189</v>
      </c>
      <c r="J1361" s="62" t="str">
        <f t="shared" ref="J1361:J1424" ca="1" si="66">IF(I1361&gt;=TODAY(),"si","no")</f>
        <v>si</v>
      </c>
      <c r="K1361" s="8" t="str">
        <f t="shared" ref="K1361:K1424" ca="1" si="67">IF(ABS(_xlfn.DAYS(TODAY(),I1361))&lt;$B$9,"Debe renovar licencia luego de curso de 8 horas","")</f>
        <v>Debe renovar licencia luego de curso de 8 horas</v>
      </c>
      <c r="L1361" s="8"/>
      <c r="M1361" s="8" t="str">
        <f t="shared" ref="M1361:M1424" ca="1" si="68">IF(AND(J1361="no",$B$10="si"),"si","no")</f>
        <v>no</v>
      </c>
      <c r="Q1361" s="23" t="str" cm="1">
        <f t="array" aca="1" ref="Q1361" ca="1">_xlfn.IFS(J1361="no","no",$B$10="si","si")</f>
        <v>si</v>
      </c>
    </row>
    <row r="1362" spans="1:17" x14ac:dyDescent="0.3">
      <c r="A1362" s="63" t="s">
        <v>6246</v>
      </c>
      <c r="B1362" s="56" t="s">
        <v>44</v>
      </c>
      <c r="C1362" s="80" t="s">
        <v>6247</v>
      </c>
      <c r="D1362" s="38" t="s">
        <v>57</v>
      </c>
      <c r="E1362" s="37" t="s">
        <v>6248</v>
      </c>
      <c r="F1362" s="38" t="s">
        <v>490</v>
      </c>
      <c r="G1362" s="39" t="s">
        <v>6249</v>
      </c>
      <c r="H1362" s="40">
        <v>43728</v>
      </c>
      <c r="I1362" s="41">
        <f>Table13[[#This Row],[Fecha 
de 
expedición]]+1461</f>
        <v>45189</v>
      </c>
      <c r="J1362" s="62" t="str">
        <f t="shared" ca="1" si="66"/>
        <v>si</v>
      </c>
      <c r="K1362" s="8" t="str">
        <f t="shared" ca="1" si="67"/>
        <v>Debe renovar licencia luego de curso de 8 horas</v>
      </c>
      <c r="L1362" s="8"/>
      <c r="M1362" s="8" t="str">
        <f t="shared" ca="1" si="68"/>
        <v>no</v>
      </c>
      <c r="Q1362" s="23" t="str" cm="1">
        <f t="array" aca="1" ref="Q1362" ca="1">_xlfn.IFS(J1362="no","no",$B$10="si","si")</f>
        <v>si</v>
      </c>
    </row>
    <row r="1363" spans="1:17" x14ac:dyDescent="0.3">
      <c r="A1363" s="63" t="s">
        <v>6250</v>
      </c>
      <c r="B1363" s="56" t="s">
        <v>44</v>
      </c>
      <c r="C1363" s="80" t="s">
        <v>6251</v>
      </c>
      <c r="D1363" s="38" t="s">
        <v>46</v>
      </c>
      <c r="E1363" s="37" t="s">
        <v>6252</v>
      </c>
      <c r="F1363" s="38" t="s">
        <v>606</v>
      </c>
      <c r="G1363" s="39" t="s">
        <v>6253</v>
      </c>
      <c r="H1363" s="40">
        <v>43754</v>
      </c>
      <c r="I1363" s="41">
        <f>Table13[[#This Row],[Fecha 
de 
expedición]]+1461</f>
        <v>45215</v>
      </c>
      <c r="J1363" s="62" t="str">
        <f t="shared" ca="1" si="66"/>
        <v>si</v>
      </c>
      <c r="K1363" s="8" t="str">
        <f t="shared" ca="1" si="67"/>
        <v>Debe renovar licencia luego de curso de 8 horas</v>
      </c>
      <c r="L1363" s="8"/>
      <c r="M1363" s="8" t="str">
        <f t="shared" ca="1" si="68"/>
        <v>no</v>
      </c>
      <c r="Q1363" s="23" t="str" cm="1">
        <f t="array" aca="1" ref="Q1363" ca="1">_xlfn.IFS(J1363="no","no",$B$10="si","si")</f>
        <v>si</v>
      </c>
    </row>
    <row r="1364" spans="1:17" x14ac:dyDescent="0.3">
      <c r="A1364" s="63" t="s">
        <v>6254</v>
      </c>
      <c r="B1364" s="56" t="s">
        <v>44</v>
      </c>
      <c r="C1364" s="80" t="s">
        <v>6255</v>
      </c>
      <c r="D1364" s="38" t="s">
        <v>57</v>
      </c>
      <c r="E1364" s="37" t="s">
        <v>10288</v>
      </c>
      <c r="F1364" s="38" t="s">
        <v>168</v>
      </c>
      <c r="G1364" s="39" t="s">
        <v>6257</v>
      </c>
      <c r="H1364" s="40">
        <v>43754</v>
      </c>
      <c r="I1364" s="41">
        <f>Table13[[#This Row],[Fecha 
de 
expedición]]+1461</f>
        <v>45215</v>
      </c>
      <c r="J1364" s="62" t="str">
        <f t="shared" ca="1" si="66"/>
        <v>si</v>
      </c>
      <c r="K1364" s="8" t="str">
        <f t="shared" ca="1" si="67"/>
        <v>Debe renovar licencia luego de curso de 8 horas</v>
      </c>
      <c r="L1364" s="8"/>
      <c r="M1364" s="8" t="str">
        <f t="shared" ca="1" si="68"/>
        <v>no</v>
      </c>
      <c r="Q1364" s="23" t="str" cm="1">
        <f t="array" aca="1" ref="Q1364" ca="1">_xlfn.IFS(J1364="no","no",$B$10="si","si")</f>
        <v>si</v>
      </c>
    </row>
    <row r="1365" spans="1:17" x14ac:dyDescent="0.3">
      <c r="A1365" s="63" t="s">
        <v>6258</v>
      </c>
      <c r="B1365" s="56" t="s">
        <v>44</v>
      </c>
      <c r="C1365" s="80" t="s">
        <v>6259</v>
      </c>
      <c r="D1365" s="38" t="s">
        <v>46</v>
      </c>
      <c r="E1365" s="37" t="s">
        <v>6260</v>
      </c>
      <c r="F1365" s="38" t="s">
        <v>168</v>
      </c>
      <c r="G1365" s="39" t="s">
        <v>10289</v>
      </c>
      <c r="H1365" s="40">
        <v>43754</v>
      </c>
      <c r="I1365" s="41">
        <f>Table13[[#This Row],[Fecha 
de 
expedición]]+1461</f>
        <v>45215</v>
      </c>
      <c r="J1365" s="62" t="str">
        <f t="shared" ca="1" si="66"/>
        <v>si</v>
      </c>
      <c r="K1365" s="8" t="str">
        <f t="shared" ca="1" si="67"/>
        <v>Debe renovar licencia luego de curso de 8 horas</v>
      </c>
      <c r="L1365" s="8"/>
      <c r="M1365" s="8" t="str">
        <f t="shared" ca="1" si="68"/>
        <v>no</v>
      </c>
      <c r="Q1365" s="23" t="str" cm="1">
        <f t="array" aca="1" ref="Q1365" ca="1">_xlfn.IFS(J1365="no","no",$B$10="si","si")</f>
        <v>si</v>
      </c>
    </row>
    <row r="1366" spans="1:17" x14ac:dyDescent="0.3">
      <c r="A1366" s="63" t="s">
        <v>6262</v>
      </c>
      <c r="B1366" s="56" t="s">
        <v>44</v>
      </c>
      <c r="C1366" s="80" t="s">
        <v>6263</v>
      </c>
      <c r="D1366" s="38" t="s">
        <v>57</v>
      </c>
      <c r="E1366" s="37" t="s">
        <v>6264</v>
      </c>
      <c r="F1366" s="38" t="s">
        <v>835</v>
      </c>
      <c r="G1366" s="39" t="s">
        <v>6265</v>
      </c>
      <c r="H1366" s="40">
        <v>43766</v>
      </c>
      <c r="I1366" s="41">
        <f>Table13[[#This Row],[Fecha 
de 
expedición]]+1461</f>
        <v>45227</v>
      </c>
      <c r="J1366" s="62" t="str">
        <f t="shared" ca="1" si="66"/>
        <v>si</v>
      </c>
      <c r="K1366" s="8" t="str">
        <f t="shared" ca="1" si="67"/>
        <v>Debe renovar licencia luego de curso de 8 horas</v>
      </c>
      <c r="L1366" s="8"/>
      <c r="M1366" s="8" t="str">
        <f t="shared" ca="1" si="68"/>
        <v>no</v>
      </c>
      <c r="Q1366" s="23" t="str" cm="1">
        <f t="array" aca="1" ref="Q1366" ca="1">_xlfn.IFS(J1366="no","no",$B$10="si","si")</f>
        <v>si</v>
      </c>
    </row>
    <row r="1367" spans="1:17" x14ac:dyDescent="0.3">
      <c r="A1367" s="63" t="s">
        <v>6266</v>
      </c>
      <c r="B1367" s="56" t="s">
        <v>44</v>
      </c>
      <c r="C1367" s="80" t="s">
        <v>6267</v>
      </c>
      <c r="D1367" s="38" t="s">
        <v>57</v>
      </c>
      <c r="E1367" s="37" t="s">
        <v>6268</v>
      </c>
      <c r="F1367" s="38" t="s">
        <v>466</v>
      </c>
      <c r="G1367" s="39" t="s">
        <v>6269</v>
      </c>
      <c r="H1367" s="40">
        <v>43766</v>
      </c>
      <c r="I1367" s="41">
        <f>Table13[[#This Row],[Fecha 
de 
expedición]]+1461</f>
        <v>45227</v>
      </c>
      <c r="J1367" s="62" t="str">
        <f t="shared" ca="1" si="66"/>
        <v>si</v>
      </c>
      <c r="K1367" s="8" t="str">
        <f t="shared" ca="1" si="67"/>
        <v>Debe renovar licencia luego de curso de 8 horas</v>
      </c>
      <c r="L1367" s="8"/>
      <c r="M1367" s="8" t="str">
        <f t="shared" ca="1" si="68"/>
        <v>no</v>
      </c>
      <c r="Q1367" s="23" t="str" cm="1">
        <f t="array" aca="1" ref="Q1367" ca="1">_xlfn.IFS(J1367="no","no",$B$10="si","si")</f>
        <v>si</v>
      </c>
    </row>
    <row r="1368" spans="1:17" x14ac:dyDescent="0.3">
      <c r="A1368" s="63" t="s">
        <v>6270</v>
      </c>
      <c r="B1368" s="56" t="s">
        <v>44</v>
      </c>
      <c r="C1368" s="80" t="s">
        <v>6271</v>
      </c>
      <c r="D1368" s="38" t="s">
        <v>57</v>
      </c>
      <c r="E1368" s="37" t="s">
        <v>6272</v>
      </c>
      <c r="F1368" s="38" t="s">
        <v>204</v>
      </c>
      <c r="G1368" s="39" t="s">
        <v>6273</v>
      </c>
      <c r="H1368" s="40">
        <v>43766</v>
      </c>
      <c r="I1368" s="41">
        <f>Table13[[#This Row],[Fecha 
de 
expedición]]+1461</f>
        <v>45227</v>
      </c>
      <c r="J1368" s="62" t="str">
        <f t="shared" ca="1" si="66"/>
        <v>si</v>
      </c>
      <c r="K1368" s="8" t="str">
        <f t="shared" ca="1" si="67"/>
        <v>Debe renovar licencia luego de curso de 8 horas</v>
      </c>
      <c r="L1368" s="8"/>
      <c r="M1368" s="8" t="str">
        <f t="shared" ca="1" si="68"/>
        <v>no</v>
      </c>
      <c r="Q1368" s="23" t="str" cm="1">
        <f t="array" aca="1" ref="Q1368" ca="1">_xlfn.IFS(J1368="no","no",$B$10="si","si")</f>
        <v>si</v>
      </c>
    </row>
    <row r="1369" spans="1:17" x14ac:dyDescent="0.3">
      <c r="A1369" s="63" t="s">
        <v>6274</v>
      </c>
      <c r="B1369" s="56" t="s">
        <v>44</v>
      </c>
      <c r="C1369" s="80" t="s">
        <v>6275</v>
      </c>
      <c r="D1369" s="38" t="s">
        <v>46</v>
      </c>
      <c r="E1369" s="37" t="s">
        <v>6276</v>
      </c>
      <c r="F1369" s="38" t="s">
        <v>129</v>
      </c>
      <c r="G1369" s="39" t="s">
        <v>6277</v>
      </c>
      <c r="H1369" s="40">
        <v>43766</v>
      </c>
      <c r="I1369" s="41">
        <f>Table13[[#This Row],[Fecha 
de 
expedición]]+1461</f>
        <v>45227</v>
      </c>
      <c r="J1369" s="62" t="str">
        <f t="shared" ca="1" si="66"/>
        <v>si</v>
      </c>
      <c r="K1369" s="8" t="str">
        <f t="shared" ca="1" si="67"/>
        <v>Debe renovar licencia luego de curso de 8 horas</v>
      </c>
      <c r="L1369" s="8"/>
      <c r="M1369" s="8" t="str">
        <f t="shared" ca="1" si="68"/>
        <v>no</v>
      </c>
      <c r="Q1369" s="23" t="str" cm="1">
        <f t="array" aca="1" ref="Q1369" ca="1">_xlfn.IFS(J1369="no","no",$B$10="si","si")</f>
        <v>si</v>
      </c>
    </row>
    <row r="1370" spans="1:17" x14ac:dyDescent="0.3">
      <c r="A1370" s="63" t="s">
        <v>6278</v>
      </c>
      <c r="B1370" s="56" t="s">
        <v>44</v>
      </c>
      <c r="C1370" s="80" t="s">
        <v>6279</v>
      </c>
      <c r="D1370" s="38" t="s">
        <v>57</v>
      </c>
      <c r="E1370" s="37" t="s">
        <v>6280</v>
      </c>
      <c r="F1370" s="38" t="s">
        <v>155</v>
      </c>
      <c r="G1370" s="39" t="s">
        <v>6281</v>
      </c>
      <c r="H1370" s="40">
        <v>43790</v>
      </c>
      <c r="I1370" s="41">
        <f>Table13[[#This Row],[Fecha 
de 
expedición]]+1461</f>
        <v>45251</v>
      </c>
      <c r="J1370" s="62" t="str">
        <f t="shared" ca="1" si="66"/>
        <v>si</v>
      </c>
      <c r="K1370" s="8" t="str">
        <f t="shared" ca="1" si="67"/>
        <v>Debe renovar licencia luego de curso de 8 horas</v>
      </c>
      <c r="L1370" s="8"/>
      <c r="M1370" s="8" t="str">
        <f t="shared" ca="1" si="68"/>
        <v>no</v>
      </c>
      <c r="Q1370" s="23" t="str" cm="1">
        <f t="array" aca="1" ref="Q1370" ca="1">_xlfn.IFS(J1370="no","no",$B$10="si","si")</f>
        <v>si</v>
      </c>
    </row>
    <row r="1371" spans="1:17" x14ac:dyDescent="0.3">
      <c r="A1371" s="63" t="s">
        <v>6282</v>
      </c>
      <c r="B1371" s="56" t="s">
        <v>44</v>
      </c>
      <c r="C1371" s="80" t="s">
        <v>6283</v>
      </c>
      <c r="D1371" s="38" t="s">
        <v>46</v>
      </c>
      <c r="E1371" s="37" t="s">
        <v>6284</v>
      </c>
      <c r="F1371" s="38" t="s">
        <v>89</v>
      </c>
      <c r="G1371" s="39" t="s">
        <v>6285</v>
      </c>
      <c r="H1371" s="40">
        <v>43790</v>
      </c>
      <c r="I1371" s="41">
        <f>Table13[[#This Row],[Fecha 
de 
expedición]]+1461</f>
        <v>45251</v>
      </c>
      <c r="J1371" s="62" t="str">
        <f t="shared" ca="1" si="66"/>
        <v>si</v>
      </c>
      <c r="K1371" s="8" t="str">
        <f t="shared" ca="1" si="67"/>
        <v>Debe renovar licencia luego de curso de 8 horas</v>
      </c>
      <c r="L1371" s="8"/>
      <c r="M1371" s="8" t="str">
        <f t="shared" ca="1" si="68"/>
        <v>no</v>
      </c>
      <c r="Q1371" s="23" t="str" cm="1">
        <f t="array" aca="1" ref="Q1371" ca="1">_xlfn.IFS(J1371="no","no",$B$10="si","si")</f>
        <v>si</v>
      </c>
    </row>
    <row r="1372" spans="1:17" x14ac:dyDescent="0.3">
      <c r="A1372" s="63" t="s">
        <v>6286</v>
      </c>
      <c r="B1372" s="56" t="s">
        <v>44</v>
      </c>
      <c r="C1372" s="80" t="s">
        <v>6287</v>
      </c>
      <c r="D1372" s="38" t="s">
        <v>57</v>
      </c>
      <c r="E1372" s="37" t="s">
        <v>6288</v>
      </c>
      <c r="F1372" s="38" t="s">
        <v>508</v>
      </c>
      <c r="G1372" s="39" t="s">
        <v>6289</v>
      </c>
      <c r="H1372" s="40">
        <v>43790</v>
      </c>
      <c r="I1372" s="41">
        <f>Table13[[#This Row],[Fecha 
de 
expedición]]+1461</f>
        <v>45251</v>
      </c>
      <c r="J1372" s="62" t="str">
        <f t="shared" ca="1" si="66"/>
        <v>si</v>
      </c>
      <c r="K1372" s="8" t="str">
        <f t="shared" ca="1" si="67"/>
        <v>Debe renovar licencia luego de curso de 8 horas</v>
      </c>
      <c r="L1372" s="8"/>
      <c r="M1372" s="8" t="str">
        <f t="shared" ca="1" si="68"/>
        <v>no</v>
      </c>
      <c r="Q1372" s="23" t="str" cm="1">
        <f t="array" aca="1" ref="Q1372" ca="1">_xlfn.IFS(J1372="no","no",$B$10="si","si")</f>
        <v>si</v>
      </c>
    </row>
    <row r="1373" spans="1:17" x14ac:dyDescent="0.3">
      <c r="A1373" s="63" t="s">
        <v>6290</v>
      </c>
      <c r="B1373" s="56" t="s">
        <v>44</v>
      </c>
      <c r="C1373" s="80" t="s">
        <v>6291</v>
      </c>
      <c r="D1373" s="38" t="s">
        <v>57</v>
      </c>
      <c r="E1373" s="37" t="s">
        <v>6292</v>
      </c>
      <c r="F1373" s="38" t="s">
        <v>6293</v>
      </c>
      <c r="G1373" s="39" t="s">
        <v>6294</v>
      </c>
      <c r="H1373" s="40">
        <v>43790</v>
      </c>
      <c r="I1373" s="41">
        <f>Table13[[#This Row],[Fecha 
de 
expedición]]+1461</f>
        <v>45251</v>
      </c>
      <c r="J1373" s="62" t="str">
        <f t="shared" ca="1" si="66"/>
        <v>si</v>
      </c>
      <c r="K1373" s="8" t="str">
        <f t="shared" ca="1" si="67"/>
        <v>Debe renovar licencia luego de curso de 8 horas</v>
      </c>
      <c r="L1373" s="8"/>
      <c r="M1373" s="8" t="str">
        <f t="shared" ca="1" si="68"/>
        <v>no</v>
      </c>
      <c r="Q1373" s="23" t="str" cm="1">
        <f t="array" aca="1" ref="Q1373" ca="1">_xlfn.IFS(J1373="no","no",$B$10="si","si")</f>
        <v>si</v>
      </c>
    </row>
    <row r="1374" spans="1:17" x14ac:dyDescent="0.3">
      <c r="A1374" s="63" t="s">
        <v>6295</v>
      </c>
      <c r="B1374" s="56" t="s">
        <v>44</v>
      </c>
      <c r="C1374" s="80" t="s">
        <v>6296</v>
      </c>
      <c r="D1374" s="38" t="s">
        <v>57</v>
      </c>
      <c r="E1374" s="37" t="s">
        <v>6297</v>
      </c>
      <c r="F1374" s="38" t="s">
        <v>606</v>
      </c>
      <c r="G1374" s="39" t="s">
        <v>6298</v>
      </c>
      <c r="H1374" s="40">
        <v>43790</v>
      </c>
      <c r="I1374" s="41">
        <f>Table13[[#This Row],[Fecha 
de 
expedición]]+1461</f>
        <v>45251</v>
      </c>
      <c r="J1374" s="62" t="str">
        <f t="shared" ca="1" si="66"/>
        <v>si</v>
      </c>
      <c r="K1374" s="8" t="str">
        <f t="shared" ca="1" si="67"/>
        <v>Debe renovar licencia luego de curso de 8 horas</v>
      </c>
      <c r="L1374" s="8"/>
      <c r="M1374" s="8" t="str">
        <f t="shared" ca="1" si="68"/>
        <v>no</v>
      </c>
      <c r="Q1374" s="23" t="str" cm="1">
        <f t="array" aca="1" ref="Q1374" ca="1">_xlfn.IFS(J1374="no","no",$B$10="si","si")</f>
        <v>si</v>
      </c>
    </row>
    <row r="1375" spans="1:17" x14ac:dyDescent="0.3">
      <c r="A1375" s="63" t="s">
        <v>6299</v>
      </c>
      <c r="B1375" s="56" t="s">
        <v>44</v>
      </c>
      <c r="C1375" s="80" t="s">
        <v>6300</v>
      </c>
      <c r="D1375" s="38" t="s">
        <v>57</v>
      </c>
      <c r="E1375" s="37" t="s">
        <v>6301</v>
      </c>
      <c r="F1375" s="38" t="s">
        <v>94</v>
      </c>
      <c r="G1375" s="39" t="s">
        <v>6302</v>
      </c>
      <c r="H1375" s="40">
        <v>43790</v>
      </c>
      <c r="I1375" s="41">
        <f>Table13[[#This Row],[Fecha 
de 
expedición]]+1461</f>
        <v>45251</v>
      </c>
      <c r="J1375" s="62" t="str">
        <f t="shared" ca="1" si="66"/>
        <v>si</v>
      </c>
      <c r="K1375" s="8" t="str">
        <f t="shared" ca="1" si="67"/>
        <v>Debe renovar licencia luego de curso de 8 horas</v>
      </c>
      <c r="L1375" s="8"/>
      <c r="M1375" s="8" t="str">
        <f t="shared" ca="1" si="68"/>
        <v>no</v>
      </c>
      <c r="Q1375" s="23" t="str" cm="1">
        <f t="array" aca="1" ref="Q1375" ca="1">_xlfn.IFS(J1375="no","no",$B$10="si","si")</f>
        <v>si</v>
      </c>
    </row>
    <row r="1376" spans="1:17" x14ac:dyDescent="0.3">
      <c r="A1376" s="63" t="s">
        <v>6303</v>
      </c>
      <c r="B1376" s="56" t="s">
        <v>44</v>
      </c>
      <c r="C1376" s="80" t="s">
        <v>6304</v>
      </c>
      <c r="D1376" s="38" t="s">
        <v>57</v>
      </c>
      <c r="E1376" s="37" t="s">
        <v>6305</v>
      </c>
      <c r="F1376" s="38" t="s">
        <v>194</v>
      </c>
      <c r="G1376" s="39" t="s">
        <v>6306</v>
      </c>
      <c r="H1376" s="40">
        <v>43803</v>
      </c>
      <c r="I1376" s="41">
        <f>Table13[[#This Row],[Fecha 
de 
expedición]]+1461</f>
        <v>45264</v>
      </c>
      <c r="J1376" s="62" t="str">
        <f t="shared" ca="1" si="66"/>
        <v>si</v>
      </c>
      <c r="K1376" s="8" t="str">
        <f t="shared" ca="1" si="67"/>
        <v/>
      </c>
      <c r="L1376" s="8"/>
      <c r="M1376" s="8" t="str">
        <f t="shared" ca="1" si="68"/>
        <v>no</v>
      </c>
      <c r="Q1376" s="23" t="str" cm="1">
        <f t="array" aca="1" ref="Q1376" ca="1">_xlfn.IFS(J1376="no","no",$B$10="si","si")</f>
        <v>si</v>
      </c>
    </row>
    <row r="1377" spans="1:17" x14ac:dyDescent="0.3">
      <c r="A1377" s="63" t="s">
        <v>6307</v>
      </c>
      <c r="B1377" s="56" t="s">
        <v>44</v>
      </c>
      <c r="C1377" s="80" t="s">
        <v>6308</v>
      </c>
      <c r="D1377" s="38" t="s">
        <v>57</v>
      </c>
      <c r="E1377" s="37" t="s">
        <v>6309</v>
      </c>
      <c r="F1377" s="38" t="s">
        <v>416</v>
      </c>
      <c r="G1377" s="39" t="s">
        <v>6310</v>
      </c>
      <c r="H1377" s="40">
        <v>43803</v>
      </c>
      <c r="I1377" s="41">
        <f>Table13[[#This Row],[Fecha 
de 
expedición]]+1461</f>
        <v>45264</v>
      </c>
      <c r="J1377" s="62" t="str">
        <f t="shared" ca="1" si="66"/>
        <v>si</v>
      </c>
      <c r="K1377" s="8" t="str">
        <f t="shared" ca="1" si="67"/>
        <v/>
      </c>
      <c r="L1377" s="8"/>
      <c r="M1377" s="8" t="str">
        <f t="shared" ca="1" si="68"/>
        <v>no</v>
      </c>
      <c r="Q1377" s="23" t="str" cm="1">
        <f t="array" aca="1" ref="Q1377" ca="1">_xlfn.IFS(J1377="no","no",$B$10="si","si")</f>
        <v>si</v>
      </c>
    </row>
    <row r="1378" spans="1:17" x14ac:dyDescent="0.3">
      <c r="A1378" s="63" t="s">
        <v>6311</v>
      </c>
      <c r="B1378" s="56" t="s">
        <v>44</v>
      </c>
      <c r="C1378" s="80" t="s">
        <v>6312</v>
      </c>
      <c r="D1378" s="38" t="s">
        <v>57</v>
      </c>
      <c r="E1378" s="37" t="s">
        <v>6313</v>
      </c>
      <c r="F1378" s="38" t="s">
        <v>204</v>
      </c>
      <c r="G1378" s="39" t="s">
        <v>6314</v>
      </c>
      <c r="H1378" s="40">
        <v>43803</v>
      </c>
      <c r="I1378" s="41">
        <f>Table13[[#This Row],[Fecha 
de 
expedición]]+1461</f>
        <v>45264</v>
      </c>
      <c r="J1378" s="62" t="str">
        <f t="shared" ca="1" si="66"/>
        <v>si</v>
      </c>
      <c r="K1378" s="8" t="str">
        <f t="shared" ca="1" si="67"/>
        <v/>
      </c>
      <c r="L1378" s="8"/>
      <c r="M1378" s="8" t="str">
        <f t="shared" ca="1" si="68"/>
        <v>no</v>
      </c>
      <c r="Q1378" s="23" t="str" cm="1">
        <f t="array" aca="1" ref="Q1378" ca="1">_xlfn.IFS(J1378="no","no",$B$10="si","si")</f>
        <v>si</v>
      </c>
    </row>
    <row r="1379" spans="1:17" x14ac:dyDescent="0.3">
      <c r="A1379" s="63" t="s">
        <v>6315</v>
      </c>
      <c r="B1379" s="56" t="s">
        <v>44</v>
      </c>
      <c r="C1379" s="80" t="s">
        <v>6316</v>
      </c>
      <c r="D1379" s="38" t="s">
        <v>57</v>
      </c>
      <c r="E1379" s="37" t="s">
        <v>6317</v>
      </c>
      <c r="F1379" s="38" t="s">
        <v>124</v>
      </c>
      <c r="G1379" s="39" t="s">
        <v>6318</v>
      </c>
      <c r="H1379" s="40">
        <v>43803</v>
      </c>
      <c r="I1379" s="41">
        <f>Table13[[#This Row],[Fecha 
de 
expedición]]+1461</f>
        <v>45264</v>
      </c>
      <c r="J1379" s="62" t="str">
        <f t="shared" ca="1" si="66"/>
        <v>si</v>
      </c>
      <c r="K1379" s="8" t="str">
        <f t="shared" ca="1" si="67"/>
        <v/>
      </c>
      <c r="L1379" s="8"/>
      <c r="M1379" s="8" t="str">
        <f t="shared" ca="1" si="68"/>
        <v>no</v>
      </c>
      <c r="Q1379" s="23" t="str" cm="1">
        <f t="array" aca="1" ref="Q1379" ca="1">_xlfn.IFS(J1379="no","no",$B$10="si","si")</f>
        <v>si</v>
      </c>
    </row>
    <row r="1380" spans="1:17" x14ac:dyDescent="0.3">
      <c r="A1380" s="63" t="s">
        <v>6319</v>
      </c>
      <c r="B1380" s="56" t="s">
        <v>44</v>
      </c>
      <c r="C1380" s="80" t="s">
        <v>6320</v>
      </c>
      <c r="D1380" s="38" t="s">
        <v>57</v>
      </c>
      <c r="E1380" s="37" t="s">
        <v>6321</v>
      </c>
      <c r="F1380" s="38" t="s">
        <v>924</v>
      </c>
      <c r="G1380" s="39" t="s">
        <v>6322</v>
      </c>
      <c r="H1380" s="40">
        <v>43817</v>
      </c>
      <c r="I1380" s="41">
        <f>Table13[[#This Row],[Fecha 
de 
expedición]]+1461</f>
        <v>45278</v>
      </c>
      <c r="J1380" s="62" t="str">
        <f t="shared" ca="1" si="66"/>
        <v>si</v>
      </c>
      <c r="K1380" s="8" t="str">
        <f t="shared" ca="1" si="67"/>
        <v/>
      </c>
      <c r="L1380" s="8"/>
      <c r="M1380" s="8" t="str">
        <f t="shared" ca="1" si="68"/>
        <v>no</v>
      </c>
      <c r="Q1380" s="23" t="str" cm="1">
        <f t="array" aca="1" ref="Q1380" ca="1">_xlfn.IFS(J1380="no","no",$B$10="si","si")</f>
        <v>si</v>
      </c>
    </row>
    <row r="1381" spans="1:17" x14ac:dyDescent="0.3">
      <c r="A1381" s="63" t="s">
        <v>6323</v>
      </c>
      <c r="B1381" s="56" t="s">
        <v>44</v>
      </c>
      <c r="C1381" s="80" t="s">
        <v>6324</v>
      </c>
      <c r="D1381" s="38" t="s">
        <v>57</v>
      </c>
      <c r="E1381" s="37" t="s">
        <v>6325</v>
      </c>
      <c r="F1381" s="38" t="s">
        <v>555</v>
      </c>
      <c r="G1381" s="39" t="s">
        <v>6326</v>
      </c>
      <c r="H1381" s="40">
        <v>43817</v>
      </c>
      <c r="I1381" s="41">
        <f>Table13[[#This Row],[Fecha 
de 
expedición]]+1461</f>
        <v>45278</v>
      </c>
      <c r="J1381" s="62" t="str">
        <f t="shared" ca="1" si="66"/>
        <v>si</v>
      </c>
      <c r="K1381" s="8" t="str">
        <f t="shared" ca="1" si="67"/>
        <v/>
      </c>
      <c r="L1381" s="8"/>
      <c r="M1381" s="8" t="str">
        <f t="shared" ca="1" si="68"/>
        <v>no</v>
      </c>
      <c r="Q1381" s="23" t="str" cm="1">
        <f t="array" aca="1" ref="Q1381" ca="1">_xlfn.IFS(J1381="no","no",$B$10="si","si")</f>
        <v>si</v>
      </c>
    </row>
    <row r="1382" spans="1:17" x14ac:dyDescent="0.3">
      <c r="A1382" s="63" t="s">
        <v>6327</v>
      </c>
      <c r="B1382" s="56" t="s">
        <v>44</v>
      </c>
      <c r="C1382" s="80" t="s">
        <v>6328</v>
      </c>
      <c r="D1382" s="38" t="s">
        <v>57</v>
      </c>
      <c r="E1382" s="37" t="s">
        <v>6329</v>
      </c>
      <c r="F1382" s="38" t="s">
        <v>267</v>
      </c>
      <c r="G1382" s="39" t="s">
        <v>6330</v>
      </c>
      <c r="H1382" s="40">
        <v>43817</v>
      </c>
      <c r="I1382" s="41">
        <f>Table13[[#This Row],[Fecha 
de 
expedición]]+1461</f>
        <v>45278</v>
      </c>
      <c r="J1382" s="62" t="str">
        <f t="shared" ca="1" si="66"/>
        <v>si</v>
      </c>
      <c r="K1382" s="8" t="str">
        <f t="shared" ca="1" si="67"/>
        <v/>
      </c>
      <c r="L1382" s="8"/>
      <c r="M1382" s="8" t="str">
        <f t="shared" ca="1" si="68"/>
        <v>no</v>
      </c>
      <c r="Q1382" s="23" t="str" cm="1">
        <f t="array" aca="1" ref="Q1382" ca="1">_xlfn.IFS(J1382="no","no",$B$10="si","si")</f>
        <v>si</v>
      </c>
    </row>
    <row r="1383" spans="1:17" x14ac:dyDescent="0.3">
      <c r="A1383" s="63" t="s">
        <v>6331</v>
      </c>
      <c r="B1383" s="56" t="s">
        <v>44</v>
      </c>
      <c r="C1383" s="80" t="s">
        <v>6332</v>
      </c>
      <c r="D1383" s="38" t="s">
        <v>57</v>
      </c>
      <c r="E1383" s="37" t="s">
        <v>6333</v>
      </c>
      <c r="F1383" s="38" t="s">
        <v>74</v>
      </c>
      <c r="G1383" s="39" t="s">
        <v>6334</v>
      </c>
      <c r="H1383" s="40">
        <v>43817</v>
      </c>
      <c r="I1383" s="41">
        <f>Table13[[#This Row],[Fecha 
de 
expedición]]+1461</f>
        <v>45278</v>
      </c>
      <c r="J1383" s="62" t="str">
        <f t="shared" ca="1" si="66"/>
        <v>si</v>
      </c>
      <c r="K1383" s="8" t="str">
        <f t="shared" ca="1" si="67"/>
        <v/>
      </c>
      <c r="L1383" s="8"/>
      <c r="M1383" s="8" t="str">
        <f t="shared" ca="1" si="68"/>
        <v>no</v>
      </c>
      <c r="Q1383" s="23" t="str" cm="1">
        <f t="array" aca="1" ref="Q1383" ca="1">_xlfn.IFS(J1383="no","no",$B$10="si","si")</f>
        <v>si</v>
      </c>
    </row>
    <row r="1384" spans="1:17" x14ac:dyDescent="0.3">
      <c r="A1384" s="63" t="s">
        <v>6335</v>
      </c>
      <c r="B1384" s="56" t="s">
        <v>44</v>
      </c>
      <c r="C1384" s="80" t="s">
        <v>6336</v>
      </c>
      <c r="D1384" s="38" t="s">
        <v>57</v>
      </c>
      <c r="E1384" s="37" t="s">
        <v>6337</v>
      </c>
      <c r="F1384" s="38" t="s">
        <v>6338</v>
      </c>
      <c r="G1384" s="39" t="s">
        <v>6339</v>
      </c>
      <c r="H1384" s="40">
        <v>43817</v>
      </c>
      <c r="I1384" s="41">
        <f>Table13[[#This Row],[Fecha 
de 
expedición]]+1461</f>
        <v>45278</v>
      </c>
      <c r="J1384" s="62" t="str">
        <f t="shared" ca="1" si="66"/>
        <v>si</v>
      </c>
      <c r="K1384" s="8" t="str">
        <f t="shared" ca="1" si="67"/>
        <v/>
      </c>
      <c r="L1384" s="8"/>
      <c r="M1384" s="8" t="str">
        <f t="shared" ca="1" si="68"/>
        <v>no</v>
      </c>
      <c r="Q1384" s="23" t="str" cm="1">
        <f t="array" aca="1" ref="Q1384" ca="1">_xlfn.IFS(J1384="no","no",$B$10="si","si")</f>
        <v>si</v>
      </c>
    </row>
    <row r="1385" spans="1:17" x14ac:dyDescent="0.3">
      <c r="A1385" s="63" t="s">
        <v>6340</v>
      </c>
      <c r="B1385" s="56" t="s">
        <v>44</v>
      </c>
      <c r="C1385" s="80" t="s">
        <v>6341</v>
      </c>
      <c r="D1385" s="38" t="s">
        <v>57</v>
      </c>
      <c r="E1385" s="37" t="s">
        <v>6342</v>
      </c>
      <c r="F1385" s="38" t="s">
        <v>4080</v>
      </c>
      <c r="G1385" s="39" t="s">
        <v>6343</v>
      </c>
      <c r="H1385" s="40">
        <v>43817</v>
      </c>
      <c r="I1385" s="41">
        <f>Table13[[#This Row],[Fecha 
de 
expedición]]+1461</f>
        <v>45278</v>
      </c>
      <c r="J1385" s="62" t="str">
        <f t="shared" ca="1" si="66"/>
        <v>si</v>
      </c>
      <c r="K1385" s="8" t="str">
        <f t="shared" ca="1" si="67"/>
        <v/>
      </c>
      <c r="L1385" s="8"/>
      <c r="M1385" s="8" t="str">
        <f t="shared" ca="1" si="68"/>
        <v>no</v>
      </c>
      <c r="Q1385" s="23" t="str" cm="1">
        <f t="array" aca="1" ref="Q1385" ca="1">_xlfn.IFS(J1385="no","no",$B$10="si","si")</f>
        <v>si</v>
      </c>
    </row>
    <row r="1386" spans="1:17" x14ac:dyDescent="0.3">
      <c r="A1386" s="63" t="s">
        <v>6344</v>
      </c>
      <c r="B1386" s="56" t="s">
        <v>44</v>
      </c>
      <c r="C1386" s="80" t="s">
        <v>6345</v>
      </c>
      <c r="D1386" s="38" t="s">
        <v>57</v>
      </c>
      <c r="E1386" s="37" t="s">
        <v>3938</v>
      </c>
      <c r="F1386" s="38" t="s">
        <v>267</v>
      </c>
      <c r="G1386" s="39" t="s">
        <v>6346</v>
      </c>
      <c r="H1386" s="40">
        <v>43817</v>
      </c>
      <c r="I1386" s="41">
        <f>Table13[[#This Row],[Fecha 
de 
expedición]]+1461</f>
        <v>45278</v>
      </c>
      <c r="J1386" s="62" t="str">
        <f t="shared" ca="1" si="66"/>
        <v>si</v>
      </c>
      <c r="K1386" s="8" t="str">
        <f t="shared" ca="1" si="67"/>
        <v/>
      </c>
      <c r="L1386" s="8"/>
      <c r="M1386" s="8" t="str">
        <f t="shared" ca="1" si="68"/>
        <v>no</v>
      </c>
      <c r="Q1386" s="23" t="str" cm="1">
        <f t="array" aca="1" ref="Q1386" ca="1">_xlfn.IFS(J1386="no","no",$B$10="si","si")</f>
        <v>si</v>
      </c>
    </row>
    <row r="1387" spans="1:17" x14ac:dyDescent="0.3">
      <c r="A1387" s="63" t="s">
        <v>6347</v>
      </c>
      <c r="B1387" s="56" t="s">
        <v>44</v>
      </c>
      <c r="C1387" s="80" t="s">
        <v>6348</v>
      </c>
      <c r="D1387" s="38" t="s">
        <v>57</v>
      </c>
      <c r="E1387" s="37" t="s">
        <v>6349</v>
      </c>
      <c r="F1387" s="38" t="s">
        <v>124</v>
      </c>
      <c r="G1387" s="39" t="s">
        <v>6350</v>
      </c>
      <c r="H1387" s="40">
        <v>43817</v>
      </c>
      <c r="I1387" s="41">
        <f>Table13[[#This Row],[Fecha 
de 
expedición]]+1461</f>
        <v>45278</v>
      </c>
      <c r="J1387" s="62" t="str">
        <f t="shared" ca="1" si="66"/>
        <v>si</v>
      </c>
      <c r="K1387" s="8" t="str">
        <f t="shared" ca="1" si="67"/>
        <v/>
      </c>
      <c r="L1387" s="8"/>
      <c r="M1387" s="8" t="str">
        <f t="shared" ca="1" si="68"/>
        <v>no</v>
      </c>
      <c r="Q1387" s="23" t="str" cm="1">
        <f t="array" aca="1" ref="Q1387" ca="1">_xlfn.IFS(J1387="no","no",$B$10="si","si")</f>
        <v>si</v>
      </c>
    </row>
    <row r="1388" spans="1:17" x14ac:dyDescent="0.3">
      <c r="A1388" s="63" t="s">
        <v>6351</v>
      </c>
      <c r="B1388" s="56" t="s">
        <v>44</v>
      </c>
      <c r="C1388" s="80" t="s">
        <v>6352</v>
      </c>
      <c r="D1388" s="38" t="s">
        <v>57</v>
      </c>
      <c r="E1388" s="37" t="s">
        <v>6353</v>
      </c>
      <c r="F1388" s="38" t="s">
        <v>929</v>
      </c>
      <c r="G1388" s="39" t="s">
        <v>6354</v>
      </c>
      <c r="H1388" s="40">
        <v>43817</v>
      </c>
      <c r="I1388" s="41">
        <f>Table13[[#This Row],[Fecha 
de 
expedición]]+1461</f>
        <v>45278</v>
      </c>
      <c r="J1388" s="62" t="str">
        <f t="shared" ca="1" si="66"/>
        <v>si</v>
      </c>
      <c r="K1388" s="8" t="str">
        <f t="shared" ca="1" si="67"/>
        <v/>
      </c>
      <c r="L1388" s="8"/>
      <c r="M1388" s="8" t="str">
        <f t="shared" ca="1" si="68"/>
        <v>no</v>
      </c>
      <c r="Q1388" s="23" t="str" cm="1">
        <f t="array" aca="1" ref="Q1388" ca="1">_xlfn.IFS(J1388="no","no",$B$10="si","si")</f>
        <v>si</v>
      </c>
    </row>
    <row r="1389" spans="1:17" x14ac:dyDescent="0.3">
      <c r="A1389" s="63" t="s">
        <v>6355</v>
      </c>
      <c r="B1389" s="56" t="s">
        <v>44</v>
      </c>
      <c r="C1389" s="80" t="s">
        <v>6356</v>
      </c>
      <c r="D1389" s="38" t="s">
        <v>57</v>
      </c>
      <c r="E1389" s="37" t="s">
        <v>6357</v>
      </c>
      <c r="F1389" s="38" t="s">
        <v>74</v>
      </c>
      <c r="G1389" s="39" t="s">
        <v>6358</v>
      </c>
      <c r="H1389" s="40">
        <v>43817</v>
      </c>
      <c r="I1389" s="41">
        <f>Table13[[#This Row],[Fecha 
de 
expedición]]+1461</f>
        <v>45278</v>
      </c>
      <c r="J1389" s="62" t="str">
        <f t="shared" ca="1" si="66"/>
        <v>si</v>
      </c>
      <c r="K1389" s="8" t="str">
        <f t="shared" ca="1" si="67"/>
        <v/>
      </c>
      <c r="L1389" s="8"/>
      <c r="M1389" s="8" t="str">
        <f t="shared" ca="1" si="68"/>
        <v>no</v>
      </c>
      <c r="Q1389" s="23" t="str" cm="1">
        <f t="array" aca="1" ref="Q1389" ca="1">_xlfn.IFS(J1389="no","no",$B$10="si","si")</f>
        <v>si</v>
      </c>
    </row>
    <row r="1390" spans="1:17" x14ac:dyDescent="0.3">
      <c r="A1390" s="63" t="s">
        <v>6359</v>
      </c>
      <c r="B1390" s="56" t="s">
        <v>44</v>
      </c>
      <c r="C1390" s="80" t="s">
        <v>6360</v>
      </c>
      <c r="D1390" s="38" t="s">
        <v>57</v>
      </c>
      <c r="E1390" s="37" t="s">
        <v>3938</v>
      </c>
      <c r="F1390" s="38" t="s">
        <v>89</v>
      </c>
      <c r="G1390" s="39" t="s">
        <v>6361</v>
      </c>
      <c r="H1390" s="40">
        <v>43817</v>
      </c>
      <c r="I1390" s="41">
        <f>Table13[[#This Row],[Fecha 
de 
expedición]]+1461</f>
        <v>45278</v>
      </c>
      <c r="J1390" s="62" t="str">
        <f t="shared" ca="1" si="66"/>
        <v>si</v>
      </c>
      <c r="K1390" s="8" t="str">
        <f t="shared" ca="1" si="67"/>
        <v/>
      </c>
      <c r="L1390" s="8"/>
      <c r="M1390" s="8" t="str">
        <f t="shared" ca="1" si="68"/>
        <v>no</v>
      </c>
      <c r="Q1390" s="23" t="str" cm="1">
        <f t="array" aca="1" ref="Q1390" ca="1">_xlfn.IFS(J1390="no","no",$B$10="si","si")</f>
        <v>si</v>
      </c>
    </row>
    <row r="1391" spans="1:17" x14ac:dyDescent="0.3">
      <c r="A1391" s="63" t="s">
        <v>6362</v>
      </c>
      <c r="B1391" s="56" t="s">
        <v>44</v>
      </c>
      <c r="C1391" s="80" t="s">
        <v>6363</v>
      </c>
      <c r="D1391" s="38" t="s">
        <v>57</v>
      </c>
      <c r="E1391" s="37" t="s">
        <v>6364</v>
      </c>
      <c r="F1391" s="38" t="s">
        <v>204</v>
      </c>
      <c r="G1391" s="39" t="s">
        <v>6365</v>
      </c>
      <c r="H1391" s="40">
        <v>43817</v>
      </c>
      <c r="I1391" s="41">
        <f>Table13[[#This Row],[Fecha 
de 
expedición]]+1461</f>
        <v>45278</v>
      </c>
      <c r="J1391" s="62" t="str">
        <f t="shared" ca="1" si="66"/>
        <v>si</v>
      </c>
      <c r="K1391" s="8" t="str">
        <f t="shared" ca="1" si="67"/>
        <v/>
      </c>
      <c r="L1391" s="8"/>
      <c r="M1391" s="8" t="str">
        <f t="shared" ca="1" si="68"/>
        <v>no</v>
      </c>
      <c r="Q1391" s="23" t="str" cm="1">
        <f t="array" aca="1" ref="Q1391" ca="1">_xlfn.IFS(J1391="no","no",$B$10="si","si")</f>
        <v>si</v>
      </c>
    </row>
    <row r="1392" spans="1:17" x14ac:dyDescent="0.3">
      <c r="A1392" s="63" t="s">
        <v>6366</v>
      </c>
      <c r="B1392" s="56" t="s">
        <v>44</v>
      </c>
      <c r="C1392" s="80" t="s">
        <v>6367</v>
      </c>
      <c r="D1392" s="38" t="s">
        <v>57</v>
      </c>
      <c r="E1392" s="37" t="s">
        <v>6368</v>
      </c>
      <c r="F1392" s="38" t="s">
        <v>109</v>
      </c>
      <c r="G1392" s="39" t="s">
        <v>6369</v>
      </c>
      <c r="H1392" s="40">
        <v>43817</v>
      </c>
      <c r="I1392" s="41">
        <f>Table13[[#This Row],[Fecha 
de 
expedición]]+1461</f>
        <v>45278</v>
      </c>
      <c r="J1392" s="62" t="str">
        <f t="shared" ca="1" si="66"/>
        <v>si</v>
      </c>
      <c r="K1392" s="8" t="str">
        <f t="shared" ca="1" si="67"/>
        <v/>
      </c>
      <c r="L1392" s="8"/>
      <c r="M1392" s="8" t="str">
        <f t="shared" ca="1" si="68"/>
        <v>no</v>
      </c>
      <c r="Q1392" s="23" t="str" cm="1">
        <f t="array" aca="1" ref="Q1392" ca="1">_xlfn.IFS(J1392="no","no",$B$10="si","si")</f>
        <v>si</v>
      </c>
    </row>
    <row r="1393" spans="1:17" x14ac:dyDescent="0.3">
      <c r="A1393" s="63" t="s">
        <v>6370</v>
      </c>
      <c r="B1393" s="56" t="s">
        <v>44</v>
      </c>
      <c r="C1393" s="80" t="s">
        <v>6371</v>
      </c>
      <c r="D1393" s="38" t="s">
        <v>57</v>
      </c>
      <c r="E1393" s="37" t="s">
        <v>6372</v>
      </c>
      <c r="F1393" s="38" t="s">
        <v>3170</v>
      </c>
      <c r="G1393" s="39" t="s">
        <v>6373</v>
      </c>
      <c r="H1393" s="40">
        <v>43817</v>
      </c>
      <c r="I1393" s="41">
        <f>Table13[[#This Row],[Fecha 
de 
expedición]]+1461</f>
        <v>45278</v>
      </c>
      <c r="J1393" s="62" t="str">
        <f t="shared" ca="1" si="66"/>
        <v>si</v>
      </c>
      <c r="K1393" s="8" t="str">
        <f t="shared" ca="1" si="67"/>
        <v/>
      </c>
      <c r="L1393" s="8"/>
      <c r="M1393" s="8" t="str">
        <f t="shared" ca="1" si="68"/>
        <v>no</v>
      </c>
      <c r="Q1393" s="23" t="str" cm="1">
        <f t="array" aca="1" ref="Q1393" ca="1">_xlfn.IFS(J1393="no","no",$B$10="si","si")</f>
        <v>si</v>
      </c>
    </row>
    <row r="1394" spans="1:17" x14ac:dyDescent="0.3">
      <c r="A1394" s="63" t="s">
        <v>6374</v>
      </c>
      <c r="B1394" s="56" t="s">
        <v>44</v>
      </c>
      <c r="C1394" s="80" t="s">
        <v>6375</v>
      </c>
      <c r="D1394" s="38" t="s">
        <v>57</v>
      </c>
      <c r="E1394" s="37" t="s">
        <v>6376</v>
      </c>
      <c r="F1394" s="38" t="s">
        <v>74</v>
      </c>
      <c r="G1394" s="39" t="s">
        <v>6377</v>
      </c>
      <c r="H1394" s="40">
        <v>43817</v>
      </c>
      <c r="I1394" s="41">
        <f>Table13[[#This Row],[Fecha 
de 
expedición]]+1461</f>
        <v>45278</v>
      </c>
      <c r="J1394" s="62" t="str">
        <f t="shared" ca="1" si="66"/>
        <v>si</v>
      </c>
      <c r="K1394" s="8" t="str">
        <f t="shared" ca="1" si="67"/>
        <v/>
      </c>
      <c r="L1394" s="8"/>
      <c r="M1394" s="8" t="str">
        <f t="shared" ca="1" si="68"/>
        <v>no</v>
      </c>
      <c r="Q1394" s="23" t="str" cm="1">
        <f t="array" aca="1" ref="Q1394" ca="1">_xlfn.IFS(J1394="no","no",$B$10="si","si")</f>
        <v>si</v>
      </c>
    </row>
    <row r="1395" spans="1:17" x14ac:dyDescent="0.3">
      <c r="A1395" s="63" t="s">
        <v>6378</v>
      </c>
      <c r="B1395" s="56" t="s">
        <v>44</v>
      </c>
      <c r="C1395" s="80" t="s">
        <v>6379</v>
      </c>
      <c r="D1395" s="38" t="s">
        <v>57</v>
      </c>
      <c r="E1395" s="37" t="s">
        <v>6380</v>
      </c>
      <c r="F1395" s="38" t="s">
        <v>508</v>
      </c>
      <c r="G1395" s="39" t="s">
        <v>6381</v>
      </c>
      <c r="H1395" s="40">
        <v>43817</v>
      </c>
      <c r="I1395" s="41">
        <f>Table13[[#This Row],[Fecha 
de 
expedición]]+1461</f>
        <v>45278</v>
      </c>
      <c r="J1395" s="62" t="str">
        <f t="shared" ca="1" si="66"/>
        <v>si</v>
      </c>
      <c r="K1395" s="8" t="str">
        <f t="shared" ca="1" si="67"/>
        <v/>
      </c>
      <c r="L1395" s="8"/>
      <c r="M1395" s="8" t="str">
        <f t="shared" ca="1" si="68"/>
        <v>no</v>
      </c>
      <c r="Q1395" s="23" t="str" cm="1">
        <f t="array" aca="1" ref="Q1395" ca="1">_xlfn.IFS(J1395="no","no",$B$10="si","si")</f>
        <v>si</v>
      </c>
    </row>
    <row r="1396" spans="1:17" x14ac:dyDescent="0.3">
      <c r="A1396" s="63" t="s">
        <v>6382</v>
      </c>
      <c r="B1396" s="56" t="s">
        <v>44</v>
      </c>
      <c r="C1396" s="80" t="s">
        <v>6383</v>
      </c>
      <c r="D1396" s="38" t="s">
        <v>57</v>
      </c>
      <c r="E1396" s="37" t="s">
        <v>6384</v>
      </c>
      <c r="F1396" s="38" t="s">
        <v>678</v>
      </c>
      <c r="G1396" s="39" t="s">
        <v>6385</v>
      </c>
      <c r="H1396" s="40">
        <v>43818</v>
      </c>
      <c r="I1396" s="41">
        <f>Table13[[#This Row],[Fecha 
de 
expedición]]+1461</f>
        <v>45279</v>
      </c>
      <c r="J1396" s="62" t="str">
        <f t="shared" ca="1" si="66"/>
        <v>si</v>
      </c>
      <c r="K1396" s="8" t="str">
        <f t="shared" ca="1" si="67"/>
        <v/>
      </c>
      <c r="L1396" s="8"/>
      <c r="M1396" s="8" t="str">
        <f t="shared" ca="1" si="68"/>
        <v>no</v>
      </c>
      <c r="Q1396" s="23" t="str" cm="1">
        <f t="array" aca="1" ref="Q1396" ca="1">_xlfn.IFS(J1396="no","no",$B$10="si","si")</f>
        <v>si</v>
      </c>
    </row>
    <row r="1397" spans="1:17" x14ac:dyDescent="0.3">
      <c r="A1397" s="63" t="s">
        <v>6386</v>
      </c>
      <c r="B1397" s="56" t="s">
        <v>44</v>
      </c>
      <c r="C1397" s="80" t="s">
        <v>6387</v>
      </c>
      <c r="D1397" s="38" t="s">
        <v>57</v>
      </c>
      <c r="E1397" s="37" t="s">
        <v>6388</v>
      </c>
      <c r="F1397" s="38" t="s">
        <v>114</v>
      </c>
      <c r="G1397" s="39" t="s">
        <v>6389</v>
      </c>
      <c r="H1397" s="40">
        <v>43818</v>
      </c>
      <c r="I1397" s="41">
        <f>Table13[[#This Row],[Fecha 
de 
expedición]]+1461</f>
        <v>45279</v>
      </c>
      <c r="J1397" s="62" t="str">
        <f t="shared" ca="1" si="66"/>
        <v>si</v>
      </c>
      <c r="K1397" s="8" t="str">
        <f t="shared" ca="1" si="67"/>
        <v/>
      </c>
      <c r="L1397" s="8"/>
      <c r="M1397" s="8" t="str">
        <f t="shared" ca="1" si="68"/>
        <v>no</v>
      </c>
      <c r="Q1397" s="23" t="str" cm="1">
        <f t="array" aca="1" ref="Q1397" ca="1">_xlfn.IFS(J1397="no","no",$B$10="si","si")</f>
        <v>si</v>
      </c>
    </row>
    <row r="1398" spans="1:17" x14ac:dyDescent="0.3">
      <c r="A1398" s="63" t="s">
        <v>6390</v>
      </c>
      <c r="B1398" s="56" t="s">
        <v>44</v>
      </c>
      <c r="C1398" s="80" t="s">
        <v>6391</v>
      </c>
      <c r="D1398" s="38" t="s">
        <v>57</v>
      </c>
      <c r="E1398" s="37" t="s">
        <v>6392</v>
      </c>
      <c r="F1398" s="38" t="s">
        <v>267</v>
      </c>
      <c r="G1398" s="39" t="s">
        <v>6393</v>
      </c>
      <c r="H1398" s="40">
        <v>43818</v>
      </c>
      <c r="I1398" s="41">
        <f>Table13[[#This Row],[Fecha 
de 
expedición]]+1461</f>
        <v>45279</v>
      </c>
      <c r="J1398" s="62" t="str">
        <f t="shared" ca="1" si="66"/>
        <v>si</v>
      </c>
      <c r="K1398" s="8" t="str">
        <f t="shared" ca="1" si="67"/>
        <v/>
      </c>
      <c r="L1398" s="8"/>
      <c r="M1398" s="8" t="str">
        <f t="shared" ca="1" si="68"/>
        <v>no</v>
      </c>
      <c r="Q1398" s="23" t="str" cm="1">
        <f t="array" aca="1" ref="Q1398" ca="1">_xlfn.IFS(J1398="no","no",$B$10="si","si")</f>
        <v>si</v>
      </c>
    </row>
    <row r="1399" spans="1:17" x14ac:dyDescent="0.3">
      <c r="A1399" s="63" t="s">
        <v>6394</v>
      </c>
      <c r="B1399" s="56" t="s">
        <v>44</v>
      </c>
      <c r="C1399" s="80" t="s">
        <v>6395</v>
      </c>
      <c r="D1399" s="38" t="s">
        <v>57</v>
      </c>
      <c r="E1399" s="37" t="s">
        <v>6396</v>
      </c>
      <c r="F1399" s="38" t="s">
        <v>508</v>
      </c>
      <c r="G1399" s="39" t="s">
        <v>6397</v>
      </c>
      <c r="H1399" s="40">
        <v>43818</v>
      </c>
      <c r="I1399" s="41">
        <f>Table13[[#This Row],[Fecha 
de 
expedición]]+1461</f>
        <v>45279</v>
      </c>
      <c r="J1399" s="62" t="str">
        <f t="shared" ca="1" si="66"/>
        <v>si</v>
      </c>
      <c r="K1399" s="8" t="str">
        <f t="shared" ca="1" si="67"/>
        <v/>
      </c>
      <c r="L1399" s="8"/>
      <c r="M1399" s="8" t="str">
        <f t="shared" ca="1" si="68"/>
        <v>no</v>
      </c>
      <c r="Q1399" s="23" t="str" cm="1">
        <f t="array" aca="1" ref="Q1399" ca="1">_xlfn.IFS(J1399="no","no",$B$10="si","si")</f>
        <v>si</v>
      </c>
    </row>
    <row r="1400" spans="1:17" x14ac:dyDescent="0.3">
      <c r="A1400" s="63" t="s">
        <v>6398</v>
      </c>
      <c r="B1400" s="56" t="s">
        <v>44</v>
      </c>
      <c r="C1400" s="80" t="s">
        <v>6399</v>
      </c>
      <c r="D1400" s="38" t="s">
        <v>57</v>
      </c>
      <c r="E1400" s="37" t="s">
        <v>6400</v>
      </c>
      <c r="F1400" s="38" t="s">
        <v>262</v>
      </c>
      <c r="G1400" s="39" t="s">
        <v>6401</v>
      </c>
      <c r="H1400" s="40">
        <v>43818</v>
      </c>
      <c r="I1400" s="41">
        <f>Table13[[#This Row],[Fecha 
de 
expedición]]+1461</f>
        <v>45279</v>
      </c>
      <c r="J1400" s="62" t="str">
        <f t="shared" ca="1" si="66"/>
        <v>si</v>
      </c>
      <c r="K1400" s="8" t="str">
        <f t="shared" ca="1" si="67"/>
        <v/>
      </c>
      <c r="L1400" s="8"/>
      <c r="M1400" s="8" t="str">
        <f t="shared" ca="1" si="68"/>
        <v>no</v>
      </c>
      <c r="Q1400" s="23" t="str" cm="1">
        <f t="array" aca="1" ref="Q1400" ca="1">_xlfn.IFS(J1400="no","no",$B$10="si","si")</f>
        <v>si</v>
      </c>
    </row>
    <row r="1401" spans="1:17" x14ac:dyDescent="0.3">
      <c r="A1401" s="63" t="s">
        <v>6402</v>
      </c>
      <c r="B1401" s="56" t="s">
        <v>44</v>
      </c>
      <c r="C1401" s="80" t="s">
        <v>6403</v>
      </c>
      <c r="D1401" s="38" t="s">
        <v>57</v>
      </c>
      <c r="E1401" s="37" t="s">
        <v>6404</v>
      </c>
      <c r="F1401" s="38" t="s">
        <v>155</v>
      </c>
      <c r="G1401" s="39" t="s">
        <v>6405</v>
      </c>
      <c r="H1401" s="40">
        <v>43818</v>
      </c>
      <c r="I1401" s="41">
        <f>Table13[[#This Row],[Fecha 
de 
expedición]]+1461</f>
        <v>45279</v>
      </c>
      <c r="J1401" s="62" t="str">
        <f t="shared" ca="1" si="66"/>
        <v>si</v>
      </c>
      <c r="K1401" s="8" t="str">
        <f t="shared" ca="1" si="67"/>
        <v/>
      </c>
      <c r="L1401" s="8"/>
      <c r="M1401" s="8" t="str">
        <f t="shared" ca="1" si="68"/>
        <v>no</v>
      </c>
      <c r="Q1401" s="23" t="str" cm="1">
        <f t="array" aca="1" ref="Q1401" ca="1">_xlfn.IFS(J1401="no","no",$B$10="si","si")</f>
        <v>si</v>
      </c>
    </row>
    <row r="1402" spans="1:17" x14ac:dyDescent="0.3">
      <c r="A1402" s="63" t="s">
        <v>6406</v>
      </c>
      <c r="B1402" s="56" t="s">
        <v>44</v>
      </c>
      <c r="C1402" s="80" t="s">
        <v>6407</v>
      </c>
      <c r="D1402" s="38" t="s">
        <v>46</v>
      </c>
      <c r="E1402" s="37" t="s">
        <v>6408</v>
      </c>
      <c r="F1402" s="38" t="s">
        <v>1204</v>
      </c>
      <c r="G1402" s="39" t="s">
        <v>6409</v>
      </c>
      <c r="H1402" s="40">
        <v>43818</v>
      </c>
      <c r="I1402" s="41">
        <f>Table13[[#This Row],[Fecha 
de 
expedición]]+1461</f>
        <v>45279</v>
      </c>
      <c r="J1402" s="62" t="str">
        <f t="shared" ca="1" si="66"/>
        <v>si</v>
      </c>
      <c r="K1402" s="8" t="str">
        <f t="shared" ca="1" si="67"/>
        <v/>
      </c>
      <c r="L1402" s="8"/>
      <c r="M1402" s="8" t="str">
        <f t="shared" ca="1" si="68"/>
        <v>no</v>
      </c>
      <c r="Q1402" s="23" t="str" cm="1">
        <f t="array" aca="1" ref="Q1402" ca="1">_xlfn.IFS(J1402="no","no",$B$10="si","si")</f>
        <v>si</v>
      </c>
    </row>
    <row r="1403" spans="1:17" x14ac:dyDescent="0.3">
      <c r="A1403" s="63" t="s">
        <v>6410</v>
      </c>
      <c r="B1403" s="56" t="s">
        <v>44</v>
      </c>
      <c r="C1403" s="80" t="s">
        <v>6411</v>
      </c>
      <c r="D1403" s="38" t="s">
        <v>57</v>
      </c>
      <c r="E1403" s="37" t="s">
        <v>6412</v>
      </c>
      <c r="F1403" s="38" t="s">
        <v>89</v>
      </c>
      <c r="G1403" s="39" t="s">
        <v>6413</v>
      </c>
      <c r="H1403" s="40">
        <v>43818</v>
      </c>
      <c r="I1403" s="41">
        <f>Table13[[#This Row],[Fecha 
de 
expedición]]+1461</f>
        <v>45279</v>
      </c>
      <c r="J1403" s="62" t="str">
        <f t="shared" ca="1" si="66"/>
        <v>si</v>
      </c>
      <c r="K1403" s="8" t="str">
        <f t="shared" ca="1" si="67"/>
        <v/>
      </c>
      <c r="L1403" s="8"/>
      <c r="M1403" s="8" t="str">
        <f t="shared" ca="1" si="68"/>
        <v>no</v>
      </c>
      <c r="Q1403" s="23" t="str" cm="1">
        <f t="array" aca="1" ref="Q1403" ca="1">_xlfn.IFS(J1403="no","no",$B$10="si","si")</f>
        <v>si</v>
      </c>
    </row>
    <row r="1404" spans="1:17" x14ac:dyDescent="0.3">
      <c r="A1404" s="63" t="s">
        <v>6414</v>
      </c>
      <c r="B1404" s="56" t="s">
        <v>44</v>
      </c>
      <c r="C1404" s="80" t="s">
        <v>6415</v>
      </c>
      <c r="D1404" s="38" t="s">
        <v>57</v>
      </c>
      <c r="E1404" s="37" t="s">
        <v>6416</v>
      </c>
      <c r="F1404" s="38" t="s">
        <v>194</v>
      </c>
      <c r="G1404" s="39" t="s">
        <v>6417</v>
      </c>
      <c r="H1404" s="40">
        <v>43818</v>
      </c>
      <c r="I1404" s="41">
        <f>Table13[[#This Row],[Fecha 
de 
expedición]]+1461</f>
        <v>45279</v>
      </c>
      <c r="J1404" s="62" t="str">
        <f t="shared" ca="1" si="66"/>
        <v>si</v>
      </c>
      <c r="K1404" s="8" t="str">
        <f t="shared" ca="1" si="67"/>
        <v/>
      </c>
      <c r="L1404" s="8"/>
      <c r="M1404" s="8" t="str">
        <f t="shared" ca="1" si="68"/>
        <v>no</v>
      </c>
      <c r="Q1404" s="23" t="str" cm="1">
        <f t="array" aca="1" ref="Q1404" ca="1">_xlfn.IFS(J1404="no","no",$B$10="si","si")</f>
        <v>si</v>
      </c>
    </row>
    <row r="1405" spans="1:17" x14ac:dyDescent="0.3">
      <c r="A1405" s="63" t="s">
        <v>6418</v>
      </c>
      <c r="B1405" s="56" t="s">
        <v>44</v>
      </c>
      <c r="C1405" s="80" t="s">
        <v>6419</v>
      </c>
      <c r="D1405" s="38" t="s">
        <v>57</v>
      </c>
      <c r="E1405" s="37" t="s">
        <v>6420</v>
      </c>
      <c r="F1405" s="38" t="s">
        <v>94</v>
      </c>
      <c r="G1405" s="39" t="s">
        <v>6421</v>
      </c>
      <c r="H1405" s="40">
        <v>43818</v>
      </c>
      <c r="I1405" s="41">
        <f>Table13[[#This Row],[Fecha 
de 
expedición]]+1461</f>
        <v>45279</v>
      </c>
      <c r="J1405" s="62" t="str">
        <f t="shared" ca="1" si="66"/>
        <v>si</v>
      </c>
      <c r="K1405" s="8" t="str">
        <f t="shared" ca="1" si="67"/>
        <v/>
      </c>
      <c r="L1405" s="8"/>
      <c r="M1405" s="8" t="str">
        <f t="shared" ca="1" si="68"/>
        <v>no</v>
      </c>
      <c r="Q1405" s="23" t="str" cm="1">
        <f t="array" aca="1" ref="Q1405" ca="1">_xlfn.IFS(J1405="no","no",$B$10="si","si")</f>
        <v>si</v>
      </c>
    </row>
    <row r="1406" spans="1:17" x14ac:dyDescent="0.3">
      <c r="A1406" s="63" t="s">
        <v>6422</v>
      </c>
      <c r="B1406" s="56" t="s">
        <v>44</v>
      </c>
      <c r="C1406" s="80" t="s">
        <v>6423</v>
      </c>
      <c r="D1406" s="38" t="s">
        <v>57</v>
      </c>
      <c r="E1406" s="37" t="s">
        <v>10290</v>
      </c>
      <c r="F1406" s="38" t="s">
        <v>237</v>
      </c>
      <c r="G1406" s="39" t="s">
        <v>6425</v>
      </c>
      <c r="H1406" s="40">
        <v>43818</v>
      </c>
      <c r="I1406" s="41">
        <f>Table13[[#This Row],[Fecha 
de 
expedición]]+1461</f>
        <v>45279</v>
      </c>
      <c r="J1406" s="62" t="str">
        <f t="shared" ca="1" si="66"/>
        <v>si</v>
      </c>
      <c r="K1406" s="8" t="str">
        <f t="shared" ca="1" si="67"/>
        <v/>
      </c>
      <c r="L1406" s="8"/>
      <c r="M1406" s="8" t="str">
        <f t="shared" ca="1" si="68"/>
        <v>no</v>
      </c>
      <c r="Q1406" s="23" t="str" cm="1">
        <f t="array" aca="1" ref="Q1406" ca="1">_xlfn.IFS(J1406="no","no",$B$10="si","si")</f>
        <v>si</v>
      </c>
    </row>
    <row r="1407" spans="1:17" x14ac:dyDescent="0.3">
      <c r="A1407" s="63" t="s">
        <v>6426</v>
      </c>
      <c r="B1407" s="56" t="s">
        <v>44</v>
      </c>
      <c r="C1407" s="80" t="s">
        <v>6427</v>
      </c>
      <c r="D1407" s="38" t="s">
        <v>57</v>
      </c>
      <c r="E1407" s="37" t="s">
        <v>6428</v>
      </c>
      <c r="F1407" s="38" t="s">
        <v>109</v>
      </c>
      <c r="G1407" s="39" t="s">
        <v>6429</v>
      </c>
      <c r="H1407" s="40">
        <v>43818</v>
      </c>
      <c r="I1407" s="41">
        <f>Table13[[#This Row],[Fecha 
de 
expedición]]+1461</f>
        <v>45279</v>
      </c>
      <c r="J1407" s="62" t="str">
        <f t="shared" ca="1" si="66"/>
        <v>si</v>
      </c>
      <c r="K1407" s="8" t="str">
        <f t="shared" ca="1" si="67"/>
        <v/>
      </c>
      <c r="L1407" s="8"/>
      <c r="M1407" s="8" t="str">
        <f t="shared" ca="1" si="68"/>
        <v>no</v>
      </c>
      <c r="Q1407" s="23" t="str" cm="1">
        <f t="array" aca="1" ref="Q1407" ca="1">_xlfn.IFS(J1407="no","no",$B$10="si","si")</f>
        <v>si</v>
      </c>
    </row>
    <row r="1408" spans="1:17" x14ac:dyDescent="0.3">
      <c r="A1408" s="63" t="s">
        <v>6430</v>
      </c>
      <c r="B1408" s="56" t="s">
        <v>44</v>
      </c>
      <c r="C1408" s="80" t="s">
        <v>6431</v>
      </c>
      <c r="D1408" s="38" t="s">
        <v>57</v>
      </c>
      <c r="E1408" s="37" t="s">
        <v>6432</v>
      </c>
      <c r="F1408" s="38" t="s">
        <v>119</v>
      </c>
      <c r="G1408" s="39" t="s">
        <v>6433</v>
      </c>
      <c r="H1408" s="40">
        <v>43818</v>
      </c>
      <c r="I1408" s="41">
        <f>Table13[[#This Row],[Fecha 
de 
expedición]]+1461</f>
        <v>45279</v>
      </c>
      <c r="J1408" s="62" t="str">
        <f t="shared" ca="1" si="66"/>
        <v>si</v>
      </c>
      <c r="K1408" s="8" t="str">
        <f t="shared" ca="1" si="67"/>
        <v/>
      </c>
      <c r="L1408" s="8"/>
      <c r="M1408" s="8" t="str">
        <f t="shared" ca="1" si="68"/>
        <v>no</v>
      </c>
      <c r="Q1408" s="23" t="str" cm="1">
        <f t="array" aca="1" ref="Q1408" ca="1">_xlfn.IFS(J1408="no","no",$B$10="si","si")</f>
        <v>si</v>
      </c>
    </row>
    <row r="1409" spans="1:17" x14ac:dyDescent="0.3">
      <c r="A1409" s="63" t="s">
        <v>6434</v>
      </c>
      <c r="B1409" s="56" t="s">
        <v>44</v>
      </c>
      <c r="C1409" s="80" t="s">
        <v>6435</v>
      </c>
      <c r="D1409" s="38" t="s">
        <v>57</v>
      </c>
      <c r="E1409" s="37" t="s">
        <v>3938</v>
      </c>
      <c r="F1409" s="38" t="s">
        <v>168</v>
      </c>
      <c r="G1409" s="39" t="s">
        <v>6436</v>
      </c>
      <c r="H1409" s="40">
        <v>43818</v>
      </c>
      <c r="I1409" s="41">
        <f>Table13[[#This Row],[Fecha 
de 
expedición]]+1461</f>
        <v>45279</v>
      </c>
      <c r="J1409" s="62" t="str">
        <f t="shared" ca="1" si="66"/>
        <v>si</v>
      </c>
      <c r="K1409" s="8" t="str">
        <f t="shared" ca="1" si="67"/>
        <v/>
      </c>
      <c r="L1409" s="8"/>
      <c r="M1409" s="8" t="str">
        <f t="shared" ca="1" si="68"/>
        <v>no</v>
      </c>
      <c r="Q1409" s="23" t="str" cm="1">
        <f t="array" aca="1" ref="Q1409" ca="1">_xlfn.IFS(J1409="no","no",$B$10="si","si")</f>
        <v>si</v>
      </c>
    </row>
    <row r="1410" spans="1:17" x14ac:dyDescent="0.3">
      <c r="A1410" s="63" t="s">
        <v>6437</v>
      </c>
      <c r="B1410" s="56" t="s">
        <v>44</v>
      </c>
      <c r="C1410" s="80" t="s">
        <v>6438</v>
      </c>
      <c r="D1410" s="38" t="s">
        <v>57</v>
      </c>
      <c r="E1410" s="37" t="s">
        <v>6439</v>
      </c>
      <c r="F1410" s="38" t="s">
        <v>168</v>
      </c>
      <c r="G1410" s="39" t="s">
        <v>6440</v>
      </c>
      <c r="H1410" s="40">
        <v>43818</v>
      </c>
      <c r="I1410" s="41">
        <f>Table13[[#This Row],[Fecha 
de 
expedición]]+1461</f>
        <v>45279</v>
      </c>
      <c r="J1410" s="62" t="str">
        <f t="shared" ca="1" si="66"/>
        <v>si</v>
      </c>
      <c r="K1410" s="8" t="str">
        <f t="shared" ca="1" si="67"/>
        <v/>
      </c>
      <c r="L1410" s="8"/>
      <c r="M1410" s="8" t="str">
        <f t="shared" ca="1" si="68"/>
        <v>no</v>
      </c>
      <c r="Q1410" s="23" t="str" cm="1">
        <f t="array" aca="1" ref="Q1410" ca="1">_xlfn.IFS(J1410="no","no",$B$10="si","si")</f>
        <v>si</v>
      </c>
    </row>
    <row r="1411" spans="1:17" x14ac:dyDescent="0.3">
      <c r="A1411" s="63" t="s">
        <v>6441</v>
      </c>
      <c r="B1411" s="56" t="s">
        <v>44</v>
      </c>
      <c r="C1411" s="80" t="s">
        <v>6442</v>
      </c>
      <c r="D1411" s="38" t="s">
        <v>57</v>
      </c>
      <c r="E1411" s="37" t="s">
        <v>6443</v>
      </c>
      <c r="F1411" s="38" t="s">
        <v>194</v>
      </c>
      <c r="G1411" s="39" t="s">
        <v>6444</v>
      </c>
      <c r="H1411" s="40">
        <v>43818</v>
      </c>
      <c r="I1411" s="41">
        <f>Table13[[#This Row],[Fecha 
de 
expedición]]+1461</f>
        <v>45279</v>
      </c>
      <c r="J1411" s="62" t="str">
        <f t="shared" ca="1" si="66"/>
        <v>si</v>
      </c>
      <c r="K1411" s="8" t="str">
        <f t="shared" ca="1" si="67"/>
        <v/>
      </c>
      <c r="L1411" s="8"/>
      <c r="M1411" s="8" t="str">
        <f t="shared" ca="1" si="68"/>
        <v>no</v>
      </c>
      <c r="Q1411" s="23" t="str" cm="1">
        <f t="array" aca="1" ref="Q1411" ca="1">_xlfn.IFS(J1411="no","no",$B$10="si","si")</f>
        <v>si</v>
      </c>
    </row>
    <row r="1412" spans="1:17" x14ac:dyDescent="0.3">
      <c r="A1412" s="63" t="s">
        <v>6445</v>
      </c>
      <c r="B1412" s="56" t="s">
        <v>44</v>
      </c>
      <c r="C1412" s="80" t="s">
        <v>6446</v>
      </c>
      <c r="D1412" s="38" t="s">
        <v>57</v>
      </c>
      <c r="E1412" s="37" t="s">
        <v>6447</v>
      </c>
      <c r="F1412" s="38" t="s">
        <v>155</v>
      </c>
      <c r="G1412" s="39" t="s">
        <v>6448</v>
      </c>
      <c r="H1412" s="40">
        <v>43818</v>
      </c>
      <c r="I1412" s="41">
        <f>Table13[[#This Row],[Fecha 
de 
expedición]]+1461</f>
        <v>45279</v>
      </c>
      <c r="J1412" s="62" t="str">
        <f t="shared" ca="1" si="66"/>
        <v>si</v>
      </c>
      <c r="K1412" s="8" t="str">
        <f t="shared" ca="1" si="67"/>
        <v/>
      </c>
      <c r="L1412" s="8"/>
      <c r="M1412" s="8" t="str">
        <f t="shared" ca="1" si="68"/>
        <v>no</v>
      </c>
      <c r="Q1412" s="23" t="str" cm="1">
        <f t="array" aca="1" ref="Q1412" ca="1">_xlfn.IFS(J1412="no","no",$B$10="si","si")</f>
        <v>si</v>
      </c>
    </row>
    <row r="1413" spans="1:17" x14ac:dyDescent="0.3">
      <c r="A1413" s="63" t="s">
        <v>6449</v>
      </c>
      <c r="B1413" s="56" t="s">
        <v>44</v>
      </c>
      <c r="C1413" s="80" t="s">
        <v>6450</v>
      </c>
      <c r="D1413" s="38" t="s">
        <v>57</v>
      </c>
      <c r="E1413" s="37" t="s">
        <v>6451</v>
      </c>
      <c r="F1413" s="38" t="s">
        <v>53</v>
      </c>
      <c r="G1413" s="39" t="s">
        <v>6452</v>
      </c>
      <c r="H1413" s="40">
        <v>43818</v>
      </c>
      <c r="I1413" s="41">
        <f>Table13[[#This Row],[Fecha 
de 
expedición]]+1461</f>
        <v>45279</v>
      </c>
      <c r="J1413" s="62" t="str">
        <f t="shared" ca="1" si="66"/>
        <v>si</v>
      </c>
      <c r="K1413" s="8" t="str">
        <f t="shared" ca="1" si="67"/>
        <v/>
      </c>
      <c r="L1413" s="8"/>
      <c r="M1413" s="8" t="str">
        <f t="shared" ca="1" si="68"/>
        <v>no</v>
      </c>
      <c r="Q1413" s="23" t="str" cm="1">
        <f t="array" aca="1" ref="Q1413" ca="1">_xlfn.IFS(J1413="no","no",$B$10="si","si")</f>
        <v>si</v>
      </c>
    </row>
    <row r="1414" spans="1:17" x14ac:dyDescent="0.3">
      <c r="A1414" s="63" t="s">
        <v>6453</v>
      </c>
      <c r="B1414" s="56" t="s">
        <v>44</v>
      </c>
      <c r="C1414" s="80" t="s">
        <v>6454</v>
      </c>
      <c r="D1414" s="38" t="s">
        <v>46</v>
      </c>
      <c r="E1414" s="37" t="s">
        <v>6455</v>
      </c>
      <c r="F1414" s="38" t="s">
        <v>299</v>
      </c>
      <c r="G1414" s="39" t="s">
        <v>6456</v>
      </c>
      <c r="H1414" s="40">
        <v>43818</v>
      </c>
      <c r="I1414" s="41">
        <f>Table13[[#This Row],[Fecha 
de 
expedición]]+1461</f>
        <v>45279</v>
      </c>
      <c r="J1414" s="62" t="str">
        <f t="shared" ca="1" si="66"/>
        <v>si</v>
      </c>
      <c r="K1414" s="8" t="str">
        <f t="shared" ca="1" si="67"/>
        <v/>
      </c>
      <c r="L1414" s="8"/>
      <c r="M1414" s="8" t="str">
        <f t="shared" ca="1" si="68"/>
        <v>no</v>
      </c>
      <c r="Q1414" s="23" t="str" cm="1">
        <f t="array" aca="1" ref="Q1414" ca="1">_xlfn.IFS(J1414="no","no",$B$10="si","si")</f>
        <v>si</v>
      </c>
    </row>
    <row r="1415" spans="1:17" x14ac:dyDescent="0.3">
      <c r="A1415" s="63" t="s">
        <v>6457</v>
      </c>
      <c r="B1415" s="56" t="s">
        <v>44</v>
      </c>
      <c r="C1415" s="80" t="s">
        <v>6458</v>
      </c>
      <c r="D1415" s="38" t="s">
        <v>57</v>
      </c>
      <c r="E1415" s="37" t="s">
        <v>6459</v>
      </c>
      <c r="F1415" s="38" t="s">
        <v>204</v>
      </c>
      <c r="G1415" s="39" t="s">
        <v>6460</v>
      </c>
      <c r="H1415" s="40">
        <v>43819</v>
      </c>
      <c r="I1415" s="41">
        <f>Table13[[#This Row],[Fecha 
de 
expedición]]+1461</f>
        <v>45280</v>
      </c>
      <c r="J1415" s="62" t="str">
        <f t="shared" ca="1" si="66"/>
        <v>si</v>
      </c>
      <c r="K1415" s="8" t="str">
        <f t="shared" ca="1" si="67"/>
        <v/>
      </c>
      <c r="L1415" s="8"/>
      <c r="M1415" s="8" t="str">
        <f t="shared" ca="1" si="68"/>
        <v>no</v>
      </c>
      <c r="Q1415" s="23" t="str" cm="1">
        <f t="array" aca="1" ref="Q1415" ca="1">_xlfn.IFS(J1415="no","no",$B$10="si","si")</f>
        <v>si</v>
      </c>
    </row>
    <row r="1416" spans="1:17" x14ac:dyDescent="0.3">
      <c r="A1416" s="63" t="s">
        <v>6461</v>
      </c>
      <c r="B1416" s="56" t="s">
        <v>44</v>
      </c>
      <c r="C1416" s="80" t="s">
        <v>6462</v>
      </c>
      <c r="D1416" s="38" t="s">
        <v>57</v>
      </c>
      <c r="E1416" s="37" t="s">
        <v>6463</v>
      </c>
      <c r="F1416" s="38" t="s">
        <v>294</v>
      </c>
      <c r="G1416" s="39" t="s">
        <v>6464</v>
      </c>
      <c r="H1416" s="40">
        <v>43819</v>
      </c>
      <c r="I1416" s="41">
        <f>Table13[[#This Row],[Fecha 
de 
expedición]]+1461</f>
        <v>45280</v>
      </c>
      <c r="J1416" s="62" t="str">
        <f t="shared" ca="1" si="66"/>
        <v>si</v>
      </c>
      <c r="K1416" s="8" t="str">
        <f t="shared" ca="1" si="67"/>
        <v/>
      </c>
      <c r="L1416" s="8"/>
      <c r="M1416" s="8" t="str">
        <f t="shared" ca="1" si="68"/>
        <v>no</v>
      </c>
      <c r="Q1416" s="23" t="str" cm="1">
        <f t="array" aca="1" ref="Q1416" ca="1">_xlfn.IFS(J1416="no","no",$B$10="si","si")</f>
        <v>si</v>
      </c>
    </row>
    <row r="1417" spans="1:17" x14ac:dyDescent="0.3">
      <c r="A1417" s="63" t="s">
        <v>6465</v>
      </c>
      <c r="B1417" s="56" t="s">
        <v>44</v>
      </c>
      <c r="C1417" s="80" t="s">
        <v>6466</v>
      </c>
      <c r="D1417" s="38" t="s">
        <v>57</v>
      </c>
      <c r="E1417" s="37" t="s">
        <v>6467</v>
      </c>
      <c r="F1417" s="38" t="s">
        <v>411</v>
      </c>
      <c r="G1417" s="39" t="s">
        <v>6468</v>
      </c>
      <c r="H1417" s="40">
        <v>43819</v>
      </c>
      <c r="I1417" s="41">
        <f>Table13[[#This Row],[Fecha 
de 
expedición]]+1461</f>
        <v>45280</v>
      </c>
      <c r="J1417" s="62" t="str">
        <f t="shared" ca="1" si="66"/>
        <v>si</v>
      </c>
      <c r="K1417" s="8" t="str">
        <f t="shared" ca="1" si="67"/>
        <v/>
      </c>
      <c r="L1417" s="8"/>
      <c r="M1417" s="8" t="str">
        <f t="shared" ca="1" si="68"/>
        <v>no</v>
      </c>
      <c r="Q1417" s="23" t="str" cm="1">
        <f t="array" aca="1" ref="Q1417" ca="1">_xlfn.IFS(J1417="no","no",$B$10="si","si")</f>
        <v>si</v>
      </c>
    </row>
    <row r="1418" spans="1:17" x14ac:dyDescent="0.3">
      <c r="A1418" s="63" t="s">
        <v>6469</v>
      </c>
      <c r="B1418" s="56" t="s">
        <v>44</v>
      </c>
      <c r="C1418" s="80" t="s">
        <v>6470</v>
      </c>
      <c r="D1418" s="38" t="s">
        <v>57</v>
      </c>
      <c r="E1418" s="37" t="s">
        <v>6471</v>
      </c>
      <c r="F1418" s="38" t="s">
        <v>155</v>
      </c>
      <c r="G1418" s="39" t="s">
        <v>6472</v>
      </c>
      <c r="H1418" s="40">
        <v>43819</v>
      </c>
      <c r="I1418" s="41">
        <f>Table13[[#This Row],[Fecha 
de 
expedición]]+1461</f>
        <v>45280</v>
      </c>
      <c r="J1418" s="62" t="str">
        <f t="shared" ca="1" si="66"/>
        <v>si</v>
      </c>
      <c r="K1418" s="8" t="str">
        <f t="shared" ca="1" si="67"/>
        <v/>
      </c>
      <c r="L1418" s="8"/>
      <c r="M1418" s="8" t="str">
        <f t="shared" ca="1" si="68"/>
        <v>no</v>
      </c>
      <c r="Q1418" s="23" t="str" cm="1">
        <f t="array" aca="1" ref="Q1418" ca="1">_xlfn.IFS(J1418="no","no",$B$10="si","si")</f>
        <v>si</v>
      </c>
    </row>
    <row r="1419" spans="1:17" x14ac:dyDescent="0.3">
      <c r="A1419" s="63" t="s">
        <v>6473</v>
      </c>
      <c r="B1419" s="56" t="s">
        <v>44</v>
      </c>
      <c r="C1419" s="80" t="s">
        <v>6474</v>
      </c>
      <c r="D1419" s="38" t="s">
        <v>57</v>
      </c>
      <c r="E1419" s="37" t="s">
        <v>6475</v>
      </c>
      <c r="F1419" s="38" t="s">
        <v>4080</v>
      </c>
      <c r="G1419" s="39" t="s">
        <v>6476</v>
      </c>
      <c r="H1419" s="40">
        <v>43846</v>
      </c>
      <c r="I1419" s="41">
        <f>Table13[[#This Row],[Fecha 
de 
expedición]]+1461</f>
        <v>45307</v>
      </c>
      <c r="J1419" s="62" t="str">
        <f t="shared" ca="1" si="66"/>
        <v>si</v>
      </c>
      <c r="K1419" s="8" t="str">
        <f t="shared" ca="1" si="67"/>
        <v/>
      </c>
      <c r="L1419" s="8"/>
      <c r="M1419" s="8" t="str">
        <f t="shared" ca="1" si="68"/>
        <v>no</v>
      </c>
      <c r="Q1419" s="23" t="str" cm="1">
        <f t="array" aca="1" ref="Q1419" ca="1">_xlfn.IFS(J1419="no","no",$B$10="si","si")</f>
        <v>si</v>
      </c>
    </row>
    <row r="1420" spans="1:17" x14ac:dyDescent="0.3">
      <c r="A1420" s="63" t="s">
        <v>6477</v>
      </c>
      <c r="B1420" s="56" t="s">
        <v>44</v>
      </c>
      <c r="C1420" s="80" t="s">
        <v>6478</v>
      </c>
      <c r="D1420" s="38" t="s">
        <v>57</v>
      </c>
      <c r="E1420" s="37" t="s">
        <v>6479</v>
      </c>
      <c r="F1420" s="38" t="s">
        <v>155</v>
      </c>
      <c r="G1420" s="39" t="s">
        <v>6480</v>
      </c>
      <c r="H1420" s="40">
        <v>43846</v>
      </c>
      <c r="I1420" s="41">
        <f>Table13[[#This Row],[Fecha 
de 
expedición]]+1461</f>
        <v>45307</v>
      </c>
      <c r="J1420" s="62" t="str">
        <f t="shared" ca="1" si="66"/>
        <v>si</v>
      </c>
      <c r="K1420" s="8" t="str">
        <f t="shared" ca="1" si="67"/>
        <v/>
      </c>
      <c r="L1420" s="8"/>
      <c r="M1420" s="8" t="str">
        <f t="shared" ca="1" si="68"/>
        <v>no</v>
      </c>
      <c r="Q1420" s="23" t="str" cm="1">
        <f t="array" aca="1" ref="Q1420" ca="1">_xlfn.IFS(J1420="no","no",$B$10="si","si")</f>
        <v>si</v>
      </c>
    </row>
    <row r="1421" spans="1:17" x14ac:dyDescent="0.3">
      <c r="A1421" s="63" t="s">
        <v>6481</v>
      </c>
      <c r="B1421" s="56" t="s">
        <v>44</v>
      </c>
      <c r="C1421" s="80" t="s">
        <v>6482</v>
      </c>
      <c r="D1421" s="38" t="s">
        <v>57</v>
      </c>
      <c r="E1421" s="37" t="s">
        <v>3938</v>
      </c>
      <c r="F1421" s="38" t="s">
        <v>119</v>
      </c>
      <c r="G1421" s="39" t="s">
        <v>6483</v>
      </c>
      <c r="H1421" s="40">
        <v>43846</v>
      </c>
      <c r="I1421" s="41">
        <f>Table13[[#This Row],[Fecha 
de 
expedición]]+1461</f>
        <v>45307</v>
      </c>
      <c r="J1421" s="62" t="str">
        <f t="shared" ca="1" si="66"/>
        <v>si</v>
      </c>
      <c r="K1421" s="8" t="str">
        <f t="shared" ca="1" si="67"/>
        <v/>
      </c>
      <c r="L1421" s="8"/>
      <c r="M1421" s="8" t="str">
        <f t="shared" ca="1" si="68"/>
        <v>no</v>
      </c>
      <c r="Q1421" s="23" t="str" cm="1">
        <f t="array" aca="1" ref="Q1421" ca="1">_xlfn.IFS(J1421="no","no",$B$10="si","si")</f>
        <v>si</v>
      </c>
    </row>
    <row r="1422" spans="1:17" x14ac:dyDescent="0.3">
      <c r="A1422" s="63" t="s">
        <v>6484</v>
      </c>
      <c r="B1422" s="56" t="s">
        <v>44</v>
      </c>
      <c r="C1422" s="80" t="s">
        <v>6485</v>
      </c>
      <c r="D1422" s="38" t="s">
        <v>57</v>
      </c>
      <c r="E1422" s="37" t="s">
        <v>6486</v>
      </c>
      <c r="F1422" s="38" t="s">
        <v>114</v>
      </c>
      <c r="G1422" s="39" t="s">
        <v>6487</v>
      </c>
      <c r="H1422" s="40">
        <v>43852</v>
      </c>
      <c r="I1422" s="41">
        <f>Table13[[#This Row],[Fecha 
de 
expedición]]+1461</f>
        <v>45313</v>
      </c>
      <c r="J1422" s="62" t="str">
        <f t="shared" ca="1" si="66"/>
        <v>si</v>
      </c>
      <c r="K1422" s="8" t="str">
        <f t="shared" ca="1" si="67"/>
        <v/>
      </c>
      <c r="L1422" s="8"/>
      <c r="M1422" s="8" t="str">
        <f t="shared" ca="1" si="68"/>
        <v>no</v>
      </c>
      <c r="Q1422" s="23" t="str" cm="1">
        <f t="array" aca="1" ref="Q1422" ca="1">_xlfn.IFS(J1422="no","no",$B$10="si","si")</f>
        <v>si</v>
      </c>
    </row>
    <row r="1423" spans="1:17" x14ac:dyDescent="0.3">
      <c r="A1423" s="63" t="s">
        <v>6488</v>
      </c>
      <c r="B1423" s="56" t="s">
        <v>44</v>
      </c>
      <c r="C1423" s="80" t="s">
        <v>6489</v>
      </c>
      <c r="D1423" s="38" t="s">
        <v>57</v>
      </c>
      <c r="E1423" s="37" t="s">
        <v>6490</v>
      </c>
      <c r="F1423" s="38" t="s">
        <v>74</v>
      </c>
      <c r="G1423" s="39" t="s">
        <v>6491</v>
      </c>
      <c r="H1423" s="40">
        <v>43852</v>
      </c>
      <c r="I1423" s="41">
        <f>Table13[[#This Row],[Fecha 
de 
expedición]]+1461</f>
        <v>45313</v>
      </c>
      <c r="J1423" s="62" t="str">
        <f t="shared" ca="1" si="66"/>
        <v>si</v>
      </c>
      <c r="K1423" s="8" t="str">
        <f t="shared" ca="1" si="67"/>
        <v/>
      </c>
      <c r="L1423" s="8"/>
      <c r="M1423" s="8" t="str">
        <f t="shared" ca="1" si="68"/>
        <v>no</v>
      </c>
      <c r="Q1423" s="23" t="str" cm="1">
        <f t="array" aca="1" ref="Q1423" ca="1">_xlfn.IFS(J1423="no","no",$B$10="si","si")</f>
        <v>si</v>
      </c>
    </row>
    <row r="1424" spans="1:17" x14ac:dyDescent="0.3">
      <c r="A1424" s="63" t="s">
        <v>6492</v>
      </c>
      <c r="B1424" s="56" t="s">
        <v>44</v>
      </c>
      <c r="C1424" s="80" t="s">
        <v>6493</v>
      </c>
      <c r="D1424" s="38" t="s">
        <v>57</v>
      </c>
      <c r="E1424" s="37" t="s">
        <v>6494</v>
      </c>
      <c r="F1424" s="38" t="s">
        <v>6338</v>
      </c>
      <c r="G1424" s="39" t="s">
        <v>6495</v>
      </c>
      <c r="H1424" s="40">
        <v>43852</v>
      </c>
      <c r="I1424" s="41">
        <f>Table13[[#This Row],[Fecha 
de 
expedición]]+1461</f>
        <v>45313</v>
      </c>
      <c r="J1424" s="62" t="str">
        <f t="shared" ca="1" si="66"/>
        <v>si</v>
      </c>
      <c r="K1424" s="8" t="str">
        <f t="shared" ca="1" si="67"/>
        <v/>
      </c>
      <c r="L1424" s="8"/>
      <c r="M1424" s="8" t="str">
        <f t="shared" ca="1" si="68"/>
        <v>no</v>
      </c>
      <c r="Q1424" s="23" t="str" cm="1">
        <f t="array" aca="1" ref="Q1424" ca="1">_xlfn.IFS(J1424="no","no",$B$10="si","si")</f>
        <v>si</v>
      </c>
    </row>
    <row r="1425" spans="1:17" x14ac:dyDescent="0.3">
      <c r="A1425" s="63" t="s">
        <v>6496</v>
      </c>
      <c r="B1425" s="56" t="s">
        <v>44</v>
      </c>
      <c r="C1425" s="80" t="s">
        <v>6497</v>
      </c>
      <c r="D1425" s="38" t="s">
        <v>57</v>
      </c>
      <c r="E1425" s="37" t="s">
        <v>6498</v>
      </c>
      <c r="F1425" s="38" t="s">
        <v>53</v>
      </c>
      <c r="G1425" s="39" t="s">
        <v>6499</v>
      </c>
      <c r="H1425" s="40">
        <v>43852</v>
      </c>
      <c r="I1425" s="41">
        <f>Table13[[#This Row],[Fecha 
de 
expedición]]+1461</f>
        <v>45313</v>
      </c>
      <c r="J1425" s="62" t="str">
        <f t="shared" ref="J1425:J1488" ca="1" si="69">IF(I1425&gt;=TODAY(),"si","no")</f>
        <v>si</v>
      </c>
      <c r="K1425" s="8" t="str">
        <f t="shared" ref="K1425:K1488" ca="1" si="70">IF(ABS(_xlfn.DAYS(TODAY(),I1425))&lt;$B$9,"Debe renovar licencia luego de curso de 8 horas","")</f>
        <v/>
      </c>
      <c r="L1425" s="8"/>
      <c r="M1425" s="8" t="str">
        <f t="shared" ref="M1425:M1488" ca="1" si="71">IF(AND(J1425="no",$B$10="si"),"si","no")</f>
        <v>no</v>
      </c>
      <c r="Q1425" s="23" t="str" cm="1">
        <f t="array" aca="1" ref="Q1425" ca="1">_xlfn.IFS(J1425="no","no",$B$10="si","si")</f>
        <v>si</v>
      </c>
    </row>
    <row r="1426" spans="1:17" x14ac:dyDescent="0.3">
      <c r="A1426" s="63" t="s">
        <v>6500</v>
      </c>
      <c r="B1426" s="56" t="s">
        <v>44</v>
      </c>
      <c r="C1426" s="80" t="s">
        <v>6501</v>
      </c>
      <c r="D1426" s="38" t="s">
        <v>57</v>
      </c>
      <c r="E1426" s="37" t="s">
        <v>6502</v>
      </c>
      <c r="F1426" s="38" t="s">
        <v>94</v>
      </c>
      <c r="G1426" s="39" t="s">
        <v>6503</v>
      </c>
      <c r="H1426" s="40">
        <v>43852</v>
      </c>
      <c r="I1426" s="41">
        <f>Table13[[#This Row],[Fecha 
de 
expedición]]+1461</f>
        <v>45313</v>
      </c>
      <c r="J1426" s="62" t="str">
        <f t="shared" ca="1" si="69"/>
        <v>si</v>
      </c>
      <c r="K1426" s="8" t="str">
        <f t="shared" ca="1" si="70"/>
        <v/>
      </c>
      <c r="L1426" s="8"/>
      <c r="M1426" s="8" t="str">
        <f t="shared" ca="1" si="71"/>
        <v>no</v>
      </c>
      <c r="Q1426" s="23" t="str" cm="1">
        <f t="array" aca="1" ref="Q1426" ca="1">_xlfn.IFS(J1426="no","no",$B$10="si","si")</f>
        <v>si</v>
      </c>
    </row>
    <row r="1427" spans="1:17" x14ac:dyDescent="0.3">
      <c r="A1427" s="63" t="s">
        <v>6504</v>
      </c>
      <c r="B1427" s="56" t="s">
        <v>44</v>
      </c>
      <c r="C1427" s="80" t="s">
        <v>6505</v>
      </c>
      <c r="D1427" s="38" t="s">
        <v>57</v>
      </c>
      <c r="E1427" s="37" t="s">
        <v>10291</v>
      </c>
      <c r="F1427" s="38" t="s">
        <v>443</v>
      </c>
      <c r="G1427" s="39" t="s">
        <v>6507</v>
      </c>
      <c r="H1427" s="40">
        <v>43852</v>
      </c>
      <c r="I1427" s="41">
        <f>Table13[[#This Row],[Fecha 
de 
expedición]]+1461</f>
        <v>45313</v>
      </c>
      <c r="J1427" s="62" t="str">
        <f t="shared" ca="1" si="69"/>
        <v>si</v>
      </c>
      <c r="K1427" s="8" t="str">
        <f t="shared" ca="1" si="70"/>
        <v/>
      </c>
      <c r="L1427" s="8"/>
      <c r="M1427" s="8" t="str">
        <f t="shared" ca="1" si="71"/>
        <v>no</v>
      </c>
      <c r="Q1427" s="23" t="str" cm="1">
        <f t="array" aca="1" ref="Q1427" ca="1">_xlfn.IFS(J1427="no","no",$B$10="si","si")</f>
        <v>si</v>
      </c>
    </row>
    <row r="1428" spans="1:17" x14ac:dyDescent="0.3">
      <c r="A1428" s="63" t="s">
        <v>6508</v>
      </c>
      <c r="B1428" s="56" t="s">
        <v>44</v>
      </c>
      <c r="C1428" s="80" t="s">
        <v>6509</v>
      </c>
      <c r="D1428" s="38" t="s">
        <v>57</v>
      </c>
      <c r="E1428" s="37" t="s">
        <v>10292</v>
      </c>
      <c r="F1428" s="38" t="s">
        <v>74</v>
      </c>
      <c r="G1428" s="39" t="s">
        <v>6511</v>
      </c>
      <c r="H1428" s="40">
        <v>43852</v>
      </c>
      <c r="I1428" s="41">
        <f>Table13[[#This Row],[Fecha 
de 
expedición]]+1461</f>
        <v>45313</v>
      </c>
      <c r="J1428" s="62" t="str">
        <f t="shared" ca="1" si="69"/>
        <v>si</v>
      </c>
      <c r="K1428" s="8" t="str">
        <f t="shared" ca="1" si="70"/>
        <v/>
      </c>
      <c r="L1428" s="8"/>
      <c r="M1428" s="8" t="str">
        <f t="shared" ca="1" si="71"/>
        <v>no</v>
      </c>
      <c r="Q1428" s="23" t="str" cm="1">
        <f t="array" aca="1" ref="Q1428" ca="1">_xlfn.IFS(J1428="no","no",$B$10="si","si")</f>
        <v>si</v>
      </c>
    </row>
    <row r="1429" spans="1:17" x14ac:dyDescent="0.3">
      <c r="A1429" s="63" t="s">
        <v>6512</v>
      </c>
      <c r="B1429" s="56" t="s">
        <v>44</v>
      </c>
      <c r="C1429" s="80" t="s">
        <v>6513</v>
      </c>
      <c r="D1429" s="38" t="s">
        <v>57</v>
      </c>
      <c r="E1429" s="37" t="s">
        <v>6514</v>
      </c>
      <c r="F1429" s="38" t="s">
        <v>89</v>
      </c>
      <c r="G1429" s="39" t="s">
        <v>6515</v>
      </c>
      <c r="H1429" s="40">
        <v>43852</v>
      </c>
      <c r="I1429" s="41">
        <f>Table13[[#This Row],[Fecha 
de 
expedición]]+1461</f>
        <v>45313</v>
      </c>
      <c r="J1429" s="62" t="str">
        <f t="shared" ca="1" si="69"/>
        <v>si</v>
      </c>
      <c r="K1429" s="8" t="str">
        <f t="shared" ca="1" si="70"/>
        <v/>
      </c>
      <c r="L1429" s="8"/>
      <c r="M1429" s="8" t="str">
        <f t="shared" ca="1" si="71"/>
        <v>no</v>
      </c>
      <c r="Q1429" s="23" t="str" cm="1">
        <f t="array" aca="1" ref="Q1429" ca="1">_xlfn.IFS(J1429="no","no",$B$10="si","si")</f>
        <v>si</v>
      </c>
    </row>
    <row r="1430" spans="1:17" x14ac:dyDescent="0.3">
      <c r="A1430" s="63" t="s">
        <v>6516</v>
      </c>
      <c r="B1430" s="56" t="s">
        <v>44</v>
      </c>
      <c r="C1430" s="80" t="s">
        <v>6517</v>
      </c>
      <c r="D1430" s="38" t="s">
        <v>57</v>
      </c>
      <c r="E1430" s="37" t="s">
        <v>6518</v>
      </c>
      <c r="F1430" s="38" t="s">
        <v>74</v>
      </c>
      <c r="G1430" s="39" t="s">
        <v>6519</v>
      </c>
      <c r="H1430" s="40">
        <v>43852</v>
      </c>
      <c r="I1430" s="41">
        <f>Table13[[#This Row],[Fecha 
de 
expedición]]+1461</f>
        <v>45313</v>
      </c>
      <c r="J1430" s="62" t="str">
        <f t="shared" ca="1" si="69"/>
        <v>si</v>
      </c>
      <c r="K1430" s="8" t="str">
        <f t="shared" ca="1" si="70"/>
        <v/>
      </c>
      <c r="L1430" s="8"/>
      <c r="M1430" s="8" t="str">
        <f t="shared" ca="1" si="71"/>
        <v>no</v>
      </c>
      <c r="Q1430" s="23" t="str" cm="1">
        <f t="array" aca="1" ref="Q1430" ca="1">_xlfn.IFS(J1430="no","no",$B$10="si","si")</f>
        <v>si</v>
      </c>
    </row>
    <row r="1431" spans="1:17" x14ac:dyDescent="0.3">
      <c r="A1431" s="63" t="s">
        <v>6520</v>
      </c>
      <c r="B1431" s="56" t="s">
        <v>44</v>
      </c>
      <c r="C1431" s="80" t="s">
        <v>6521</v>
      </c>
      <c r="D1431" s="38" t="s">
        <v>57</v>
      </c>
      <c r="E1431" s="37" t="s">
        <v>3938</v>
      </c>
      <c r="F1431" s="38" t="s">
        <v>53</v>
      </c>
      <c r="G1431" s="39" t="s">
        <v>6522</v>
      </c>
      <c r="H1431" s="40">
        <v>43899</v>
      </c>
      <c r="I1431" s="41">
        <f>Table13[[#This Row],[Fecha 
de 
expedición]]+1461</f>
        <v>45360</v>
      </c>
      <c r="J1431" s="62" t="str">
        <f t="shared" ca="1" si="69"/>
        <v>si</v>
      </c>
      <c r="K1431" s="8" t="str">
        <f t="shared" ca="1" si="70"/>
        <v/>
      </c>
      <c r="L1431" s="8"/>
      <c r="M1431" s="8" t="str">
        <f t="shared" ca="1" si="71"/>
        <v>no</v>
      </c>
      <c r="Q1431" s="23" t="str" cm="1">
        <f t="array" aca="1" ref="Q1431" ca="1">_xlfn.IFS(J1431="no","no",$B$10="si","si")</f>
        <v>si</v>
      </c>
    </row>
    <row r="1432" spans="1:17" x14ac:dyDescent="0.3">
      <c r="A1432" s="63" t="s">
        <v>6523</v>
      </c>
      <c r="B1432" s="56" t="s">
        <v>44</v>
      </c>
      <c r="C1432" s="80" t="s">
        <v>6524</v>
      </c>
      <c r="D1432" s="38" t="s">
        <v>57</v>
      </c>
      <c r="E1432" s="37" t="s">
        <v>3938</v>
      </c>
      <c r="F1432" s="38" t="s">
        <v>168</v>
      </c>
      <c r="G1432" s="39" t="s">
        <v>6525</v>
      </c>
      <c r="H1432" s="40">
        <v>43899</v>
      </c>
      <c r="I1432" s="41">
        <f>Table13[[#This Row],[Fecha 
de 
expedición]]+1461</f>
        <v>45360</v>
      </c>
      <c r="J1432" s="62" t="str">
        <f t="shared" ca="1" si="69"/>
        <v>si</v>
      </c>
      <c r="K1432" s="8" t="str">
        <f t="shared" ca="1" si="70"/>
        <v/>
      </c>
      <c r="L1432" s="8"/>
      <c r="M1432" s="8" t="str">
        <f t="shared" ca="1" si="71"/>
        <v>no</v>
      </c>
      <c r="Q1432" s="23" t="str" cm="1">
        <f t="array" aca="1" ref="Q1432" ca="1">_xlfn.IFS(J1432="no","no",$B$10="si","si")</f>
        <v>si</v>
      </c>
    </row>
    <row r="1433" spans="1:17" x14ac:dyDescent="0.3">
      <c r="A1433" s="63" t="s">
        <v>6526</v>
      </c>
      <c r="B1433" s="56" t="s">
        <v>44</v>
      </c>
      <c r="C1433" s="80" t="s">
        <v>6527</v>
      </c>
      <c r="D1433" s="38" t="s">
        <v>57</v>
      </c>
      <c r="E1433" s="37" t="s">
        <v>6528</v>
      </c>
      <c r="F1433" s="38" t="s">
        <v>655</v>
      </c>
      <c r="G1433" s="39" t="s">
        <v>6529</v>
      </c>
      <c r="H1433" s="40">
        <v>43899</v>
      </c>
      <c r="I1433" s="41">
        <f>Table13[[#This Row],[Fecha 
de 
expedición]]+1461</f>
        <v>45360</v>
      </c>
      <c r="J1433" s="62" t="str">
        <f t="shared" ca="1" si="69"/>
        <v>si</v>
      </c>
      <c r="K1433" s="8" t="str">
        <f t="shared" ca="1" si="70"/>
        <v/>
      </c>
      <c r="L1433" s="8"/>
      <c r="M1433" s="8" t="str">
        <f t="shared" ca="1" si="71"/>
        <v>no</v>
      </c>
      <c r="Q1433" s="23" t="str" cm="1">
        <f t="array" aca="1" ref="Q1433" ca="1">_xlfn.IFS(J1433="no","no",$B$10="si","si")</f>
        <v>si</v>
      </c>
    </row>
    <row r="1434" spans="1:17" x14ac:dyDescent="0.3">
      <c r="A1434" s="61" t="s">
        <v>6530</v>
      </c>
      <c r="B1434" s="56" t="s">
        <v>44</v>
      </c>
      <c r="C1434" s="80" t="s">
        <v>6531</v>
      </c>
      <c r="D1434" s="38" t="s">
        <v>57</v>
      </c>
      <c r="E1434" s="37" t="s">
        <v>6532</v>
      </c>
      <c r="F1434" s="38" t="s">
        <v>267</v>
      </c>
      <c r="G1434" s="39" t="s">
        <v>6533</v>
      </c>
      <c r="H1434" s="40">
        <v>43899</v>
      </c>
      <c r="I1434" s="41">
        <f>Table13[[#This Row],[Fecha 
de 
expedición]]+1461</f>
        <v>45360</v>
      </c>
      <c r="J1434" s="62" t="str">
        <f t="shared" ca="1" si="69"/>
        <v>si</v>
      </c>
      <c r="K1434" s="8" t="str">
        <f t="shared" ca="1" si="70"/>
        <v/>
      </c>
      <c r="L1434" s="8"/>
      <c r="M1434" s="8" t="str">
        <f t="shared" ca="1" si="71"/>
        <v>no</v>
      </c>
      <c r="Q1434" s="23" t="str" cm="1">
        <f t="array" aca="1" ref="Q1434" ca="1">_xlfn.IFS(J1434="no","no",$B$10="si","si")</f>
        <v>si</v>
      </c>
    </row>
    <row r="1435" spans="1:17" x14ac:dyDescent="0.3">
      <c r="A1435" s="61" t="s">
        <v>6534</v>
      </c>
      <c r="B1435" s="56" t="s">
        <v>44</v>
      </c>
      <c r="C1435" s="80" t="s">
        <v>6535</v>
      </c>
      <c r="D1435" s="38" t="s">
        <v>57</v>
      </c>
      <c r="E1435" s="37" t="s">
        <v>6536</v>
      </c>
      <c r="F1435" s="38" t="s">
        <v>411</v>
      </c>
      <c r="G1435" s="39" t="s">
        <v>6537</v>
      </c>
      <c r="H1435" s="40">
        <v>43899</v>
      </c>
      <c r="I1435" s="41">
        <f>Table13[[#This Row],[Fecha 
de 
expedición]]+1461</f>
        <v>45360</v>
      </c>
      <c r="J1435" s="62" t="str">
        <f t="shared" ca="1" si="69"/>
        <v>si</v>
      </c>
      <c r="K1435" s="8" t="str">
        <f t="shared" ca="1" si="70"/>
        <v/>
      </c>
      <c r="L1435" s="8"/>
      <c r="M1435" s="8" t="str">
        <f t="shared" ca="1" si="71"/>
        <v>no</v>
      </c>
      <c r="Q1435" s="23" t="str" cm="1">
        <f t="array" aca="1" ref="Q1435" ca="1">_xlfn.IFS(J1435="no","no",$B$10="si","si")</f>
        <v>si</v>
      </c>
    </row>
    <row r="1436" spans="1:17" x14ac:dyDescent="0.3">
      <c r="A1436" s="61" t="s">
        <v>6538</v>
      </c>
      <c r="B1436" s="56" t="s">
        <v>44</v>
      </c>
      <c r="C1436" s="80" t="s">
        <v>6539</v>
      </c>
      <c r="D1436" s="38" t="s">
        <v>57</v>
      </c>
      <c r="E1436" s="37" t="s">
        <v>6540</v>
      </c>
      <c r="F1436" s="38" t="s">
        <v>74</v>
      </c>
      <c r="G1436" s="39" t="s">
        <v>6541</v>
      </c>
      <c r="H1436" s="40">
        <v>44267</v>
      </c>
      <c r="I1436" s="41">
        <f>Table13[[#This Row],[Fecha 
de 
expedición]]+1461</f>
        <v>45728</v>
      </c>
      <c r="J1436" s="62" t="str">
        <f t="shared" ca="1" si="69"/>
        <v>si</v>
      </c>
      <c r="K1436" s="8" t="str">
        <f t="shared" ca="1" si="70"/>
        <v/>
      </c>
      <c r="L1436" s="8"/>
      <c r="M1436" s="8" t="str">
        <f t="shared" ca="1" si="71"/>
        <v>no</v>
      </c>
      <c r="Q1436" s="23" t="str" cm="1">
        <f t="array" aca="1" ref="Q1436" ca="1">_xlfn.IFS(J1436="no","no",$B$10="si","si")</f>
        <v>si</v>
      </c>
    </row>
    <row r="1437" spans="1:17" x14ac:dyDescent="0.3">
      <c r="A1437" s="61" t="s">
        <v>6542</v>
      </c>
      <c r="B1437" s="56" t="s">
        <v>44</v>
      </c>
      <c r="C1437" s="80" t="s">
        <v>6543</v>
      </c>
      <c r="D1437" s="38" t="s">
        <v>46</v>
      </c>
      <c r="E1437" s="37" t="s">
        <v>6544</v>
      </c>
      <c r="F1437" s="38" t="s">
        <v>53</v>
      </c>
      <c r="G1437" s="39" t="s">
        <v>6545</v>
      </c>
      <c r="H1437" s="40">
        <v>44267</v>
      </c>
      <c r="I1437" s="41">
        <f>Table13[[#This Row],[Fecha 
de 
expedición]]+1461</f>
        <v>45728</v>
      </c>
      <c r="J1437" s="62" t="str">
        <f t="shared" ca="1" si="69"/>
        <v>si</v>
      </c>
      <c r="K1437" s="8" t="str">
        <f t="shared" ca="1" si="70"/>
        <v/>
      </c>
      <c r="L1437" s="8"/>
      <c r="M1437" s="8" t="str">
        <f t="shared" ca="1" si="71"/>
        <v>no</v>
      </c>
      <c r="Q1437" s="23" t="str" cm="1">
        <f t="array" aca="1" ref="Q1437" ca="1">_xlfn.IFS(J1437="no","no",$B$10="si","si")</f>
        <v>si</v>
      </c>
    </row>
    <row r="1438" spans="1:17" x14ac:dyDescent="0.3">
      <c r="A1438" s="61" t="s">
        <v>6546</v>
      </c>
      <c r="B1438" s="56" t="s">
        <v>44</v>
      </c>
      <c r="C1438" s="80" t="s">
        <v>6547</v>
      </c>
      <c r="D1438" s="38" t="s">
        <v>57</v>
      </c>
      <c r="E1438" s="37" t="s">
        <v>6548</v>
      </c>
      <c r="F1438" s="38" t="s">
        <v>443</v>
      </c>
      <c r="G1438" s="39" t="s">
        <v>6549</v>
      </c>
      <c r="H1438" s="40">
        <v>44267</v>
      </c>
      <c r="I1438" s="41">
        <f>Table13[[#This Row],[Fecha 
de 
expedición]]+1461</f>
        <v>45728</v>
      </c>
      <c r="J1438" s="62" t="str">
        <f t="shared" ca="1" si="69"/>
        <v>si</v>
      </c>
      <c r="K1438" s="8" t="str">
        <f t="shared" ca="1" si="70"/>
        <v/>
      </c>
      <c r="L1438" s="8"/>
      <c r="M1438" s="8" t="str">
        <f t="shared" ca="1" si="71"/>
        <v>no</v>
      </c>
      <c r="Q1438" s="23" t="str" cm="1">
        <f t="array" aca="1" ref="Q1438" ca="1">_xlfn.IFS(J1438="no","no",$B$10="si","si")</f>
        <v>si</v>
      </c>
    </row>
    <row r="1439" spans="1:17" x14ac:dyDescent="0.3">
      <c r="A1439" s="61" t="s">
        <v>6550</v>
      </c>
      <c r="B1439" s="56" t="s">
        <v>44</v>
      </c>
      <c r="C1439" s="80" t="s">
        <v>6551</v>
      </c>
      <c r="D1439" s="38" t="s">
        <v>57</v>
      </c>
      <c r="E1439" s="37" t="s">
        <v>6552</v>
      </c>
      <c r="F1439" s="38" t="s">
        <v>114</v>
      </c>
      <c r="G1439" s="39" t="s">
        <v>6553</v>
      </c>
      <c r="H1439" s="40">
        <v>44267</v>
      </c>
      <c r="I1439" s="41">
        <f>Table13[[#This Row],[Fecha 
de 
expedición]]+1461</f>
        <v>45728</v>
      </c>
      <c r="J1439" s="62" t="str">
        <f t="shared" ca="1" si="69"/>
        <v>si</v>
      </c>
      <c r="K1439" s="8" t="str">
        <f t="shared" ca="1" si="70"/>
        <v/>
      </c>
      <c r="L1439" s="8"/>
      <c r="M1439" s="8" t="str">
        <f t="shared" ca="1" si="71"/>
        <v>no</v>
      </c>
      <c r="Q1439" s="23" t="str" cm="1">
        <f t="array" aca="1" ref="Q1439" ca="1">_xlfn.IFS(J1439="no","no",$B$10="si","si")</f>
        <v>si</v>
      </c>
    </row>
    <row r="1440" spans="1:17" x14ac:dyDescent="0.3">
      <c r="A1440" s="61" t="s">
        <v>6554</v>
      </c>
      <c r="B1440" s="56" t="s">
        <v>44</v>
      </c>
      <c r="C1440" s="80" t="s">
        <v>6555</v>
      </c>
      <c r="D1440" s="38" t="s">
        <v>57</v>
      </c>
      <c r="E1440" s="37" t="s">
        <v>6556</v>
      </c>
      <c r="F1440" s="38" t="s">
        <v>606</v>
      </c>
      <c r="G1440" s="39" t="s">
        <v>6557</v>
      </c>
      <c r="H1440" s="40">
        <v>44267</v>
      </c>
      <c r="I1440" s="41">
        <f>Table13[[#This Row],[Fecha 
de 
expedición]]+1461</f>
        <v>45728</v>
      </c>
      <c r="J1440" s="62" t="str">
        <f t="shared" ca="1" si="69"/>
        <v>si</v>
      </c>
      <c r="K1440" s="8" t="str">
        <f t="shared" ca="1" si="70"/>
        <v/>
      </c>
      <c r="L1440" s="8"/>
      <c r="M1440" s="8" t="str">
        <f t="shared" ca="1" si="71"/>
        <v>no</v>
      </c>
      <c r="Q1440" s="23" t="str" cm="1">
        <f t="array" aca="1" ref="Q1440" ca="1">_xlfn.IFS(J1440="no","no",$B$10="si","si")</f>
        <v>si</v>
      </c>
    </row>
    <row r="1441" spans="1:17" x14ac:dyDescent="0.3">
      <c r="A1441" s="61" t="s">
        <v>6558</v>
      </c>
      <c r="B1441" s="56" t="s">
        <v>44</v>
      </c>
      <c r="C1441" s="80" t="s">
        <v>6559</v>
      </c>
      <c r="D1441" s="38" t="s">
        <v>57</v>
      </c>
      <c r="E1441" s="37" t="s">
        <v>6560</v>
      </c>
      <c r="F1441" s="38" t="s">
        <v>844</v>
      </c>
      <c r="G1441" s="39" t="s">
        <v>6561</v>
      </c>
      <c r="H1441" s="40">
        <v>44267</v>
      </c>
      <c r="I1441" s="41">
        <f>Table13[[#This Row],[Fecha 
de 
expedición]]+1461</f>
        <v>45728</v>
      </c>
      <c r="J1441" s="62" t="str">
        <f t="shared" ca="1" si="69"/>
        <v>si</v>
      </c>
      <c r="K1441" s="8" t="str">
        <f t="shared" ca="1" si="70"/>
        <v/>
      </c>
      <c r="L1441" s="8"/>
      <c r="M1441" s="8" t="str">
        <f t="shared" ca="1" si="71"/>
        <v>no</v>
      </c>
      <c r="Q1441" s="23" t="str" cm="1">
        <f t="array" aca="1" ref="Q1441" ca="1">_xlfn.IFS(J1441="no","no",$B$10="si","si")</f>
        <v>si</v>
      </c>
    </row>
    <row r="1442" spans="1:17" x14ac:dyDescent="0.3">
      <c r="A1442" s="61" t="s">
        <v>6562</v>
      </c>
      <c r="B1442" s="56" t="s">
        <v>44</v>
      </c>
      <c r="C1442" s="80" t="s">
        <v>6563</v>
      </c>
      <c r="D1442" s="38" t="s">
        <v>57</v>
      </c>
      <c r="E1442" s="37" t="s">
        <v>6564</v>
      </c>
      <c r="F1442" s="38" t="s">
        <v>124</v>
      </c>
      <c r="G1442" s="39" t="s">
        <v>6565</v>
      </c>
      <c r="H1442" s="40">
        <v>44267</v>
      </c>
      <c r="I1442" s="41">
        <f>Table13[[#This Row],[Fecha 
de 
expedición]]+1461</f>
        <v>45728</v>
      </c>
      <c r="J1442" s="62" t="str">
        <f t="shared" ca="1" si="69"/>
        <v>si</v>
      </c>
      <c r="K1442" s="8" t="str">
        <f t="shared" ca="1" si="70"/>
        <v/>
      </c>
      <c r="L1442" s="8"/>
      <c r="M1442" s="8" t="str">
        <f t="shared" ca="1" si="71"/>
        <v>no</v>
      </c>
      <c r="Q1442" s="23" t="str" cm="1">
        <f t="array" aca="1" ref="Q1442" ca="1">_xlfn.IFS(J1442="no","no",$B$10="si","si")</f>
        <v>si</v>
      </c>
    </row>
    <row r="1443" spans="1:17" x14ac:dyDescent="0.3">
      <c r="A1443" s="61" t="s">
        <v>6566</v>
      </c>
      <c r="B1443" s="56" t="s">
        <v>44</v>
      </c>
      <c r="C1443" s="80" t="s">
        <v>6567</v>
      </c>
      <c r="D1443" s="38" t="s">
        <v>57</v>
      </c>
      <c r="E1443" s="37" t="s">
        <v>6568</v>
      </c>
      <c r="F1443" s="38" t="s">
        <v>835</v>
      </c>
      <c r="G1443" s="39" t="s">
        <v>6569</v>
      </c>
      <c r="H1443" s="40">
        <v>44267</v>
      </c>
      <c r="I1443" s="41">
        <f>Table13[[#This Row],[Fecha 
de 
expedición]]+1461</f>
        <v>45728</v>
      </c>
      <c r="J1443" s="62" t="str">
        <f t="shared" ca="1" si="69"/>
        <v>si</v>
      </c>
      <c r="K1443" s="8" t="str">
        <f t="shared" ca="1" si="70"/>
        <v/>
      </c>
      <c r="L1443" s="8"/>
      <c r="M1443" s="8" t="str">
        <f t="shared" ca="1" si="71"/>
        <v>no</v>
      </c>
      <c r="Q1443" s="23" t="str" cm="1">
        <f t="array" aca="1" ref="Q1443" ca="1">_xlfn.IFS(J1443="no","no",$B$10="si","si")</f>
        <v>si</v>
      </c>
    </row>
    <row r="1444" spans="1:17" x14ac:dyDescent="0.3">
      <c r="A1444" s="61" t="s">
        <v>6570</v>
      </c>
      <c r="B1444" s="56" t="s">
        <v>44</v>
      </c>
      <c r="C1444" s="80" t="s">
        <v>6571</v>
      </c>
      <c r="D1444" s="38" t="s">
        <v>57</v>
      </c>
      <c r="E1444" s="37" t="s">
        <v>6572</v>
      </c>
      <c r="F1444" s="38" t="s">
        <v>453</v>
      </c>
      <c r="G1444" s="39" t="s">
        <v>6573</v>
      </c>
      <c r="H1444" s="40">
        <v>44270</v>
      </c>
      <c r="I1444" s="41">
        <f>Table13[[#This Row],[Fecha 
de 
expedición]]+1461</f>
        <v>45731</v>
      </c>
      <c r="J1444" s="62" t="str">
        <f t="shared" ca="1" si="69"/>
        <v>si</v>
      </c>
      <c r="K1444" s="8" t="str">
        <f t="shared" ca="1" si="70"/>
        <v/>
      </c>
      <c r="L1444" s="8"/>
      <c r="M1444" s="8" t="str">
        <f t="shared" ca="1" si="71"/>
        <v>no</v>
      </c>
      <c r="Q1444" s="23" t="str" cm="1">
        <f t="array" aca="1" ref="Q1444" ca="1">_xlfn.IFS(J1444="no","no",$B$10="si","si")</f>
        <v>si</v>
      </c>
    </row>
    <row r="1445" spans="1:17" x14ac:dyDescent="0.3">
      <c r="A1445" s="61" t="s">
        <v>6574</v>
      </c>
      <c r="B1445" s="56" t="s">
        <v>44</v>
      </c>
      <c r="C1445" s="80" t="s">
        <v>6575</v>
      </c>
      <c r="D1445" s="38" t="s">
        <v>57</v>
      </c>
      <c r="E1445" s="37" t="s">
        <v>6576</v>
      </c>
      <c r="F1445" s="38" t="s">
        <v>555</v>
      </c>
      <c r="G1445" s="39" t="s">
        <v>6577</v>
      </c>
      <c r="H1445" s="40">
        <v>44331</v>
      </c>
      <c r="I1445" s="41">
        <f>Table13[[#This Row],[Fecha 
de 
expedición]]+1461</f>
        <v>45792</v>
      </c>
      <c r="J1445" s="62" t="str">
        <f t="shared" ca="1" si="69"/>
        <v>si</v>
      </c>
      <c r="K1445" s="8" t="str">
        <f t="shared" ca="1" si="70"/>
        <v/>
      </c>
      <c r="L1445" s="8"/>
      <c r="M1445" s="8" t="str">
        <f t="shared" ca="1" si="71"/>
        <v>no</v>
      </c>
      <c r="Q1445" s="23" t="str" cm="1">
        <f t="array" aca="1" ref="Q1445" ca="1">_xlfn.IFS(J1445="no","no",$B$10="si","si")</f>
        <v>si</v>
      </c>
    </row>
    <row r="1446" spans="1:17" x14ac:dyDescent="0.3">
      <c r="A1446" s="61" t="s">
        <v>6578</v>
      </c>
      <c r="B1446" s="56" t="s">
        <v>44</v>
      </c>
      <c r="C1446" s="80" t="s">
        <v>6579</v>
      </c>
      <c r="D1446" s="38" t="s">
        <v>57</v>
      </c>
      <c r="E1446" s="37" t="s">
        <v>6580</v>
      </c>
      <c r="F1446" s="38" t="s">
        <v>74</v>
      </c>
      <c r="G1446" s="39" t="s">
        <v>6581</v>
      </c>
      <c r="H1446" s="40">
        <v>44331</v>
      </c>
      <c r="I1446" s="41">
        <f>Table13[[#This Row],[Fecha 
de 
expedición]]+1461</f>
        <v>45792</v>
      </c>
      <c r="J1446" s="62" t="str">
        <f t="shared" ca="1" si="69"/>
        <v>si</v>
      </c>
      <c r="K1446" s="8" t="str">
        <f t="shared" ca="1" si="70"/>
        <v/>
      </c>
      <c r="L1446" s="8"/>
      <c r="M1446" s="8" t="str">
        <f t="shared" ca="1" si="71"/>
        <v>no</v>
      </c>
      <c r="Q1446" s="23" t="str" cm="1">
        <f t="array" aca="1" ref="Q1446" ca="1">_xlfn.IFS(J1446="no","no",$B$10="si","si")</f>
        <v>si</v>
      </c>
    </row>
    <row r="1447" spans="1:17" x14ac:dyDescent="0.3">
      <c r="A1447" s="61" t="s">
        <v>6582</v>
      </c>
      <c r="B1447" s="56" t="s">
        <v>44</v>
      </c>
      <c r="C1447" s="80" t="s">
        <v>6583</v>
      </c>
      <c r="D1447" s="38" t="s">
        <v>57</v>
      </c>
      <c r="E1447" s="37" t="s">
        <v>6584</v>
      </c>
      <c r="F1447" s="38" t="s">
        <v>425</v>
      </c>
      <c r="G1447" s="39" t="s">
        <v>6585</v>
      </c>
      <c r="H1447" s="40">
        <v>44331</v>
      </c>
      <c r="I1447" s="41">
        <f>Table13[[#This Row],[Fecha 
de 
expedición]]+1461</f>
        <v>45792</v>
      </c>
      <c r="J1447" s="62" t="str">
        <f t="shared" ca="1" si="69"/>
        <v>si</v>
      </c>
      <c r="K1447" s="8" t="str">
        <f t="shared" ca="1" si="70"/>
        <v/>
      </c>
      <c r="L1447" s="8"/>
      <c r="M1447" s="8" t="str">
        <f t="shared" ca="1" si="71"/>
        <v>no</v>
      </c>
      <c r="Q1447" s="23" t="str" cm="1">
        <f t="array" aca="1" ref="Q1447" ca="1">_xlfn.IFS(J1447="no","no",$B$10="si","si")</f>
        <v>si</v>
      </c>
    </row>
    <row r="1448" spans="1:17" x14ac:dyDescent="0.3">
      <c r="A1448" s="61" t="s">
        <v>6586</v>
      </c>
      <c r="B1448" s="56" t="s">
        <v>44</v>
      </c>
      <c r="C1448" s="80" t="s">
        <v>6587</v>
      </c>
      <c r="D1448" s="38" t="s">
        <v>57</v>
      </c>
      <c r="E1448" s="37" t="s">
        <v>6588</v>
      </c>
      <c r="F1448" s="38" t="s">
        <v>53</v>
      </c>
      <c r="G1448" s="39" t="s">
        <v>6589</v>
      </c>
      <c r="H1448" s="40">
        <v>44331</v>
      </c>
      <c r="I1448" s="41">
        <f>Table13[[#This Row],[Fecha 
de 
expedición]]+1461</f>
        <v>45792</v>
      </c>
      <c r="J1448" s="62" t="str">
        <f t="shared" ca="1" si="69"/>
        <v>si</v>
      </c>
      <c r="K1448" s="8" t="str">
        <f t="shared" ca="1" si="70"/>
        <v/>
      </c>
      <c r="L1448" s="8"/>
      <c r="M1448" s="8" t="str">
        <f t="shared" ca="1" si="71"/>
        <v>no</v>
      </c>
      <c r="Q1448" s="23" t="str" cm="1">
        <f t="array" aca="1" ref="Q1448" ca="1">_xlfn.IFS(J1448="no","no",$B$10="si","si")</f>
        <v>si</v>
      </c>
    </row>
    <row r="1449" spans="1:17" x14ac:dyDescent="0.3">
      <c r="A1449" s="61" t="s">
        <v>6590</v>
      </c>
      <c r="B1449" s="56" t="s">
        <v>44</v>
      </c>
      <c r="C1449" s="80" t="s">
        <v>6591</v>
      </c>
      <c r="D1449" s="38" t="s">
        <v>57</v>
      </c>
      <c r="E1449" s="37" t="s">
        <v>6592</v>
      </c>
      <c r="F1449" s="38" t="s">
        <v>155</v>
      </c>
      <c r="G1449" s="39" t="s">
        <v>6593</v>
      </c>
      <c r="H1449" s="40">
        <v>44331</v>
      </c>
      <c r="I1449" s="41">
        <f>Table13[[#This Row],[Fecha 
de 
expedición]]+1461</f>
        <v>45792</v>
      </c>
      <c r="J1449" s="62" t="str">
        <f t="shared" ca="1" si="69"/>
        <v>si</v>
      </c>
      <c r="K1449" s="8" t="str">
        <f t="shared" ca="1" si="70"/>
        <v/>
      </c>
      <c r="L1449" s="8"/>
      <c r="M1449" s="8" t="str">
        <f t="shared" ca="1" si="71"/>
        <v>no</v>
      </c>
      <c r="Q1449" s="23" t="str" cm="1">
        <f t="array" aca="1" ref="Q1449" ca="1">_xlfn.IFS(J1449="no","no",$B$10="si","si")</f>
        <v>si</v>
      </c>
    </row>
    <row r="1450" spans="1:17" x14ac:dyDescent="0.3">
      <c r="A1450" s="61" t="s">
        <v>6594</v>
      </c>
      <c r="B1450" s="56" t="s">
        <v>44</v>
      </c>
      <c r="C1450" s="80" t="s">
        <v>6595</v>
      </c>
      <c r="D1450" s="38" t="s">
        <v>46</v>
      </c>
      <c r="E1450" s="37" t="s">
        <v>6596</v>
      </c>
      <c r="F1450" s="38" t="s">
        <v>114</v>
      </c>
      <c r="G1450" s="39" t="s">
        <v>6597</v>
      </c>
      <c r="H1450" s="40">
        <v>44331</v>
      </c>
      <c r="I1450" s="41">
        <f>Table13[[#This Row],[Fecha 
de 
expedición]]+1461</f>
        <v>45792</v>
      </c>
      <c r="J1450" s="62" t="str">
        <f t="shared" ca="1" si="69"/>
        <v>si</v>
      </c>
      <c r="K1450" s="8" t="str">
        <f t="shared" ca="1" si="70"/>
        <v/>
      </c>
      <c r="L1450" s="8"/>
      <c r="M1450" s="8" t="str">
        <f t="shared" ca="1" si="71"/>
        <v>no</v>
      </c>
      <c r="Q1450" s="23" t="str" cm="1">
        <f t="array" aca="1" ref="Q1450" ca="1">_xlfn.IFS(J1450="no","no",$B$10="si","si")</f>
        <v>si</v>
      </c>
    </row>
    <row r="1451" spans="1:17" x14ac:dyDescent="0.3">
      <c r="A1451" s="61" t="s">
        <v>6598</v>
      </c>
      <c r="B1451" s="56" t="s">
        <v>44</v>
      </c>
      <c r="C1451" s="80" t="s">
        <v>6599</v>
      </c>
      <c r="D1451" s="38" t="s">
        <v>46</v>
      </c>
      <c r="E1451" s="37" t="s">
        <v>6600</v>
      </c>
      <c r="F1451" s="38" t="s">
        <v>1035</v>
      </c>
      <c r="G1451" s="39" t="s">
        <v>6601</v>
      </c>
      <c r="H1451" s="40">
        <v>44331</v>
      </c>
      <c r="I1451" s="41">
        <f>Table13[[#This Row],[Fecha 
de 
expedición]]+1461</f>
        <v>45792</v>
      </c>
      <c r="J1451" s="62" t="str">
        <f t="shared" ca="1" si="69"/>
        <v>si</v>
      </c>
      <c r="K1451" s="8" t="str">
        <f t="shared" ca="1" si="70"/>
        <v/>
      </c>
      <c r="L1451" s="8"/>
      <c r="M1451" s="8" t="str">
        <f t="shared" ca="1" si="71"/>
        <v>no</v>
      </c>
      <c r="Q1451" s="23" t="str" cm="1">
        <f t="array" aca="1" ref="Q1451" ca="1">_xlfn.IFS(J1451="no","no",$B$10="si","si")</f>
        <v>si</v>
      </c>
    </row>
    <row r="1452" spans="1:17" x14ac:dyDescent="0.3">
      <c r="A1452" s="61" t="s">
        <v>6602</v>
      </c>
      <c r="B1452" s="56" t="s">
        <v>44</v>
      </c>
      <c r="C1452" s="80" t="s">
        <v>6603</v>
      </c>
      <c r="D1452" s="38" t="s">
        <v>46</v>
      </c>
      <c r="E1452" s="37" t="s">
        <v>6604</v>
      </c>
      <c r="F1452" s="38" t="s">
        <v>402</v>
      </c>
      <c r="G1452" s="39" t="s">
        <v>6605</v>
      </c>
      <c r="H1452" s="40">
        <v>44331</v>
      </c>
      <c r="I1452" s="41">
        <f>Table13[[#This Row],[Fecha 
de 
expedición]]+1461</f>
        <v>45792</v>
      </c>
      <c r="J1452" s="62" t="str">
        <f t="shared" ca="1" si="69"/>
        <v>si</v>
      </c>
      <c r="K1452" s="8" t="str">
        <f t="shared" ca="1" si="70"/>
        <v/>
      </c>
      <c r="L1452" s="8"/>
      <c r="M1452" s="8" t="str">
        <f t="shared" ca="1" si="71"/>
        <v>no</v>
      </c>
      <c r="Q1452" s="23" t="str" cm="1">
        <f t="array" aca="1" ref="Q1452" ca="1">_xlfn.IFS(J1452="no","no",$B$10="si","si")</f>
        <v>si</v>
      </c>
    </row>
    <row r="1453" spans="1:17" x14ac:dyDescent="0.3">
      <c r="A1453" s="61" t="s">
        <v>6606</v>
      </c>
      <c r="B1453" s="56" t="s">
        <v>44</v>
      </c>
      <c r="C1453" s="80" t="s">
        <v>6607</v>
      </c>
      <c r="D1453" s="38" t="s">
        <v>57</v>
      </c>
      <c r="E1453" s="37" t="s">
        <v>6608</v>
      </c>
      <c r="F1453" s="38" t="s">
        <v>74</v>
      </c>
      <c r="G1453" s="39" t="s">
        <v>6609</v>
      </c>
      <c r="H1453" s="40">
        <v>44331</v>
      </c>
      <c r="I1453" s="41">
        <f>Table13[[#This Row],[Fecha 
de 
expedición]]+1461</f>
        <v>45792</v>
      </c>
      <c r="J1453" s="62" t="str">
        <f t="shared" ca="1" si="69"/>
        <v>si</v>
      </c>
      <c r="K1453" s="8" t="str">
        <f t="shared" ca="1" si="70"/>
        <v/>
      </c>
      <c r="L1453" s="8"/>
      <c r="M1453" s="8" t="str">
        <f t="shared" ca="1" si="71"/>
        <v>no</v>
      </c>
      <c r="Q1453" s="23" t="str" cm="1">
        <f t="array" aca="1" ref="Q1453" ca="1">_xlfn.IFS(J1453="no","no",$B$10="si","si")</f>
        <v>si</v>
      </c>
    </row>
    <row r="1454" spans="1:17" x14ac:dyDescent="0.3">
      <c r="A1454" s="61" t="s">
        <v>6610</v>
      </c>
      <c r="B1454" s="56" t="s">
        <v>44</v>
      </c>
      <c r="C1454" s="80" t="s">
        <v>6611</v>
      </c>
      <c r="D1454" s="38" t="s">
        <v>57</v>
      </c>
      <c r="E1454" s="37" t="s">
        <v>6612</v>
      </c>
      <c r="F1454" s="38" t="s">
        <v>185</v>
      </c>
      <c r="G1454" s="39" t="s">
        <v>6613</v>
      </c>
      <c r="H1454" s="40">
        <v>44331</v>
      </c>
      <c r="I1454" s="41">
        <f>Table13[[#This Row],[Fecha 
de 
expedición]]+1461</f>
        <v>45792</v>
      </c>
      <c r="J1454" s="62" t="str">
        <f t="shared" ca="1" si="69"/>
        <v>si</v>
      </c>
      <c r="K1454" s="8" t="str">
        <f t="shared" ca="1" si="70"/>
        <v/>
      </c>
      <c r="L1454" s="8"/>
      <c r="M1454" s="8" t="str">
        <f t="shared" ca="1" si="71"/>
        <v>no</v>
      </c>
      <c r="Q1454" s="23" t="str" cm="1">
        <f t="array" aca="1" ref="Q1454" ca="1">_xlfn.IFS(J1454="no","no",$B$10="si","si")</f>
        <v>si</v>
      </c>
    </row>
    <row r="1455" spans="1:17" x14ac:dyDescent="0.3">
      <c r="A1455" s="61" t="s">
        <v>6614</v>
      </c>
      <c r="B1455" s="56" t="s">
        <v>44</v>
      </c>
      <c r="C1455" s="80" t="s">
        <v>6615</v>
      </c>
      <c r="D1455" s="38" t="s">
        <v>57</v>
      </c>
      <c r="E1455" s="37" t="s">
        <v>6616</v>
      </c>
      <c r="F1455" s="38" t="s">
        <v>924</v>
      </c>
      <c r="G1455" s="39" t="s">
        <v>6617</v>
      </c>
      <c r="H1455" s="40">
        <v>44331</v>
      </c>
      <c r="I1455" s="41">
        <f>Table13[[#This Row],[Fecha 
de 
expedición]]+1461</f>
        <v>45792</v>
      </c>
      <c r="J1455" s="62" t="str">
        <f t="shared" ca="1" si="69"/>
        <v>si</v>
      </c>
      <c r="K1455" s="8" t="str">
        <f t="shared" ca="1" si="70"/>
        <v/>
      </c>
      <c r="L1455" s="8"/>
      <c r="M1455" s="8" t="str">
        <f t="shared" ca="1" si="71"/>
        <v>no</v>
      </c>
      <c r="Q1455" s="23" t="str" cm="1">
        <f t="array" aca="1" ref="Q1455" ca="1">_xlfn.IFS(J1455="no","no",$B$10="si","si")</f>
        <v>si</v>
      </c>
    </row>
    <row r="1456" spans="1:17" x14ac:dyDescent="0.3">
      <c r="A1456" s="61" t="s">
        <v>6618</v>
      </c>
      <c r="B1456" s="56" t="s">
        <v>44</v>
      </c>
      <c r="C1456" s="80" t="s">
        <v>6619</v>
      </c>
      <c r="D1456" s="38" t="s">
        <v>57</v>
      </c>
      <c r="E1456" s="37" t="s">
        <v>6620</v>
      </c>
      <c r="F1456" s="38" t="s">
        <v>3170</v>
      </c>
      <c r="G1456" s="39" t="s">
        <v>6621</v>
      </c>
      <c r="H1456" s="40">
        <v>44331</v>
      </c>
      <c r="I1456" s="41">
        <f>Table13[[#This Row],[Fecha 
de 
expedición]]+1461</f>
        <v>45792</v>
      </c>
      <c r="J1456" s="62" t="str">
        <f t="shared" ca="1" si="69"/>
        <v>si</v>
      </c>
      <c r="K1456" s="8" t="str">
        <f t="shared" ca="1" si="70"/>
        <v/>
      </c>
      <c r="L1456" s="8"/>
      <c r="M1456" s="8" t="str">
        <f t="shared" ca="1" si="71"/>
        <v>no</v>
      </c>
      <c r="Q1456" s="23" t="str" cm="1">
        <f t="array" aca="1" ref="Q1456" ca="1">_xlfn.IFS(J1456="no","no",$B$10="si","si")</f>
        <v>si</v>
      </c>
    </row>
    <row r="1457" spans="1:17" x14ac:dyDescent="0.3">
      <c r="A1457" s="61" t="s">
        <v>6622</v>
      </c>
      <c r="B1457" s="56" t="s">
        <v>44</v>
      </c>
      <c r="C1457" s="80" t="s">
        <v>6623</v>
      </c>
      <c r="D1457" s="38" t="s">
        <v>46</v>
      </c>
      <c r="E1457" s="37" t="s">
        <v>6624</v>
      </c>
      <c r="F1457" s="38" t="s">
        <v>74</v>
      </c>
      <c r="G1457" s="39" t="s">
        <v>6625</v>
      </c>
      <c r="H1457" s="40">
        <v>44280</v>
      </c>
      <c r="I1457" s="41">
        <f>Table13[[#This Row],[Fecha 
de 
expedición]]+1461</f>
        <v>45741</v>
      </c>
      <c r="J1457" s="62" t="str">
        <f t="shared" ca="1" si="69"/>
        <v>si</v>
      </c>
      <c r="K1457" s="8" t="str">
        <f t="shared" ca="1" si="70"/>
        <v/>
      </c>
      <c r="L1457" s="8"/>
      <c r="M1457" s="8" t="str">
        <f t="shared" ca="1" si="71"/>
        <v>no</v>
      </c>
      <c r="Q1457" s="23" t="str" cm="1">
        <f t="array" aca="1" ref="Q1457" ca="1">_xlfn.IFS(J1457="no","no",$B$10="si","si")</f>
        <v>si</v>
      </c>
    </row>
    <row r="1458" spans="1:17" x14ac:dyDescent="0.3">
      <c r="A1458" s="61" t="s">
        <v>6626</v>
      </c>
      <c r="B1458" s="56" t="s">
        <v>44</v>
      </c>
      <c r="C1458" s="80" t="s">
        <v>6627</v>
      </c>
      <c r="D1458" s="38" t="s">
        <v>57</v>
      </c>
      <c r="E1458" s="37" t="s">
        <v>6628</v>
      </c>
      <c r="F1458" s="38" t="s">
        <v>453</v>
      </c>
      <c r="G1458" s="39" t="s">
        <v>6629</v>
      </c>
      <c r="H1458" s="40">
        <v>44331</v>
      </c>
      <c r="I1458" s="41">
        <f>Table13[[#This Row],[Fecha 
de 
expedición]]+1461</f>
        <v>45792</v>
      </c>
      <c r="J1458" s="62" t="str">
        <f t="shared" ca="1" si="69"/>
        <v>si</v>
      </c>
      <c r="K1458" s="8" t="str">
        <f t="shared" ca="1" si="70"/>
        <v/>
      </c>
      <c r="L1458" s="8"/>
      <c r="M1458" s="8" t="str">
        <f t="shared" ca="1" si="71"/>
        <v>no</v>
      </c>
      <c r="Q1458" s="23" t="str" cm="1">
        <f t="array" aca="1" ref="Q1458" ca="1">_xlfn.IFS(J1458="no","no",$B$10="si","si")</f>
        <v>si</v>
      </c>
    </row>
    <row r="1459" spans="1:17" x14ac:dyDescent="0.3">
      <c r="A1459" s="61" t="s">
        <v>6630</v>
      </c>
      <c r="B1459" s="56" t="s">
        <v>44</v>
      </c>
      <c r="C1459" s="80" t="s">
        <v>6631</v>
      </c>
      <c r="D1459" s="38" t="s">
        <v>46</v>
      </c>
      <c r="E1459" s="37" t="s">
        <v>6632</v>
      </c>
      <c r="F1459" s="38" t="s">
        <v>74</v>
      </c>
      <c r="G1459" s="39" t="s">
        <v>6633</v>
      </c>
      <c r="H1459" s="40">
        <v>44331</v>
      </c>
      <c r="I1459" s="41">
        <f>Table13[[#This Row],[Fecha 
de 
expedición]]+1461</f>
        <v>45792</v>
      </c>
      <c r="J1459" s="62" t="str">
        <f t="shared" ca="1" si="69"/>
        <v>si</v>
      </c>
      <c r="K1459" s="8" t="str">
        <f t="shared" ca="1" si="70"/>
        <v/>
      </c>
      <c r="L1459" s="8"/>
      <c r="M1459" s="8" t="str">
        <f t="shared" ca="1" si="71"/>
        <v>no</v>
      </c>
      <c r="Q1459" s="23" t="str" cm="1">
        <f t="array" aca="1" ref="Q1459" ca="1">_xlfn.IFS(J1459="no","no",$B$10="si","si")</f>
        <v>si</v>
      </c>
    </row>
    <row r="1460" spans="1:17" x14ac:dyDescent="0.3">
      <c r="A1460" s="61" t="s">
        <v>6634</v>
      </c>
      <c r="B1460" s="56" t="s">
        <v>44</v>
      </c>
      <c r="C1460" s="80" t="s">
        <v>6635</v>
      </c>
      <c r="D1460" s="38" t="s">
        <v>57</v>
      </c>
      <c r="E1460" s="37" t="s">
        <v>6636</v>
      </c>
      <c r="F1460" s="38" t="s">
        <v>443</v>
      </c>
      <c r="G1460" s="39" t="s">
        <v>6637</v>
      </c>
      <c r="H1460" s="40">
        <v>44331</v>
      </c>
      <c r="I1460" s="41">
        <f>Table13[[#This Row],[Fecha 
de 
expedición]]+1461</f>
        <v>45792</v>
      </c>
      <c r="J1460" s="62" t="str">
        <f t="shared" ca="1" si="69"/>
        <v>si</v>
      </c>
      <c r="K1460" s="8" t="str">
        <f t="shared" ca="1" si="70"/>
        <v/>
      </c>
      <c r="L1460" s="8"/>
      <c r="M1460" s="8" t="str">
        <f t="shared" ca="1" si="71"/>
        <v>no</v>
      </c>
      <c r="Q1460" s="23" t="str" cm="1">
        <f t="array" aca="1" ref="Q1460" ca="1">_xlfn.IFS(J1460="no","no",$B$10="si","si")</f>
        <v>si</v>
      </c>
    </row>
    <row r="1461" spans="1:17" x14ac:dyDescent="0.3">
      <c r="A1461" s="61" t="s">
        <v>6638</v>
      </c>
      <c r="B1461" s="56" t="s">
        <v>44</v>
      </c>
      <c r="C1461" s="80" t="s">
        <v>6639</v>
      </c>
      <c r="D1461" s="38" t="s">
        <v>57</v>
      </c>
      <c r="E1461" s="37" t="s">
        <v>10293</v>
      </c>
      <c r="F1461" s="38" t="s">
        <v>443</v>
      </c>
      <c r="G1461" s="39" t="s">
        <v>6641</v>
      </c>
      <c r="H1461" s="40">
        <v>44331</v>
      </c>
      <c r="I1461" s="41">
        <f>Table13[[#This Row],[Fecha 
de 
expedición]]+1461</f>
        <v>45792</v>
      </c>
      <c r="J1461" s="62" t="str">
        <f t="shared" ca="1" si="69"/>
        <v>si</v>
      </c>
      <c r="K1461" s="8" t="str">
        <f t="shared" ca="1" si="70"/>
        <v/>
      </c>
      <c r="L1461" s="8"/>
      <c r="M1461" s="8" t="str">
        <f t="shared" ca="1" si="71"/>
        <v>no</v>
      </c>
      <c r="Q1461" s="23" t="str" cm="1">
        <f t="array" aca="1" ref="Q1461" ca="1">_xlfn.IFS(J1461="no","no",$B$10="si","si")</f>
        <v>si</v>
      </c>
    </row>
    <row r="1462" spans="1:17" x14ac:dyDescent="0.3">
      <c r="A1462" s="61" t="s">
        <v>6642</v>
      </c>
      <c r="B1462" s="56" t="s">
        <v>44</v>
      </c>
      <c r="C1462" s="80" t="s">
        <v>6643</v>
      </c>
      <c r="D1462" s="38" t="s">
        <v>57</v>
      </c>
      <c r="E1462" s="37" t="s">
        <v>6644</v>
      </c>
      <c r="F1462" s="38" t="s">
        <v>555</v>
      </c>
      <c r="G1462" s="39" t="s">
        <v>6645</v>
      </c>
      <c r="H1462" s="40">
        <v>44331</v>
      </c>
      <c r="I1462" s="41">
        <f>Table13[[#This Row],[Fecha 
de 
expedición]]+1461</f>
        <v>45792</v>
      </c>
      <c r="J1462" s="62" t="str">
        <f t="shared" ca="1" si="69"/>
        <v>si</v>
      </c>
      <c r="K1462" s="8" t="str">
        <f t="shared" ca="1" si="70"/>
        <v/>
      </c>
      <c r="L1462" s="8"/>
      <c r="M1462" s="8" t="str">
        <f t="shared" ca="1" si="71"/>
        <v>no</v>
      </c>
      <c r="Q1462" s="23" t="str" cm="1">
        <f t="array" aca="1" ref="Q1462" ca="1">_xlfn.IFS(J1462="no","no",$B$10="si","si")</f>
        <v>si</v>
      </c>
    </row>
    <row r="1463" spans="1:17" x14ac:dyDescent="0.3">
      <c r="A1463" s="61" t="s">
        <v>6646</v>
      </c>
      <c r="B1463" s="56" t="s">
        <v>44</v>
      </c>
      <c r="C1463" s="80" t="s">
        <v>6647</v>
      </c>
      <c r="D1463" s="38" t="s">
        <v>57</v>
      </c>
      <c r="E1463" s="37" t="s">
        <v>6648</v>
      </c>
      <c r="F1463" s="38" t="s">
        <v>74</v>
      </c>
      <c r="G1463" s="39" t="s">
        <v>6649</v>
      </c>
      <c r="H1463" s="40">
        <v>44331</v>
      </c>
      <c r="I1463" s="41">
        <f>Table13[[#This Row],[Fecha 
de 
expedición]]+1461</f>
        <v>45792</v>
      </c>
      <c r="J1463" s="62" t="str">
        <f t="shared" ca="1" si="69"/>
        <v>si</v>
      </c>
      <c r="K1463" s="8" t="str">
        <f t="shared" ca="1" si="70"/>
        <v/>
      </c>
      <c r="L1463" s="8"/>
      <c r="M1463" s="8" t="str">
        <f t="shared" ca="1" si="71"/>
        <v>no</v>
      </c>
      <c r="Q1463" s="23" t="str" cm="1">
        <f t="array" aca="1" ref="Q1463" ca="1">_xlfn.IFS(J1463="no","no",$B$10="si","si")</f>
        <v>si</v>
      </c>
    </row>
    <row r="1464" spans="1:17" x14ac:dyDescent="0.3">
      <c r="A1464" s="61" t="s">
        <v>6650</v>
      </c>
      <c r="B1464" s="56" t="s">
        <v>44</v>
      </c>
      <c r="C1464" s="80" t="s">
        <v>6651</v>
      </c>
      <c r="D1464" s="38" t="s">
        <v>57</v>
      </c>
      <c r="E1464" s="37" t="s">
        <v>6652</v>
      </c>
      <c r="F1464" s="38" t="s">
        <v>204</v>
      </c>
      <c r="G1464" s="39" t="s">
        <v>6653</v>
      </c>
      <c r="H1464" s="40">
        <v>44331</v>
      </c>
      <c r="I1464" s="41">
        <f>Table13[[#This Row],[Fecha 
de 
expedición]]+1461</f>
        <v>45792</v>
      </c>
      <c r="J1464" s="62" t="str">
        <f t="shared" ca="1" si="69"/>
        <v>si</v>
      </c>
      <c r="K1464" s="8" t="str">
        <f t="shared" ca="1" si="70"/>
        <v/>
      </c>
      <c r="L1464" s="8"/>
      <c r="M1464" s="8" t="str">
        <f t="shared" ca="1" si="71"/>
        <v>no</v>
      </c>
      <c r="Q1464" s="23" t="str" cm="1">
        <f t="array" aca="1" ref="Q1464" ca="1">_xlfn.IFS(J1464="no","no",$B$10="si","si")</f>
        <v>si</v>
      </c>
    </row>
    <row r="1465" spans="1:17" x14ac:dyDescent="0.3">
      <c r="A1465" s="61" t="s">
        <v>6654</v>
      </c>
      <c r="B1465" s="56" t="s">
        <v>44</v>
      </c>
      <c r="C1465" s="80" t="s">
        <v>6655</v>
      </c>
      <c r="D1465" s="38" t="s">
        <v>57</v>
      </c>
      <c r="E1465" s="37" t="s">
        <v>6656</v>
      </c>
      <c r="F1465" s="38" t="s">
        <v>74</v>
      </c>
      <c r="G1465" s="39" t="s">
        <v>6657</v>
      </c>
      <c r="H1465" s="40">
        <v>44331</v>
      </c>
      <c r="I1465" s="41">
        <f>Table13[[#This Row],[Fecha 
de 
expedición]]+1461</f>
        <v>45792</v>
      </c>
      <c r="J1465" s="62" t="str">
        <f t="shared" ca="1" si="69"/>
        <v>si</v>
      </c>
      <c r="K1465" s="8" t="str">
        <f t="shared" ca="1" si="70"/>
        <v/>
      </c>
      <c r="L1465" s="8"/>
      <c r="M1465" s="8" t="str">
        <f t="shared" ca="1" si="71"/>
        <v>no</v>
      </c>
      <c r="Q1465" s="23" t="str" cm="1">
        <f t="array" aca="1" ref="Q1465" ca="1">_xlfn.IFS(J1465="no","no",$B$10="si","si")</f>
        <v>si</v>
      </c>
    </row>
    <row r="1466" spans="1:17" x14ac:dyDescent="0.3">
      <c r="A1466" s="61" t="s">
        <v>6658</v>
      </c>
      <c r="B1466" s="56" t="s">
        <v>44</v>
      </c>
      <c r="C1466" s="80" t="s">
        <v>6659</v>
      </c>
      <c r="D1466" s="38" t="s">
        <v>57</v>
      </c>
      <c r="E1466" s="37" t="s">
        <v>6660</v>
      </c>
      <c r="F1466" s="38" t="s">
        <v>709</v>
      </c>
      <c r="G1466" s="39" t="s">
        <v>6661</v>
      </c>
      <c r="H1466" s="40">
        <v>44331</v>
      </c>
      <c r="I1466" s="41">
        <f>Table13[[#This Row],[Fecha 
de 
expedición]]+1461</f>
        <v>45792</v>
      </c>
      <c r="J1466" s="62" t="str">
        <f t="shared" ca="1" si="69"/>
        <v>si</v>
      </c>
      <c r="K1466" s="8" t="str">
        <f t="shared" ca="1" si="70"/>
        <v/>
      </c>
      <c r="L1466" s="8"/>
      <c r="M1466" s="8" t="str">
        <f t="shared" ca="1" si="71"/>
        <v>no</v>
      </c>
      <c r="Q1466" s="23" t="str" cm="1">
        <f t="array" aca="1" ref="Q1466" ca="1">_xlfn.IFS(J1466="no","no",$B$10="si","si")</f>
        <v>si</v>
      </c>
    </row>
    <row r="1467" spans="1:17" x14ac:dyDescent="0.3">
      <c r="A1467" s="61" t="s">
        <v>6662</v>
      </c>
      <c r="B1467" s="56" t="s">
        <v>44</v>
      </c>
      <c r="C1467" s="80" t="s">
        <v>6663</v>
      </c>
      <c r="D1467" s="38" t="s">
        <v>57</v>
      </c>
      <c r="E1467" s="37" t="s">
        <v>6664</v>
      </c>
      <c r="F1467" s="38" t="s">
        <v>1048</v>
      </c>
      <c r="G1467" s="39" t="s">
        <v>6665</v>
      </c>
      <c r="H1467" s="40">
        <v>44331</v>
      </c>
      <c r="I1467" s="41">
        <f>Table13[[#This Row],[Fecha 
de 
expedición]]+1461</f>
        <v>45792</v>
      </c>
      <c r="J1467" s="62" t="str">
        <f t="shared" ca="1" si="69"/>
        <v>si</v>
      </c>
      <c r="K1467" s="8" t="str">
        <f t="shared" ca="1" si="70"/>
        <v/>
      </c>
      <c r="L1467" s="8"/>
      <c r="M1467" s="8" t="str">
        <f t="shared" ca="1" si="71"/>
        <v>no</v>
      </c>
      <c r="Q1467" s="23" t="str" cm="1">
        <f t="array" aca="1" ref="Q1467" ca="1">_xlfn.IFS(J1467="no","no",$B$10="si","si")</f>
        <v>si</v>
      </c>
    </row>
    <row r="1468" spans="1:17" x14ac:dyDescent="0.3">
      <c r="A1468" s="61" t="s">
        <v>6666</v>
      </c>
      <c r="B1468" s="56" t="s">
        <v>44</v>
      </c>
      <c r="C1468" s="80" t="s">
        <v>6667</v>
      </c>
      <c r="D1468" s="38" t="s">
        <v>57</v>
      </c>
      <c r="E1468" s="37" t="s">
        <v>6668</v>
      </c>
      <c r="F1468" s="38" t="s">
        <v>155</v>
      </c>
      <c r="G1468" s="39" t="s">
        <v>6669</v>
      </c>
      <c r="H1468" s="40">
        <v>44331</v>
      </c>
      <c r="I1468" s="41">
        <f>Table13[[#This Row],[Fecha 
de 
expedición]]+1461</f>
        <v>45792</v>
      </c>
      <c r="J1468" s="62" t="str">
        <f t="shared" ca="1" si="69"/>
        <v>si</v>
      </c>
      <c r="K1468" s="8" t="str">
        <f t="shared" ca="1" si="70"/>
        <v/>
      </c>
      <c r="L1468" s="8"/>
      <c r="M1468" s="8" t="str">
        <f t="shared" ca="1" si="71"/>
        <v>no</v>
      </c>
      <c r="Q1468" s="23" t="str" cm="1">
        <f t="array" aca="1" ref="Q1468" ca="1">_xlfn.IFS(J1468="no","no",$B$10="si","si")</f>
        <v>si</v>
      </c>
    </row>
    <row r="1469" spans="1:17" x14ac:dyDescent="0.3">
      <c r="A1469" s="61" t="s">
        <v>6670</v>
      </c>
      <c r="B1469" s="56" t="s">
        <v>44</v>
      </c>
      <c r="C1469" s="80" t="s">
        <v>6671</v>
      </c>
      <c r="D1469" s="38" t="s">
        <v>57</v>
      </c>
      <c r="E1469" s="37" t="s">
        <v>6672</v>
      </c>
      <c r="F1469" s="38" t="s">
        <v>168</v>
      </c>
      <c r="G1469" s="39" t="s">
        <v>6673</v>
      </c>
      <c r="H1469" s="40">
        <v>44331</v>
      </c>
      <c r="I1469" s="41">
        <f>Table13[[#This Row],[Fecha 
de 
expedición]]+1461</f>
        <v>45792</v>
      </c>
      <c r="J1469" s="62" t="str">
        <f t="shared" ca="1" si="69"/>
        <v>si</v>
      </c>
      <c r="K1469" s="8" t="str">
        <f t="shared" ca="1" si="70"/>
        <v/>
      </c>
      <c r="L1469" s="8"/>
      <c r="M1469" s="8" t="str">
        <f t="shared" ca="1" si="71"/>
        <v>no</v>
      </c>
      <c r="Q1469" s="23" t="str" cm="1">
        <f t="array" aca="1" ref="Q1469" ca="1">_xlfn.IFS(J1469="no","no",$B$10="si","si")</f>
        <v>si</v>
      </c>
    </row>
    <row r="1470" spans="1:17" x14ac:dyDescent="0.3">
      <c r="A1470" s="61" t="s">
        <v>6674</v>
      </c>
      <c r="B1470" s="56" t="s">
        <v>44</v>
      </c>
      <c r="C1470" s="80" t="s">
        <v>6675</v>
      </c>
      <c r="D1470" s="38" t="s">
        <v>57</v>
      </c>
      <c r="E1470" s="37" t="s">
        <v>6676</v>
      </c>
      <c r="F1470" s="38" t="s">
        <v>443</v>
      </c>
      <c r="G1470" s="39" t="s">
        <v>6677</v>
      </c>
      <c r="H1470" s="40">
        <v>44331</v>
      </c>
      <c r="I1470" s="41">
        <f>Table13[[#This Row],[Fecha 
de 
expedición]]+1461</f>
        <v>45792</v>
      </c>
      <c r="J1470" s="62" t="str">
        <f t="shared" ca="1" si="69"/>
        <v>si</v>
      </c>
      <c r="K1470" s="8" t="str">
        <f t="shared" ca="1" si="70"/>
        <v/>
      </c>
      <c r="L1470" s="8"/>
      <c r="M1470" s="8" t="str">
        <f t="shared" ca="1" si="71"/>
        <v>no</v>
      </c>
      <c r="Q1470" s="23" t="str" cm="1">
        <f t="array" aca="1" ref="Q1470" ca="1">_xlfn.IFS(J1470="no","no",$B$10="si","si")</f>
        <v>si</v>
      </c>
    </row>
    <row r="1471" spans="1:17" x14ac:dyDescent="0.3">
      <c r="A1471" s="61" t="s">
        <v>6678</v>
      </c>
      <c r="B1471" s="56" t="s">
        <v>44</v>
      </c>
      <c r="C1471" s="80" t="s">
        <v>6679</v>
      </c>
      <c r="D1471" s="38" t="s">
        <v>57</v>
      </c>
      <c r="E1471" s="37" t="s">
        <v>6680</v>
      </c>
      <c r="F1471" s="38" t="s">
        <v>508</v>
      </c>
      <c r="G1471" s="39" t="s">
        <v>6681</v>
      </c>
      <c r="H1471" s="40">
        <v>44331</v>
      </c>
      <c r="I1471" s="41">
        <f>Table13[[#This Row],[Fecha 
de 
expedición]]+1461</f>
        <v>45792</v>
      </c>
      <c r="J1471" s="62" t="str">
        <f t="shared" ca="1" si="69"/>
        <v>si</v>
      </c>
      <c r="K1471" s="8" t="str">
        <f t="shared" ca="1" si="70"/>
        <v/>
      </c>
      <c r="L1471" s="8"/>
      <c r="M1471" s="8" t="str">
        <f t="shared" ca="1" si="71"/>
        <v>no</v>
      </c>
      <c r="Q1471" s="23" t="str" cm="1">
        <f t="array" aca="1" ref="Q1471" ca="1">_xlfn.IFS(J1471="no","no",$B$10="si","si")</f>
        <v>si</v>
      </c>
    </row>
    <row r="1472" spans="1:17" x14ac:dyDescent="0.3">
      <c r="A1472" s="61" t="s">
        <v>6682</v>
      </c>
      <c r="B1472" s="56" t="s">
        <v>44</v>
      </c>
      <c r="C1472" s="80" t="s">
        <v>6683</v>
      </c>
      <c r="D1472" s="38" t="s">
        <v>57</v>
      </c>
      <c r="E1472" s="37" t="s">
        <v>6684</v>
      </c>
      <c r="F1472" s="38" t="s">
        <v>929</v>
      </c>
      <c r="G1472" s="39" t="s">
        <v>6685</v>
      </c>
      <c r="H1472" s="40">
        <v>44331</v>
      </c>
      <c r="I1472" s="41">
        <f>Table13[[#This Row],[Fecha 
de 
expedición]]+1461</f>
        <v>45792</v>
      </c>
      <c r="J1472" s="62" t="str">
        <f t="shared" ca="1" si="69"/>
        <v>si</v>
      </c>
      <c r="K1472" s="8" t="str">
        <f t="shared" ca="1" si="70"/>
        <v/>
      </c>
      <c r="L1472" s="8"/>
      <c r="M1472" s="8" t="str">
        <f t="shared" ca="1" si="71"/>
        <v>no</v>
      </c>
      <c r="Q1472" s="23" t="str" cm="1">
        <f t="array" aca="1" ref="Q1472" ca="1">_xlfn.IFS(J1472="no","no",$B$10="si","si")</f>
        <v>si</v>
      </c>
    </row>
    <row r="1473" spans="1:17" x14ac:dyDescent="0.3">
      <c r="A1473" s="61" t="s">
        <v>6686</v>
      </c>
      <c r="B1473" s="56" t="s">
        <v>44</v>
      </c>
      <c r="C1473" s="80" t="s">
        <v>6687</v>
      </c>
      <c r="D1473" s="38" t="s">
        <v>57</v>
      </c>
      <c r="E1473" s="37" t="s">
        <v>6688</v>
      </c>
      <c r="F1473" s="38" t="s">
        <v>194</v>
      </c>
      <c r="G1473" s="39" t="s">
        <v>6689</v>
      </c>
      <c r="H1473" s="40">
        <v>44331</v>
      </c>
      <c r="I1473" s="41">
        <f>Table13[[#This Row],[Fecha 
de 
expedición]]+1461</f>
        <v>45792</v>
      </c>
      <c r="J1473" s="62" t="str">
        <f t="shared" ca="1" si="69"/>
        <v>si</v>
      </c>
      <c r="K1473" s="8" t="str">
        <f t="shared" ca="1" si="70"/>
        <v/>
      </c>
      <c r="L1473" s="8"/>
      <c r="M1473" s="8" t="str">
        <f t="shared" ca="1" si="71"/>
        <v>no</v>
      </c>
      <c r="Q1473" s="23" t="str" cm="1">
        <f t="array" aca="1" ref="Q1473" ca="1">_xlfn.IFS(J1473="no","no",$B$10="si","si")</f>
        <v>si</v>
      </c>
    </row>
    <row r="1474" spans="1:17" x14ac:dyDescent="0.3">
      <c r="A1474" s="61" t="s">
        <v>6690</v>
      </c>
      <c r="B1474" s="56" t="s">
        <v>44</v>
      </c>
      <c r="C1474" s="80" t="s">
        <v>6691</v>
      </c>
      <c r="D1474" s="38" t="s">
        <v>57</v>
      </c>
      <c r="E1474" s="37" t="s">
        <v>6692</v>
      </c>
      <c r="F1474" s="38" t="s">
        <v>74</v>
      </c>
      <c r="G1474" s="39" t="s">
        <v>6693</v>
      </c>
      <c r="H1474" s="40">
        <v>44331</v>
      </c>
      <c r="I1474" s="41">
        <f>Table13[[#This Row],[Fecha 
de 
expedición]]+1461</f>
        <v>45792</v>
      </c>
      <c r="J1474" s="62" t="str">
        <f t="shared" ca="1" si="69"/>
        <v>si</v>
      </c>
      <c r="K1474" s="8" t="str">
        <f t="shared" ca="1" si="70"/>
        <v/>
      </c>
      <c r="L1474" s="8"/>
      <c r="M1474" s="8" t="str">
        <f t="shared" ca="1" si="71"/>
        <v>no</v>
      </c>
      <c r="Q1474" s="23" t="str" cm="1">
        <f t="array" aca="1" ref="Q1474" ca="1">_xlfn.IFS(J1474="no","no",$B$10="si","si")</f>
        <v>si</v>
      </c>
    </row>
    <row r="1475" spans="1:17" x14ac:dyDescent="0.3">
      <c r="A1475" s="61" t="s">
        <v>6694</v>
      </c>
      <c r="B1475" s="56" t="s">
        <v>44</v>
      </c>
      <c r="C1475" s="80" t="s">
        <v>6695</v>
      </c>
      <c r="D1475" s="38" t="s">
        <v>57</v>
      </c>
      <c r="E1475" s="37" t="s">
        <v>6696</v>
      </c>
      <c r="F1475" s="38" t="s">
        <v>53</v>
      </c>
      <c r="G1475" s="39" t="s">
        <v>6697</v>
      </c>
      <c r="H1475" s="40">
        <v>44331</v>
      </c>
      <c r="I1475" s="41">
        <f>Table13[[#This Row],[Fecha 
de 
expedición]]+1461</f>
        <v>45792</v>
      </c>
      <c r="J1475" s="62" t="str">
        <f t="shared" ca="1" si="69"/>
        <v>si</v>
      </c>
      <c r="K1475" s="8" t="str">
        <f t="shared" ca="1" si="70"/>
        <v/>
      </c>
      <c r="L1475" s="8"/>
      <c r="M1475" s="8" t="str">
        <f t="shared" ca="1" si="71"/>
        <v>no</v>
      </c>
      <c r="Q1475" s="23" t="str" cm="1">
        <f t="array" aca="1" ref="Q1475" ca="1">_xlfn.IFS(J1475="no","no",$B$10="si","si")</f>
        <v>si</v>
      </c>
    </row>
    <row r="1476" spans="1:17" x14ac:dyDescent="0.3">
      <c r="A1476" s="61" t="s">
        <v>6698</v>
      </c>
      <c r="B1476" s="56" t="s">
        <v>44</v>
      </c>
      <c r="C1476" s="80" t="s">
        <v>6699</v>
      </c>
      <c r="D1476" s="38" t="s">
        <v>46</v>
      </c>
      <c r="E1476" s="37" t="s">
        <v>6700</v>
      </c>
      <c r="F1476" s="38" t="s">
        <v>74</v>
      </c>
      <c r="G1476" s="39" t="s">
        <v>6701</v>
      </c>
      <c r="H1476" s="40">
        <v>44333</v>
      </c>
      <c r="I1476" s="41">
        <f>Table13[[#This Row],[Fecha 
de 
expedición]]+1461</f>
        <v>45794</v>
      </c>
      <c r="J1476" s="62" t="str">
        <f t="shared" ca="1" si="69"/>
        <v>si</v>
      </c>
      <c r="K1476" s="8" t="str">
        <f t="shared" ca="1" si="70"/>
        <v/>
      </c>
      <c r="L1476" s="8"/>
      <c r="M1476" s="8" t="str">
        <f t="shared" ca="1" si="71"/>
        <v>no</v>
      </c>
      <c r="Q1476" s="23" t="str" cm="1">
        <f t="array" aca="1" ref="Q1476" ca="1">_xlfn.IFS(J1476="no","no",$B$10="si","si")</f>
        <v>si</v>
      </c>
    </row>
    <row r="1477" spans="1:17" x14ac:dyDescent="0.3">
      <c r="A1477" s="61" t="s">
        <v>6702</v>
      </c>
      <c r="B1477" s="56" t="s">
        <v>44</v>
      </c>
      <c r="C1477" s="80" t="s">
        <v>6703</v>
      </c>
      <c r="D1477" s="38" t="s">
        <v>57</v>
      </c>
      <c r="E1477" s="37" t="s">
        <v>6704</v>
      </c>
      <c r="F1477" s="38" t="s">
        <v>119</v>
      </c>
      <c r="G1477" s="39" t="s">
        <v>6705</v>
      </c>
      <c r="H1477" s="40">
        <v>44333</v>
      </c>
      <c r="I1477" s="41">
        <f>Table13[[#This Row],[Fecha 
de 
expedición]]+1461</f>
        <v>45794</v>
      </c>
      <c r="J1477" s="62" t="str">
        <f t="shared" ca="1" si="69"/>
        <v>si</v>
      </c>
      <c r="K1477" s="8" t="str">
        <f t="shared" ca="1" si="70"/>
        <v/>
      </c>
      <c r="L1477" s="8"/>
      <c r="M1477" s="8" t="str">
        <f t="shared" ca="1" si="71"/>
        <v>no</v>
      </c>
      <c r="Q1477" s="23" t="str" cm="1">
        <f t="array" aca="1" ref="Q1477" ca="1">_xlfn.IFS(J1477="no","no",$B$10="si","si")</f>
        <v>si</v>
      </c>
    </row>
    <row r="1478" spans="1:17" x14ac:dyDescent="0.3">
      <c r="A1478" s="61" t="s">
        <v>6706</v>
      </c>
      <c r="B1478" s="56" t="s">
        <v>44</v>
      </c>
      <c r="C1478" s="80" t="s">
        <v>6707</v>
      </c>
      <c r="D1478" s="38" t="s">
        <v>57</v>
      </c>
      <c r="E1478" s="37" t="s">
        <v>6708</v>
      </c>
      <c r="F1478" s="38" t="s">
        <v>84</v>
      </c>
      <c r="G1478" s="39" t="s">
        <v>6709</v>
      </c>
      <c r="H1478" s="40">
        <v>44333</v>
      </c>
      <c r="I1478" s="41">
        <f>Table13[[#This Row],[Fecha 
de 
expedición]]+1461</f>
        <v>45794</v>
      </c>
      <c r="J1478" s="62" t="str">
        <f t="shared" ca="1" si="69"/>
        <v>si</v>
      </c>
      <c r="K1478" s="8" t="str">
        <f t="shared" ca="1" si="70"/>
        <v/>
      </c>
      <c r="L1478" s="8"/>
      <c r="M1478" s="8" t="str">
        <f t="shared" ca="1" si="71"/>
        <v>no</v>
      </c>
      <c r="Q1478" s="23" t="str" cm="1">
        <f t="array" aca="1" ref="Q1478" ca="1">_xlfn.IFS(J1478="no","no",$B$10="si","si")</f>
        <v>si</v>
      </c>
    </row>
    <row r="1479" spans="1:17" x14ac:dyDescent="0.3">
      <c r="A1479" s="61" t="s">
        <v>6710</v>
      </c>
      <c r="B1479" s="56" t="s">
        <v>44</v>
      </c>
      <c r="C1479" s="80" t="s">
        <v>6711</v>
      </c>
      <c r="D1479" s="38" t="s">
        <v>57</v>
      </c>
      <c r="E1479" s="37" t="s">
        <v>6712</v>
      </c>
      <c r="F1479" s="38" t="s">
        <v>1393</v>
      </c>
      <c r="G1479" s="39" t="s">
        <v>6713</v>
      </c>
      <c r="H1479" s="40">
        <v>44333</v>
      </c>
      <c r="I1479" s="41">
        <f>Table13[[#This Row],[Fecha 
de 
expedición]]+1461</f>
        <v>45794</v>
      </c>
      <c r="J1479" s="62" t="str">
        <f t="shared" ca="1" si="69"/>
        <v>si</v>
      </c>
      <c r="K1479" s="8" t="str">
        <f t="shared" ca="1" si="70"/>
        <v/>
      </c>
      <c r="L1479" s="8"/>
      <c r="M1479" s="8" t="str">
        <f t="shared" ca="1" si="71"/>
        <v>no</v>
      </c>
      <c r="Q1479" s="23" t="str" cm="1">
        <f t="array" aca="1" ref="Q1479" ca="1">_xlfn.IFS(J1479="no","no",$B$10="si","si")</f>
        <v>si</v>
      </c>
    </row>
    <row r="1480" spans="1:17" x14ac:dyDescent="0.3">
      <c r="A1480" s="61" t="s">
        <v>6714</v>
      </c>
      <c r="B1480" s="56" t="s">
        <v>44</v>
      </c>
      <c r="C1480" s="80" t="s">
        <v>6715</v>
      </c>
      <c r="D1480" s="38" t="s">
        <v>57</v>
      </c>
      <c r="E1480" s="37" t="s">
        <v>6716</v>
      </c>
      <c r="F1480" s="38" t="s">
        <v>129</v>
      </c>
      <c r="G1480" s="39" t="s">
        <v>6717</v>
      </c>
      <c r="H1480" s="40">
        <v>44333</v>
      </c>
      <c r="I1480" s="41">
        <f>Table13[[#This Row],[Fecha 
de 
expedición]]+1461</f>
        <v>45794</v>
      </c>
      <c r="J1480" s="62" t="str">
        <f t="shared" ca="1" si="69"/>
        <v>si</v>
      </c>
      <c r="K1480" s="8" t="str">
        <f t="shared" ca="1" si="70"/>
        <v/>
      </c>
      <c r="L1480" s="8"/>
      <c r="M1480" s="8" t="str">
        <f t="shared" ca="1" si="71"/>
        <v>no</v>
      </c>
      <c r="Q1480" s="23" t="str" cm="1">
        <f t="array" aca="1" ref="Q1480" ca="1">_xlfn.IFS(J1480="no","no",$B$10="si","si")</f>
        <v>si</v>
      </c>
    </row>
    <row r="1481" spans="1:17" x14ac:dyDescent="0.3">
      <c r="A1481" s="61" t="s">
        <v>6718</v>
      </c>
      <c r="B1481" s="56" t="s">
        <v>44</v>
      </c>
      <c r="C1481" s="80" t="s">
        <v>6719</v>
      </c>
      <c r="D1481" s="38" t="s">
        <v>57</v>
      </c>
      <c r="E1481" s="37" t="s">
        <v>6720</v>
      </c>
      <c r="F1481" s="38" t="s">
        <v>155</v>
      </c>
      <c r="G1481" s="39" t="s">
        <v>6721</v>
      </c>
      <c r="H1481" s="40">
        <v>44333</v>
      </c>
      <c r="I1481" s="41">
        <f>Table13[[#This Row],[Fecha 
de 
expedición]]+1461</f>
        <v>45794</v>
      </c>
      <c r="J1481" s="62" t="str">
        <f t="shared" ca="1" si="69"/>
        <v>si</v>
      </c>
      <c r="K1481" s="8" t="str">
        <f t="shared" ca="1" si="70"/>
        <v/>
      </c>
      <c r="L1481" s="8"/>
      <c r="M1481" s="8" t="str">
        <f t="shared" ca="1" si="71"/>
        <v>no</v>
      </c>
      <c r="Q1481" s="23" t="str" cm="1">
        <f t="array" aca="1" ref="Q1481" ca="1">_xlfn.IFS(J1481="no","no",$B$10="si","si")</f>
        <v>si</v>
      </c>
    </row>
    <row r="1482" spans="1:17" x14ac:dyDescent="0.3">
      <c r="A1482" s="61" t="s">
        <v>6722</v>
      </c>
      <c r="B1482" s="56" t="s">
        <v>44</v>
      </c>
      <c r="C1482" s="80" t="s">
        <v>6723</v>
      </c>
      <c r="D1482" s="38" t="s">
        <v>57</v>
      </c>
      <c r="E1482" s="37" t="s">
        <v>10294</v>
      </c>
      <c r="F1482" s="38" t="s">
        <v>1349</v>
      </c>
      <c r="G1482" s="39" t="s">
        <v>6725</v>
      </c>
      <c r="H1482" s="40">
        <v>44333</v>
      </c>
      <c r="I1482" s="41">
        <f>Table13[[#This Row],[Fecha 
de 
expedición]]+1461</f>
        <v>45794</v>
      </c>
      <c r="J1482" s="62" t="str">
        <f t="shared" ca="1" si="69"/>
        <v>si</v>
      </c>
      <c r="K1482" s="8" t="str">
        <f t="shared" ca="1" si="70"/>
        <v/>
      </c>
      <c r="L1482" s="8"/>
      <c r="M1482" s="8" t="str">
        <f t="shared" ca="1" si="71"/>
        <v>no</v>
      </c>
      <c r="Q1482" s="23" t="str" cm="1">
        <f t="array" aca="1" ref="Q1482" ca="1">_xlfn.IFS(J1482="no","no",$B$10="si","si")</f>
        <v>si</v>
      </c>
    </row>
    <row r="1483" spans="1:17" x14ac:dyDescent="0.3">
      <c r="A1483" s="61" t="s">
        <v>6726</v>
      </c>
      <c r="B1483" s="56" t="s">
        <v>44</v>
      </c>
      <c r="C1483" s="80" t="s">
        <v>6727</v>
      </c>
      <c r="D1483" s="38" t="s">
        <v>57</v>
      </c>
      <c r="E1483" s="37" t="s">
        <v>6728</v>
      </c>
      <c r="F1483" s="38" t="s">
        <v>683</v>
      </c>
      <c r="G1483" s="39" t="s">
        <v>6729</v>
      </c>
      <c r="H1483" s="40">
        <v>44334</v>
      </c>
      <c r="I1483" s="41">
        <f>Table13[[#This Row],[Fecha 
de 
expedición]]+1461</f>
        <v>45795</v>
      </c>
      <c r="J1483" s="62" t="str">
        <f t="shared" ca="1" si="69"/>
        <v>si</v>
      </c>
      <c r="K1483" s="8" t="str">
        <f t="shared" ca="1" si="70"/>
        <v/>
      </c>
      <c r="L1483" s="8"/>
      <c r="M1483" s="8" t="str">
        <f t="shared" ca="1" si="71"/>
        <v>no</v>
      </c>
      <c r="Q1483" s="23" t="str" cm="1">
        <f t="array" aca="1" ref="Q1483" ca="1">_xlfn.IFS(J1483="no","no",$B$10="si","si")</f>
        <v>si</v>
      </c>
    </row>
    <row r="1484" spans="1:17" x14ac:dyDescent="0.3">
      <c r="A1484" s="61" t="s">
        <v>6730</v>
      </c>
      <c r="B1484" s="56" t="s">
        <v>44</v>
      </c>
      <c r="C1484" s="80" t="s">
        <v>6731</v>
      </c>
      <c r="D1484" s="38" t="s">
        <v>57</v>
      </c>
      <c r="E1484" s="37" t="s">
        <v>6732</v>
      </c>
      <c r="F1484" s="38" t="s">
        <v>53</v>
      </c>
      <c r="G1484" s="39" t="s">
        <v>6733</v>
      </c>
      <c r="H1484" s="40">
        <v>44334</v>
      </c>
      <c r="I1484" s="41">
        <f>Table13[[#This Row],[Fecha 
de 
expedición]]+1461</f>
        <v>45795</v>
      </c>
      <c r="J1484" s="62" t="str">
        <f t="shared" ca="1" si="69"/>
        <v>si</v>
      </c>
      <c r="K1484" s="8" t="str">
        <f t="shared" ca="1" si="70"/>
        <v/>
      </c>
      <c r="L1484" s="8"/>
      <c r="M1484" s="8" t="str">
        <f t="shared" ca="1" si="71"/>
        <v>no</v>
      </c>
      <c r="Q1484" s="23" t="str" cm="1">
        <f t="array" aca="1" ref="Q1484" ca="1">_xlfn.IFS(J1484="no","no",$B$10="si","si")</f>
        <v>si</v>
      </c>
    </row>
    <row r="1485" spans="1:17" x14ac:dyDescent="0.3">
      <c r="A1485" s="61" t="s">
        <v>6734</v>
      </c>
      <c r="B1485" s="56" t="s">
        <v>44</v>
      </c>
      <c r="C1485" s="80" t="s">
        <v>6735</v>
      </c>
      <c r="D1485" s="38" t="s">
        <v>57</v>
      </c>
      <c r="E1485" s="37" t="s">
        <v>6736</v>
      </c>
      <c r="F1485" s="38" t="s">
        <v>53</v>
      </c>
      <c r="G1485" s="39" t="s">
        <v>6737</v>
      </c>
      <c r="H1485" s="40">
        <v>44334</v>
      </c>
      <c r="I1485" s="41">
        <f>Table13[[#This Row],[Fecha 
de 
expedición]]+1461</f>
        <v>45795</v>
      </c>
      <c r="J1485" s="62" t="str">
        <f t="shared" ca="1" si="69"/>
        <v>si</v>
      </c>
      <c r="K1485" s="8" t="str">
        <f t="shared" ca="1" si="70"/>
        <v/>
      </c>
      <c r="L1485" s="8"/>
      <c r="M1485" s="8" t="str">
        <f t="shared" ca="1" si="71"/>
        <v>no</v>
      </c>
      <c r="Q1485" s="23" t="str" cm="1">
        <f t="array" aca="1" ref="Q1485" ca="1">_xlfn.IFS(J1485="no","no",$B$10="si","si")</f>
        <v>si</v>
      </c>
    </row>
    <row r="1486" spans="1:17" x14ac:dyDescent="0.3">
      <c r="A1486" s="61" t="s">
        <v>6738</v>
      </c>
      <c r="B1486" s="56" t="s">
        <v>44</v>
      </c>
      <c r="C1486" s="80" t="s">
        <v>6739</v>
      </c>
      <c r="D1486" s="38" t="s">
        <v>57</v>
      </c>
      <c r="E1486" s="37" t="s">
        <v>6740</v>
      </c>
      <c r="F1486" s="38" t="s">
        <v>466</v>
      </c>
      <c r="G1486" s="39" t="s">
        <v>6741</v>
      </c>
      <c r="H1486" s="40">
        <v>44334</v>
      </c>
      <c r="I1486" s="41">
        <f>Table13[[#This Row],[Fecha 
de 
expedición]]+1461</f>
        <v>45795</v>
      </c>
      <c r="J1486" s="62" t="str">
        <f t="shared" ca="1" si="69"/>
        <v>si</v>
      </c>
      <c r="K1486" s="8" t="str">
        <f t="shared" ca="1" si="70"/>
        <v/>
      </c>
      <c r="L1486" s="8"/>
      <c r="M1486" s="8" t="str">
        <f t="shared" ca="1" si="71"/>
        <v>no</v>
      </c>
      <c r="Q1486" s="23" t="str" cm="1">
        <f t="array" aca="1" ref="Q1486" ca="1">_xlfn.IFS(J1486="no","no",$B$10="si","si")</f>
        <v>si</v>
      </c>
    </row>
    <row r="1487" spans="1:17" x14ac:dyDescent="0.3">
      <c r="A1487" s="61" t="s">
        <v>6742</v>
      </c>
      <c r="B1487" s="56" t="s">
        <v>44</v>
      </c>
      <c r="C1487" s="80" t="s">
        <v>6743</v>
      </c>
      <c r="D1487" s="38" t="s">
        <v>57</v>
      </c>
      <c r="E1487" s="37" t="s">
        <v>6744</v>
      </c>
      <c r="F1487" s="38" t="s">
        <v>155</v>
      </c>
      <c r="G1487" s="39" t="s">
        <v>6745</v>
      </c>
      <c r="H1487" s="40">
        <v>44334</v>
      </c>
      <c r="I1487" s="41">
        <f>Table13[[#This Row],[Fecha 
de 
expedición]]+1461</f>
        <v>45795</v>
      </c>
      <c r="J1487" s="62" t="str">
        <f t="shared" ca="1" si="69"/>
        <v>si</v>
      </c>
      <c r="K1487" s="8" t="str">
        <f t="shared" ca="1" si="70"/>
        <v/>
      </c>
      <c r="L1487" s="8"/>
      <c r="M1487" s="8" t="str">
        <f t="shared" ca="1" si="71"/>
        <v>no</v>
      </c>
      <c r="Q1487" s="23" t="str" cm="1">
        <f t="array" aca="1" ref="Q1487" ca="1">_xlfn.IFS(J1487="no","no",$B$10="si","si")</f>
        <v>si</v>
      </c>
    </row>
    <row r="1488" spans="1:17" x14ac:dyDescent="0.3">
      <c r="A1488" s="61" t="s">
        <v>6746</v>
      </c>
      <c r="B1488" s="56" t="s">
        <v>44</v>
      </c>
      <c r="C1488" s="80" t="s">
        <v>6747</v>
      </c>
      <c r="D1488" s="38" t="s">
        <v>57</v>
      </c>
      <c r="E1488" s="37" t="s">
        <v>6748</v>
      </c>
      <c r="F1488" s="38" t="s">
        <v>453</v>
      </c>
      <c r="G1488" s="39" t="s">
        <v>6749</v>
      </c>
      <c r="H1488" s="40">
        <v>44334</v>
      </c>
      <c r="I1488" s="41">
        <f>Table13[[#This Row],[Fecha 
de 
expedición]]+1461</f>
        <v>45795</v>
      </c>
      <c r="J1488" s="62" t="str">
        <f t="shared" ca="1" si="69"/>
        <v>si</v>
      </c>
      <c r="K1488" s="8" t="str">
        <f t="shared" ca="1" si="70"/>
        <v/>
      </c>
      <c r="L1488" s="8"/>
      <c r="M1488" s="8" t="str">
        <f t="shared" ca="1" si="71"/>
        <v>no</v>
      </c>
      <c r="Q1488" s="23" t="str" cm="1">
        <f t="array" aca="1" ref="Q1488" ca="1">_xlfn.IFS(J1488="no","no",$B$10="si","si")</f>
        <v>si</v>
      </c>
    </row>
    <row r="1489" spans="1:17" x14ac:dyDescent="0.3">
      <c r="A1489" s="61" t="s">
        <v>6750</v>
      </c>
      <c r="B1489" s="56" t="s">
        <v>44</v>
      </c>
      <c r="C1489" s="80" t="s">
        <v>6751</v>
      </c>
      <c r="D1489" s="38" t="s">
        <v>57</v>
      </c>
      <c r="E1489" s="37" t="s">
        <v>6752</v>
      </c>
      <c r="F1489" s="38" t="s">
        <v>1053</v>
      </c>
      <c r="G1489" s="39" t="s">
        <v>6753</v>
      </c>
      <c r="H1489" s="40">
        <v>44334</v>
      </c>
      <c r="I1489" s="41">
        <f>Table13[[#This Row],[Fecha 
de 
expedición]]+1461</f>
        <v>45795</v>
      </c>
      <c r="J1489" s="62" t="str">
        <f t="shared" ref="J1489:J1552" ca="1" si="72">IF(I1489&gt;=TODAY(),"si","no")</f>
        <v>si</v>
      </c>
      <c r="K1489" s="8" t="str">
        <f t="shared" ref="K1489:K1552" ca="1" si="73">IF(ABS(_xlfn.DAYS(TODAY(),I1489))&lt;$B$9,"Debe renovar licencia luego de curso de 8 horas","")</f>
        <v/>
      </c>
      <c r="L1489" s="8"/>
      <c r="M1489" s="8" t="str">
        <f t="shared" ref="M1489:M1552" ca="1" si="74">IF(AND(J1489="no",$B$10="si"),"si","no")</f>
        <v>no</v>
      </c>
      <c r="Q1489" s="23" t="str" cm="1">
        <f t="array" aca="1" ref="Q1489" ca="1">_xlfn.IFS(J1489="no","no",$B$10="si","si")</f>
        <v>si</v>
      </c>
    </row>
    <row r="1490" spans="1:17" x14ac:dyDescent="0.3">
      <c r="A1490" s="61" t="s">
        <v>6754</v>
      </c>
      <c r="B1490" s="56" t="s">
        <v>44</v>
      </c>
      <c r="C1490" s="80" t="s">
        <v>6755</v>
      </c>
      <c r="D1490" s="38" t="s">
        <v>57</v>
      </c>
      <c r="E1490" s="37" t="s">
        <v>6756</v>
      </c>
      <c r="F1490" s="38" t="s">
        <v>119</v>
      </c>
      <c r="G1490" s="39" t="s">
        <v>6757</v>
      </c>
      <c r="H1490" s="40">
        <v>44334</v>
      </c>
      <c r="I1490" s="41">
        <f>Table13[[#This Row],[Fecha 
de 
expedición]]+1461</f>
        <v>45795</v>
      </c>
      <c r="J1490" s="62" t="str">
        <f t="shared" ca="1" si="72"/>
        <v>si</v>
      </c>
      <c r="K1490" s="8" t="str">
        <f t="shared" ca="1" si="73"/>
        <v/>
      </c>
      <c r="L1490" s="8"/>
      <c r="M1490" s="8" t="str">
        <f t="shared" ca="1" si="74"/>
        <v>no</v>
      </c>
      <c r="Q1490" s="23" t="str" cm="1">
        <f t="array" aca="1" ref="Q1490" ca="1">_xlfn.IFS(J1490="no","no",$B$10="si","si")</f>
        <v>si</v>
      </c>
    </row>
    <row r="1491" spans="1:17" x14ac:dyDescent="0.3">
      <c r="A1491" s="61" t="s">
        <v>6758</v>
      </c>
      <c r="B1491" s="56" t="s">
        <v>44</v>
      </c>
      <c r="C1491" s="80" t="s">
        <v>6759</v>
      </c>
      <c r="D1491" s="38" t="s">
        <v>57</v>
      </c>
      <c r="E1491" s="37" t="s">
        <v>6760</v>
      </c>
      <c r="F1491" s="38" t="s">
        <v>89</v>
      </c>
      <c r="G1491" s="39" t="s">
        <v>6761</v>
      </c>
      <c r="H1491" s="40">
        <v>44334</v>
      </c>
      <c r="I1491" s="41">
        <f>Table13[[#This Row],[Fecha 
de 
expedición]]+1461</f>
        <v>45795</v>
      </c>
      <c r="J1491" s="62" t="str">
        <f t="shared" ca="1" si="72"/>
        <v>si</v>
      </c>
      <c r="K1491" s="8" t="str">
        <f t="shared" ca="1" si="73"/>
        <v/>
      </c>
      <c r="L1491" s="8"/>
      <c r="M1491" s="8" t="str">
        <f t="shared" ca="1" si="74"/>
        <v>no</v>
      </c>
      <c r="Q1491" s="23" t="str" cm="1">
        <f t="array" aca="1" ref="Q1491" ca="1">_xlfn.IFS(J1491="no","no",$B$10="si","si")</f>
        <v>si</v>
      </c>
    </row>
    <row r="1492" spans="1:17" x14ac:dyDescent="0.3">
      <c r="A1492" s="61" t="s">
        <v>6762</v>
      </c>
      <c r="B1492" s="56" t="s">
        <v>44</v>
      </c>
      <c r="C1492" s="80" t="s">
        <v>6763</v>
      </c>
      <c r="D1492" s="38" t="s">
        <v>57</v>
      </c>
      <c r="E1492" s="37" t="s">
        <v>6764</v>
      </c>
      <c r="F1492" s="38" t="s">
        <v>3170</v>
      </c>
      <c r="G1492" s="39" t="s">
        <v>6765</v>
      </c>
      <c r="H1492" s="40">
        <v>44334</v>
      </c>
      <c r="I1492" s="41">
        <f>Table13[[#This Row],[Fecha 
de 
expedición]]+1461</f>
        <v>45795</v>
      </c>
      <c r="J1492" s="62" t="str">
        <f t="shared" ca="1" si="72"/>
        <v>si</v>
      </c>
      <c r="K1492" s="8" t="str">
        <f t="shared" ca="1" si="73"/>
        <v/>
      </c>
      <c r="L1492" s="8"/>
      <c r="M1492" s="8" t="str">
        <f t="shared" ca="1" si="74"/>
        <v>no</v>
      </c>
      <c r="Q1492" s="23" t="str" cm="1">
        <f t="array" aca="1" ref="Q1492" ca="1">_xlfn.IFS(J1492="no","no",$B$10="si","si")</f>
        <v>si</v>
      </c>
    </row>
    <row r="1493" spans="1:17" x14ac:dyDescent="0.3">
      <c r="A1493" s="61" t="s">
        <v>6766</v>
      </c>
      <c r="B1493" s="56" t="s">
        <v>44</v>
      </c>
      <c r="C1493" s="80" t="s">
        <v>6767</v>
      </c>
      <c r="D1493" s="38" t="s">
        <v>57</v>
      </c>
      <c r="E1493" s="37" t="s">
        <v>6768</v>
      </c>
      <c r="F1493" s="38" t="s">
        <v>508</v>
      </c>
      <c r="G1493" s="39" t="s">
        <v>6769</v>
      </c>
      <c r="H1493" s="40">
        <v>44334</v>
      </c>
      <c r="I1493" s="41">
        <f>Table13[[#This Row],[Fecha 
de 
expedición]]+1461</f>
        <v>45795</v>
      </c>
      <c r="J1493" s="62" t="str">
        <f t="shared" ca="1" si="72"/>
        <v>si</v>
      </c>
      <c r="K1493" s="8" t="str">
        <f t="shared" ca="1" si="73"/>
        <v/>
      </c>
      <c r="L1493" s="8"/>
      <c r="M1493" s="8" t="str">
        <f t="shared" ca="1" si="74"/>
        <v>no</v>
      </c>
      <c r="Q1493" s="23" t="str" cm="1">
        <f t="array" aca="1" ref="Q1493" ca="1">_xlfn.IFS(J1493="no","no",$B$10="si","si")</f>
        <v>si</v>
      </c>
    </row>
    <row r="1494" spans="1:17" x14ac:dyDescent="0.3">
      <c r="A1494" s="61" t="s">
        <v>6770</v>
      </c>
      <c r="B1494" s="56" t="s">
        <v>44</v>
      </c>
      <c r="C1494" s="80" t="s">
        <v>6771</v>
      </c>
      <c r="D1494" s="38" t="s">
        <v>46</v>
      </c>
      <c r="E1494" s="37" t="s">
        <v>6772</v>
      </c>
      <c r="F1494" s="38" t="s">
        <v>6773</v>
      </c>
      <c r="G1494" s="39" t="s">
        <v>6774</v>
      </c>
      <c r="H1494" s="40">
        <v>44334</v>
      </c>
      <c r="I1494" s="41">
        <f>Table13[[#This Row],[Fecha 
de 
expedición]]+1461</f>
        <v>45795</v>
      </c>
      <c r="J1494" s="62" t="str">
        <f t="shared" ca="1" si="72"/>
        <v>si</v>
      </c>
      <c r="K1494" s="8" t="str">
        <f t="shared" ca="1" si="73"/>
        <v/>
      </c>
      <c r="L1494" s="8"/>
      <c r="M1494" s="8" t="str">
        <f t="shared" ca="1" si="74"/>
        <v>no</v>
      </c>
      <c r="Q1494" s="23" t="str" cm="1">
        <f t="array" aca="1" ref="Q1494" ca="1">_xlfn.IFS(J1494="no","no",$B$10="si","si")</f>
        <v>si</v>
      </c>
    </row>
    <row r="1495" spans="1:17" x14ac:dyDescent="0.3">
      <c r="A1495" s="61" t="s">
        <v>6775</v>
      </c>
      <c r="B1495" s="56" t="s">
        <v>44</v>
      </c>
      <c r="C1495" s="80" t="s">
        <v>6776</v>
      </c>
      <c r="D1495" s="38" t="s">
        <v>57</v>
      </c>
      <c r="E1495" s="37" t="s">
        <v>6777</v>
      </c>
      <c r="F1495" s="38" t="s">
        <v>74</v>
      </c>
      <c r="G1495" s="39" t="s">
        <v>6778</v>
      </c>
      <c r="H1495" s="40">
        <v>44334</v>
      </c>
      <c r="I1495" s="41">
        <f>Table13[[#This Row],[Fecha 
de 
expedición]]+1461</f>
        <v>45795</v>
      </c>
      <c r="J1495" s="62" t="str">
        <f t="shared" ca="1" si="72"/>
        <v>si</v>
      </c>
      <c r="K1495" s="8" t="str">
        <f t="shared" ca="1" si="73"/>
        <v/>
      </c>
      <c r="L1495" s="8"/>
      <c r="M1495" s="8" t="str">
        <f t="shared" ca="1" si="74"/>
        <v>no</v>
      </c>
      <c r="Q1495" s="23" t="str" cm="1">
        <f t="array" aca="1" ref="Q1495" ca="1">_xlfn.IFS(J1495="no","no",$B$10="si","si")</f>
        <v>si</v>
      </c>
    </row>
    <row r="1496" spans="1:17" x14ac:dyDescent="0.3">
      <c r="A1496" s="61" t="s">
        <v>6779</v>
      </c>
      <c r="B1496" s="56" t="s">
        <v>44</v>
      </c>
      <c r="C1496" s="80" t="s">
        <v>6780</v>
      </c>
      <c r="D1496" s="38" t="s">
        <v>46</v>
      </c>
      <c r="E1496" s="37" t="s">
        <v>6781</v>
      </c>
      <c r="F1496" s="38" t="s">
        <v>267</v>
      </c>
      <c r="G1496" s="39" t="s">
        <v>6782</v>
      </c>
      <c r="H1496" s="40">
        <v>44334</v>
      </c>
      <c r="I1496" s="41">
        <f>Table13[[#This Row],[Fecha 
de 
expedición]]+1461</f>
        <v>45795</v>
      </c>
      <c r="J1496" s="62" t="str">
        <f t="shared" ca="1" si="72"/>
        <v>si</v>
      </c>
      <c r="K1496" s="8" t="str">
        <f t="shared" ca="1" si="73"/>
        <v/>
      </c>
      <c r="L1496" s="8"/>
      <c r="M1496" s="8" t="str">
        <f t="shared" ca="1" si="74"/>
        <v>no</v>
      </c>
      <c r="Q1496" s="23" t="str" cm="1">
        <f t="array" aca="1" ref="Q1496" ca="1">_xlfn.IFS(J1496="no","no",$B$10="si","si")</f>
        <v>si</v>
      </c>
    </row>
    <row r="1497" spans="1:17" x14ac:dyDescent="0.3">
      <c r="A1497" s="61" t="s">
        <v>6783</v>
      </c>
      <c r="B1497" s="56" t="s">
        <v>44</v>
      </c>
      <c r="C1497" s="80" t="s">
        <v>6784</v>
      </c>
      <c r="D1497" s="38" t="s">
        <v>57</v>
      </c>
      <c r="E1497" s="37" t="s">
        <v>6785</v>
      </c>
      <c r="F1497" s="38" t="s">
        <v>84</v>
      </c>
      <c r="G1497" s="39" t="s">
        <v>6786</v>
      </c>
      <c r="H1497" s="40">
        <v>44335</v>
      </c>
      <c r="I1497" s="41">
        <f>Table13[[#This Row],[Fecha 
de 
expedición]]+1461</f>
        <v>45796</v>
      </c>
      <c r="J1497" s="62" t="str">
        <f t="shared" ca="1" si="72"/>
        <v>si</v>
      </c>
      <c r="K1497" s="8" t="str">
        <f t="shared" ca="1" si="73"/>
        <v/>
      </c>
      <c r="L1497" s="8"/>
      <c r="M1497" s="8" t="str">
        <f t="shared" ca="1" si="74"/>
        <v>no</v>
      </c>
      <c r="Q1497" s="23" t="str" cm="1">
        <f t="array" aca="1" ref="Q1497" ca="1">_xlfn.IFS(J1497="no","no",$B$10="si","si")</f>
        <v>si</v>
      </c>
    </row>
    <row r="1498" spans="1:17" x14ac:dyDescent="0.3">
      <c r="A1498" s="61" t="s">
        <v>6787</v>
      </c>
      <c r="B1498" s="56" t="s">
        <v>44</v>
      </c>
      <c r="C1498" s="80" t="s">
        <v>6788</v>
      </c>
      <c r="D1498" s="38" t="s">
        <v>57</v>
      </c>
      <c r="E1498" s="37" t="s">
        <v>6789</v>
      </c>
      <c r="F1498" s="38" t="s">
        <v>237</v>
      </c>
      <c r="G1498" s="39" t="s">
        <v>6790</v>
      </c>
      <c r="H1498" s="40">
        <v>44335</v>
      </c>
      <c r="I1498" s="41">
        <f>Table13[[#This Row],[Fecha 
de 
expedición]]+1461</f>
        <v>45796</v>
      </c>
      <c r="J1498" s="62" t="str">
        <f t="shared" ca="1" si="72"/>
        <v>si</v>
      </c>
      <c r="K1498" s="8" t="str">
        <f t="shared" ca="1" si="73"/>
        <v/>
      </c>
      <c r="L1498" s="8"/>
      <c r="M1498" s="8" t="str">
        <f t="shared" ca="1" si="74"/>
        <v>no</v>
      </c>
      <c r="Q1498" s="23" t="str" cm="1">
        <f t="array" aca="1" ref="Q1498" ca="1">_xlfn.IFS(J1498="no","no",$B$10="si","si")</f>
        <v>si</v>
      </c>
    </row>
    <row r="1499" spans="1:17" x14ac:dyDescent="0.3">
      <c r="A1499" s="61" t="s">
        <v>6791</v>
      </c>
      <c r="B1499" s="56" t="s">
        <v>44</v>
      </c>
      <c r="C1499" s="80" t="s">
        <v>6792</v>
      </c>
      <c r="D1499" s="38" t="s">
        <v>57</v>
      </c>
      <c r="E1499" s="37" t="s">
        <v>6793</v>
      </c>
      <c r="F1499" s="38" t="s">
        <v>1349</v>
      </c>
      <c r="G1499" s="54" t="s">
        <v>6794</v>
      </c>
      <c r="H1499" s="40">
        <v>44335</v>
      </c>
      <c r="I1499" s="41">
        <f>Table13[[#This Row],[Fecha 
de 
expedición]]+1461</f>
        <v>45796</v>
      </c>
      <c r="J1499" s="62" t="str">
        <f t="shared" ca="1" si="72"/>
        <v>si</v>
      </c>
      <c r="K1499" s="8" t="str">
        <f t="shared" ca="1" si="73"/>
        <v/>
      </c>
      <c r="L1499" s="8"/>
      <c r="M1499" s="8" t="str">
        <f t="shared" ca="1" si="74"/>
        <v>no</v>
      </c>
      <c r="Q1499" s="23" t="str" cm="1">
        <f t="array" aca="1" ref="Q1499" ca="1">_xlfn.IFS(J1499="no","no",$B$10="si","si")</f>
        <v>si</v>
      </c>
    </row>
    <row r="1500" spans="1:17" x14ac:dyDescent="0.3">
      <c r="A1500" s="61" t="s">
        <v>6795</v>
      </c>
      <c r="B1500" s="56" t="s">
        <v>44</v>
      </c>
      <c r="C1500" s="80" t="s">
        <v>6796</v>
      </c>
      <c r="D1500" s="38" t="s">
        <v>57</v>
      </c>
      <c r="E1500" s="37" t="s">
        <v>6797</v>
      </c>
      <c r="F1500" s="38" t="s">
        <v>6798</v>
      </c>
      <c r="G1500" s="39" t="s">
        <v>6799</v>
      </c>
      <c r="H1500" s="40">
        <v>44335</v>
      </c>
      <c r="I1500" s="41">
        <f>Table13[[#This Row],[Fecha 
de 
expedición]]+1461</f>
        <v>45796</v>
      </c>
      <c r="J1500" s="62" t="str">
        <f t="shared" ca="1" si="72"/>
        <v>si</v>
      </c>
      <c r="K1500" s="8" t="str">
        <f t="shared" ca="1" si="73"/>
        <v/>
      </c>
      <c r="L1500" s="8"/>
      <c r="M1500" s="8" t="str">
        <f t="shared" ca="1" si="74"/>
        <v>no</v>
      </c>
      <c r="Q1500" s="23" t="str" cm="1">
        <f t="array" aca="1" ref="Q1500" ca="1">_xlfn.IFS(J1500="no","no",$B$10="si","si")</f>
        <v>si</v>
      </c>
    </row>
    <row r="1501" spans="1:17" x14ac:dyDescent="0.3">
      <c r="A1501" s="61" t="s">
        <v>6800</v>
      </c>
      <c r="B1501" s="56" t="s">
        <v>44</v>
      </c>
      <c r="C1501" s="80" t="s">
        <v>6801</v>
      </c>
      <c r="D1501" s="38" t="s">
        <v>57</v>
      </c>
      <c r="E1501" s="37" t="s">
        <v>6802</v>
      </c>
      <c r="F1501" s="38" t="s">
        <v>443</v>
      </c>
      <c r="G1501" s="39" t="s">
        <v>6803</v>
      </c>
      <c r="H1501" s="40">
        <v>44335</v>
      </c>
      <c r="I1501" s="41">
        <f>Table13[[#This Row],[Fecha 
de 
expedición]]+1461</f>
        <v>45796</v>
      </c>
      <c r="J1501" s="62" t="str">
        <f t="shared" ca="1" si="72"/>
        <v>si</v>
      </c>
      <c r="K1501" s="8" t="str">
        <f t="shared" ca="1" si="73"/>
        <v/>
      </c>
      <c r="L1501" s="8"/>
      <c r="M1501" s="8" t="str">
        <f t="shared" ca="1" si="74"/>
        <v>no</v>
      </c>
      <c r="Q1501" s="23" t="str" cm="1">
        <f t="array" aca="1" ref="Q1501" ca="1">_xlfn.IFS(J1501="no","no",$B$10="si","si")</f>
        <v>si</v>
      </c>
    </row>
    <row r="1502" spans="1:17" x14ac:dyDescent="0.3">
      <c r="A1502" s="61" t="s">
        <v>6804</v>
      </c>
      <c r="B1502" s="56" t="s">
        <v>44</v>
      </c>
      <c r="C1502" s="80" t="s">
        <v>6805</v>
      </c>
      <c r="D1502" s="38" t="s">
        <v>57</v>
      </c>
      <c r="E1502" s="37" t="s">
        <v>6806</v>
      </c>
      <c r="F1502" s="38" t="s">
        <v>453</v>
      </c>
      <c r="G1502" s="54" t="s">
        <v>6807</v>
      </c>
      <c r="H1502" s="40">
        <v>44335</v>
      </c>
      <c r="I1502" s="41">
        <f>Table13[[#This Row],[Fecha 
de 
expedición]]+1461</f>
        <v>45796</v>
      </c>
      <c r="J1502" s="62" t="str">
        <f t="shared" ca="1" si="72"/>
        <v>si</v>
      </c>
      <c r="K1502" s="8" t="str">
        <f t="shared" ca="1" si="73"/>
        <v/>
      </c>
      <c r="L1502" s="8"/>
      <c r="M1502" s="8" t="str">
        <f t="shared" ca="1" si="74"/>
        <v>no</v>
      </c>
      <c r="Q1502" s="23" t="str" cm="1">
        <f t="array" aca="1" ref="Q1502" ca="1">_xlfn.IFS(J1502="no","no",$B$10="si","si")</f>
        <v>si</v>
      </c>
    </row>
    <row r="1503" spans="1:17" x14ac:dyDescent="0.3">
      <c r="A1503" s="61" t="s">
        <v>6808</v>
      </c>
      <c r="B1503" s="56" t="s">
        <v>44</v>
      </c>
      <c r="C1503" s="80" t="s">
        <v>6809</v>
      </c>
      <c r="D1503" s="38" t="s">
        <v>57</v>
      </c>
      <c r="E1503" s="37" t="s">
        <v>6810</v>
      </c>
      <c r="F1503" s="38" t="s">
        <v>185</v>
      </c>
      <c r="G1503" s="39" t="s">
        <v>6811</v>
      </c>
      <c r="H1503" s="40">
        <v>44335</v>
      </c>
      <c r="I1503" s="41">
        <f>Table13[[#This Row],[Fecha 
de 
expedición]]+1461</f>
        <v>45796</v>
      </c>
      <c r="J1503" s="62" t="str">
        <f t="shared" ca="1" si="72"/>
        <v>si</v>
      </c>
      <c r="K1503" s="8" t="str">
        <f t="shared" ca="1" si="73"/>
        <v/>
      </c>
      <c r="L1503" s="8"/>
      <c r="M1503" s="8" t="str">
        <f t="shared" ca="1" si="74"/>
        <v>no</v>
      </c>
      <c r="Q1503" s="23" t="str" cm="1">
        <f t="array" aca="1" ref="Q1503" ca="1">_xlfn.IFS(J1503="no","no",$B$10="si","si")</f>
        <v>si</v>
      </c>
    </row>
    <row r="1504" spans="1:17" x14ac:dyDescent="0.3">
      <c r="A1504" s="61" t="s">
        <v>6812</v>
      </c>
      <c r="B1504" s="56" t="s">
        <v>44</v>
      </c>
      <c r="C1504" s="80" t="s">
        <v>6813</v>
      </c>
      <c r="D1504" s="38" t="s">
        <v>57</v>
      </c>
      <c r="E1504" s="37" t="s">
        <v>6814</v>
      </c>
      <c r="F1504" s="38" t="s">
        <v>185</v>
      </c>
      <c r="G1504" s="39" t="s">
        <v>6815</v>
      </c>
      <c r="H1504" s="40">
        <v>44335</v>
      </c>
      <c r="I1504" s="41">
        <f>Table13[[#This Row],[Fecha 
de 
expedición]]+1461</f>
        <v>45796</v>
      </c>
      <c r="J1504" s="62" t="str">
        <f t="shared" ca="1" si="72"/>
        <v>si</v>
      </c>
      <c r="K1504" s="8" t="str">
        <f t="shared" ca="1" si="73"/>
        <v/>
      </c>
      <c r="L1504" s="8"/>
      <c r="M1504" s="8" t="str">
        <f t="shared" ca="1" si="74"/>
        <v>no</v>
      </c>
      <c r="Q1504" s="23" t="str" cm="1">
        <f t="array" aca="1" ref="Q1504" ca="1">_xlfn.IFS(J1504="no","no",$B$10="si","si")</f>
        <v>si</v>
      </c>
    </row>
    <row r="1505" spans="1:17" x14ac:dyDescent="0.3">
      <c r="A1505" s="61" t="s">
        <v>6816</v>
      </c>
      <c r="B1505" s="56" t="s">
        <v>44</v>
      </c>
      <c r="C1505" s="80" t="s">
        <v>6817</v>
      </c>
      <c r="D1505" s="38" t="s">
        <v>57</v>
      </c>
      <c r="E1505" s="37" t="s">
        <v>6818</v>
      </c>
      <c r="F1505" s="38" t="s">
        <v>48</v>
      </c>
      <c r="G1505" s="39" t="s">
        <v>6819</v>
      </c>
      <c r="H1505" s="40">
        <v>44335</v>
      </c>
      <c r="I1505" s="41">
        <f>Table13[[#This Row],[Fecha 
de 
expedición]]+1461</f>
        <v>45796</v>
      </c>
      <c r="J1505" s="62" t="str">
        <f t="shared" ca="1" si="72"/>
        <v>si</v>
      </c>
      <c r="K1505" s="8" t="str">
        <f t="shared" ca="1" si="73"/>
        <v/>
      </c>
      <c r="L1505" s="8"/>
      <c r="M1505" s="8" t="str">
        <f t="shared" ca="1" si="74"/>
        <v>no</v>
      </c>
      <c r="Q1505" s="23" t="str" cm="1">
        <f t="array" aca="1" ref="Q1505" ca="1">_xlfn.IFS(J1505="no","no",$B$10="si","si")</f>
        <v>si</v>
      </c>
    </row>
    <row r="1506" spans="1:17" x14ac:dyDescent="0.3">
      <c r="A1506" s="61" t="s">
        <v>6820</v>
      </c>
      <c r="B1506" s="56" t="s">
        <v>44</v>
      </c>
      <c r="C1506" s="80" t="s">
        <v>6821</v>
      </c>
      <c r="D1506" s="38" t="s">
        <v>57</v>
      </c>
      <c r="E1506" s="37" t="s">
        <v>6822</v>
      </c>
      <c r="F1506" s="38" t="s">
        <v>555</v>
      </c>
      <c r="G1506" s="39" t="s">
        <v>6823</v>
      </c>
      <c r="H1506" s="40">
        <v>44335</v>
      </c>
      <c r="I1506" s="41">
        <f>Table13[[#This Row],[Fecha 
de 
expedición]]+1461</f>
        <v>45796</v>
      </c>
      <c r="J1506" s="62" t="str">
        <f t="shared" ca="1" si="72"/>
        <v>si</v>
      </c>
      <c r="K1506" s="8" t="str">
        <f t="shared" ca="1" si="73"/>
        <v/>
      </c>
      <c r="L1506" s="8"/>
      <c r="M1506" s="8" t="str">
        <f t="shared" ca="1" si="74"/>
        <v>no</v>
      </c>
      <c r="Q1506" s="23" t="str" cm="1">
        <f t="array" aca="1" ref="Q1506" ca="1">_xlfn.IFS(J1506="no","no",$B$10="si","si")</f>
        <v>si</v>
      </c>
    </row>
    <row r="1507" spans="1:17" x14ac:dyDescent="0.3">
      <c r="A1507" s="61" t="s">
        <v>6824</v>
      </c>
      <c r="B1507" s="56" t="s">
        <v>44</v>
      </c>
      <c r="C1507" s="80" t="s">
        <v>6825</v>
      </c>
      <c r="D1507" s="38" t="s">
        <v>57</v>
      </c>
      <c r="E1507" s="37" t="s">
        <v>6826</v>
      </c>
      <c r="F1507" s="38" t="s">
        <v>74</v>
      </c>
      <c r="G1507" s="39" t="s">
        <v>6827</v>
      </c>
      <c r="H1507" s="40">
        <v>44335</v>
      </c>
      <c r="I1507" s="41">
        <f>Table13[[#This Row],[Fecha 
de 
expedición]]+1461</f>
        <v>45796</v>
      </c>
      <c r="J1507" s="62" t="str">
        <f t="shared" ca="1" si="72"/>
        <v>si</v>
      </c>
      <c r="K1507" s="8" t="str">
        <f t="shared" ca="1" si="73"/>
        <v/>
      </c>
      <c r="L1507" s="8"/>
      <c r="M1507" s="8" t="str">
        <f t="shared" ca="1" si="74"/>
        <v>no</v>
      </c>
      <c r="Q1507" s="23" t="str" cm="1">
        <f t="array" aca="1" ref="Q1507" ca="1">_xlfn.IFS(J1507="no","no",$B$10="si","si")</f>
        <v>si</v>
      </c>
    </row>
    <row r="1508" spans="1:17" x14ac:dyDescent="0.3">
      <c r="A1508" s="61" t="s">
        <v>6828</v>
      </c>
      <c r="B1508" s="56" t="s">
        <v>44</v>
      </c>
      <c r="C1508" s="80" t="s">
        <v>6829</v>
      </c>
      <c r="D1508" s="38" t="s">
        <v>46</v>
      </c>
      <c r="E1508" s="42" t="s">
        <v>6830</v>
      </c>
      <c r="F1508" s="38" t="s">
        <v>53</v>
      </c>
      <c r="G1508" s="39" t="s">
        <v>6831</v>
      </c>
      <c r="H1508" s="40">
        <v>44335</v>
      </c>
      <c r="I1508" s="41">
        <f>Table13[[#This Row],[Fecha 
de 
expedición]]+1461</f>
        <v>45796</v>
      </c>
      <c r="J1508" s="62" t="str">
        <f t="shared" ca="1" si="72"/>
        <v>si</v>
      </c>
      <c r="K1508" s="8" t="str">
        <f t="shared" ca="1" si="73"/>
        <v/>
      </c>
      <c r="L1508" s="8"/>
      <c r="M1508" s="8" t="str">
        <f t="shared" ca="1" si="74"/>
        <v>no</v>
      </c>
      <c r="Q1508" s="23" t="str" cm="1">
        <f t="array" aca="1" ref="Q1508" ca="1">_xlfn.IFS(J1508="no","no",$B$10="si","si")</f>
        <v>si</v>
      </c>
    </row>
    <row r="1509" spans="1:17" x14ac:dyDescent="0.3">
      <c r="A1509" s="61" t="s">
        <v>6832</v>
      </c>
      <c r="B1509" s="56" t="s">
        <v>44</v>
      </c>
      <c r="C1509" s="80" t="s">
        <v>6833</v>
      </c>
      <c r="D1509" s="38" t="s">
        <v>57</v>
      </c>
      <c r="E1509" s="37" t="s">
        <v>6834</v>
      </c>
      <c r="F1509" s="38" t="s">
        <v>74</v>
      </c>
      <c r="G1509" s="39" t="s">
        <v>6835</v>
      </c>
      <c r="H1509" s="40">
        <v>44336</v>
      </c>
      <c r="I1509" s="41">
        <f>Table13[[#This Row],[Fecha 
de 
expedición]]+1461</f>
        <v>45797</v>
      </c>
      <c r="J1509" s="62" t="str">
        <f t="shared" ca="1" si="72"/>
        <v>si</v>
      </c>
      <c r="K1509" s="8" t="str">
        <f t="shared" ca="1" si="73"/>
        <v/>
      </c>
      <c r="L1509" s="8"/>
      <c r="M1509" s="8" t="str">
        <f t="shared" ca="1" si="74"/>
        <v>no</v>
      </c>
      <c r="Q1509" s="23" t="str" cm="1">
        <f t="array" aca="1" ref="Q1509" ca="1">_xlfn.IFS(J1509="no","no",$B$10="si","si")</f>
        <v>si</v>
      </c>
    </row>
    <row r="1510" spans="1:17" x14ac:dyDescent="0.3">
      <c r="A1510" s="61" t="s">
        <v>6836</v>
      </c>
      <c r="B1510" s="56" t="s">
        <v>44</v>
      </c>
      <c r="C1510" s="80" t="s">
        <v>6837</v>
      </c>
      <c r="D1510" s="38" t="s">
        <v>57</v>
      </c>
      <c r="E1510" s="37" t="s">
        <v>6838</v>
      </c>
      <c r="F1510" s="38" t="s">
        <v>119</v>
      </c>
      <c r="G1510" s="39" t="s">
        <v>6839</v>
      </c>
      <c r="H1510" s="40">
        <v>44336</v>
      </c>
      <c r="I1510" s="41">
        <f>Table13[[#This Row],[Fecha 
de 
expedición]]+1461</f>
        <v>45797</v>
      </c>
      <c r="J1510" s="62" t="str">
        <f t="shared" ca="1" si="72"/>
        <v>si</v>
      </c>
      <c r="K1510" s="8" t="str">
        <f t="shared" ca="1" si="73"/>
        <v/>
      </c>
      <c r="L1510" s="8"/>
      <c r="M1510" s="8" t="str">
        <f t="shared" ca="1" si="74"/>
        <v>no</v>
      </c>
      <c r="Q1510" s="23" t="str" cm="1">
        <f t="array" aca="1" ref="Q1510" ca="1">_xlfn.IFS(J1510="no","no",$B$10="si","si")</f>
        <v>si</v>
      </c>
    </row>
    <row r="1511" spans="1:17" x14ac:dyDescent="0.3">
      <c r="A1511" s="61" t="s">
        <v>6840</v>
      </c>
      <c r="B1511" s="56" t="s">
        <v>44</v>
      </c>
      <c r="C1511" s="80" t="s">
        <v>6841</v>
      </c>
      <c r="D1511" s="38" t="s">
        <v>57</v>
      </c>
      <c r="E1511" s="37" t="s">
        <v>6842</v>
      </c>
      <c r="F1511" s="38" t="s">
        <v>267</v>
      </c>
      <c r="G1511" s="54" t="s">
        <v>6843</v>
      </c>
      <c r="H1511" s="40">
        <v>44336</v>
      </c>
      <c r="I1511" s="41">
        <f>Table13[[#This Row],[Fecha 
de 
expedición]]+1461</f>
        <v>45797</v>
      </c>
      <c r="J1511" s="62" t="str">
        <f t="shared" ca="1" si="72"/>
        <v>si</v>
      </c>
      <c r="K1511" s="8" t="str">
        <f t="shared" ca="1" si="73"/>
        <v/>
      </c>
      <c r="L1511" s="8"/>
      <c r="M1511" s="8" t="str">
        <f t="shared" ca="1" si="74"/>
        <v>no</v>
      </c>
      <c r="Q1511" s="23" t="str" cm="1">
        <f t="array" aca="1" ref="Q1511" ca="1">_xlfn.IFS(J1511="no","no",$B$10="si","si")</f>
        <v>si</v>
      </c>
    </row>
    <row r="1512" spans="1:17" x14ac:dyDescent="0.3">
      <c r="A1512" s="61" t="s">
        <v>6844</v>
      </c>
      <c r="B1512" s="56" t="s">
        <v>44</v>
      </c>
      <c r="C1512" s="80" t="s">
        <v>6845</v>
      </c>
      <c r="D1512" s="38" t="s">
        <v>57</v>
      </c>
      <c r="E1512" s="37" t="s">
        <v>6846</v>
      </c>
      <c r="F1512" s="38" t="s">
        <v>664</v>
      </c>
      <c r="G1512" s="54" t="s">
        <v>6847</v>
      </c>
      <c r="H1512" s="40">
        <v>44336</v>
      </c>
      <c r="I1512" s="41">
        <f>Table13[[#This Row],[Fecha 
de 
expedición]]+1461</f>
        <v>45797</v>
      </c>
      <c r="J1512" s="62" t="str">
        <f t="shared" ca="1" si="72"/>
        <v>si</v>
      </c>
      <c r="K1512" s="8" t="str">
        <f t="shared" ca="1" si="73"/>
        <v/>
      </c>
      <c r="L1512" s="8"/>
      <c r="M1512" s="8" t="str">
        <f t="shared" ca="1" si="74"/>
        <v>no</v>
      </c>
      <c r="Q1512" s="23" t="str" cm="1">
        <f t="array" aca="1" ref="Q1512" ca="1">_xlfn.IFS(J1512="no","no",$B$10="si","si")</f>
        <v>si</v>
      </c>
    </row>
    <row r="1513" spans="1:17" x14ac:dyDescent="0.3">
      <c r="A1513" s="61" t="s">
        <v>6848</v>
      </c>
      <c r="B1513" s="56" t="s">
        <v>44</v>
      </c>
      <c r="C1513" s="80" t="s">
        <v>6849</v>
      </c>
      <c r="D1513" s="38" t="s">
        <v>57</v>
      </c>
      <c r="E1513" s="37" t="s">
        <v>6850</v>
      </c>
      <c r="F1513" s="38" t="s">
        <v>285</v>
      </c>
      <c r="G1513" s="39" t="s">
        <v>6851</v>
      </c>
      <c r="H1513" s="40">
        <v>44336</v>
      </c>
      <c r="I1513" s="41">
        <f>Table13[[#This Row],[Fecha 
de 
expedición]]+1461</f>
        <v>45797</v>
      </c>
      <c r="J1513" s="62" t="str">
        <f t="shared" ca="1" si="72"/>
        <v>si</v>
      </c>
      <c r="K1513" s="8" t="str">
        <f t="shared" ca="1" si="73"/>
        <v/>
      </c>
      <c r="L1513" s="8"/>
      <c r="M1513" s="8" t="str">
        <f t="shared" ca="1" si="74"/>
        <v>no</v>
      </c>
      <c r="Q1513" s="23" t="str" cm="1">
        <f t="array" aca="1" ref="Q1513" ca="1">_xlfn.IFS(J1513="no","no",$B$10="si","si")</f>
        <v>si</v>
      </c>
    </row>
    <row r="1514" spans="1:17" x14ac:dyDescent="0.3">
      <c r="A1514" s="63" t="s">
        <v>6852</v>
      </c>
      <c r="B1514" s="56" t="s">
        <v>44</v>
      </c>
      <c r="C1514" s="80" t="s">
        <v>6853</v>
      </c>
      <c r="D1514" s="38" t="s">
        <v>57</v>
      </c>
      <c r="E1514" s="37" t="s">
        <v>6854</v>
      </c>
      <c r="F1514" s="38" t="s">
        <v>119</v>
      </c>
      <c r="G1514" s="39" t="s">
        <v>6855</v>
      </c>
      <c r="H1514" s="40">
        <v>44336</v>
      </c>
      <c r="I1514" s="41">
        <f>Table13[[#This Row],[Fecha 
de 
expedición]]+1461</f>
        <v>45797</v>
      </c>
      <c r="J1514" s="62" t="str">
        <f t="shared" ca="1" si="72"/>
        <v>si</v>
      </c>
      <c r="K1514" s="8" t="str">
        <f t="shared" ca="1" si="73"/>
        <v/>
      </c>
      <c r="L1514" s="8"/>
      <c r="M1514" s="8" t="str">
        <f t="shared" ca="1" si="74"/>
        <v>no</v>
      </c>
      <c r="Q1514" s="23" t="str" cm="1">
        <f t="array" aca="1" ref="Q1514" ca="1">_xlfn.IFS(J1514="no","no",$B$10="si","si")</f>
        <v>si</v>
      </c>
    </row>
    <row r="1515" spans="1:17" x14ac:dyDescent="0.3">
      <c r="A1515" s="61" t="s">
        <v>6856</v>
      </c>
      <c r="B1515" s="56" t="s">
        <v>44</v>
      </c>
      <c r="C1515" s="80" t="s">
        <v>6857</v>
      </c>
      <c r="D1515" s="38" t="s">
        <v>57</v>
      </c>
      <c r="E1515" s="37" t="s">
        <v>6858</v>
      </c>
      <c r="F1515" s="38" t="s">
        <v>1204</v>
      </c>
      <c r="G1515" s="39" t="s">
        <v>6859</v>
      </c>
      <c r="H1515" s="40">
        <v>44336</v>
      </c>
      <c r="I1515" s="41">
        <f>Table13[[#This Row],[Fecha 
de 
expedición]]+1461</f>
        <v>45797</v>
      </c>
      <c r="J1515" s="62" t="str">
        <f t="shared" ca="1" si="72"/>
        <v>si</v>
      </c>
      <c r="K1515" s="8" t="str">
        <f t="shared" ca="1" si="73"/>
        <v/>
      </c>
      <c r="L1515" s="8"/>
      <c r="M1515" s="8" t="str">
        <f t="shared" ca="1" si="74"/>
        <v>no</v>
      </c>
      <c r="Q1515" s="23" t="str" cm="1">
        <f t="array" aca="1" ref="Q1515" ca="1">_xlfn.IFS(J1515="no","no",$B$10="si","si")</f>
        <v>si</v>
      </c>
    </row>
    <row r="1516" spans="1:17" x14ac:dyDescent="0.3">
      <c r="A1516" s="61" t="s">
        <v>6860</v>
      </c>
      <c r="B1516" s="56" t="s">
        <v>44</v>
      </c>
      <c r="C1516" s="80" t="s">
        <v>6861</v>
      </c>
      <c r="D1516" s="38" t="s">
        <v>57</v>
      </c>
      <c r="E1516" s="37" t="s">
        <v>6862</v>
      </c>
      <c r="F1516" s="38" t="s">
        <v>48</v>
      </c>
      <c r="G1516" s="39" t="s">
        <v>6863</v>
      </c>
      <c r="H1516" s="40">
        <v>44336</v>
      </c>
      <c r="I1516" s="41">
        <f>Table13[[#This Row],[Fecha 
de 
expedición]]+1461</f>
        <v>45797</v>
      </c>
      <c r="J1516" s="62" t="str">
        <f t="shared" ca="1" si="72"/>
        <v>si</v>
      </c>
      <c r="K1516" s="8" t="str">
        <f t="shared" ca="1" si="73"/>
        <v/>
      </c>
      <c r="L1516" s="8"/>
      <c r="M1516" s="8" t="str">
        <f t="shared" ca="1" si="74"/>
        <v>no</v>
      </c>
      <c r="Q1516" s="23" t="str" cm="1">
        <f t="array" aca="1" ref="Q1516" ca="1">_xlfn.IFS(J1516="no","no",$B$10="si","si")</f>
        <v>si</v>
      </c>
    </row>
    <row r="1517" spans="1:17" x14ac:dyDescent="0.3">
      <c r="A1517" s="61" t="s">
        <v>6864</v>
      </c>
      <c r="B1517" s="56" t="s">
        <v>44</v>
      </c>
      <c r="C1517" s="80" t="s">
        <v>6865</v>
      </c>
      <c r="D1517" s="38" t="s">
        <v>57</v>
      </c>
      <c r="E1517" s="37" t="s">
        <v>6866</v>
      </c>
      <c r="F1517" s="38" t="s">
        <v>168</v>
      </c>
      <c r="G1517" s="54" t="s">
        <v>6867</v>
      </c>
      <c r="H1517" s="40">
        <v>44336</v>
      </c>
      <c r="I1517" s="41">
        <f>Table13[[#This Row],[Fecha 
de 
expedición]]+1461</f>
        <v>45797</v>
      </c>
      <c r="J1517" s="62" t="str">
        <f t="shared" ca="1" si="72"/>
        <v>si</v>
      </c>
      <c r="K1517" s="8" t="str">
        <f t="shared" ca="1" si="73"/>
        <v/>
      </c>
      <c r="L1517" s="8"/>
      <c r="M1517" s="8" t="str">
        <f t="shared" ca="1" si="74"/>
        <v>no</v>
      </c>
      <c r="Q1517" s="23" t="str" cm="1">
        <f t="array" aca="1" ref="Q1517" ca="1">_xlfn.IFS(J1517="no","no",$B$10="si","si")</f>
        <v>si</v>
      </c>
    </row>
    <row r="1518" spans="1:17" x14ac:dyDescent="0.3">
      <c r="A1518" s="61" t="s">
        <v>6868</v>
      </c>
      <c r="B1518" s="56" t="s">
        <v>44</v>
      </c>
      <c r="C1518" s="80" t="s">
        <v>6869</v>
      </c>
      <c r="D1518" s="38" t="s">
        <v>57</v>
      </c>
      <c r="E1518" s="37" t="s">
        <v>6870</v>
      </c>
      <c r="F1518" s="38" t="s">
        <v>299</v>
      </c>
      <c r="G1518" s="39" t="s">
        <v>6871</v>
      </c>
      <c r="H1518" s="40">
        <v>44336</v>
      </c>
      <c r="I1518" s="41">
        <f>Table13[[#This Row],[Fecha 
de 
expedición]]+1461</f>
        <v>45797</v>
      </c>
      <c r="J1518" s="62" t="str">
        <f t="shared" ca="1" si="72"/>
        <v>si</v>
      </c>
      <c r="K1518" s="8" t="str">
        <f t="shared" ca="1" si="73"/>
        <v/>
      </c>
      <c r="L1518" s="8"/>
      <c r="M1518" s="8" t="str">
        <f t="shared" ca="1" si="74"/>
        <v>no</v>
      </c>
      <c r="Q1518" s="23" t="str" cm="1">
        <f t="array" aca="1" ref="Q1518" ca="1">_xlfn.IFS(J1518="no","no",$B$10="si","si")</f>
        <v>si</v>
      </c>
    </row>
    <row r="1519" spans="1:17" x14ac:dyDescent="0.3">
      <c r="A1519" s="61" t="s">
        <v>6872</v>
      </c>
      <c r="B1519" s="56" t="s">
        <v>44</v>
      </c>
      <c r="C1519" s="80" t="s">
        <v>6873</v>
      </c>
      <c r="D1519" s="38" t="s">
        <v>57</v>
      </c>
      <c r="E1519" s="37" t="s">
        <v>6874</v>
      </c>
      <c r="F1519" s="38" t="s">
        <v>237</v>
      </c>
      <c r="G1519" s="39" t="s">
        <v>6875</v>
      </c>
      <c r="H1519" s="40">
        <v>44336</v>
      </c>
      <c r="I1519" s="41">
        <f>Table13[[#This Row],[Fecha 
de 
expedición]]+1461</f>
        <v>45797</v>
      </c>
      <c r="J1519" s="62" t="str">
        <f t="shared" ca="1" si="72"/>
        <v>si</v>
      </c>
      <c r="K1519" s="8" t="str">
        <f t="shared" ca="1" si="73"/>
        <v/>
      </c>
      <c r="L1519" s="8"/>
      <c r="M1519" s="8" t="str">
        <f t="shared" ca="1" si="74"/>
        <v>no</v>
      </c>
      <c r="Q1519" s="23" t="str" cm="1">
        <f t="array" aca="1" ref="Q1519" ca="1">_xlfn.IFS(J1519="no","no",$B$10="si","si")</f>
        <v>si</v>
      </c>
    </row>
    <row r="1520" spans="1:17" x14ac:dyDescent="0.3">
      <c r="A1520" s="61" t="s">
        <v>6876</v>
      </c>
      <c r="B1520" s="56" t="s">
        <v>44</v>
      </c>
      <c r="C1520" s="80" t="s">
        <v>6877</v>
      </c>
      <c r="D1520" s="38" t="s">
        <v>57</v>
      </c>
      <c r="E1520" s="37" t="s">
        <v>6878</v>
      </c>
      <c r="F1520" s="38" t="s">
        <v>1204</v>
      </c>
      <c r="G1520" s="39" t="s">
        <v>6879</v>
      </c>
      <c r="H1520" s="40">
        <v>44336</v>
      </c>
      <c r="I1520" s="41">
        <f>Table13[[#This Row],[Fecha 
de 
expedición]]+1461</f>
        <v>45797</v>
      </c>
      <c r="J1520" s="62" t="str">
        <f t="shared" ca="1" si="72"/>
        <v>si</v>
      </c>
      <c r="K1520" s="8" t="str">
        <f t="shared" ca="1" si="73"/>
        <v/>
      </c>
      <c r="L1520" s="8"/>
      <c r="M1520" s="8" t="str">
        <f t="shared" ca="1" si="74"/>
        <v>no</v>
      </c>
      <c r="Q1520" s="23" t="str" cm="1">
        <f t="array" aca="1" ref="Q1520" ca="1">_xlfn.IFS(J1520="no","no",$B$10="si","si")</f>
        <v>si</v>
      </c>
    </row>
    <row r="1521" spans="1:17" x14ac:dyDescent="0.3">
      <c r="A1521" s="61" t="s">
        <v>6880</v>
      </c>
      <c r="B1521" s="56" t="s">
        <v>44</v>
      </c>
      <c r="C1521" s="80" t="s">
        <v>6881</v>
      </c>
      <c r="D1521" s="38" t="s">
        <v>57</v>
      </c>
      <c r="E1521" s="37" t="s">
        <v>6882</v>
      </c>
      <c r="F1521" s="38" t="s">
        <v>1204</v>
      </c>
      <c r="G1521" s="39" t="s">
        <v>6883</v>
      </c>
      <c r="H1521" s="40">
        <v>44336</v>
      </c>
      <c r="I1521" s="41">
        <f>Table13[[#This Row],[Fecha 
de 
expedición]]+1461</f>
        <v>45797</v>
      </c>
      <c r="J1521" s="62" t="str">
        <f t="shared" ca="1" si="72"/>
        <v>si</v>
      </c>
      <c r="K1521" s="8" t="str">
        <f t="shared" ca="1" si="73"/>
        <v/>
      </c>
      <c r="L1521" s="8"/>
      <c r="M1521" s="8" t="str">
        <f t="shared" ca="1" si="74"/>
        <v>no</v>
      </c>
      <c r="Q1521" s="23" t="str" cm="1">
        <f t="array" aca="1" ref="Q1521" ca="1">_xlfn.IFS(J1521="no","no",$B$10="si","si")</f>
        <v>si</v>
      </c>
    </row>
    <row r="1522" spans="1:17" x14ac:dyDescent="0.3">
      <c r="A1522" s="61" t="s">
        <v>6884</v>
      </c>
      <c r="B1522" s="56" t="s">
        <v>44</v>
      </c>
      <c r="C1522" s="80" t="s">
        <v>6885</v>
      </c>
      <c r="D1522" s="38" t="s">
        <v>46</v>
      </c>
      <c r="E1522" s="37" t="s">
        <v>6886</v>
      </c>
      <c r="F1522" s="38" t="s">
        <v>194</v>
      </c>
      <c r="G1522" s="54" t="s">
        <v>6887</v>
      </c>
      <c r="H1522" s="40">
        <v>44336</v>
      </c>
      <c r="I1522" s="41">
        <f>Table13[[#This Row],[Fecha 
de 
expedición]]+1461</f>
        <v>45797</v>
      </c>
      <c r="J1522" s="62" t="str">
        <f t="shared" ca="1" si="72"/>
        <v>si</v>
      </c>
      <c r="K1522" s="8" t="str">
        <f t="shared" ca="1" si="73"/>
        <v/>
      </c>
      <c r="L1522" s="8"/>
      <c r="M1522" s="8" t="str">
        <f t="shared" ca="1" si="74"/>
        <v>no</v>
      </c>
      <c r="Q1522" s="23" t="str" cm="1">
        <f t="array" aca="1" ref="Q1522" ca="1">_xlfn.IFS(J1522="no","no",$B$10="si","si")</f>
        <v>si</v>
      </c>
    </row>
    <row r="1523" spans="1:17" x14ac:dyDescent="0.3">
      <c r="A1523" s="61" t="s">
        <v>6888</v>
      </c>
      <c r="B1523" s="56" t="s">
        <v>44</v>
      </c>
      <c r="C1523" s="80" t="s">
        <v>6889</v>
      </c>
      <c r="D1523" s="38" t="s">
        <v>57</v>
      </c>
      <c r="E1523" s="37" t="s">
        <v>6890</v>
      </c>
      <c r="F1523" s="38" t="s">
        <v>285</v>
      </c>
      <c r="G1523" s="54" t="s">
        <v>6891</v>
      </c>
      <c r="H1523" s="40">
        <v>44336</v>
      </c>
      <c r="I1523" s="41">
        <f>Table13[[#This Row],[Fecha 
de 
expedición]]+1461</f>
        <v>45797</v>
      </c>
      <c r="J1523" s="62" t="str">
        <f t="shared" ca="1" si="72"/>
        <v>si</v>
      </c>
      <c r="K1523" s="8" t="str">
        <f t="shared" ca="1" si="73"/>
        <v/>
      </c>
      <c r="L1523" s="8"/>
      <c r="M1523" s="8" t="str">
        <f t="shared" ca="1" si="74"/>
        <v>no</v>
      </c>
      <c r="Q1523" s="23" t="str" cm="1">
        <f t="array" aca="1" ref="Q1523" ca="1">_xlfn.IFS(J1523="no","no",$B$10="si","si")</f>
        <v>si</v>
      </c>
    </row>
    <row r="1524" spans="1:17" x14ac:dyDescent="0.3">
      <c r="A1524" s="61" t="s">
        <v>6892</v>
      </c>
      <c r="B1524" s="56" t="s">
        <v>44</v>
      </c>
      <c r="C1524" s="80" t="s">
        <v>6893</v>
      </c>
      <c r="D1524" s="38" t="s">
        <v>57</v>
      </c>
      <c r="E1524" s="37" t="s">
        <v>6894</v>
      </c>
      <c r="F1524" s="38" t="s">
        <v>443</v>
      </c>
      <c r="G1524" s="39" t="s">
        <v>6895</v>
      </c>
      <c r="H1524" s="40">
        <v>44336</v>
      </c>
      <c r="I1524" s="41">
        <f>Table13[[#This Row],[Fecha 
de 
expedición]]+1461</f>
        <v>45797</v>
      </c>
      <c r="J1524" s="62" t="str">
        <f t="shared" ca="1" si="72"/>
        <v>si</v>
      </c>
      <c r="K1524" s="8" t="str">
        <f t="shared" ca="1" si="73"/>
        <v/>
      </c>
      <c r="L1524" s="8"/>
      <c r="M1524" s="8" t="str">
        <f t="shared" ca="1" si="74"/>
        <v>no</v>
      </c>
      <c r="Q1524" s="23" t="str" cm="1">
        <f t="array" aca="1" ref="Q1524" ca="1">_xlfn.IFS(J1524="no","no",$B$10="si","si")</f>
        <v>si</v>
      </c>
    </row>
    <row r="1525" spans="1:17" x14ac:dyDescent="0.3">
      <c r="A1525" s="61" t="s">
        <v>6896</v>
      </c>
      <c r="B1525" s="56" t="s">
        <v>44</v>
      </c>
      <c r="C1525" s="80" t="s">
        <v>6897</v>
      </c>
      <c r="D1525" s="38" t="s">
        <v>57</v>
      </c>
      <c r="E1525" s="37" t="s">
        <v>10295</v>
      </c>
      <c r="F1525" s="38" t="s">
        <v>1349</v>
      </c>
      <c r="G1525" s="39" t="s">
        <v>6899</v>
      </c>
      <c r="H1525" s="40">
        <v>44336</v>
      </c>
      <c r="I1525" s="41">
        <f>Table13[[#This Row],[Fecha 
de 
expedición]]+1461</f>
        <v>45797</v>
      </c>
      <c r="J1525" s="62" t="str">
        <f t="shared" ca="1" si="72"/>
        <v>si</v>
      </c>
      <c r="K1525" s="8" t="str">
        <f t="shared" ca="1" si="73"/>
        <v/>
      </c>
      <c r="L1525" s="8"/>
      <c r="M1525" s="8" t="str">
        <f t="shared" ca="1" si="74"/>
        <v>no</v>
      </c>
      <c r="Q1525" s="23" t="str" cm="1">
        <f t="array" aca="1" ref="Q1525" ca="1">_xlfn.IFS(J1525="no","no",$B$10="si","si")</f>
        <v>si</v>
      </c>
    </row>
    <row r="1526" spans="1:17" x14ac:dyDescent="0.3">
      <c r="A1526" s="61" t="s">
        <v>6900</v>
      </c>
      <c r="B1526" s="56" t="s">
        <v>44</v>
      </c>
      <c r="C1526" s="80" t="s">
        <v>6901</v>
      </c>
      <c r="D1526" s="38" t="s">
        <v>57</v>
      </c>
      <c r="E1526" s="37" t="s">
        <v>6902</v>
      </c>
      <c r="F1526" s="38" t="s">
        <v>508</v>
      </c>
      <c r="G1526" s="39" t="s">
        <v>6903</v>
      </c>
      <c r="H1526" s="40">
        <v>44336</v>
      </c>
      <c r="I1526" s="41">
        <f>Table13[[#This Row],[Fecha 
de 
expedición]]+1461</f>
        <v>45797</v>
      </c>
      <c r="J1526" s="62" t="str">
        <f t="shared" ca="1" si="72"/>
        <v>si</v>
      </c>
      <c r="K1526" s="8" t="str">
        <f t="shared" ca="1" si="73"/>
        <v/>
      </c>
      <c r="L1526" s="8"/>
      <c r="M1526" s="8" t="str">
        <f t="shared" ca="1" si="74"/>
        <v>no</v>
      </c>
      <c r="Q1526" s="23" t="str" cm="1">
        <f t="array" aca="1" ref="Q1526" ca="1">_xlfn.IFS(J1526="no","no",$B$10="si","si")</f>
        <v>si</v>
      </c>
    </row>
    <row r="1527" spans="1:17" x14ac:dyDescent="0.3">
      <c r="A1527" s="61" t="s">
        <v>6904</v>
      </c>
      <c r="B1527" s="56" t="s">
        <v>44</v>
      </c>
      <c r="C1527" s="80" t="s">
        <v>6905</v>
      </c>
      <c r="D1527" s="38" t="s">
        <v>57</v>
      </c>
      <c r="E1527" s="37" t="s">
        <v>6906</v>
      </c>
      <c r="F1527" s="38" t="s">
        <v>589</v>
      </c>
      <c r="G1527" s="39" t="s">
        <v>6907</v>
      </c>
      <c r="H1527" s="40">
        <v>44336</v>
      </c>
      <c r="I1527" s="41">
        <f>Table13[[#This Row],[Fecha 
de 
expedición]]+1461</f>
        <v>45797</v>
      </c>
      <c r="J1527" s="62" t="str">
        <f t="shared" ca="1" si="72"/>
        <v>si</v>
      </c>
      <c r="K1527" s="8" t="str">
        <f t="shared" ca="1" si="73"/>
        <v/>
      </c>
      <c r="L1527" s="8"/>
      <c r="M1527" s="8" t="str">
        <f t="shared" ca="1" si="74"/>
        <v>no</v>
      </c>
      <c r="Q1527" s="23" t="str" cm="1">
        <f t="array" aca="1" ref="Q1527" ca="1">_xlfn.IFS(J1527="no","no",$B$10="si","si")</f>
        <v>si</v>
      </c>
    </row>
    <row r="1528" spans="1:17" x14ac:dyDescent="0.3">
      <c r="A1528" s="61" t="s">
        <v>6908</v>
      </c>
      <c r="B1528" s="56" t="s">
        <v>44</v>
      </c>
      <c r="C1528" s="80" t="s">
        <v>6909</v>
      </c>
      <c r="D1528" s="38" t="s">
        <v>57</v>
      </c>
      <c r="E1528" s="37" t="s">
        <v>6910</v>
      </c>
      <c r="F1528" s="38" t="s">
        <v>555</v>
      </c>
      <c r="G1528" s="54" t="s">
        <v>6911</v>
      </c>
      <c r="H1528" s="40">
        <v>44336</v>
      </c>
      <c r="I1528" s="41">
        <f>Table13[[#This Row],[Fecha 
de 
expedición]]+1461</f>
        <v>45797</v>
      </c>
      <c r="J1528" s="62" t="str">
        <f t="shared" ca="1" si="72"/>
        <v>si</v>
      </c>
      <c r="K1528" s="8" t="str">
        <f t="shared" ca="1" si="73"/>
        <v/>
      </c>
      <c r="L1528" s="8"/>
      <c r="M1528" s="8" t="str">
        <f t="shared" ca="1" si="74"/>
        <v>no</v>
      </c>
      <c r="Q1528" s="23" t="str" cm="1">
        <f t="array" aca="1" ref="Q1528" ca="1">_xlfn.IFS(J1528="no","no",$B$10="si","si")</f>
        <v>si</v>
      </c>
    </row>
    <row r="1529" spans="1:17" x14ac:dyDescent="0.3">
      <c r="A1529" s="61" t="s">
        <v>6912</v>
      </c>
      <c r="B1529" s="56" t="s">
        <v>44</v>
      </c>
      <c r="C1529" s="80" t="s">
        <v>6913</v>
      </c>
      <c r="D1529" s="38" t="s">
        <v>57</v>
      </c>
      <c r="E1529" s="37" t="s">
        <v>6914</v>
      </c>
      <c r="F1529" s="38" t="s">
        <v>1048</v>
      </c>
      <c r="G1529" s="54" t="s">
        <v>6915</v>
      </c>
      <c r="H1529" s="40">
        <v>44336</v>
      </c>
      <c r="I1529" s="41">
        <f>Table13[[#This Row],[Fecha 
de 
expedición]]+1461</f>
        <v>45797</v>
      </c>
      <c r="J1529" s="62" t="str">
        <f t="shared" ca="1" si="72"/>
        <v>si</v>
      </c>
      <c r="K1529" s="8" t="str">
        <f t="shared" ca="1" si="73"/>
        <v/>
      </c>
      <c r="L1529" s="8"/>
      <c r="M1529" s="8" t="str">
        <f t="shared" ca="1" si="74"/>
        <v>no</v>
      </c>
      <c r="Q1529" s="23" t="str" cm="1">
        <f t="array" aca="1" ref="Q1529" ca="1">_xlfn.IFS(J1529="no","no",$B$10="si","si")</f>
        <v>si</v>
      </c>
    </row>
    <row r="1530" spans="1:17" x14ac:dyDescent="0.3">
      <c r="A1530" s="61" t="s">
        <v>6916</v>
      </c>
      <c r="B1530" s="56" t="s">
        <v>44</v>
      </c>
      <c r="C1530" s="80" t="s">
        <v>6917</v>
      </c>
      <c r="D1530" s="38" t="s">
        <v>57</v>
      </c>
      <c r="E1530" s="37" t="s">
        <v>6918</v>
      </c>
      <c r="F1530" s="38" t="s">
        <v>555</v>
      </c>
      <c r="G1530" s="39" t="s">
        <v>6919</v>
      </c>
      <c r="H1530" s="40">
        <v>44336</v>
      </c>
      <c r="I1530" s="41">
        <f>Table13[[#This Row],[Fecha 
de 
expedición]]+1461</f>
        <v>45797</v>
      </c>
      <c r="J1530" s="62" t="str">
        <f t="shared" ca="1" si="72"/>
        <v>si</v>
      </c>
      <c r="K1530" s="8" t="str">
        <f t="shared" ca="1" si="73"/>
        <v/>
      </c>
      <c r="L1530" s="8"/>
      <c r="M1530" s="8" t="str">
        <f t="shared" ca="1" si="74"/>
        <v>no</v>
      </c>
      <c r="Q1530" s="23" t="str" cm="1">
        <f t="array" aca="1" ref="Q1530" ca="1">_xlfn.IFS(J1530="no","no",$B$10="si","si")</f>
        <v>si</v>
      </c>
    </row>
    <row r="1531" spans="1:17" x14ac:dyDescent="0.3">
      <c r="A1531" s="61" t="s">
        <v>6920</v>
      </c>
      <c r="B1531" s="56" t="s">
        <v>44</v>
      </c>
      <c r="C1531" s="80" t="s">
        <v>6921</v>
      </c>
      <c r="D1531" s="38" t="s">
        <v>57</v>
      </c>
      <c r="E1531" s="37" t="s">
        <v>6922</v>
      </c>
      <c r="F1531" s="38" t="s">
        <v>168</v>
      </c>
      <c r="G1531" s="39" t="s">
        <v>6923</v>
      </c>
      <c r="H1531" s="40">
        <v>44336</v>
      </c>
      <c r="I1531" s="41">
        <f>Table13[[#This Row],[Fecha 
de 
expedición]]+1461</f>
        <v>45797</v>
      </c>
      <c r="J1531" s="62" t="str">
        <f t="shared" ca="1" si="72"/>
        <v>si</v>
      </c>
      <c r="K1531" s="8" t="str">
        <f t="shared" ca="1" si="73"/>
        <v/>
      </c>
      <c r="L1531" s="8"/>
      <c r="M1531" s="8" t="str">
        <f t="shared" ca="1" si="74"/>
        <v>no</v>
      </c>
      <c r="Q1531" s="23" t="str" cm="1">
        <f t="array" aca="1" ref="Q1531" ca="1">_xlfn.IFS(J1531="no","no",$B$10="si","si")</f>
        <v>si</v>
      </c>
    </row>
    <row r="1532" spans="1:17" x14ac:dyDescent="0.3">
      <c r="A1532" s="61" t="s">
        <v>6924</v>
      </c>
      <c r="B1532" s="56" t="s">
        <v>44</v>
      </c>
      <c r="C1532" s="80" t="s">
        <v>6925</v>
      </c>
      <c r="D1532" s="38" t="s">
        <v>57</v>
      </c>
      <c r="E1532" s="37" t="s">
        <v>6926</v>
      </c>
      <c r="F1532" s="38" t="s">
        <v>606</v>
      </c>
      <c r="G1532" s="39" t="s">
        <v>6927</v>
      </c>
      <c r="H1532" s="40">
        <v>44336</v>
      </c>
      <c r="I1532" s="41">
        <f>Table13[[#This Row],[Fecha 
de 
expedición]]+1461</f>
        <v>45797</v>
      </c>
      <c r="J1532" s="62" t="str">
        <f t="shared" ca="1" si="72"/>
        <v>si</v>
      </c>
      <c r="K1532" s="8" t="str">
        <f t="shared" ca="1" si="73"/>
        <v/>
      </c>
      <c r="L1532" s="8"/>
      <c r="M1532" s="8" t="str">
        <f t="shared" ca="1" si="74"/>
        <v>no</v>
      </c>
      <c r="Q1532" s="23" t="str" cm="1">
        <f t="array" aca="1" ref="Q1532" ca="1">_xlfn.IFS(J1532="no","no",$B$10="si","si")</f>
        <v>si</v>
      </c>
    </row>
    <row r="1533" spans="1:17" x14ac:dyDescent="0.3">
      <c r="A1533" s="61" t="s">
        <v>6928</v>
      </c>
      <c r="B1533" s="56" t="s">
        <v>44</v>
      </c>
      <c r="C1533" s="80" t="s">
        <v>6929</v>
      </c>
      <c r="D1533" s="38" t="s">
        <v>57</v>
      </c>
      <c r="E1533" s="37" t="s">
        <v>6930</v>
      </c>
      <c r="F1533" s="38" t="s">
        <v>74</v>
      </c>
      <c r="G1533" s="39" t="s">
        <v>6931</v>
      </c>
      <c r="H1533" s="40">
        <v>44336</v>
      </c>
      <c r="I1533" s="41">
        <f>Table13[[#This Row],[Fecha 
de 
expedición]]+1461</f>
        <v>45797</v>
      </c>
      <c r="J1533" s="62" t="str">
        <f t="shared" ca="1" si="72"/>
        <v>si</v>
      </c>
      <c r="K1533" s="8" t="str">
        <f t="shared" ca="1" si="73"/>
        <v/>
      </c>
      <c r="L1533" s="8"/>
      <c r="M1533" s="8" t="str">
        <f t="shared" ca="1" si="74"/>
        <v>no</v>
      </c>
      <c r="Q1533" s="23" t="str" cm="1">
        <f t="array" aca="1" ref="Q1533" ca="1">_xlfn.IFS(J1533="no","no",$B$10="si","si")</f>
        <v>si</v>
      </c>
    </row>
    <row r="1534" spans="1:17" x14ac:dyDescent="0.3">
      <c r="A1534" s="61" t="s">
        <v>6932</v>
      </c>
      <c r="B1534" s="56" t="s">
        <v>44</v>
      </c>
      <c r="C1534" s="80" t="s">
        <v>6933</v>
      </c>
      <c r="D1534" s="38" t="s">
        <v>57</v>
      </c>
      <c r="E1534" s="37" t="s">
        <v>6934</v>
      </c>
      <c r="F1534" s="38" t="s">
        <v>299</v>
      </c>
      <c r="G1534" s="39" t="s">
        <v>6935</v>
      </c>
      <c r="H1534" s="40">
        <v>44336</v>
      </c>
      <c r="I1534" s="41">
        <f>Table13[[#This Row],[Fecha 
de 
expedición]]+1461</f>
        <v>45797</v>
      </c>
      <c r="J1534" s="62" t="str">
        <f t="shared" ca="1" si="72"/>
        <v>si</v>
      </c>
      <c r="K1534" s="8" t="str">
        <f t="shared" ca="1" si="73"/>
        <v/>
      </c>
      <c r="L1534" s="8"/>
      <c r="M1534" s="8" t="str">
        <f t="shared" ca="1" si="74"/>
        <v>no</v>
      </c>
      <c r="Q1534" s="23" t="str" cm="1">
        <f t="array" aca="1" ref="Q1534" ca="1">_xlfn.IFS(J1534="no","no",$B$10="si","si")</f>
        <v>si</v>
      </c>
    </row>
    <row r="1535" spans="1:17" x14ac:dyDescent="0.3">
      <c r="A1535" s="61" t="s">
        <v>6936</v>
      </c>
      <c r="B1535" s="56" t="s">
        <v>44</v>
      </c>
      <c r="C1535" s="80" t="s">
        <v>6937</v>
      </c>
      <c r="D1535" s="38" t="s">
        <v>57</v>
      </c>
      <c r="E1535" s="37" t="s">
        <v>6938</v>
      </c>
      <c r="F1535" s="38" t="s">
        <v>119</v>
      </c>
      <c r="G1535" s="39" t="s">
        <v>6939</v>
      </c>
      <c r="H1535" s="40">
        <v>44336</v>
      </c>
      <c r="I1535" s="41">
        <f>Table13[[#This Row],[Fecha 
de 
expedición]]+1461</f>
        <v>45797</v>
      </c>
      <c r="J1535" s="62" t="str">
        <f t="shared" ca="1" si="72"/>
        <v>si</v>
      </c>
      <c r="K1535" s="8" t="str">
        <f t="shared" ca="1" si="73"/>
        <v/>
      </c>
      <c r="L1535" s="8"/>
      <c r="M1535" s="8" t="str">
        <f t="shared" ca="1" si="74"/>
        <v>no</v>
      </c>
      <c r="Q1535" s="23" t="str" cm="1">
        <f t="array" aca="1" ref="Q1535" ca="1">_xlfn.IFS(J1535="no","no",$B$10="si","si")</f>
        <v>si</v>
      </c>
    </row>
    <row r="1536" spans="1:17" x14ac:dyDescent="0.3">
      <c r="A1536" s="61" t="s">
        <v>6940</v>
      </c>
      <c r="B1536" s="56" t="s">
        <v>44</v>
      </c>
      <c r="C1536" s="80" t="s">
        <v>6941</v>
      </c>
      <c r="D1536" s="38" t="s">
        <v>57</v>
      </c>
      <c r="E1536" s="37" t="s">
        <v>6942</v>
      </c>
      <c r="F1536" s="38" t="s">
        <v>155</v>
      </c>
      <c r="G1536" s="39" t="s">
        <v>6943</v>
      </c>
      <c r="H1536" s="40">
        <v>44336</v>
      </c>
      <c r="I1536" s="41">
        <f>Table13[[#This Row],[Fecha 
de 
expedición]]+1461</f>
        <v>45797</v>
      </c>
      <c r="J1536" s="62" t="str">
        <f t="shared" ca="1" si="72"/>
        <v>si</v>
      </c>
      <c r="K1536" s="8" t="str">
        <f t="shared" ca="1" si="73"/>
        <v/>
      </c>
      <c r="L1536" s="8"/>
      <c r="M1536" s="8" t="str">
        <f t="shared" ca="1" si="74"/>
        <v>no</v>
      </c>
      <c r="Q1536" s="23" t="str" cm="1">
        <f t="array" aca="1" ref="Q1536" ca="1">_xlfn.IFS(J1536="no","no",$B$10="si","si")</f>
        <v>si</v>
      </c>
    </row>
    <row r="1537" spans="1:17" x14ac:dyDescent="0.3">
      <c r="A1537" s="61" t="s">
        <v>6944</v>
      </c>
      <c r="B1537" s="56" t="s">
        <v>44</v>
      </c>
      <c r="C1537" s="80" t="s">
        <v>6945</v>
      </c>
      <c r="D1537" s="38" t="s">
        <v>57</v>
      </c>
      <c r="E1537" s="37" t="s">
        <v>6946</v>
      </c>
      <c r="F1537" s="38" t="s">
        <v>555</v>
      </c>
      <c r="G1537" s="54" t="s">
        <v>6947</v>
      </c>
      <c r="H1537" s="40">
        <v>44336</v>
      </c>
      <c r="I1537" s="41">
        <f>Table13[[#This Row],[Fecha 
de 
expedición]]+1461</f>
        <v>45797</v>
      </c>
      <c r="J1537" s="62" t="str">
        <f t="shared" ca="1" si="72"/>
        <v>si</v>
      </c>
      <c r="K1537" s="8" t="str">
        <f t="shared" ca="1" si="73"/>
        <v/>
      </c>
      <c r="L1537" s="8"/>
      <c r="M1537" s="8" t="str">
        <f t="shared" ca="1" si="74"/>
        <v>no</v>
      </c>
      <c r="Q1537" s="23" t="str" cm="1">
        <f t="array" aca="1" ref="Q1537" ca="1">_xlfn.IFS(J1537="no","no",$B$10="si","si")</f>
        <v>si</v>
      </c>
    </row>
    <row r="1538" spans="1:17" x14ac:dyDescent="0.3">
      <c r="A1538" s="61" t="s">
        <v>6948</v>
      </c>
      <c r="B1538" s="56" t="s">
        <v>44</v>
      </c>
      <c r="C1538" s="80" t="s">
        <v>6949</v>
      </c>
      <c r="D1538" s="38" t="s">
        <v>57</v>
      </c>
      <c r="E1538" s="37" t="s">
        <v>6950</v>
      </c>
      <c r="F1538" s="38" t="s">
        <v>9876</v>
      </c>
      <c r="G1538" s="39" t="s">
        <v>6951</v>
      </c>
      <c r="H1538" s="40">
        <v>44328</v>
      </c>
      <c r="I1538" s="41">
        <f>Table13[[#This Row],[Fecha 
de 
expedición]]+1461</f>
        <v>45789</v>
      </c>
      <c r="J1538" s="62" t="str">
        <f t="shared" ca="1" si="72"/>
        <v>si</v>
      </c>
      <c r="K1538" s="8" t="str">
        <f t="shared" ca="1" si="73"/>
        <v/>
      </c>
      <c r="L1538" s="8"/>
      <c r="M1538" s="8" t="str">
        <f t="shared" ca="1" si="74"/>
        <v>no</v>
      </c>
      <c r="Q1538" s="23" t="str" cm="1">
        <f t="array" aca="1" ref="Q1538" ca="1">_xlfn.IFS(J1538="no","no",$B$10="si","si")</f>
        <v>si</v>
      </c>
    </row>
    <row r="1539" spans="1:17" ht="15" thickBot="1" x14ac:dyDescent="0.35">
      <c r="A1539" s="179" t="s">
        <v>6952</v>
      </c>
      <c r="B1539" s="116" t="s">
        <v>44</v>
      </c>
      <c r="C1539" s="117" t="s">
        <v>6953</v>
      </c>
      <c r="D1539" s="105" t="s">
        <v>57</v>
      </c>
      <c r="E1539" s="142" t="s">
        <v>6954</v>
      </c>
      <c r="F1539" s="105" t="s">
        <v>6955</v>
      </c>
      <c r="G1539" s="119" t="s">
        <v>6956</v>
      </c>
      <c r="H1539" s="120">
        <v>44328</v>
      </c>
      <c r="I1539" s="121">
        <f>Table13[[#This Row],[Fecha 
de 
expedición]]+1461</f>
        <v>45789</v>
      </c>
      <c r="J1539" s="122" t="str">
        <f t="shared" ca="1" si="72"/>
        <v>si</v>
      </c>
      <c r="K1539" s="8" t="str">
        <f t="shared" ca="1" si="73"/>
        <v/>
      </c>
      <c r="L1539" s="8"/>
      <c r="M1539" s="8" t="str">
        <f t="shared" ca="1" si="74"/>
        <v>no</v>
      </c>
      <c r="Q1539" s="23" t="str" cm="1">
        <f t="array" aca="1" ref="Q1539" ca="1">_xlfn.IFS(J1539="no","no",$B$10="si","si")</f>
        <v>si</v>
      </c>
    </row>
    <row r="1540" spans="1:17" ht="15" thickBot="1" x14ac:dyDescent="0.35">
      <c r="A1540" s="168" t="s">
        <v>6957</v>
      </c>
      <c r="B1540" s="155" t="s">
        <v>44</v>
      </c>
      <c r="C1540" s="156" t="s">
        <v>6958</v>
      </c>
      <c r="D1540" s="157" t="s">
        <v>57</v>
      </c>
      <c r="E1540" s="158" t="s">
        <v>10296</v>
      </c>
      <c r="F1540" s="157" t="s">
        <v>683</v>
      </c>
      <c r="G1540" s="198" t="s">
        <v>6960</v>
      </c>
      <c r="H1540" s="160">
        <v>44328</v>
      </c>
      <c r="I1540" s="161">
        <f>Table13[[#This Row],[Fecha 
de 
expedición]]+1461</f>
        <v>45789</v>
      </c>
      <c r="J1540" s="162" t="str">
        <f t="shared" ca="1" si="72"/>
        <v>si</v>
      </c>
      <c r="K1540" s="8" t="str">
        <f t="shared" ca="1" si="73"/>
        <v/>
      </c>
      <c r="L1540" s="8"/>
      <c r="M1540" s="8" t="str">
        <f t="shared" ca="1" si="74"/>
        <v>no</v>
      </c>
      <c r="Q1540" s="23" t="str" cm="1">
        <f t="array" aca="1" ref="Q1540" ca="1">_xlfn.IFS(J1540="no","no",$B$10="si","si")</f>
        <v>si</v>
      </c>
    </row>
    <row r="1541" spans="1:17" ht="15" thickBot="1" x14ac:dyDescent="0.35">
      <c r="A1541" s="183" t="s">
        <v>6961</v>
      </c>
      <c r="B1541" s="124" t="s">
        <v>44</v>
      </c>
      <c r="C1541" s="125" t="s">
        <v>6962</v>
      </c>
      <c r="D1541" s="126" t="s">
        <v>57</v>
      </c>
      <c r="E1541" s="127" t="s">
        <v>6963</v>
      </c>
      <c r="F1541" s="126" t="s">
        <v>1204</v>
      </c>
      <c r="G1541" s="197" t="s">
        <v>6964</v>
      </c>
      <c r="H1541" s="129">
        <v>44328</v>
      </c>
      <c r="I1541" s="130">
        <f>Table13[[#This Row],[Fecha 
de 
expedición]]+1461</f>
        <v>45789</v>
      </c>
      <c r="J1541" s="131" t="str">
        <f t="shared" ca="1" si="72"/>
        <v>si</v>
      </c>
      <c r="K1541" s="8" t="str">
        <f t="shared" ca="1" si="73"/>
        <v/>
      </c>
      <c r="L1541" s="8"/>
      <c r="M1541" s="8" t="str">
        <f t="shared" ca="1" si="74"/>
        <v>no</v>
      </c>
      <c r="Q1541" s="23" t="str" cm="1">
        <f t="array" aca="1" ref="Q1541" ca="1">_xlfn.IFS(J1541="no","no",$B$10="si","si")</f>
        <v>si</v>
      </c>
    </row>
    <row r="1542" spans="1:17" ht="15" thickBot="1" x14ac:dyDescent="0.35">
      <c r="A1542" s="168" t="s">
        <v>6965</v>
      </c>
      <c r="B1542" s="155" t="s">
        <v>44</v>
      </c>
      <c r="C1542" s="156" t="s">
        <v>6966</v>
      </c>
      <c r="D1542" s="157" t="s">
        <v>57</v>
      </c>
      <c r="E1542" s="158" t="s">
        <v>6967</v>
      </c>
      <c r="F1542" s="157" t="s">
        <v>168</v>
      </c>
      <c r="G1542" s="198" t="s">
        <v>6968</v>
      </c>
      <c r="H1542" s="160">
        <v>44328</v>
      </c>
      <c r="I1542" s="161">
        <f>Table13[[#This Row],[Fecha 
de 
expedición]]+1461</f>
        <v>45789</v>
      </c>
      <c r="J1542" s="162" t="str">
        <f t="shared" ca="1" si="72"/>
        <v>si</v>
      </c>
      <c r="K1542" s="8" t="str">
        <f t="shared" ca="1" si="73"/>
        <v/>
      </c>
      <c r="L1542" s="8"/>
      <c r="M1542" s="8" t="str">
        <f t="shared" ca="1" si="74"/>
        <v>no</v>
      </c>
      <c r="Q1542" s="23" t="str" cm="1">
        <f t="array" aca="1" ref="Q1542" ca="1">_xlfn.IFS(J1542="no","no",$B$10="si","si")</f>
        <v>si</v>
      </c>
    </row>
    <row r="1543" spans="1:17" x14ac:dyDescent="0.3">
      <c r="A1543" s="145" t="s">
        <v>6969</v>
      </c>
      <c r="B1543" s="107" t="s">
        <v>44</v>
      </c>
      <c r="C1543" s="108" t="s">
        <v>6970</v>
      </c>
      <c r="D1543" s="109" t="s">
        <v>57</v>
      </c>
      <c r="E1543" s="110" t="s">
        <v>10297</v>
      </c>
      <c r="F1543" s="109" t="s">
        <v>53</v>
      </c>
      <c r="G1543" s="146" t="s">
        <v>6972</v>
      </c>
      <c r="H1543" s="112">
        <v>44328</v>
      </c>
      <c r="I1543" s="113">
        <f>Table13[[#This Row],[Fecha 
de 
expedición]]+1461</f>
        <v>45789</v>
      </c>
      <c r="J1543" s="114" t="str">
        <f t="shared" ca="1" si="72"/>
        <v>si</v>
      </c>
      <c r="K1543" s="8" t="str">
        <f t="shared" ca="1" si="73"/>
        <v/>
      </c>
      <c r="L1543" s="8"/>
      <c r="M1543" s="8" t="str">
        <f t="shared" ca="1" si="74"/>
        <v>no</v>
      </c>
      <c r="Q1543" s="23" t="str" cm="1">
        <f t="array" aca="1" ref="Q1543" ca="1">_xlfn.IFS(J1543="no","no",$B$10="si","si")</f>
        <v>si</v>
      </c>
    </row>
    <row r="1544" spans="1:17" x14ac:dyDescent="0.3">
      <c r="A1544" s="61" t="s">
        <v>6973</v>
      </c>
      <c r="B1544" s="56" t="s">
        <v>44</v>
      </c>
      <c r="C1544" s="80" t="s">
        <v>6974</v>
      </c>
      <c r="D1544" s="38" t="s">
        <v>57</v>
      </c>
      <c r="E1544" s="37" t="s">
        <v>6975</v>
      </c>
      <c r="F1544" s="38" t="s">
        <v>6976</v>
      </c>
      <c r="G1544" s="54" t="s">
        <v>6977</v>
      </c>
      <c r="H1544" s="40">
        <v>44328</v>
      </c>
      <c r="I1544" s="41">
        <f>Table13[[#This Row],[Fecha 
de 
expedición]]+1461</f>
        <v>45789</v>
      </c>
      <c r="J1544" s="62" t="str">
        <f t="shared" ca="1" si="72"/>
        <v>si</v>
      </c>
      <c r="K1544" s="8" t="str">
        <f t="shared" ca="1" si="73"/>
        <v/>
      </c>
      <c r="L1544" s="8"/>
      <c r="M1544" s="8" t="str">
        <f t="shared" ca="1" si="74"/>
        <v>no</v>
      </c>
      <c r="Q1544" s="23" t="str" cm="1">
        <f t="array" aca="1" ref="Q1544" ca="1">_xlfn.IFS(J1544="no","no",$B$10="si","si")</f>
        <v>si</v>
      </c>
    </row>
    <row r="1545" spans="1:17" x14ac:dyDescent="0.3">
      <c r="A1545" s="61" t="s">
        <v>6978</v>
      </c>
      <c r="B1545" s="56" t="s">
        <v>44</v>
      </c>
      <c r="C1545" s="80" t="s">
        <v>6979</v>
      </c>
      <c r="D1545" s="38" t="s">
        <v>46</v>
      </c>
      <c r="E1545" s="37" t="s">
        <v>6980</v>
      </c>
      <c r="F1545" s="38" t="s">
        <v>69</v>
      </c>
      <c r="G1545" s="54" t="s">
        <v>6981</v>
      </c>
      <c r="H1545" s="40">
        <v>44328</v>
      </c>
      <c r="I1545" s="41">
        <f>Table13[[#This Row],[Fecha 
de 
expedición]]+1461</f>
        <v>45789</v>
      </c>
      <c r="J1545" s="62" t="str">
        <f t="shared" ca="1" si="72"/>
        <v>si</v>
      </c>
      <c r="K1545" s="8" t="str">
        <f t="shared" ca="1" si="73"/>
        <v/>
      </c>
      <c r="L1545" s="8"/>
      <c r="M1545" s="8" t="str">
        <f t="shared" ca="1" si="74"/>
        <v>no</v>
      </c>
      <c r="Q1545" s="23" t="str" cm="1">
        <f t="array" aca="1" ref="Q1545" ca="1">_xlfn.IFS(J1545="no","no",$B$10="si","si")</f>
        <v>si</v>
      </c>
    </row>
    <row r="1546" spans="1:17" x14ac:dyDescent="0.3">
      <c r="A1546" s="61" t="s">
        <v>6982</v>
      </c>
      <c r="B1546" s="56" t="s">
        <v>44</v>
      </c>
      <c r="C1546" s="80" t="s">
        <v>6983</v>
      </c>
      <c r="D1546" s="38" t="s">
        <v>57</v>
      </c>
      <c r="E1546" s="37" t="s">
        <v>6984</v>
      </c>
      <c r="F1546" s="38" t="s">
        <v>53</v>
      </c>
      <c r="G1546" s="54" t="s">
        <v>6985</v>
      </c>
      <c r="H1546" s="40">
        <v>44328</v>
      </c>
      <c r="I1546" s="41">
        <f>Table13[[#This Row],[Fecha 
de 
expedición]]+1461</f>
        <v>45789</v>
      </c>
      <c r="J1546" s="62" t="str">
        <f t="shared" ca="1" si="72"/>
        <v>si</v>
      </c>
      <c r="K1546" s="8" t="str">
        <f t="shared" ca="1" si="73"/>
        <v/>
      </c>
      <c r="L1546" s="8"/>
      <c r="M1546" s="8" t="str">
        <f t="shared" ca="1" si="74"/>
        <v>no</v>
      </c>
      <c r="Q1546" s="23" t="str" cm="1">
        <f t="array" aca="1" ref="Q1546" ca="1">_xlfn.IFS(J1546="no","no",$B$10="si","si")</f>
        <v>si</v>
      </c>
    </row>
    <row r="1547" spans="1:17" x14ac:dyDescent="0.3">
      <c r="A1547" s="61" t="s">
        <v>6986</v>
      </c>
      <c r="B1547" s="56" t="s">
        <v>44</v>
      </c>
      <c r="C1547" s="80" t="s">
        <v>6987</v>
      </c>
      <c r="D1547" s="38" t="s">
        <v>57</v>
      </c>
      <c r="E1547" s="42" t="s">
        <v>6988</v>
      </c>
      <c r="F1547" s="38" t="s">
        <v>84</v>
      </c>
      <c r="G1547" s="39" t="s">
        <v>6989</v>
      </c>
      <c r="H1547" s="40">
        <v>44259</v>
      </c>
      <c r="I1547" s="41">
        <f>Table13[[#This Row],[Fecha 
de 
expedición]]+1461</f>
        <v>45720</v>
      </c>
      <c r="J1547" s="62" t="str">
        <f t="shared" ca="1" si="72"/>
        <v>si</v>
      </c>
      <c r="K1547" s="8" t="str">
        <f t="shared" ca="1" si="73"/>
        <v/>
      </c>
      <c r="L1547" s="8"/>
      <c r="M1547" s="8" t="str">
        <f t="shared" ca="1" si="74"/>
        <v>no</v>
      </c>
      <c r="Q1547" s="23" t="str" cm="1">
        <f t="array" aca="1" ref="Q1547" ca="1">_xlfn.IFS(J1547="no","no",$B$10="si","si")</f>
        <v>si</v>
      </c>
    </row>
    <row r="1548" spans="1:17" x14ac:dyDescent="0.3">
      <c r="A1548" s="61" t="s">
        <v>6990</v>
      </c>
      <c r="B1548" s="56" t="s">
        <v>44</v>
      </c>
      <c r="C1548" s="80" t="s">
        <v>6991</v>
      </c>
      <c r="D1548" s="38" t="s">
        <v>57</v>
      </c>
      <c r="E1548" s="42" t="s">
        <v>10298</v>
      </c>
      <c r="F1548" s="38" t="s">
        <v>1011</v>
      </c>
      <c r="G1548" s="39" t="s">
        <v>6993</v>
      </c>
      <c r="H1548" s="40">
        <v>44259</v>
      </c>
      <c r="I1548" s="41">
        <f>Table13[[#This Row],[Fecha 
de 
expedición]]+1461</f>
        <v>45720</v>
      </c>
      <c r="J1548" s="62" t="str">
        <f t="shared" ca="1" si="72"/>
        <v>si</v>
      </c>
      <c r="K1548" s="8" t="str">
        <f t="shared" ca="1" si="73"/>
        <v/>
      </c>
      <c r="L1548" s="8"/>
      <c r="M1548" s="8" t="str">
        <f t="shared" ca="1" si="74"/>
        <v>no</v>
      </c>
      <c r="Q1548" s="23" t="str" cm="1">
        <f t="array" aca="1" ref="Q1548" ca="1">_xlfn.IFS(J1548="no","no",$B$10="si","si")</f>
        <v>si</v>
      </c>
    </row>
    <row r="1549" spans="1:17" x14ac:dyDescent="0.3">
      <c r="A1549" s="61" t="s">
        <v>6994</v>
      </c>
      <c r="B1549" s="56" t="s">
        <v>44</v>
      </c>
      <c r="C1549" s="80" t="s">
        <v>6995</v>
      </c>
      <c r="D1549" s="38" t="s">
        <v>57</v>
      </c>
      <c r="E1549" s="42" t="s">
        <v>6996</v>
      </c>
      <c r="F1549" s="38" t="s">
        <v>835</v>
      </c>
      <c r="G1549" s="39" t="s">
        <v>6997</v>
      </c>
      <c r="H1549" s="40">
        <v>44259</v>
      </c>
      <c r="I1549" s="41">
        <f>Table13[[#This Row],[Fecha 
de 
expedición]]+1461</f>
        <v>45720</v>
      </c>
      <c r="J1549" s="62" t="str">
        <f t="shared" ca="1" si="72"/>
        <v>si</v>
      </c>
      <c r="K1549" s="8" t="str">
        <f t="shared" ca="1" si="73"/>
        <v/>
      </c>
      <c r="L1549" s="8"/>
      <c r="M1549" s="8" t="str">
        <f t="shared" ca="1" si="74"/>
        <v>no</v>
      </c>
      <c r="Q1549" s="23" t="str" cm="1">
        <f t="array" aca="1" ref="Q1549" ca="1">_xlfn.IFS(J1549="no","no",$B$10="si","si")</f>
        <v>si</v>
      </c>
    </row>
    <row r="1550" spans="1:17" x14ac:dyDescent="0.3">
      <c r="A1550" s="61" t="s">
        <v>6998</v>
      </c>
      <c r="B1550" s="56" t="s">
        <v>44</v>
      </c>
      <c r="C1550" s="80" t="s">
        <v>6999</v>
      </c>
      <c r="D1550" s="38" t="s">
        <v>57</v>
      </c>
      <c r="E1550" s="42" t="s">
        <v>7000</v>
      </c>
      <c r="F1550" s="38" t="s">
        <v>53</v>
      </c>
      <c r="G1550" s="39" t="s">
        <v>7001</v>
      </c>
      <c r="H1550" s="40">
        <v>44259</v>
      </c>
      <c r="I1550" s="41">
        <f>Table13[[#This Row],[Fecha 
de 
expedición]]+1461</f>
        <v>45720</v>
      </c>
      <c r="J1550" s="62" t="str">
        <f t="shared" ca="1" si="72"/>
        <v>si</v>
      </c>
      <c r="K1550" s="8" t="str">
        <f t="shared" ca="1" si="73"/>
        <v/>
      </c>
      <c r="L1550" s="8"/>
      <c r="M1550" s="8" t="str">
        <f t="shared" ca="1" si="74"/>
        <v>no</v>
      </c>
      <c r="Q1550" s="23" t="str" cm="1">
        <f t="array" aca="1" ref="Q1550" ca="1">_xlfn.IFS(J1550="no","no",$B$10="si","si")</f>
        <v>si</v>
      </c>
    </row>
    <row r="1551" spans="1:17" x14ac:dyDescent="0.3">
      <c r="A1551" s="61" t="s">
        <v>7002</v>
      </c>
      <c r="B1551" s="56" t="s">
        <v>44</v>
      </c>
      <c r="C1551" s="80" t="s">
        <v>7003</v>
      </c>
      <c r="D1551" s="38" t="s">
        <v>57</v>
      </c>
      <c r="E1551" s="42" t="s">
        <v>7004</v>
      </c>
      <c r="F1551" s="38" t="s">
        <v>664</v>
      </c>
      <c r="G1551" s="39" t="s">
        <v>7005</v>
      </c>
      <c r="H1551" s="40">
        <v>44259</v>
      </c>
      <c r="I1551" s="41">
        <f>Table13[[#This Row],[Fecha 
de 
expedición]]+1461</f>
        <v>45720</v>
      </c>
      <c r="J1551" s="62" t="str">
        <f t="shared" ca="1" si="72"/>
        <v>si</v>
      </c>
      <c r="K1551" s="8" t="str">
        <f t="shared" ca="1" si="73"/>
        <v/>
      </c>
      <c r="L1551" s="8"/>
      <c r="M1551" s="8" t="str">
        <f t="shared" ca="1" si="74"/>
        <v>no</v>
      </c>
      <c r="Q1551" s="23" t="str" cm="1">
        <f t="array" aca="1" ref="Q1551" ca="1">_xlfn.IFS(J1551="no","no",$B$10="si","si")</f>
        <v>si</v>
      </c>
    </row>
    <row r="1552" spans="1:17" x14ac:dyDescent="0.3">
      <c r="A1552" s="61" t="s">
        <v>7006</v>
      </c>
      <c r="B1552" s="56" t="s">
        <v>44</v>
      </c>
      <c r="C1552" s="80" t="s">
        <v>7007</v>
      </c>
      <c r="D1552" s="38" t="s">
        <v>46</v>
      </c>
      <c r="E1552" s="42" t="s">
        <v>7008</v>
      </c>
      <c r="F1552" s="38" t="s">
        <v>89</v>
      </c>
      <c r="G1552" s="39" t="s">
        <v>7009</v>
      </c>
      <c r="H1552" s="40">
        <v>44259</v>
      </c>
      <c r="I1552" s="41">
        <f>Table13[[#This Row],[Fecha 
de 
expedición]]+1461</f>
        <v>45720</v>
      </c>
      <c r="J1552" s="62" t="str">
        <f t="shared" ca="1" si="72"/>
        <v>si</v>
      </c>
      <c r="K1552" s="8" t="str">
        <f t="shared" ca="1" si="73"/>
        <v/>
      </c>
      <c r="L1552" s="8"/>
      <c r="M1552" s="8" t="str">
        <f t="shared" ca="1" si="74"/>
        <v>no</v>
      </c>
      <c r="Q1552" s="23" t="str" cm="1">
        <f t="array" aca="1" ref="Q1552" ca="1">_xlfn.IFS(J1552="no","no",$B$10="si","si")</f>
        <v>si</v>
      </c>
    </row>
    <row r="1553" spans="1:17" x14ac:dyDescent="0.3">
      <c r="A1553" s="61" t="s">
        <v>7010</v>
      </c>
      <c r="B1553" s="56" t="s">
        <v>44</v>
      </c>
      <c r="C1553" s="80" t="s">
        <v>7011</v>
      </c>
      <c r="D1553" s="38" t="s">
        <v>57</v>
      </c>
      <c r="E1553" s="42" t="s">
        <v>7012</v>
      </c>
      <c r="F1553" s="38" t="s">
        <v>835</v>
      </c>
      <c r="G1553" s="39" t="s">
        <v>7013</v>
      </c>
      <c r="H1553" s="40">
        <v>44259</v>
      </c>
      <c r="I1553" s="41">
        <f>Table13[[#This Row],[Fecha 
de 
expedición]]+1461</f>
        <v>45720</v>
      </c>
      <c r="J1553" s="62" t="str">
        <f t="shared" ref="J1553:J1616" ca="1" si="75">IF(I1553&gt;=TODAY(),"si","no")</f>
        <v>si</v>
      </c>
      <c r="K1553" s="8" t="str">
        <f t="shared" ref="K1553:K1616" ca="1" si="76">IF(ABS(_xlfn.DAYS(TODAY(),I1553))&lt;$B$9,"Debe renovar licencia luego de curso de 8 horas","")</f>
        <v/>
      </c>
      <c r="L1553" s="8"/>
      <c r="M1553" s="8" t="str">
        <f t="shared" ref="M1553:M1616" ca="1" si="77">IF(AND(J1553="no",$B$10="si"),"si","no")</f>
        <v>no</v>
      </c>
      <c r="Q1553" s="23" t="str" cm="1">
        <f t="array" aca="1" ref="Q1553" ca="1">_xlfn.IFS(J1553="no","no",$B$10="si","si")</f>
        <v>si</v>
      </c>
    </row>
    <row r="1554" spans="1:17" x14ac:dyDescent="0.3">
      <c r="A1554" s="61" t="s">
        <v>7014</v>
      </c>
      <c r="B1554" s="56" t="s">
        <v>44</v>
      </c>
      <c r="C1554" s="80" t="s">
        <v>7015</v>
      </c>
      <c r="D1554" s="38" t="s">
        <v>57</v>
      </c>
      <c r="E1554" s="42" t="s">
        <v>7016</v>
      </c>
      <c r="F1554" s="38" t="s">
        <v>1204</v>
      </c>
      <c r="G1554" s="39" t="s">
        <v>7017</v>
      </c>
      <c r="H1554" s="40">
        <v>44259</v>
      </c>
      <c r="I1554" s="41">
        <f>Table13[[#This Row],[Fecha 
de 
expedición]]+1461</f>
        <v>45720</v>
      </c>
      <c r="J1554" s="62" t="str">
        <f t="shared" ca="1" si="75"/>
        <v>si</v>
      </c>
      <c r="K1554" s="8" t="str">
        <f t="shared" ca="1" si="76"/>
        <v/>
      </c>
      <c r="L1554" s="8"/>
      <c r="M1554" s="8" t="str">
        <f t="shared" ca="1" si="77"/>
        <v>no</v>
      </c>
      <c r="Q1554" s="23" t="str" cm="1">
        <f t="array" aca="1" ref="Q1554" ca="1">_xlfn.IFS(J1554="no","no",$B$10="si","si")</f>
        <v>si</v>
      </c>
    </row>
    <row r="1555" spans="1:17" x14ac:dyDescent="0.3">
      <c r="A1555" s="61" t="s">
        <v>7018</v>
      </c>
      <c r="B1555" s="56" t="s">
        <v>44</v>
      </c>
      <c r="C1555" s="80" t="s">
        <v>7019</v>
      </c>
      <c r="D1555" s="38" t="s">
        <v>57</v>
      </c>
      <c r="E1555" s="42" t="s">
        <v>7020</v>
      </c>
      <c r="F1555" s="38" t="s">
        <v>109</v>
      </c>
      <c r="G1555" s="39" t="s">
        <v>7021</v>
      </c>
      <c r="H1555" s="40">
        <v>44259</v>
      </c>
      <c r="I1555" s="41">
        <f>Table13[[#This Row],[Fecha 
de 
expedición]]+1461</f>
        <v>45720</v>
      </c>
      <c r="J1555" s="62" t="str">
        <f t="shared" ca="1" si="75"/>
        <v>si</v>
      </c>
      <c r="K1555" s="8" t="str">
        <f t="shared" ca="1" si="76"/>
        <v/>
      </c>
      <c r="L1555" s="8"/>
      <c r="M1555" s="8" t="str">
        <f t="shared" ca="1" si="77"/>
        <v>no</v>
      </c>
      <c r="Q1555" s="23" t="str" cm="1">
        <f t="array" aca="1" ref="Q1555" ca="1">_xlfn.IFS(J1555="no","no",$B$10="si","si")</f>
        <v>si</v>
      </c>
    </row>
    <row r="1556" spans="1:17" x14ac:dyDescent="0.3">
      <c r="A1556" s="61" t="s">
        <v>7022</v>
      </c>
      <c r="B1556" s="56" t="s">
        <v>44</v>
      </c>
      <c r="C1556" s="80" t="s">
        <v>7023</v>
      </c>
      <c r="D1556" s="38" t="s">
        <v>57</v>
      </c>
      <c r="E1556" s="42" t="s">
        <v>7024</v>
      </c>
      <c r="F1556" s="38" t="s">
        <v>155</v>
      </c>
      <c r="G1556" s="39" t="s">
        <v>7025</v>
      </c>
      <c r="H1556" s="40">
        <v>44259</v>
      </c>
      <c r="I1556" s="41">
        <f>Table13[[#This Row],[Fecha 
de 
expedición]]+1461</f>
        <v>45720</v>
      </c>
      <c r="J1556" s="62" t="str">
        <f t="shared" ca="1" si="75"/>
        <v>si</v>
      </c>
      <c r="K1556" s="8" t="str">
        <f t="shared" ca="1" si="76"/>
        <v/>
      </c>
      <c r="L1556" s="8"/>
      <c r="M1556" s="8" t="str">
        <f t="shared" ca="1" si="77"/>
        <v>no</v>
      </c>
      <c r="Q1556" s="23" t="str" cm="1">
        <f t="array" aca="1" ref="Q1556" ca="1">_xlfn.IFS(J1556="no","no",$B$10="si","si")</f>
        <v>si</v>
      </c>
    </row>
    <row r="1557" spans="1:17" x14ac:dyDescent="0.3">
      <c r="A1557" s="61" t="s">
        <v>7026</v>
      </c>
      <c r="B1557" s="56" t="s">
        <v>44</v>
      </c>
      <c r="C1557" s="80" t="s">
        <v>7027</v>
      </c>
      <c r="D1557" s="38" t="s">
        <v>57</v>
      </c>
      <c r="E1557" s="42" t="s">
        <v>7028</v>
      </c>
      <c r="F1557" s="38" t="s">
        <v>53</v>
      </c>
      <c r="G1557" s="39" t="s">
        <v>7029</v>
      </c>
      <c r="H1557" s="40">
        <v>44259</v>
      </c>
      <c r="I1557" s="41">
        <f>Table13[[#This Row],[Fecha 
de 
expedición]]+1461</f>
        <v>45720</v>
      </c>
      <c r="J1557" s="62" t="str">
        <f t="shared" ca="1" si="75"/>
        <v>si</v>
      </c>
      <c r="K1557" s="8" t="str">
        <f t="shared" ca="1" si="76"/>
        <v/>
      </c>
      <c r="L1557" s="8"/>
      <c r="M1557" s="8" t="str">
        <f t="shared" ca="1" si="77"/>
        <v>no</v>
      </c>
      <c r="Q1557" s="23" t="str" cm="1">
        <f t="array" aca="1" ref="Q1557" ca="1">_xlfn.IFS(J1557="no","no",$B$10="si","si")</f>
        <v>si</v>
      </c>
    </row>
    <row r="1558" spans="1:17" x14ac:dyDescent="0.3">
      <c r="A1558" s="61" t="s">
        <v>7030</v>
      </c>
      <c r="B1558" s="56" t="s">
        <v>44</v>
      </c>
      <c r="C1558" s="80" t="s">
        <v>7031</v>
      </c>
      <c r="D1558" s="38" t="s">
        <v>57</v>
      </c>
      <c r="E1558" s="42" t="s">
        <v>10299</v>
      </c>
      <c r="F1558" s="38" t="s">
        <v>168</v>
      </c>
      <c r="G1558" s="39" t="s">
        <v>7033</v>
      </c>
      <c r="H1558" s="40">
        <v>44259</v>
      </c>
      <c r="I1558" s="41">
        <f>Table13[[#This Row],[Fecha 
de 
expedición]]+1461</f>
        <v>45720</v>
      </c>
      <c r="J1558" s="62" t="str">
        <f t="shared" ca="1" si="75"/>
        <v>si</v>
      </c>
      <c r="K1558" s="8" t="str">
        <f t="shared" ca="1" si="76"/>
        <v/>
      </c>
      <c r="L1558" s="8"/>
      <c r="M1558" s="8" t="str">
        <f t="shared" ca="1" si="77"/>
        <v>no</v>
      </c>
      <c r="Q1558" s="23" t="str" cm="1">
        <f t="array" aca="1" ref="Q1558" ca="1">_xlfn.IFS(J1558="no","no",$B$10="si","si")</f>
        <v>si</v>
      </c>
    </row>
    <row r="1559" spans="1:17" x14ac:dyDescent="0.3">
      <c r="A1559" s="61" t="s">
        <v>7034</v>
      </c>
      <c r="B1559" s="56" t="s">
        <v>44</v>
      </c>
      <c r="C1559" s="80" t="s">
        <v>7035</v>
      </c>
      <c r="D1559" s="38" t="s">
        <v>46</v>
      </c>
      <c r="E1559" s="42" t="s">
        <v>7036</v>
      </c>
      <c r="F1559" s="38" t="s">
        <v>7037</v>
      </c>
      <c r="G1559" s="54" t="s">
        <v>10300</v>
      </c>
      <c r="H1559" s="40">
        <v>44259</v>
      </c>
      <c r="I1559" s="41">
        <f>Table13[[#This Row],[Fecha 
de 
expedición]]+1461</f>
        <v>45720</v>
      </c>
      <c r="J1559" s="62" t="str">
        <f t="shared" ca="1" si="75"/>
        <v>si</v>
      </c>
      <c r="K1559" s="8" t="str">
        <f t="shared" ca="1" si="76"/>
        <v/>
      </c>
      <c r="L1559" s="8"/>
      <c r="M1559" s="8" t="str">
        <f t="shared" ca="1" si="77"/>
        <v>no</v>
      </c>
      <c r="Q1559" s="23" t="str" cm="1">
        <f t="array" aca="1" ref="Q1559" ca="1">_xlfn.IFS(J1559="no","no",$B$10="si","si")</f>
        <v>si</v>
      </c>
    </row>
    <row r="1560" spans="1:17" x14ac:dyDescent="0.3">
      <c r="A1560" s="61" t="s">
        <v>7039</v>
      </c>
      <c r="B1560" s="56" t="s">
        <v>44</v>
      </c>
      <c r="C1560" s="80" t="s">
        <v>7040</v>
      </c>
      <c r="D1560" s="38" t="s">
        <v>57</v>
      </c>
      <c r="E1560" s="42" t="s">
        <v>7041</v>
      </c>
      <c r="F1560" s="38" t="s">
        <v>7042</v>
      </c>
      <c r="G1560" s="39" t="s">
        <v>7043</v>
      </c>
      <c r="H1560" s="40">
        <v>44273</v>
      </c>
      <c r="I1560" s="41">
        <f>Table13[[#This Row],[Fecha 
de 
expedición]]+1461</f>
        <v>45734</v>
      </c>
      <c r="J1560" s="62" t="str">
        <f t="shared" ca="1" si="75"/>
        <v>si</v>
      </c>
      <c r="K1560" s="8" t="str">
        <f t="shared" ca="1" si="76"/>
        <v/>
      </c>
      <c r="L1560" s="8"/>
      <c r="M1560" s="8" t="str">
        <f t="shared" ca="1" si="77"/>
        <v>no</v>
      </c>
      <c r="Q1560" s="23" t="str" cm="1">
        <f t="array" aca="1" ref="Q1560" ca="1">_xlfn.IFS(J1560="no","no",$B$10="si","si")</f>
        <v>si</v>
      </c>
    </row>
    <row r="1561" spans="1:17" x14ac:dyDescent="0.3">
      <c r="A1561" s="61" t="s">
        <v>7044</v>
      </c>
      <c r="B1561" s="56" t="s">
        <v>44</v>
      </c>
      <c r="C1561" s="80" t="s">
        <v>7045</v>
      </c>
      <c r="D1561" s="38" t="s">
        <v>57</v>
      </c>
      <c r="E1561" s="42" t="s">
        <v>7046</v>
      </c>
      <c r="F1561" s="38" t="s">
        <v>606</v>
      </c>
      <c r="G1561" s="39" t="s">
        <v>7047</v>
      </c>
      <c r="H1561" s="40">
        <v>44273</v>
      </c>
      <c r="I1561" s="41">
        <f>Table13[[#This Row],[Fecha 
de 
expedición]]+1461</f>
        <v>45734</v>
      </c>
      <c r="J1561" s="62" t="str">
        <f t="shared" ca="1" si="75"/>
        <v>si</v>
      </c>
      <c r="K1561" s="8" t="str">
        <f t="shared" ca="1" si="76"/>
        <v/>
      </c>
      <c r="L1561" s="8"/>
      <c r="M1561" s="8" t="str">
        <f t="shared" ca="1" si="77"/>
        <v>no</v>
      </c>
      <c r="Q1561" s="23" t="str" cm="1">
        <f t="array" aca="1" ref="Q1561" ca="1">_xlfn.IFS(J1561="no","no",$B$10="si","si")</f>
        <v>si</v>
      </c>
    </row>
    <row r="1562" spans="1:17" x14ac:dyDescent="0.3">
      <c r="A1562" s="61" t="s">
        <v>7048</v>
      </c>
      <c r="B1562" s="56" t="s">
        <v>44</v>
      </c>
      <c r="C1562" s="80" t="s">
        <v>7049</v>
      </c>
      <c r="D1562" s="38" t="s">
        <v>46</v>
      </c>
      <c r="E1562" s="42" t="s">
        <v>7050</v>
      </c>
      <c r="F1562" s="38" t="s">
        <v>74</v>
      </c>
      <c r="G1562" s="39" t="s">
        <v>7051</v>
      </c>
      <c r="H1562" s="40">
        <v>44279</v>
      </c>
      <c r="I1562" s="41">
        <f>Table13[[#This Row],[Fecha 
de 
expedición]]+1461</f>
        <v>45740</v>
      </c>
      <c r="J1562" s="62" t="str">
        <f t="shared" ca="1" si="75"/>
        <v>si</v>
      </c>
      <c r="K1562" s="8" t="str">
        <f t="shared" ca="1" si="76"/>
        <v/>
      </c>
      <c r="L1562" s="8"/>
      <c r="M1562" s="8" t="str">
        <f t="shared" ca="1" si="77"/>
        <v>no</v>
      </c>
      <c r="Q1562" s="23" t="str" cm="1">
        <f t="array" aca="1" ref="Q1562" ca="1">_xlfn.IFS(J1562="no","no",$B$10="si","si")</f>
        <v>si</v>
      </c>
    </row>
    <row r="1563" spans="1:17" x14ac:dyDescent="0.3">
      <c r="A1563" s="61" t="s">
        <v>7052</v>
      </c>
      <c r="B1563" s="56" t="s">
        <v>44</v>
      </c>
      <c r="C1563" s="80" t="s">
        <v>7053</v>
      </c>
      <c r="D1563" s="38" t="s">
        <v>46</v>
      </c>
      <c r="E1563" s="42" t="s">
        <v>7054</v>
      </c>
      <c r="F1563" s="38" t="s">
        <v>124</v>
      </c>
      <c r="G1563" s="39" t="s">
        <v>7055</v>
      </c>
      <c r="H1563" s="40">
        <v>44278</v>
      </c>
      <c r="I1563" s="41">
        <f>Table13[[#This Row],[Fecha 
de 
expedición]]+1461</f>
        <v>45739</v>
      </c>
      <c r="J1563" s="62" t="str">
        <f t="shared" ca="1" si="75"/>
        <v>si</v>
      </c>
      <c r="K1563" s="8" t="str">
        <f t="shared" ca="1" si="76"/>
        <v/>
      </c>
      <c r="L1563" s="8"/>
      <c r="M1563" s="8" t="str">
        <f t="shared" ca="1" si="77"/>
        <v>no</v>
      </c>
      <c r="Q1563" s="23" t="str" cm="1">
        <f t="array" aca="1" ref="Q1563" ca="1">_xlfn.IFS(J1563="no","no",$B$10="si","si")</f>
        <v>si</v>
      </c>
    </row>
    <row r="1564" spans="1:17" x14ac:dyDescent="0.3">
      <c r="A1564" s="61" t="s">
        <v>7056</v>
      </c>
      <c r="B1564" s="56" t="s">
        <v>44</v>
      </c>
      <c r="C1564" s="80" t="s">
        <v>7057</v>
      </c>
      <c r="D1564" s="38" t="s">
        <v>46</v>
      </c>
      <c r="E1564" s="42" t="s">
        <v>7058</v>
      </c>
      <c r="F1564" s="38" t="s">
        <v>74</v>
      </c>
      <c r="G1564" s="39" t="s">
        <v>7059</v>
      </c>
      <c r="H1564" s="40">
        <v>44279</v>
      </c>
      <c r="I1564" s="41">
        <f>Table13[[#This Row],[Fecha 
de 
expedición]]+1461</f>
        <v>45740</v>
      </c>
      <c r="J1564" s="62" t="str">
        <f t="shared" ca="1" si="75"/>
        <v>si</v>
      </c>
      <c r="K1564" s="8" t="str">
        <f t="shared" ca="1" si="76"/>
        <v/>
      </c>
      <c r="L1564" s="8"/>
      <c r="M1564" s="8" t="str">
        <f t="shared" ca="1" si="77"/>
        <v>no</v>
      </c>
      <c r="Q1564" s="23" t="str" cm="1">
        <f t="array" aca="1" ref="Q1564" ca="1">_xlfn.IFS(J1564="no","no",$B$10="si","si")</f>
        <v>si</v>
      </c>
    </row>
    <row r="1565" spans="1:17" x14ac:dyDescent="0.3">
      <c r="A1565" s="61" t="s">
        <v>7060</v>
      </c>
      <c r="B1565" s="56" t="s">
        <v>44</v>
      </c>
      <c r="C1565" s="80" t="s">
        <v>7061</v>
      </c>
      <c r="D1565" s="38" t="s">
        <v>46</v>
      </c>
      <c r="E1565" s="42" t="s">
        <v>7062</v>
      </c>
      <c r="F1565" s="38" t="s">
        <v>53</v>
      </c>
      <c r="G1565" s="39" t="s">
        <v>7063</v>
      </c>
      <c r="H1565" s="40">
        <v>44279</v>
      </c>
      <c r="I1565" s="41">
        <f>Table13[[#This Row],[Fecha 
de 
expedición]]+1461</f>
        <v>45740</v>
      </c>
      <c r="J1565" s="62" t="str">
        <f t="shared" ca="1" si="75"/>
        <v>si</v>
      </c>
      <c r="K1565" s="8" t="str">
        <f t="shared" ca="1" si="76"/>
        <v/>
      </c>
      <c r="L1565" s="8"/>
      <c r="M1565" s="8" t="str">
        <f t="shared" ca="1" si="77"/>
        <v>no</v>
      </c>
      <c r="Q1565" s="23" t="str" cm="1">
        <f t="array" aca="1" ref="Q1565" ca="1">_xlfn.IFS(J1565="no","no",$B$10="si","si")</f>
        <v>si</v>
      </c>
    </row>
    <row r="1566" spans="1:17" x14ac:dyDescent="0.3">
      <c r="A1566" s="61" t="s">
        <v>7064</v>
      </c>
      <c r="B1566" s="56" t="s">
        <v>44</v>
      </c>
      <c r="C1566" s="80" t="s">
        <v>7065</v>
      </c>
      <c r="D1566" s="38" t="s">
        <v>57</v>
      </c>
      <c r="E1566" s="42" t="s">
        <v>7066</v>
      </c>
      <c r="F1566" s="38" t="s">
        <v>109</v>
      </c>
      <c r="G1566" s="39" t="s">
        <v>7067</v>
      </c>
      <c r="H1566" s="40">
        <v>44279</v>
      </c>
      <c r="I1566" s="41">
        <f>Table13[[#This Row],[Fecha 
de 
expedición]]+1461</f>
        <v>45740</v>
      </c>
      <c r="J1566" s="62" t="str">
        <f t="shared" ca="1" si="75"/>
        <v>si</v>
      </c>
      <c r="K1566" s="8" t="str">
        <f t="shared" ca="1" si="76"/>
        <v/>
      </c>
      <c r="L1566" s="8"/>
      <c r="M1566" s="8" t="str">
        <f t="shared" ca="1" si="77"/>
        <v>no</v>
      </c>
      <c r="Q1566" s="23" t="str" cm="1">
        <f t="array" aca="1" ref="Q1566" ca="1">_xlfn.IFS(J1566="no","no",$B$10="si","si")</f>
        <v>si</v>
      </c>
    </row>
    <row r="1567" spans="1:17" x14ac:dyDescent="0.3">
      <c r="A1567" s="61" t="s">
        <v>7068</v>
      </c>
      <c r="B1567" s="56" t="s">
        <v>44</v>
      </c>
      <c r="C1567" s="80" t="s">
        <v>7069</v>
      </c>
      <c r="D1567" s="38" t="s">
        <v>57</v>
      </c>
      <c r="E1567" s="42" t="s">
        <v>7070</v>
      </c>
      <c r="F1567" s="38" t="s">
        <v>53</v>
      </c>
      <c r="G1567" s="39" t="s">
        <v>7071</v>
      </c>
      <c r="H1567" s="40">
        <v>44279</v>
      </c>
      <c r="I1567" s="41">
        <f>Table13[[#This Row],[Fecha 
de 
expedición]]+1461</f>
        <v>45740</v>
      </c>
      <c r="J1567" s="62" t="str">
        <f t="shared" ca="1" si="75"/>
        <v>si</v>
      </c>
      <c r="K1567" s="8" t="str">
        <f t="shared" ca="1" si="76"/>
        <v/>
      </c>
      <c r="L1567" s="8"/>
      <c r="M1567" s="8" t="str">
        <f t="shared" ca="1" si="77"/>
        <v>no</v>
      </c>
      <c r="Q1567" s="23" t="str" cm="1">
        <f t="array" aca="1" ref="Q1567" ca="1">_xlfn.IFS(J1567="no","no",$B$10="si","si")</f>
        <v>si</v>
      </c>
    </row>
    <row r="1568" spans="1:17" x14ac:dyDescent="0.3">
      <c r="A1568" s="61" t="s">
        <v>7072</v>
      </c>
      <c r="B1568" s="56" t="s">
        <v>44</v>
      </c>
      <c r="C1568" s="80" t="s">
        <v>7073</v>
      </c>
      <c r="D1568" s="38" t="s">
        <v>57</v>
      </c>
      <c r="E1568" s="42" t="s">
        <v>10301</v>
      </c>
      <c r="F1568" s="38" t="s">
        <v>443</v>
      </c>
      <c r="G1568" s="39" t="s">
        <v>7075</v>
      </c>
      <c r="H1568" s="40">
        <v>44279</v>
      </c>
      <c r="I1568" s="41">
        <f>Table13[[#This Row],[Fecha 
de 
expedición]]+1461</f>
        <v>45740</v>
      </c>
      <c r="J1568" s="62" t="str">
        <f t="shared" ca="1" si="75"/>
        <v>si</v>
      </c>
      <c r="K1568" s="8" t="str">
        <f t="shared" ca="1" si="76"/>
        <v/>
      </c>
      <c r="L1568" s="8"/>
      <c r="M1568" s="8" t="str">
        <f t="shared" ca="1" si="77"/>
        <v>no</v>
      </c>
      <c r="Q1568" s="23" t="str" cm="1">
        <f t="array" aca="1" ref="Q1568" ca="1">_xlfn.IFS(J1568="no","no",$B$10="si","si")</f>
        <v>si</v>
      </c>
    </row>
    <row r="1569" spans="1:17" x14ac:dyDescent="0.3">
      <c r="A1569" s="61" t="s">
        <v>7076</v>
      </c>
      <c r="B1569" s="56" t="s">
        <v>44</v>
      </c>
      <c r="C1569" s="80" t="s">
        <v>7077</v>
      </c>
      <c r="D1569" s="38" t="s">
        <v>57</v>
      </c>
      <c r="E1569" s="42" t="s">
        <v>7078</v>
      </c>
      <c r="F1569" s="38" t="s">
        <v>150</v>
      </c>
      <c r="G1569" s="39" t="s">
        <v>7079</v>
      </c>
      <c r="H1569" s="40">
        <v>44279</v>
      </c>
      <c r="I1569" s="41">
        <f>Table13[[#This Row],[Fecha 
de 
expedición]]+1461</f>
        <v>45740</v>
      </c>
      <c r="J1569" s="62" t="str">
        <f t="shared" ca="1" si="75"/>
        <v>si</v>
      </c>
      <c r="K1569" s="8" t="str">
        <f t="shared" ca="1" si="76"/>
        <v/>
      </c>
      <c r="L1569" s="8"/>
      <c r="M1569" s="8" t="str">
        <f t="shared" ca="1" si="77"/>
        <v>no</v>
      </c>
      <c r="Q1569" s="23" t="str" cm="1">
        <f t="array" aca="1" ref="Q1569" ca="1">_xlfn.IFS(J1569="no","no",$B$10="si","si")</f>
        <v>si</v>
      </c>
    </row>
    <row r="1570" spans="1:17" x14ac:dyDescent="0.3">
      <c r="A1570" s="61" t="s">
        <v>7080</v>
      </c>
      <c r="B1570" s="56" t="s">
        <v>44</v>
      </c>
      <c r="C1570" s="80" t="s">
        <v>7081</v>
      </c>
      <c r="D1570" s="38" t="s">
        <v>57</v>
      </c>
      <c r="E1570" s="42" t="s">
        <v>7082</v>
      </c>
      <c r="F1570" s="38" t="s">
        <v>1053</v>
      </c>
      <c r="G1570" s="39" t="s">
        <v>10302</v>
      </c>
      <c r="H1570" s="40">
        <v>44279</v>
      </c>
      <c r="I1570" s="41">
        <f>Table13[[#This Row],[Fecha 
de 
expedición]]+1461</f>
        <v>45740</v>
      </c>
      <c r="J1570" s="62" t="str">
        <f t="shared" ca="1" si="75"/>
        <v>si</v>
      </c>
      <c r="K1570" s="8" t="str">
        <f t="shared" ca="1" si="76"/>
        <v/>
      </c>
      <c r="L1570" s="8"/>
      <c r="M1570" s="8" t="str">
        <f t="shared" ca="1" si="77"/>
        <v>no</v>
      </c>
      <c r="Q1570" s="23" t="str" cm="1">
        <f t="array" aca="1" ref="Q1570" ca="1">_xlfn.IFS(J1570="no","no",$B$10="si","si")</f>
        <v>si</v>
      </c>
    </row>
    <row r="1571" spans="1:17" x14ac:dyDescent="0.3">
      <c r="A1571" s="61" t="s">
        <v>7084</v>
      </c>
      <c r="B1571" s="56" t="s">
        <v>44</v>
      </c>
      <c r="C1571" s="80" t="s">
        <v>7085</v>
      </c>
      <c r="D1571" s="38" t="s">
        <v>57</v>
      </c>
      <c r="E1571" s="42" t="s">
        <v>7086</v>
      </c>
      <c r="F1571" s="38" t="s">
        <v>924</v>
      </c>
      <c r="G1571" s="39" t="s">
        <v>7087</v>
      </c>
      <c r="H1571" s="40">
        <v>44279</v>
      </c>
      <c r="I1571" s="41">
        <f>Table13[[#This Row],[Fecha 
de 
expedición]]+1461</f>
        <v>45740</v>
      </c>
      <c r="J1571" s="62" t="str">
        <f t="shared" ca="1" si="75"/>
        <v>si</v>
      </c>
      <c r="K1571" s="8" t="str">
        <f t="shared" ca="1" si="76"/>
        <v/>
      </c>
      <c r="L1571" s="8"/>
      <c r="M1571" s="8" t="str">
        <f t="shared" ca="1" si="77"/>
        <v>no</v>
      </c>
      <c r="Q1571" s="23" t="str" cm="1">
        <f t="array" aca="1" ref="Q1571" ca="1">_xlfn.IFS(J1571="no","no",$B$10="si","si")</f>
        <v>si</v>
      </c>
    </row>
    <row r="1572" spans="1:17" x14ac:dyDescent="0.3">
      <c r="A1572" s="61" t="s">
        <v>7088</v>
      </c>
      <c r="B1572" s="56" t="s">
        <v>44</v>
      </c>
      <c r="C1572" s="80" t="s">
        <v>7089</v>
      </c>
      <c r="D1572" s="38" t="s">
        <v>57</v>
      </c>
      <c r="E1572" s="37" t="s">
        <v>7090</v>
      </c>
      <c r="F1572" s="38" t="s">
        <v>155</v>
      </c>
      <c r="G1572" s="54" t="s">
        <v>10303</v>
      </c>
      <c r="H1572" s="40">
        <v>44280</v>
      </c>
      <c r="I1572" s="41">
        <f>Table13[[#This Row],[Fecha 
de 
expedición]]+1461</f>
        <v>45741</v>
      </c>
      <c r="J1572" s="62" t="str">
        <f t="shared" ca="1" si="75"/>
        <v>si</v>
      </c>
      <c r="K1572" s="8" t="str">
        <f t="shared" ca="1" si="76"/>
        <v/>
      </c>
      <c r="L1572" s="8"/>
      <c r="M1572" s="8" t="str">
        <f t="shared" ca="1" si="77"/>
        <v>no</v>
      </c>
      <c r="Q1572" s="23" t="str" cm="1">
        <f t="array" aca="1" ref="Q1572" ca="1">_xlfn.IFS(J1572="no","no",$B$10="si","si")</f>
        <v>si</v>
      </c>
    </row>
    <row r="1573" spans="1:17" x14ac:dyDescent="0.3">
      <c r="A1573" s="61" t="s">
        <v>7092</v>
      </c>
      <c r="B1573" s="56" t="s">
        <v>44</v>
      </c>
      <c r="C1573" s="80" t="s">
        <v>7093</v>
      </c>
      <c r="D1573" s="38" t="s">
        <v>57</v>
      </c>
      <c r="E1573" s="37" t="s">
        <v>7094</v>
      </c>
      <c r="F1573" s="38" t="s">
        <v>443</v>
      </c>
      <c r="G1573" s="39" t="s">
        <v>10304</v>
      </c>
      <c r="H1573" s="40">
        <v>44280</v>
      </c>
      <c r="I1573" s="41">
        <f>Table13[[#This Row],[Fecha 
de 
expedición]]+1461</f>
        <v>45741</v>
      </c>
      <c r="J1573" s="62" t="str">
        <f t="shared" ca="1" si="75"/>
        <v>si</v>
      </c>
      <c r="K1573" s="8" t="str">
        <f t="shared" ca="1" si="76"/>
        <v/>
      </c>
      <c r="L1573" s="8"/>
      <c r="M1573" s="8" t="str">
        <f t="shared" ca="1" si="77"/>
        <v>no</v>
      </c>
      <c r="Q1573" s="23" t="str" cm="1">
        <f t="array" aca="1" ref="Q1573" ca="1">_xlfn.IFS(J1573="no","no",$B$10="si","si")</f>
        <v>si</v>
      </c>
    </row>
    <row r="1574" spans="1:17" x14ac:dyDescent="0.3">
      <c r="A1574" s="61" t="s">
        <v>7096</v>
      </c>
      <c r="B1574" s="56" t="s">
        <v>44</v>
      </c>
      <c r="C1574" s="80" t="s">
        <v>7097</v>
      </c>
      <c r="D1574" s="38" t="s">
        <v>57</v>
      </c>
      <c r="E1574" s="42" t="s">
        <v>7098</v>
      </c>
      <c r="F1574" s="38" t="s">
        <v>425</v>
      </c>
      <c r="G1574" s="39" t="s">
        <v>10305</v>
      </c>
      <c r="H1574" s="40">
        <v>44280</v>
      </c>
      <c r="I1574" s="41">
        <f>Table13[[#This Row],[Fecha 
de 
expedición]]+1461</f>
        <v>45741</v>
      </c>
      <c r="J1574" s="62" t="str">
        <f t="shared" ca="1" si="75"/>
        <v>si</v>
      </c>
      <c r="K1574" s="8" t="str">
        <f t="shared" ca="1" si="76"/>
        <v/>
      </c>
      <c r="L1574" s="8"/>
      <c r="M1574" s="8" t="str">
        <f t="shared" ca="1" si="77"/>
        <v>no</v>
      </c>
      <c r="Q1574" s="23" t="str" cm="1">
        <f t="array" aca="1" ref="Q1574" ca="1">_xlfn.IFS(J1574="no","no",$B$10="si","si")</f>
        <v>si</v>
      </c>
    </row>
    <row r="1575" spans="1:17" x14ac:dyDescent="0.3">
      <c r="A1575" s="61" t="s">
        <v>7100</v>
      </c>
      <c r="B1575" s="56" t="s">
        <v>44</v>
      </c>
      <c r="C1575" s="80" t="s">
        <v>7101</v>
      </c>
      <c r="D1575" s="38" t="s">
        <v>57</v>
      </c>
      <c r="E1575" s="42" t="s">
        <v>7102</v>
      </c>
      <c r="F1575" s="38" t="s">
        <v>119</v>
      </c>
      <c r="G1575" s="39" t="s">
        <v>10306</v>
      </c>
      <c r="H1575" s="40">
        <v>44280</v>
      </c>
      <c r="I1575" s="41">
        <f>Table13[[#This Row],[Fecha 
de 
expedición]]+1461</f>
        <v>45741</v>
      </c>
      <c r="J1575" s="62" t="str">
        <f t="shared" ca="1" si="75"/>
        <v>si</v>
      </c>
      <c r="K1575" s="8" t="str">
        <f t="shared" ca="1" si="76"/>
        <v/>
      </c>
      <c r="L1575" s="8"/>
      <c r="M1575" s="8" t="str">
        <f t="shared" ca="1" si="77"/>
        <v>no</v>
      </c>
      <c r="Q1575" s="23" t="str" cm="1">
        <f t="array" aca="1" ref="Q1575" ca="1">_xlfn.IFS(J1575="no","no",$B$10="si","si")</f>
        <v>si</v>
      </c>
    </row>
    <row r="1576" spans="1:17" x14ac:dyDescent="0.3">
      <c r="A1576" s="61" t="s">
        <v>7104</v>
      </c>
      <c r="B1576" s="56" t="s">
        <v>44</v>
      </c>
      <c r="C1576" s="80" t="s">
        <v>7105</v>
      </c>
      <c r="D1576" s="38" t="s">
        <v>57</v>
      </c>
      <c r="E1576" s="42" t="s">
        <v>7106</v>
      </c>
      <c r="F1576" s="38" t="s">
        <v>425</v>
      </c>
      <c r="G1576" s="39" t="s">
        <v>10307</v>
      </c>
      <c r="H1576" s="40">
        <v>44280</v>
      </c>
      <c r="I1576" s="41">
        <f>Table13[[#This Row],[Fecha 
de 
expedición]]+1461</f>
        <v>45741</v>
      </c>
      <c r="J1576" s="62" t="str">
        <f t="shared" ca="1" si="75"/>
        <v>si</v>
      </c>
      <c r="K1576" s="8" t="str">
        <f t="shared" ca="1" si="76"/>
        <v/>
      </c>
      <c r="L1576" s="8"/>
      <c r="M1576" s="8" t="str">
        <f t="shared" ca="1" si="77"/>
        <v>no</v>
      </c>
      <c r="Q1576" s="23" t="str" cm="1">
        <f t="array" aca="1" ref="Q1576" ca="1">_xlfn.IFS(J1576="no","no",$B$10="si","si")</f>
        <v>si</v>
      </c>
    </row>
    <row r="1577" spans="1:17" x14ac:dyDescent="0.3">
      <c r="A1577" s="63" t="s">
        <v>7108</v>
      </c>
      <c r="B1577" s="56" t="s">
        <v>44</v>
      </c>
      <c r="C1577" s="80" t="s">
        <v>7109</v>
      </c>
      <c r="D1577" s="38" t="s">
        <v>57</v>
      </c>
      <c r="E1577" s="37" t="s">
        <v>7110</v>
      </c>
      <c r="F1577" s="38" t="s">
        <v>74</v>
      </c>
      <c r="G1577" s="38" t="s">
        <v>7111</v>
      </c>
      <c r="H1577" s="40">
        <v>44305</v>
      </c>
      <c r="I1577" s="41">
        <f>Table13[[#This Row],[Fecha 
de 
expedición]]+1461</f>
        <v>45766</v>
      </c>
      <c r="J1577" s="62" t="str">
        <f t="shared" ca="1" si="75"/>
        <v>si</v>
      </c>
      <c r="K1577" s="8" t="str">
        <f t="shared" ca="1" si="76"/>
        <v/>
      </c>
      <c r="L1577" s="8"/>
      <c r="M1577" s="8" t="str">
        <f t="shared" ca="1" si="77"/>
        <v>no</v>
      </c>
      <c r="Q1577" s="23" t="str" cm="1">
        <f t="array" aca="1" ref="Q1577" ca="1">_xlfn.IFS(J1577="no","no",$B$10="si","si")</f>
        <v>si</v>
      </c>
    </row>
    <row r="1578" spans="1:17" x14ac:dyDescent="0.3">
      <c r="A1578" s="63" t="s">
        <v>7112</v>
      </c>
      <c r="B1578" s="56" t="s">
        <v>44</v>
      </c>
      <c r="C1578" s="80" t="s">
        <v>7113</v>
      </c>
      <c r="D1578" s="38" t="s">
        <v>57</v>
      </c>
      <c r="E1578" s="37" t="s">
        <v>7114</v>
      </c>
      <c r="F1578" s="38" t="s">
        <v>109</v>
      </c>
      <c r="G1578" s="38" t="s">
        <v>7115</v>
      </c>
      <c r="H1578" s="40">
        <v>44305</v>
      </c>
      <c r="I1578" s="41">
        <f>Table13[[#This Row],[Fecha 
de 
expedición]]+1461</f>
        <v>45766</v>
      </c>
      <c r="J1578" s="62" t="str">
        <f t="shared" ca="1" si="75"/>
        <v>si</v>
      </c>
      <c r="K1578" s="8" t="str">
        <f t="shared" ca="1" si="76"/>
        <v/>
      </c>
      <c r="L1578" s="8"/>
      <c r="M1578" s="8" t="str">
        <f t="shared" ca="1" si="77"/>
        <v>no</v>
      </c>
      <c r="Q1578" s="23" t="str" cm="1">
        <f t="array" aca="1" ref="Q1578" ca="1">_xlfn.IFS(J1578="no","no",$B$10="si","si")</f>
        <v>si</v>
      </c>
    </row>
    <row r="1579" spans="1:17" x14ac:dyDescent="0.3">
      <c r="A1579" s="63" t="s">
        <v>7116</v>
      </c>
      <c r="B1579" s="56" t="s">
        <v>44</v>
      </c>
      <c r="C1579" s="80" t="s">
        <v>7117</v>
      </c>
      <c r="D1579" s="38" t="s">
        <v>57</v>
      </c>
      <c r="E1579" s="37" t="s">
        <v>7118</v>
      </c>
      <c r="F1579" s="38" t="s">
        <v>683</v>
      </c>
      <c r="G1579" s="38" t="s">
        <v>7119</v>
      </c>
      <c r="H1579" s="40">
        <v>44305</v>
      </c>
      <c r="I1579" s="41">
        <f>Table13[[#This Row],[Fecha 
de 
expedición]]+1461</f>
        <v>45766</v>
      </c>
      <c r="J1579" s="62" t="str">
        <f t="shared" ca="1" si="75"/>
        <v>si</v>
      </c>
      <c r="K1579" s="8" t="str">
        <f t="shared" ca="1" si="76"/>
        <v/>
      </c>
      <c r="L1579" s="8"/>
      <c r="M1579" s="8" t="str">
        <f t="shared" ca="1" si="77"/>
        <v>no</v>
      </c>
      <c r="Q1579" s="23" t="str" cm="1">
        <f t="array" aca="1" ref="Q1579" ca="1">_xlfn.IFS(J1579="no","no",$B$10="si","si")</f>
        <v>si</v>
      </c>
    </row>
    <row r="1580" spans="1:17" x14ac:dyDescent="0.3">
      <c r="A1580" s="63" t="s">
        <v>7120</v>
      </c>
      <c r="B1580" s="56" t="s">
        <v>44</v>
      </c>
      <c r="C1580" s="80" t="s">
        <v>7121</v>
      </c>
      <c r="D1580" s="38" t="s">
        <v>57</v>
      </c>
      <c r="E1580" s="37" t="s">
        <v>10308</v>
      </c>
      <c r="F1580" s="38" t="s">
        <v>53</v>
      </c>
      <c r="G1580" s="38" t="s">
        <v>7123</v>
      </c>
      <c r="H1580" s="40">
        <v>44305</v>
      </c>
      <c r="I1580" s="41">
        <f>Table13[[#This Row],[Fecha 
de 
expedición]]+1461</f>
        <v>45766</v>
      </c>
      <c r="J1580" s="62" t="str">
        <f t="shared" ca="1" si="75"/>
        <v>si</v>
      </c>
      <c r="K1580" s="8" t="str">
        <f t="shared" ca="1" si="76"/>
        <v/>
      </c>
      <c r="L1580" s="8"/>
      <c r="M1580" s="8" t="str">
        <f t="shared" ca="1" si="77"/>
        <v>no</v>
      </c>
      <c r="Q1580" s="23" t="str" cm="1">
        <f t="array" aca="1" ref="Q1580" ca="1">_xlfn.IFS(J1580="no","no",$B$10="si","si")</f>
        <v>si</v>
      </c>
    </row>
    <row r="1581" spans="1:17" x14ac:dyDescent="0.3">
      <c r="A1581" s="63" t="s">
        <v>7124</v>
      </c>
      <c r="B1581" s="56" t="s">
        <v>44</v>
      </c>
      <c r="C1581" s="80" t="s">
        <v>7125</v>
      </c>
      <c r="D1581" s="38" t="s">
        <v>57</v>
      </c>
      <c r="E1581" s="37" t="s">
        <v>7126</v>
      </c>
      <c r="F1581" s="38" t="s">
        <v>1011</v>
      </c>
      <c r="G1581" s="38" t="s">
        <v>7127</v>
      </c>
      <c r="H1581" s="40">
        <v>44305</v>
      </c>
      <c r="I1581" s="41">
        <f>Table13[[#This Row],[Fecha 
de 
expedición]]+1461</f>
        <v>45766</v>
      </c>
      <c r="J1581" s="62" t="str">
        <f t="shared" ca="1" si="75"/>
        <v>si</v>
      </c>
      <c r="K1581" s="8" t="str">
        <f t="shared" ca="1" si="76"/>
        <v/>
      </c>
      <c r="L1581" s="8"/>
      <c r="M1581" s="8" t="str">
        <f t="shared" ca="1" si="77"/>
        <v>no</v>
      </c>
      <c r="Q1581" s="23" t="str" cm="1">
        <f t="array" aca="1" ref="Q1581" ca="1">_xlfn.IFS(J1581="no","no",$B$10="si","si")</f>
        <v>si</v>
      </c>
    </row>
    <row r="1582" spans="1:17" x14ac:dyDescent="0.3">
      <c r="A1582" s="63" t="s">
        <v>7128</v>
      </c>
      <c r="B1582" s="56" t="s">
        <v>44</v>
      </c>
      <c r="C1582" s="80" t="s">
        <v>7129</v>
      </c>
      <c r="D1582" s="38" t="s">
        <v>57</v>
      </c>
      <c r="E1582" s="37" t="s">
        <v>7130</v>
      </c>
      <c r="F1582" s="38" t="s">
        <v>678</v>
      </c>
      <c r="G1582" s="38" t="s">
        <v>7131</v>
      </c>
      <c r="H1582" s="40">
        <v>44305</v>
      </c>
      <c r="I1582" s="41">
        <f>Table13[[#This Row],[Fecha 
de 
expedición]]+1461</f>
        <v>45766</v>
      </c>
      <c r="J1582" s="62" t="str">
        <f t="shared" ca="1" si="75"/>
        <v>si</v>
      </c>
      <c r="K1582" s="8" t="str">
        <f t="shared" ca="1" si="76"/>
        <v/>
      </c>
      <c r="L1582" s="8"/>
      <c r="M1582" s="8" t="str">
        <f t="shared" ca="1" si="77"/>
        <v>no</v>
      </c>
      <c r="Q1582" s="23" t="str" cm="1">
        <f t="array" aca="1" ref="Q1582" ca="1">_xlfn.IFS(J1582="no","no",$B$10="si","si")</f>
        <v>si</v>
      </c>
    </row>
    <row r="1583" spans="1:17" x14ac:dyDescent="0.3">
      <c r="A1583" s="63" t="s">
        <v>7132</v>
      </c>
      <c r="B1583" s="56" t="s">
        <v>44</v>
      </c>
      <c r="C1583" s="80" t="s">
        <v>7133</v>
      </c>
      <c r="D1583" s="38" t="s">
        <v>46</v>
      </c>
      <c r="E1583" s="37" t="s">
        <v>7134</v>
      </c>
      <c r="F1583" s="38" t="s">
        <v>53</v>
      </c>
      <c r="G1583" s="38" t="s">
        <v>7135</v>
      </c>
      <c r="H1583" s="40">
        <v>44305</v>
      </c>
      <c r="I1583" s="41">
        <f>Table13[[#This Row],[Fecha 
de 
expedición]]+1461</f>
        <v>45766</v>
      </c>
      <c r="J1583" s="62" t="str">
        <f t="shared" ca="1" si="75"/>
        <v>si</v>
      </c>
      <c r="K1583" s="8" t="str">
        <f t="shared" ca="1" si="76"/>
        <v/>
      </c>
      <c r="L1583" s="8"/>
      <c r="M1583" s="8" t="str">
        <f t="shared" ca="1" si="77"/>
        <v>no</v>
      </c>
      <c r="Q1583" s="23" t="str" cm="1">
        <f t="array" aca="1" ref="Q1583" ca="1">_xlfn.IFS(J1583="no","no",$B$10="si","si")</f>
        <v>si</v>
      </c>
    </row>
    <row r="1584" spans="1:17" x14ac:dyDescent="0.3">
      <c r="A1584" s="63" t="s">
        <v>7136</v>
      </c>
      <c r="B1584" s="56" t="s">
        <v>44</v>
      </c>
      <c r="C1584" s="80" t="s">
        <v>7137</v>
      </c>
      <c r="D1584" s="38" t="s">
        <v>57</v>
      </c>
      <c r="E1584" s="37" t="s">
        <v>7138</v>
      </c>
      <c r="F1584" s="38" t="s">
        <v>508</v>
      </c>
      <c r="G1584" s="38" t="s">
        <v>7139</v>
      </c>
      <c r="H1584" s="40">
        <v>44305</v>
      </c>
      <c r="I1584" s="41">
        <f>Table13[[#This Row],[Fecha 
de 
expedición]]+1461</f>
        <v>45766</v>
      </c>
      <c r="J1584" s="62" t="str">
        <f t="shared" ca="1" si="75"/>
        <v>si</v>
      </c>
      <c r="K1584" s="8" t="str">
        <f t="shared" ca="1" si="76"/>
        <v/>
      </c>
      <c r="L1584" s="8"/>
      <c r="M1584" s="8" t="str">
        <f t="shared" ca="1" si="77"/>
        <v>no</v>
      </c>
      <c r="Q1584" s="23" t="str" cm="1">
        <f t="array" aca="1" ref="Q1584" ca="1">_xlfn.IFS(J1584="no","no",$B$10="si","si")</f>
        <v>si</v>
      </c>
    </row>
    <row r="1585" spans="1:17" x14ac:dyDescent="0.3">
      <c r="A1585" s="63" t="s">
        <v>7140</v>
      </c>
      <c r="B1585" s="56" t="s">
        <v>44</v>
      </c>
      <c r="C1585" s="80" t="s">
        <v>7141</v>
      </c>
      <c r="D1585" s="38" t="s">
        <v>57</v>
      </c>
      <c r="E1585" s="37" t="s">
        <v>7142</v>
      </c>
      <c r="F1585" s="38" t="s">
        <v>320</v>
      </c>
      <c r="G1585" s="38" t="s">
        <v>7143</v>
      </c>
      <c r="H1585" s="40">
        <v>44305</v>
      </c>
      <c r="I1585" s="41">
        <f>Table13[[#This Row],[Fecha 
de 
expedición]]+1461</f>
        <v>45766</v>
      </c>
      <c r="J1585" s="62" t="str">
        <f t="shared" ca="1" si="75"/>
        <v>si</v>
      </c>
      <c r="K1585" s="8" t="str">
        <f t="shared" ca="1" si="76"/>
        <v/>
      </c>
      <c r="L1585" s="8"/>
      <c r="M1585" s="8" t="str">
        <f t="shared" ca="1" si="77"/>
        <v>no</v>
      </c>
      <c r="Q1585" s="23" t="str" cm="1">
        <f t="array" aca="1" ref="Q1585" ca="1">_xlfn.IFS(J1585="no","no",$B$10="si","si")</f>
        <v>si</v>
      </c>
    </row>
    <row r="1586" spans="1:17" x14ac:dyDescent="0.3">
      <c r="A1586" s="63" t="s">
        <v>7144</v>
      </c>
      <c r="B1586" s="56" t="s">
        <v>44</v>
      </c>
      <c r="C1586" s="80" t="s">
        <v>7145</v>
      </c>
      <c r="D1586" s="38" t="s">
        <v>46</v>
      </c>
      <c r="E1586" s="37" t="s">
        <v>7146</v>
      </c>
      <c r="F1586" s="38" t="s">
        <v>606</v>
      </c>
      <c r="G1586" s="38" t="s">
        <v>7147</v>
      </c>
      <c r="H1586" s="40">
        <v>44305</v>
      </c>
      <c r="I1586" s="41">
        <f>Table13[[#This Row],[Fecha 
de 
expedición]]+1461</f>
        <v>45766</v>
      </c>
      <c r="J1586" s="62" t="str">
        <f t="shared" ca="1" si="75"/>
        <v>si</v>
      </c>
      <c r="K1586" s="8" t="str">
        <f t="shared" ca="1" si="76"/>
        <v/>
      </c>
      <c r="L1586" s="8"/>
      <c r="M1586" s="8" t="str">
        <f t="shared" ca="1" si="77"/>
        <v>no</v>
      </c>
      <c r="Q1586" s="23" t="str" cm="1">
        <f t="array" aca="1" ref="Q1586" ca="1">_xlfn.IFS(J1586="no","no",$B$10="si","si")</f>
        <v>si</v>
      </c>
    </row>
    <row r="1587" spans="1:17" x14ac:dyDescent="0.3">
      <c r="A1587" s="63" t="s">
        <v>7148</v>
      </c>
      <c r="B1587" s="56" t="s">
        <v>44</v>
      </c>
      <c r="C1587" s="80" t="s">
        <v>7149</v>
      </c>
      <c r="D1587" s="38" t="s">
        <v>57</v>
      </c>
      <c r="E1587" s="37" t="s">
        <v>7150</v>
      </c>
      <c r="F1587" s="38" t="s">
        <v>267</v>
      </c>
      <c r="G1587" s="38" t="s">
        <v>7151</v>
      </c>
      <c r="H1587" s="40">
        <v>44305</v>
      </c>
      <c r="I1587" s="41">
        <f>Table13[[#This Row],[Fecha 
de 
expedición]]+1461</f>
        <v>45766</v>
      </c>
      <c r="J1587" s="62" t="str">
        <f t="shared" ca="1" si="75"/>
        <v>si</v>
      </c>
      <c r="K1587" s="8" t="str">
        <f t="shared" ca="1" si="76"/>
        <v/>
      </c>
      <c r="L1587" s="8"/>
      <c r="M1587" s="8" t="str">
        <f t="shared" ca="1" si="77"/>
        <v>no</v>
      </c>
      <c r="Q1587" s="23" t="str" cm="1">
        <f t="array" aca="1" ref="Q1587" ca="1">_xlfn.IFS(J1587="no","no",$B$10="si","si")</f>
        <v>si</v>
      </c>
    </row>
    <row r="1588" spans="1:17" x14ac:dyDescent="0.3">
      <c r="A1588" s="63" t="s">
        <v>7152</v>
      </c>
      <c r="B1588" s="56" t="s">
        <v>44</v>
      </c>
      <c r="C1588" s="80" t="s">
        <v>7153</v>
      </c>
      <c r="D1588" s="38" t="s">
        <v>57</v>
      </c>
      <c r="E1588" s="37" t="s">
        <v>7154</v>
      </c>
      <c r="F1588" s="38" t="s">
        <v>2175</v>
      </c>
      <c r="G1588" s="38" t="s">
        <v>7155</v>
      </c>
      <c r="H1588" s="40">
        <v>44305</v>
      </c>
      <c r="I1588" s="41">
        <f>Table13[[#This Row],[Fecha 
de 
expedición]]+1461</f>
        <v>45766</v>
      </c>
      <c r="J1588" s="62" t="str">
        <f t="shared" ca="1" si="75"/>
        <v>si</v>
      </c>
      <c r="K1588" s="8" t="str">
        <f t="shared" ca="1" si="76"/>
        <v/>
      </c>
      <c r="L1588" s="8"/>
      <c r="M1588" s="8" t="str">
        <f t="shared" ca="1" si="77"/>
        <v>no</v>
      </c>
      <c r="Q1588" s="23" t="str" cm="1">
        <f t="array" aca="1" ref="Q1588" ca="1">_xlfn.IFS(J1588="no","no",$B$10="si","si")</f>
        <v>si</v>
      </c>
    </row>
    <row r="1589" spans="1:17" x14ac:dyDescent="0.3">
      <c r="A1589" s="63" t="s">
        <v>7156</v>
      </c>
      <c r="B1589" s="56" t="s">
        <v>44</v>
      </c>
      <c r="C1589" s="80" t="s">
        <v>7157</v>
      </c>
      <c r="D1589" s="38" t="s">
        <v>57</v>
      </c>
      <c r="E1589" s="37" t="s">
        <v>7158</v>
      </c>
      <c r="F1589" s="38" t="s">
        <v>237</v>
      </c>
      <c r="G1589" s="38" t="s">
        <v>7159</v>
      </c>
      <c r="H1589" s="40">
        <v>44305</v>
      </c>
      <c r="I1589" s="41">
        <f>Table13[[#This Row],[Fecha 
de 
expedición]]+1461</f>
        <v>45766</v>
      </c>
      <c r="J1589" s="62" t="str">
        <f t="shared" ca="1" si="75"/>
        <v>si</v>
      </c>
      <c r="K1589" s="8" t="str">
        <f t="shared" ca="1" si="76"/>
        <v/>
      </c>
      <c r="L1589" s="8"/>
      <c r="M1589" s="8" t="str">
        <f t="shared" ca="1" si="77"/>
        <v>no</v>
      </c>
      <c r="Q1589" s="23" t="str" cm="1">
        <f t="array" aca="1" ref="Q1589" ca="1">_xlfn.IFS(J1589="no","no",$B$10="si","si")</f>
        <v>si</v>
      </c>
    </row>
    <row r="1590" spans="1:17" x14ac:dyDescent="0.3">
      <c r="A1590" s="63" t="s">
        <v>7160</v>
      </c>
      <c r="B1590" s="56" t="s">
        <v>44</v>
      </c>
      <c r="C1590" s="80" t="s">
        <v>7161</v>
      </c>
      <c r="D1590" s="38" t="s">
        <v>57</v>
      </c>
      <c r="E1590" s="37" t="s">
        <v>7162</v>
      </c>
      <c r="F1590" s="38" t="s">
        <v>320</v>
      </c>
      <c r="G1590" s="38" t="s">
        <v>7163</v>
      </c>
      <c r="H1590" s="40">
        <v>44305</v>
      </c>
      <c r="I1590" s="41">
        <f>Table13[[#This Row],[Fecha 
de 
expedición]]+1461</f>
        <v>45766</v>
      </c>
      <c r="J1590" s="62" t="str">
        <f t="shared" ca="1" si="75"/>
        <v>si</v>
      </c>
      <c r="K1590" s="8" t="str">
        <f t="shared" ca="1" si="76"/>
        <v/>
      </c>
      <c r="L1590" s="8"/>
      <c r="M1590" s="8" t="str">
        <f t="shared" ca="1" si="77"/>
        <v>no</v>
      </c>
      <c r="Q1590" s="23" t="str" cm="1">
        <f t="array" aca="1" ref="Q1590" ca="1">_xlfn.IFS(J1590="no","no",$B$10="si","si")</f>
        <v>si</v>
      </c>
    </row>
    <row r="1591" spans="1:17" x14ac:dyDescent="0.3">
      <c r="A1591" s="63" t="s">
        <v>7164</v>
      </c>
      <c r="B1591" s="56" t="s">
        <v>44</v>
      </c>
      <c r="C1591" s="80" t="s">
        <v>7165</v>
      </c>
      <c r="D1591" s="38" t="s">
        <v>57</v>
      </c>
      <c r="E1591" s="37" t="s">
        <v>7166</v>
      </c>
      <c r="F1591" s="38" t="s">
        <v>109</v>
      </c>
      <c r="G1591" s="38" t="s">
        <v>7167</v>
      </c>
      <c r="H1591" s="40">
        <v>44305</v>
      </c>
      <c r="I1591" s="41">
        <f>Table13[[#This Row],[Fecha 
de 
expedición]]+1461</f>
        <v>45766</v>
      </c>
      <c r="J1591" s="62" t="str">
        <f t="shared" ca="1" si="75"/>
        <v>si</v>
      </c>
      <c r="K1591" s="8" t="str">
        <f t="shared" ca="1" si="76"/>
        <v/>
      </c>
      <c r="L1591" s="8"/>
      <c r="M1591" s="8" t="str">
        <f t="shared" ca="1" si="77"/>
        <v>no</v>
      </c>
      <c r="Q1591" s="23" t="str" cm="1">
        <f t="array" aca="1" ref="Q1591" ca="1">_xlfn.IFS(J1591="no","no",$B$10="si","si")</f>
        <v>si</v>
      </c>
    </row>
    <row r="1592" spans="1:17" x14ac:dyDescent="0.3">
      <c r="A1592" s="63" t="s">
        <v>7168</v>
      </c>
      <c r="B1592" s="56" t="s">
        <v>44</v>
      </c>
      <c r="C1592" s="80" t="s">
        <v>7169</v>
      </c>
      <c r="D1592" s="38" t="s">
        <v>57</v>
      </c>
      <c r="E1592" s="37" t="s">
        <v>7170</v>
      </c>
      <c r="F1592" s="38" t="s">
        <v>619</v>
      </c>
      <c r="G1592" s="38" t="s">
        <v>7171</v>
      </c>
      <c r="H1592" s="40">
        <v>44305</v>
      </c>
      <c r="I1592" s="41">
        <f>Table13[[#This Row],[Fecha 
de 
expedición]]+1461</f>
        <v>45766</v>
      </c>
      <c r="J1592" s="62" t="str">
        <f t="shared" ca="1" si="75"/>
        <v>si</v>
      </c>
      <c r="K1592" s="8" t="str">
        <f t="shared" ca="1" si="76"/>
        <v/>
      </c>
      <c r="L1592" s="8"/>
      <c r="M1592" s="8" t="str">
        <f t="shared" ca="1" si="77"/>
        <v>no</v>
      </c>
      <c r="Q1592" s="23" t="str" cm="1">
        <f t="array" aca="1" ref="Q1592" ca="1">_xlfn.IFS(J1592="no","no",$B$10="si","si")</f>
        <v>si</v>
      </c>
    </row>
    <row r="1593" spans="1:17" x14ac:dyDescent="0.3">
      <c r="A1593" s="63" t="s">
        <v>7172</v>
      </c>
      <c r="B1593" s="56" t="s">
        <v>44</v>
      </c>
      <c r="C1593" s="80" t="s">
        <v>7173</v>
      </c>
      <c r="D1593" s="38" t="s">
        <v>57</v>
      </c>
      <c r="E1593" s="37" t="s">
        <v>7174</v>
      </c>
      <c r="F1593" s="38" t="s">
        <v>508</v>
      </c>
      <c r="G1593" s="38" t="s">
        <v>7175</v>
      </c>
      <c r="H1593" s="40">
        <v>44305</v>
      </c>
      <c r="I1593" s="41">
        <f>Table13[[#This Row],[Fecha 
de 
expedición]]+1461</f>
        <v>45766</v>
      </c>
      <c r="J1593" s="62" t="str">
        <f t="shared" ca="1" si="75"/>
        <v>si</v>
      </c>
      <c r="K1593" s="8" t="str">
        <f t="shared" ca="1" si="76"/>
        <v/>
      </c>
      <c r="L1593" s="8"/>
      <c r="M1593" s="8" t="str">
        <f t="shared" ca="1" si="77"/>
        <v>no</v>
      </c>
      <c r="Q1593" s="23" t="str" cm="1">
        <f t="array" aca="1" ref="Q1593" ca="1">_xlfn.IFS(J1593="no","no",$B$10="si","si")</f>
        <v>si</v>
      </c>
    </row>
    <row r="1594" spans="1:17" x14ac:dyDescent="0.3">
      <c r="A1594" s="63" t="s">
        <v>7176</v>
      </c>
      <c r="B1594" s="56" t="s">
        <v>44</v>
      </c>
      <c r="C1594" s="80" t="s">
        <v>7177</v>
      </c>
      <c r="D1594" s="38" t="s">
        <v>57</v>
      </c>
      <c r="E1594" s="37" t="s">
        <v>7178</v>
      </c>
      <c r="F1594" s="38" t="s">
        <v>4080</v>
      </c>
      <c r="G1594" s="38" t="s">
        <v>7179</v>
      </c>
      <c r="H1594" s="40">
        <v>44306</v>
      </c>
      <c r="I1594" s="41">
        <f>Table13[[#This Row],[Fecha 
de 
expedición]]+1461</f>
        <v>45767</v>
      </c>
      <c r="J1594" s="62" t="str">
        <f t="shared" ca="1" si="75"/>
        <v>si</v>
      </c>
      <c r="K1594" s="8" t="str">
        <f t="shared" ca="1" si="76"/>
        <v/>
      </c>
      <c r="L1594" s="8"/>
      <c r="M1594" s="8" t="str">
        <f t="shared" ca="1" si="77"/>
        <v>no</v>
      </c>
      <c r="Q1594" s="23" t="str" cm="1">
        <f t="array" aca="1" ref="Q1594" ca="1">_xlfn.IFS(J1594="no","no",$B$10="si","si")</f>
        <v>si</v>
      </c>
    </row>
    <row r="1595" spans="1:17" x14ac:dyDescent="0.3">
      <c r="A1595" s="63" t="s">
        <v>7180</v>
      </c>
      <c r="B1595" s="56" t="s">
        <v>44</v>
      </c>
      <c r="C1595" s="80" t="s">
        <v>7181</v>
      </c>
      <c r="D1595" s="38" t="s">
        <v>57</v>
      </c>
      <c r="E1595" s="37" t="s">
        <v>7182</v>
      </c>
      <c r="F1595" s="38" t="s">
        <v>53</v>
      </c>
      <c r="G1595" s="38" t="s">
        <v>7183</v>
      </c>
      <c r="H1595" s="40">
        <v>44306</v>
      </c>
      <c r="I1595" s="41">
        <f>Table13[[#This Row],[Fecha 
de 
expedición]]+1461</f>
        <v>45767</v>
      </c>
      <c r="J1595" s="62" t="str">
        <f t="shared" ca="1" si="75"/>
        <v>si</v>
      </c>
      <c r="K1595" s="8" t="str">
        <f t="shared" ca="1" si="76"/>
        <v/>
      </c>
      <c r="L1595" s="8"/>
      <c r="M1595" s="8" t="str">
        <f t="shared" ca="1" si="77"/>
        <v>no</v>
      </c>
      <c r="Q1595" s="23" t="str" cm="1">
        <f t="array" aca="1" ref="Q1595" ca="1">_xlfn.IFS(J1595="no","no",$B$10="si","si")</f>
        <v>si</v>
      </c>
    </row>
    <row r="1596" spans="1:17" x14ac:dyDescent="0.3">
      <c r="A1596" s="63" t="s">
        <v>7184</v>
      </c>
      <c r="B1596" s="56" t="s">
        <v>44</v>
      </c>
      <c r="C1596" s="80" t="s">
        <v>7185</v>
      </c>
      <c r="D1596" s="38" t="s">
        <v>57</v>
      </c>
      <c r="E1596" s="37" t="s">
        <v>7186</v>
      </c>
      <c r="F1596" s="38" t="s">
        <v>168</v>
      </c>
      <c r="G1596" s="38" t="s">
        <v>7187</v>
      </c>
      <c r="H1596" s="40">
        <v>44306</v>
      </c>
      <c r="I1596" s="41">
        <f>Table13[[#This Row],[Fecha 
de 
expedición]]+1461</f>
        <v>45767</v>
      </c>
      <c r="J1596" s="62" t="str">
        <f t="shared" ca="1" si="75"/>
        <v>si</v>
      </c>
      <c r="K1596" s="8" t="str">
        <f t="shared" ca="1" si="76"/>
        <v/>
      </c>
      <c r="L1596" s="8"/>
      <c r="M1596" s="8" t="str">
        <f t="shared" ca="1" si="77"/>
        <v>no</v>
      </c>
      <c r="Q1596" s="23" t="str" cm="1">
        <f t="array" aca="1" ref="Q1596" ca="1">_xlfn.IFS(J1596="no","no",$B$10="si","si")</f>
        <v>si</v>
      </c>
    </row>
    <row r="1597" spans="1:17" x14ac:dyDescent="0.3">
      <c r="A1597" s="63" t="s">
        <v>7188</v>
      </c>
      <c r="B1597" s="56" t="s">
        <v>44</v>
      </c>
      <c r="C1597" s="80" t="s">
        <v>7189</v>
      </c>
      <c r="D1597" s="38" t="s">
        <v>57</v>
      </c>
      <c r="E1597" s="37" t="s">
        <v>7190</v>
      </c>
      <c r="F1597" s="38" t="s">
        <v>2833</v>
      </c>
      <c r="G1597" s="38" t="s">
        <v>7191</v>
      </c>
      <c r="H1597" s="40">
        <v>44306</v>
      </c>
      <c r="I1597" s="41">
        <f>Table13[[#This Row],[Fecha 
de 
expedición]]+1461</f>
        <v>45767</v>
      </c>
      <c r="J1597" s="62" t="str">
        <f t="shared" ca="1" si="75"/>
        <v>si</v>
      </c>
      <c r="K1597" s="8" t="str">
        <f t="shared" ca="1" si="76"/>
        <v/>
      </c>
      <c r="L1597" s="8"/>
      <c r="M1597" s="8" t="str">
        <f t="shared" ca="1" si="77"/>
        <v>no</v>
      </c>
      <c r="Q1597" s="23" t="str" cm="1">
        <f t="array" aca="1" ref="Q1597" ca="1">_xlfn.IFS(J1597="no","no",$B$10="si","si")</f>
        <v>si</v>
      </c>
    </row>
    <row r="1598" spans="1:17" x14ac:dyDescent="0.3">
      <c r="A1598" s="63" t="s">
        <v>7192</v>
      </c>
      <c r="B1598" s="56" t="s">
        <v>44</v>
      </c>
      <c r="C1598" s="80" t="s">
        <v>7193</v>
      </c>
      <c r="D1598" s="38" t="s">
        <v>57</v>
      </c>
      <c r="E1598" s="37" t="s">
        <v>7194</v>
      </c>
      <c r="F1598" s="38" t="s">
        <v>430</v>
      </c>
      <c r="G1598" s="38" t="s">
        <v>7195</v>
      </c>
      <c r="H1598" s="40">
        <v>44306</v>
      </c>
      <c r="I1598" s="41">
        <f>Table13[[#This Row],[Fecha 
de 
expedición]]+1461</f>
        <v>45767</v>
      </c>
      <c r="J1598" s="62" t="str">
        <f t="shared" ca="1" si="75"/>
        <v>si</v>
      </c>
      <c r="K1598" s="8" t="str">
        <f t="shared" ca="1" si="76"/>
        <v/>
      </c>
      <c r="L1598" s="8"/>
      <c r="M1598" s="8" t="str">
        <f t="shared" ca="1" si="77"/>
        <v>no</v>
      </c>
      <c r="Q1598" s="23" t="str" cm="1">
        <f t="array" aca="1" ref="Q1598" ca="1">_xlfn.IFS(J1598="no","no",$B$10="si","si")</f>
        <v>si</v>
      </c>
    </row>
    <row r="1599" spans="1:17" x14ac:dyDescent="0.3">
      <c r="A1599" s="63" t="s">
        <v>7196</v>
      </c>
      <c r="B1599" s="56" t="s">
        <v>44</v>
      </c>
      <c r="C1599" s="80" t="s">
        <v>7197</v>
      </c>
      <c r="D1599" s="38" t="s">
        <v>57</v>
      </c>
      <c r="E1599" s="37" t="s">
        <v>7198</v>
      </c>
      <c r="F1599" s="38" t="s">
        <v>74</v>
      </c>
      <c r="G1599" s="38" t="s">
        <v>7199</v>
      </c>
      <c r="H1599" s="40">
        <v>44326</v>
      </c>
      <c r="I1599" s="41">
        <f>Table13[[#This Row],[Fecha 
de 
expedición]]+1461</f>
        <v>45787</v>
      </c>
      <c r="J1599" s="62" t="str">
        <f t="shared" ca="1" si="75"/>
        <v>si</v>
      </c>
      <c r="K1599" s="8" t="str">
        <f t="shared" ca="1" si="76"/>
        <v/>
      </c>
      <c r="L1599" s="8"/>
      <c r="M1599" s="8" t="str">
        <f t="shared" ca="1" si="77"/>
        <v>no</v>
      </c>
      <c r="Q1599" s="23" t="str" cm="1">
        <f t="array" aca="1" ref="Q1599" ca="1">_xlfn.IFS(J1599="no","no",$B$10="si","si")</f>
        <v>si</v>
      </c>
    </row>
    <row r="1600" spans="1:17" x14ac:dyDescent="0.3">
      <c r="A1600" s="63" t="s">
        <v>7200</v>
      </c>
      <c r="B1600" s="56" t="s">
        <v>44</v>
      </c>
      <c r="C1600" s="80" t="s">
        <v>7201</v>
      </c>
      <c r="D1600" s="38" t="s">
        <v>57</v>
      </c>
      <c r="E1600" s="37" t="s">
        <v>7202</v>
      </c>
      <c r="F1600" s="38" t="s">
        <v>69</v>
      </c>
      <c r="G1600" s="38" t="s">
        <v>7203</v>
      </c>
      <c r="H1600" s="40">
        <v>44326</v>
      </c>
      <c r="I1600" s="41">
        <f>Table13[[#This Row],[Fecha 
de 
expedición]]+1461</f>
        <v>45787</v>
      </c>
      <c r="J1600" s="62" t="str">
        <f t="shared" ca="1" si="75"/>
        <v>si</v>
      </c>
      <c r="K1600" s="8" t="str">
        <f t="shared" ca="1" si="76"/>
        <v/>
      </c>
      <c r="L1600" s="8"/>
      <c r="M1600" s="8" t="str">
        <f t="shared" ca="1" si="77"/>
        <v>no</v>
      </c>
      <c r="Q1600" s="23" t="str" cm="1">
        <f t="array" aca="1" ref="Q1600" ca="1">_xlfn.IFS(J1600="no","no",$B$10="si","si")</f>
        <v>si</v>
      </c>
    </row>
    <row r="1601" spans="1:17" x14ac:dyDescent="0.3">
      <c r="A1601" s="63" t="s">
        <v>7204</v>
      </c>
      <c r="B1601" s="56" t="s">
        <v>44</v>
      </c>
      <c r="C1601" s="80" t="s">
        <v>7205</v>
      </c>
      <c r="D1601" s="38" t="s">
        <v>57</v>
      </c>
      <c r="E1601" s="37" t="s">
        <v>7206</v>
      </c>
      <c r="F1601" s="38" t="s">
        <v>94</v>
      </c>
      <c r="G1601" s="38" t="s">
        <v>7207</v>
      </c>
      <c r="H1601" s="40">
        <v>44326</v>
      </c>
      <c r="I1601" s="41">
        <f>Table13[[#This Row],[Fecha 
de 
expedición]]+1461</f>
        <v>45787</v>
      </c>
      <c r="J1601" s="62" t="str">
        <f t="shared" ca="1" si="75"/>
        <v>si</v>
      </c>
      <c r="K1601" s="8" t="str">
        <f t="shared" ca="1" si="76"/>
        <v/>
      </c>
      <c r="L1601" s="8"/>
      <c r="M1601" s="8" t="str">
        <f t="shared" ca="1" si="77"/>
        <v>no</v>
      </c>
      <c r="Q1601" s="23" t="str" cm="1">
        <f t="array" aca="1" ref="Q1601" ca="1">_xlfn.IFS(J1601="no","no",$B$10="si","si")</f>
        <v>si</v>
      </c>
    </row>
    <row r="1602" spans="1:17" x14ac:dyDescent="0.3">
      <c r="A1602" s="63" t="s">
        <v>7208</v>
      </c>
      <c r="B1602" s="56" t="s">
        <v>44</v>
      </c>
      <c r="C1602" s="80" t="s">
        <v>7209</v>
      </c>
      <c r="D1602" s="38" t="s">
        <v>57</v>
      </c>
      <c r="E1602" s="37" t="s">
        <v>10309</v>
      </c>
      <c r="F1602" s="38" t="s">
        <v>411</v>
      </c>
      <c r="G1602" s="38" t="s">
        <v>7211</v>
      </c>
      <c r="H1602" s="40">
        <v>44326</v>
      </c>
      <c r="I1602" s="41">
        <f>Table13[[#This Row],[Fecha 
de 
expedición]]+1461</f>
        <v>45787</v>
      </c>
      <c r="J1602" s="62" t="str">
        <f t="shared" ca="1" si="75"/>
        <v>si</v>
      </c>
      <c r="K1602" s="8" t="str">
        <f t="shared" ca="1" si="76"/>
        <v/>
      </c>
      <c r="L1602" s="8"/>
      <c r="M1602" s="8" t="str">
        <f t="shared" ca="1" si="77"/>
        <v>no</v>
      </c>
      <c r="Q1602" s="23" t="str" cm="1">
        <f t="array" aca="1" ref="Q1602" ca="1">_xlfn.IFS(J1602="no","no",$B$10="si","si")</f>
        <v>si</v>
      </c>
    </row>
    <row r="1603" spans="1:17" x14ac:dyDescent="0.3">
      <c r="A1603" s="63" t="s">
        <v>7212</v>
      </c>
      <c r="B1603" s="56" t="s">
        <v>44</v>
      </c>
      <c r="C1603" s="80" t="s">
        <v>7213</v>
      </c>
      <c r="D1603" s="38" t="s">
        <v>57</v>
      </c>
      <c r="E1603" s="37" t="s">
        <v>7214</v>
      </c>
      <c r="F1603" s="38" t="s">
        <v>466</v>
      </c>
      <c r="G1603" s="38" t="s">
        <v>7215</v>
      </c>
      <c r="H1603" s="40">
        <v>44326</v>
      </c>
      <c r="I1603" s="41">
        <f>Table13[[#This Row],[Fecha 
de 
expedición]]+1461</f>
        <v>45787</v>
      </c>
      <c r="J1603" s="62" t="str">
        <f t="shared" ca="1" si="75"/>
        <v>si</v>
      </c>
      <c r="K1603" s="8" t="str">
        <f t="shared" ca="1" si="76"/>
        <v/>
      </c>
      <c r="L1603" s="8"/>
      <c r="M1603" s="8" t="str">
        <f t="shared" ca="1" si="77"/>
        <v>no</v>
      </c>
      <c r="Q1603" s="23" t="str" cm="1">
        <f t="array" aca="1" ref="Q1603" ca="1">_xlfn.IFS(J1603="no","no",$B$10="si","si")</f>
        <v>si</v>
      </c>
    </row>
    <row r="1604" spans="1:17" x14ac:dyDescent="0.3">
      <c r="A1604" s="63" t="s">
        <v>7216</v>
      </c>
      <c r="B1604" s="56" t="s">
        <v>44</v>
      </c>
      <c r="C1604" s="80" t="s">
        <v>7217</v>
      </c>
      <c r="D1604" s="38" t="s">
        <v>57</v>
      </c>
      <c r="E1604" s="37" t="s">
        <v>7218</v>
      </c>
      <c r="F1604" s="38" t="s">
        <v>619</v>
      </c>
      <c r="G1604" s="38" t="s">
        <v>7219</v>
      </c>
      <c r="H1604" s="40">
        <v>44326</v>
      </c>
      <c r="I1604" s="41">
        <f>Table13[[#This Row],[Fecha 
de 
expedición]]+1461</f>
        <v>45787</v>
      </c>
      <c r="J1604" s="62" t="str">
        <f t="shared" ca="1" si="75"/>
        <v>si</v>
      </c>
      <c r="K1604" s="8" t="str">
        <f t="shared" ca="1" si="76"/>
        <v/>
      </c>
      <c r="L1604" s="8"/>
      <c r="M1604" s="8" t="str">
        <f t="shared" ca="1" si="77"/>
        <v>no</v>
      </c>
      <c r="Q1604" s="23" t="str" cm="1">
        <f t="array" aca="1" ref="Q1604" ca="1">_xlfn.IFS(J1604="no","no",$B$10="si","si")</f>
        <v>si</v>
      </c>
    </row>
    <row r="1605" spans="1:17" x14ac:dyDescent="0.3">
      <c r="A1605" s="63" t="s">
        <v>7220</v>
      </c>
      <c r="B1605" s="56" t="s">
        <v>44</v>
      </c>
      <c r="C1605" s="80" t="s">
        <v>7221</v>
      </c>
      <c r="D1605" s="38" t="s">
        <v>57</v>
      </c>
      <c r="E1605" s="37" t="s">
        <v>7222</v>
      </c>
      <c r="F1605" s="38" t="s">
        <v>1332</v>
      </c>
      <c r="G1605" s="38" t="s">
        <v>7223</v>
      </c>
      <c r="H1605" s="40">
        <v>44326</v>
      </c>
      <c r="I1605" s="41">
        <f>Table13[[#This Row],[Fecha 
de 
expedición]]+1461</f>
        <v>45787</v>
      </c>
      <c r="J1605" s="62" t="str">
        <f t="shared" ca="1" si="75"/>
        <v>si</v>
      </c>
      <c r="K1605" s="8" t="str">
        <f t="shared" ca="1" si="76"/>
        <v/>
      </c>
      <c r="L1605" s="8"/>
      <c r="M1605" s="8" t="str">
        <f t="shared" ca="1" si="77"/>
        <v>no</v>
      </c>
      <c r="Q1605" s="23" t="str" cm="1">
        <f t="array" aca="1" ref="Q1605" ca="1">_xlfn.IFS(J1605="no","no",$B$10="si","si")</f>
        <v>si</v>
      </c>
    </row>
    <row r="1606" spans="1:17" x14ac:dyDescent="0.3">
      <c r="A1606" s="63" t="s">
        <v>7224</v>
      </c>
      <c r="B1606" s="56" t="s">
        <v>44</v>
      </c>
      <c r="C1606" s="80" t="s">
        <v>7225</v>
      </c>
      <c r="D1606" s="38" t="s">
        <v>57</v>
      </c>
      <c r="E1606" s="37" t="s">
        <v>7226</v>
      </c>
      <c r="F1606" s="38" t="s">
        <v>48</v>
      </c>
      <c r="G1606" s="38" t="s">
        <v>7227</v>
      </c>
      <c r="H1606" s="40">
        <v>44326</v>
      </c>
      <c r="I1606" s="41">
        <f>Table13[[#This Row],[Fecha 
de 
expedición]]+1461</f>
        <v>45787</v>
      </c>
      <c r="J1606" s="62" t="str">
        <f t="shared" ca="1" si="75"/>
        <v>si</v>
      </c>
      <c r="K1606" s="8" t="str">
        <f t="shared" ca="1" si="76"/>
        <v/>
      </c>
      <c r="L1606" s="8"/>
      <c r="M1606" s="8" t="str">
        <f t="shared" ca="1" si="77"/>
        <v>no</v>
      </c>
      <c r="Q1606" s="23" t="str" cm="1">
        <f t="array" aca="1" ref="Q1606" ca="1">_xlfn.IFS(J1606="no","no",$B$10="si","si")</f>
        <v>si</v>
      </c>
    </row>
    <row r="1607" spans="1:17" x14ac:dyDescent="0.3">
      <c r="A1607" s="63" t="s">
        <v>7228</v>
      </c>
      <c r="B1607" s="56" t="s">
        <v>44</v>
      </c>
      <c r="C1607" s="80" t="s">
        <v>7229</v>
      </c>
      <c r="D1607" s="38" t="s">
        <v>57</v>
      </c>
      <c r="E1607" s="37" t="s">
        <v>7230</v>
      </c>
      <c r="F1607" s="38" t="s">
        <v>2833</v>
      </c>
      <c r="G1607" s="38" t="s">
        <v>7231</v>
      </c>
      <c r="H1607" s="40">
        <v>44326</v>
      </c>
      <c r="I1607" s="41">
        <f>Table13[[#This Row],[Fecha 
de 
expedición]]+1461</f>
        <v>45787</v>
      </c>
      <c r="J1607" s="62" t="str">
        <f t="shared" ca="1" si="75"/>
        <v>si</v>
      </c>
      <c r="K1607" s="8" t="str">
        <f t="shared" ca="1" si="76"/>
        <v/>
      </c>
      <c r="L1607" s="8"/>
      <c r="M1607" s="8" t="str">
        <f t="shared" ca="1" si="77"/>
        <v>no</v>
      </c>
      <c r="Q1607" s="23" t="str" cm="1">
        <f t="array" aca="1" ref="Q1607" ca="1">_xlfn.IFS(J1607="no","no",$B$10="si","si")</f>
        <v>si</v>
      </c>
    </row>
    <row r="1608" spans="1:17" x14ac:dyDescent="0.3">
      <c r="A1608" s="63" t="s">
        <v>7232</v>
      </c>
      <c r="B1608" s="56" t="s">
        <v>44</v>
      </c>
      <c r="C1608" s="80" t="s">
        <v>7233</v>
      </c>
      <c r="D1608" s="38" t="s">
        <v>57</v>
      </c>
      <c r="E1608" s="37" t="s">
        <v>7234</v>
      </c>
      <c r="F1608" s="38" t="s">
        <v>104</v>
      </c>
      <c r="G1608" s="38" t="s">
        <v>7235</v>
      </c>
      <c r="H1608" s="40">
        <v>44341</v>
      </c>
      <c r="I1608" s="41">
        <f>Table13[[#This Row],[Fecha 
de 
expedición]]+1461</f>
        <v>45802</v>
      </c>
      <c r="J1608" s="62" t="str">
        <f t="shared" ca="1" si="75"/>
        <v>si</v>
      </c>
      <c r="K1608" s="8" t="str">
        <f t="shared" ca="1" si="76"/>
        <v/>
      </c>
      <c r="L1608" s="8"/>
      <c r="M1608" s="8" t="str">
        <f t="shared" ca="1" si="77"/>
        <v>no</v>
      </c>
      <c r="Q1608" s="23" t="str" cm="1">
        <f t="array" aca="1" ref="Q1608" ca="1">_xlfn.IFS(J1608="no","no",$B$10="si","si")</f>
        <v>si</v>
      </c>
    </row>
    <row r="1609" spans="1:17" x14ac:dyDescent="0.3">
      <c r="A1609" s="63" t="s">
        <v>7236</v>
      </c>
      <c r="B1609" s="56" t="s">
        <v>44</v>
      </c>
      <c r="C1609" s="80" t="s">
        <v>7237</v>
      </c>
      <c r="D1609" s="38" t="s">
        <v>57</v>
      </c>
      <c r="E1609" s="37" t="s">
        <v>7238</v>
      </c>
      <c r="F1609" s="38" t="s">
        <v>155</v>
      </c>
      <c r="G1609" s="38" t="s">
        <v>7239</v>
      </c>
      <c r="H1609" s="40">
        <v>44341</v>
      </c>
      <c r="I1609" s="41">
        <f>Table13[[#This Row],[Fecha 
de 
expedición]]+1461</f>
        <v>45802</v>
      </c>
      <c r="J1609" s="62" t="str">
        <f t="shared" ca="1" si="75"/>
        <v>si</v>
      </c>
      <c r="K1609" s="8" t="str">
        <f t="shared" ca="1" si="76"/>
        <v/>
      </c>
      <c r="L1609" s="8"/>
      <c r="M1609" s="8" t="str">
        <f t="shared" ca="1" si="77"/>
        <v>no</v>
      </c>
      <c r="Q1609" s="23" t="str" cm="1">
        <f t="array" aca="1" ref="Q1609" ca="1">_xlfn.IFS(J1609="no","no",$B$10="si","si")</f>
        <v>si</v>
      </c>
    </row>
    <row r="1610" spans="1:17" x14ac:dyDescent="0.3">
      <c r="A1610" s="63" t="s">
        <v>7240</v>
      </c>
      <c r="B1610" s="56" t="s">
        <v>44</v>
      </c>
      <c r="C1610" s="80" t="s">
        <v>7241</v>
      </c>
      <c r="D1610" s="38" t="s">
        <v>57</v>
      </c>
      <c r="E1610" s="37" t="s">
        <v>7242</v>
      </c>
      <c r="F1610" s="38" t="s">
        <v>3010</v>
      </c>
      <c r="G1610" s="38" t="s">
        <v>7243</v>
      </c>
      <c r="H1610" s="40">
        <v>44341</v>
      </c>
      <c r="I1610" s="41">
        <f>Table13[[#This Row],[Fecha 
de 
expedición]]+1461</f>
        <v>45802</v>
      </c>
      <c r="J1610" s="62" t="str">
        <f t="shared" ca="1" si="75"/>
        <v>si</v>
      </c>
      <c r="K1610" s="8" t="str">
        <f t="shared" ca="1" si="76"/>
        <v/>
      </c>
      <c r="L1610" s="8"/>
      <c r="M1610" s="8" t="str">
        <f t="shared" ca="1" si="77"/>
        <v>no</v>
      </c>
      <c r="Q1610" s="23" t="str" cm="1">
        <f t="array" aca="1" ref="Q1610" ca="1">_xlfn.IFS(J1610="no","no",$B$10="si","si")</f>
        <v>si</v>
      </c>
    </row>
    <row r="1611" spans="1:17" x14ac:dyDescent="0.3">
      <c r="A1611" s="63" t="s">
        <v>7244</v>
      </c>
      <c r="B1611" s="56" t="s">
        <v>44</v>
      </c>
      <c r="C1611" s="80" t="s">
        <v>7245</v>
      </c>
      <c r="D1611" s="38" t="s">
        <v>57</v>
      </c>
      <c r="E1611" s="37" t="s">
        <v>7246</v>
      </c>
      <c r="F1611" s="38" t="s">
        <v>129</v>
      </c>
      <c r="G1611" s="38" t="s">
        <v>7247</v>
      </c>
      <c r="H1611" s="40">
        <v>44341</v>
      </c>
      <c r="I1611" s="41">
        <f>Table13[[#This Row],[Fecha 
de 
expedición]]+1461</f>
        <v>45802</v>
      </c>
      <c r="J1611" s="62" t="str">
        <f t="shared" ca="1" si="75"/>
        <v>si</v>
      </c>
      <c r="K1611" s="8" t="str">
        <f t="shared" ca="1" si="76"/>
        <v/>
      </c>
      <c r="L1611" s="8"/>
      <c r="M1611" s="8" t="str">
        <f t="shared" ca="1" si="77"/>
        <v>no</v>
      </c>
      <c r="Q1611" s="23" t="str" cm="1">
        <f t="array" aca="1" ref="Q1611" ca="1">_xlfn.IFS(J1611="no","no",$B$10="si","si")</f>
        <v>si</v>
      </c>
    </row>
    <row r="1612" spans="1:17" x14ac:dyDescent="0.3">
      <c r="A1612" s="63" t="s">
        <v>7248</v>
      </c>
      <c r="B1612" s="56" t="s">
        <v>44</v>
      </c>
      <c r="C1612" s="80" t="s">
        <v>7249</v>
      </c>
      <c r="D1612" s="38" t="s">
        <v>46</v>
      </c>
      <c r="E1612" s="37" t="s">
        <v>7250</v>
      </c>
      <c r="F1612" s="38" t="s">
        <v>443</v>
      </c>
      <c r="G1612" s="38" t="s">
        <v>7251</v>
      </c>
      <c r="H1612" s="40">
        <v>44341</v>
      </c>
      <c r="I1612" s="41">
        <f>Table13[[#This Row],[Fecha 
de 
expedición]]+1461</f>
        <v>45802</v>
      </c>
      <c r="J1612" s="62" t="str">
        <f t="shared" ca="1" si="75"/>
        <v>si</v>
      </c>
      <c r="K1612" s="8" t="str">
        <f t="shared" ca="1" si="76"/>
        <v/>
      </c>
      <c r="L1612" s="8"/>
      <c r="M1612" s="8" t="str">
        <f t="shared" ca="1" si="77"/>
        <v>no</v>
      </c>
      <c r="Q1612" s="23" t="str" cm="1">
        <f t="array" aca="1" ref="Q1612" ca="1">_xlfn.IFS(J1612="no","no",$B$10="si","si")</f>
        <v>si</v>
      </c>
    </row>
    <row r="1613" spans="1:17" x14ac:dyDescent="0.3">
      <c r="A1613" s="63" t="s">
        <v>7252</v>
      </c>
      <c r="B1613" s="56" t="s">
        <v>44</v>
      </c>
      <c r="C1613" s="80" t="s">
        <v>7253</v>
      </c>
      <c r="D1613" s="38" t="s">
        <v>57</v>
      </c>
      <c r="E1613" s="37" t="s">
        <v>7254</v>
      </c>
      <c r="F1613" s="38" t="s">
        <v>155</v>
      </c>
      <c r="G1613" s="38" t="s">
        <v>7255</v>
      </c>
      <c r="H1613" s="40">
        <v>44341</v>
      </c>
      <c r="I1613" s="41">
        <f>Table13[[#This Row],[Fecha 
de 
expedición]]+1461</f>
        <v>45802</v>
      </c>
      <c r="J1613" s="62" t="str">
        <f t="shared" ca="1" si="75"/>
        <v>si</v>
      </c>
      <c r="K1613" s="8" t="str">
        <f t="shared" ca="1" si="76"/>
        <v/>
      </c>
      <c r="L1613" s="8"/>
      <c r="M1613" s="8" t="str">
        <f t="shared" ca="1" si="77"/>
        <v>no</v>
      </c>
      <c r="Q1613" s="23" t="str" cm="1">
        <f t="array" aca="1" ref="Q1613" ca="1">_xlfn.IFS(J1613="no","no",$B$10="si","si")</f>
        <v>si</v>
      </c>
    </row>
    <row r="1614" spans="1:17" x14ac:dyDescent="0.3">
      <c r="A1614" s="63" t="s">
        <v>7256</v>
      </c>
      <c r="B1614" s="56" t="s">
        <v>44</v>
      </c>
      <c r="C1614" s="80" t="s">
        <v>7257</v>
      </c>
      <c r="D1614" s="38" t="s">
        <v>57</v>
      </c>
      <c r="E1614" s="37" t="s">
        <v>7258</v>
      </c>
      <c r="F1614" s="38" t="s">
        <v>490</v>
      </c>
      <c r="G1614" s="38" t="s">
        <v>7259</v>
      </c>
      <c r="H1614" s="40">
        <v>44342</v>
      </c>
      <c r="I1614" s="41">
        <f>Table13[[#This Row],[Fecha 
de 
expedición]]+1461</f>
        <v>45803</v>
      </c>
      <c r="J1614" s="62" t="str">
        <f t="shared" ca="1" si="75"/>
        <v>si</v>
      </c>
      <c r="K1614" s="8" t="str">
        <f t="shared" ca="1" si="76"/>
        <v/>
      </c>
      <c r="L1614" s="8"/>
      <c r="M1614" s="8" t="str">
        <f t="shared" ca="1" si="77"/>
        <v>no</v>
      </c>
      <c r="Q1614" s="23" t="str" cm="1">
        <f t="array" aca="1" ref="Q1614" ca="1">_xlfn.IFS(J1614="no","no",$B$10="si","si")</f>
        <v>si</v>
      </c>
    </row>
    <row r="1615" spans="1:17" x14ac:dyDescent="0.3">
      <c r="A1615" s="64" t="s">
        <v>7260</v>
      </c>
      <c r="B1615" s="56" t="s">
        <v>44</v>
      </c>
      <c r="C1615" s="80" t="s">
        <v>7261</v>
      </c>
      <c r="D1615" s="45" t="s">
        <v>57</v>
      </c>
      <c r="E1615" s="37" t="s">
        <v>7262</v>
      </c>
      <c r="F1615" s="45" t="s">
        <v>155</v>
      </c>
      <c r="G1615" s="45" t="s">
        <v>7263</v>
      </c>
      <c r="H1615" s="55">
        <v>44342</v>
      </c>
      <c r="I1615" s="41">
        <f>Table13[[#This Row],[Fecha 
de 
expedición]]+1461</f>
        <v>45803</v>
      </c>
      <c r="J1615" s="62" t="str">
        <f t="shared" ca="1" si="75"/>
        <v>si</v>
      </c>
      <c r="K1615" s="8" t="str">
        <f t="shared" ca="1" si="76"/>
        <v/>
      </c>
      <c r="L1615" s="8"/>
      <c r="M1615" s="8" t="str">
        <f t="shared" ca="1" si="77"/>
        <v>no</v>
      </c>
      <c r="Q1615" s="23" t="str" cm="1">
        <f t="array" aca="1" ref="Q1615" ca="1">_xlfn.IFS(J1615="no","no",$B$10="si","si")</f>
        <v>si</v>
      </c>
    </row>
    <row r="1616" spans="1:17" x14ac:dyDescent="0.3">
      <c r="A1616" s="63" t="s">
        <v>7264</v>
      </c>
      <c r="B1616" s="56" t="s">
        <v>44</v>
      </c>
      <c r="C1616" s="80" t="s">
        <v>7265</v>
      </c>
      <c r="D1616" s="38" t="s">
        <v>57</v>
      </c>
      <c r="E1616" s="37" t="s">
        <v>7266</v>
      </c>
      <c r="F1616" s="38" t="s">
        <v>124</v>
      </c>
      <c r="G1616" s="38" t="s">
        <v>7267</v>
      </c>
      <c r="H1616" s="40">
        <v>44342</v>
      </c>
      <c r="I1616" s="41">
        <f>Table13[[#This Row],[Fecha 
de 
expedición]]+1461</f>
        <v>45803</v>
      </c>
      <c r="J1616" s="62" t="str">
        <f t="shared" ca="1" si="75"/>
        <v>si</v>
      </c>
      <c r="K1616" s="8" t="str">
        <f t="shared" ca="1" si="76"/>
        <v/>
      </c>
      <c r="L1616" s="8"/>
      <c r="M1616" s="8" t="str">
        <f t="shared" ca="1" si="77"/>
        <v>no</v>
      </c>
      <c r="Q1616" s="23" t="str" cm="1">
        <f t="array" aca="1" ref="Q1616" ca="1">_xlfn.IFS(J1616="no","no",$B$10="si","si")</f>
        <v>si</v>
      </c>
    </row>
    <row r="1617" spans="1:17" x14ac:dyDescent="0.3">
      <c r="A1617" s="63" t="s">
        <v>7268</v>
      </c>
      <c r="B1617" s="56" t="s">
        <v>44</v>
      </c>
      <c r="C1617" s="80" t="s">
        <v>7269</v>
      </c>
      <c r="D1617" s="38" t="s">
        <v>57</v>
      </c>
      <c r="E1617" s="37" t="s">
        <v>7270</v>
      </c>
      <c r="F1617" s="38" t="s">
        <v>74</v>
      </c>
      <c r="G1617" s="38" t="s">
        <v>7271</v>
      </c>
      <c r="H1617" s="40">
        <v>44342</v>
      </c>
      <c r="I1617" s="41">
        <f>Table13[[#This Row],[Fecha 
de 
expedición]]+1461</f>
        <v>45803</v>
      </c>
      <c r="J1617" s="62" t="str">
        <f t="shared" ref="J1617:J1680" ca="1" si="78">IF(I1617&gt;=TODAY(),"si","no")</f>
        <v>si</v>
      </c>
      <c r="K1617" s="8" t="str">
        <f t="shared" ref="K1617:K1680" ca="1" si="79">IF(ABS(_xlfn.DAYS(TODAY(),I1617))&lt;$B$9,"Debe renovar licencia luego de curso de 8 horas","")</f>
        <v/>
      </c>
      <c r="L1617" s="8"/>
      <c r="M1617" s="8" t="str">
        <f t="shared" ref="M1617:M1680" ca="1" si="80">IF(AND(J1617="no",$B$10="si"),"si","no")</f>
        <v>no</v>
      </c>
      <c r="Q1617" s="23" t="str" cm="1">
        <f t="array" aca="1" ref="Q1617" ca="1">_xlfn.IFS(J1617="no","no",$B$10="si","si")</f>
        <v>si</v>
      </c>
    </row>
    <row r="1618" spans="1:17" x14ac:dyDescent="0.3">
      <c r="A1618" s="63" t="s">
        <v>7272</v>
      </c>
      <c r="B1618" s="56" t="s">
        <v>44</v>
      </c>
      <c r="C1618" s="80" t="s">
        <v>7273</v>
      </c>
      <c r="D1618" s="38" t="s">
        <v>46</v>
      </c>
      <c r="E1618" s="37" t="s">
        <v>7274</v>
      </c>
      <c r="F1618" s="38" t="s">
        <v>114</v>
      </c>
      <c r="G1618" s="38" t="s">
        <v>7275</v>
      </c>
      <c r="H1618" s="40">
        <v>44342</v>
      </c>
      <c r="I1618" s="41">
        <f>Table13[[#This Row],[Fecha 
de 
expedición]]+1461</f>
        <v>45803</v>
      </c>
      <c r="J1618" s="62" t="str">
        <f t="shared" ca="1" si="78"/>
        <v>si</v>
      </c>
      <c r="K1618" s="8" t="str">
        <f t="shared" ca="1" si="79"/>
        <v/>
      </c>
      <c r="L1618" s="8"/>
      <c r="M1618" s="8" t="str">
        <f t="shared" ca="1" si="80"/>
        <v>no</v>
      </c>
      <c r="Q1618" s="23" t="str" cm="1">
        <f t="array" aca="1" ref="Q1618" ca="1">_xlfn.IFS(J1618="no","no",$B$10="si","si")</f>
        <v>si</v>
      </c>
    </row>
    <row r="1619" spans="1:17" x14ac:dyDescent="0.3">
      <c r="A1619" s="63" t="s">
        <v>7276</v>
      </c>
      <c r="B1619" s="56" t="s">
        <v>44</v>
      </c>
      <c r="C1619" s="80" t="s">
        <v>7277</v>
      </c>
      <c r="D1619" s="38" t="s">
        <v>57</v>
      </c>
      <c r="E1619" s="37" t="s">
        <v>7278</v>
      </c>
      <c r="F1619" s="38" t="s">
        <v>655</v>
      </c>
      <c r="G1619" s="38" t="s">
        <v>7279</v>
      </c>
      <c r="H1619" s="40">
        <v>44342</v>
      </c>
      <c r="I1619" s="41">
        <f>Table13[[#This Row],[Fecha 
de 
expedición]]+1461</f>
        <v>45803</v>
      </c>
      <c r="J1619" s="62" t="str">
        <f t="shared" ca="1" si="78"/>
        <v>si</v>
      </c>
      <c r="K1619" s="8" t="str">
        <f t="shared" ca="1" si="79"/>
        <v/>
      </c>
      <c r="L1619" s="8"/>
      <c r="M1619" s="8" t="str">
        <f t="shared" ca="1" si="80"/>
        <v>no</v>
      </c>
      <c r="Q1619" s="23" t="str" cm="1">
        <f t="array" aca="1" ref="Q1619" ca="1">_xlfn.IFS(J1619="no","no",$B$10="si","si")</f>
        <v>si</v>
      </c>
    </row>
    <row r="1620" spans="1:17" x14ac:dyDescent="0.3">
      <c r="A1620" s="63" t="s">
        <v>7280</v>
      </c>
      <c r="B1620" s="56" t="s">
        <v>44</v>
      </c>
      <c r="C1620" s="80" t="s">
        <v>7281</v>
      </c>
      <c r="D1620" s="38" t="s">
        <v>57</v>
      </c>
      <c r="E1620" s="37" t="s">
        <v>7282</v>
      </c>
      <c r="F1620" s="38" t="s">
        <v>204</v>
      </c>
      <c r="G1620" s="38" t="s">
        <v>7283</v>
      </c>
      <c r="H1620" s="40">
        <v>44342</v>
      </c>
      <c r="I1620" s="41">
        <f>Table13[[#This Row],[Fecha 
de 
expedición]]+1461</f>
        <v>45803</v>
      </c>
      <c r="J1620" s="62" t="str">
        <f t="shared" ca="1" si="78"/>
        <v>si</v>
      </c>
      <c r="K1620" s="8" t="str">
        <f t="shared" ca="1" si="79"/>
        <v/>
      </c>
      <c r="L1620" s="8"/>
      <c r="M1620" s="8" t="str">
        <f t="shared" ca="1" si="80"/>
        <v>no</v>
      </c>
      <c r="Q1620" s="23" t="str" cm="1">
        <f t="array" aca="1" ref="Q1620" ca="1">_xlfn.IFS(J1620="no","no",$B$10="si","si")</f>
        <v>si</v>
      </c>
    </row>
    <row r="1621" spans="1:17" x14ac:dyDescent="0.3">
      <c r="A1621" s="63" t="s">
        <v>7284</v>
      </c>
      <c r="B1621" s="56" t="s">
        <v>44</v>
      </c>
      <c r="C1621" s="80" t="s">
        <v>7285</v>
      </c>
      <c r="D1621" s="38" t="s">
        <v>57</v>
      </c>
      <c r="E1621" s="37" t="s">
        <v>7286</v>
      </c>
      <c r="F1621" s="38" t="s">
        <v>74</v>
      </c>
      <c r="G1621" s="38" t="s">
        <v>7287</v>
      </c>
      <c r="H1621" s="40">
        <v>44342</v>
      </c>
      <c r="I1621" s="41">
        <f>Table13[[#This Row],[Fecha 
de 
expedición]]+1461</f>
        <v>45803</v>
      </c>
      <c r="J1621" s="62" t="str">
        <f t="shared" ca="1" si="78"/>
        <v>si</v>
      </c>
      <c r="K1621" s="8" t="str">
        <f t="shared" ca="1" si="79"/>
        <v/>
      </c>
      <c r="L1621" s="8"/>
      <c r="M1621" s="8" t="str">
        <f t="shared" ca="1" si="80"/>
        <v>no</v>
      </c>
      <c r="Q1621" s="23" t="str" cm="1">
        <f t="array" aca="1" ref="Q1621" ca="1">_xlfn.IFS(J1621="no","no",$B$10="si","si")</f>
        <v>si</v>
      </c>
    </row>
    <row r="1622" spans="1:17" x14ac:dyDescent="0.3">
      <c r="A1622" s="61" t="s">
        <v>7288</v>
      </c>
      <c r="B1622" s="56" t="s">
        <v>44</v>
      </c>
      <c r="C1622" s="80" t="s">
        <v>7289</v>
      </c>
      <c r="D1622" s="38" t="s">
        <v>57</v>
      </c>
      <c r="E1622" s="42" t="s">
        <v>7290</v>
      </c>
      <c r="F1622" s="38" t="s">
        <v>994</v>
      </c>
      <c r="G1622" s="39" t="s">
        <v>7291</v>
      </c>
      <c r="H1622" s="40">
        <v>44356</v>
      </c>
      <c r="I1622" s="41">
        <f>Table13[[#This Row],[Fecha 
de 
expedición]]+1461</f>
        <v>45817</v>
      </c>
      <c r="J1622" s="62" t="str">
        <f t="shared" ca="1" si="78"/>
        <v>si</v>
      </c>
      <c r="K1622" s="8" t="str">
        <f t="shared" ca="1" si="79"/>
        <v/>
      </c>
      <c r="L1622" s="8"/>
      <c r="M1622" s="8" t="str">
        <f t="shared" ca="1" si="80"/>
        <v>no</v>
      </c>
      <c r="Q1622" s="23" t="str" cm="1">
        <f t="array" aca="1" ref="Q1622" ca="1">_xlfn.IFS(J1622="no","no",$B$10="si","si")</f>
        <v>si</v>
      </c>
    </row>
    <row r="1623" spans="1:17" x14ac:dyDescent="0.3">
      <c r="A1623" s="61" t="s">
        <v>7292</v>
      </c>
      <c r="B1623" s="56" t="s">
        <v>44</v>
      </c>
      <c r="C1623" s="80" t="s">
        <v>7293</v>
      </c>
      <c r="D1623" s="38" t="s">
        <v>57</v>
      </c>
      <c r="E1623" s="42" t="s">
        <v>7294</v>
      </c>
      <c r="F1623" s="38" t="s">
        <v>53</v>
      </c>
      <c r="G1623" s="39" t="s">
        <v>7295</v>
      </c>
      <c r="H1623" s="40">
        <v>44356</v>
      </c>
      <c r="I1623" s="41">
        <f>Table13[[#This Row],[Fecha 
de 
expedición]]+1461</f>
        <v>45817</v>
      </c>
      <c r="J1623" s="62" t="str">
        <f t="shared" ca="1" si="78"/>
        <v>si</v>
      </c>
      <c r="K1623" s="8" t="str">
        <f t="shared" ca="1" si="79"/>
        <v/>
      </c>
      <c r="L1623" s="8"/>
      <c r="M1623" s="8" t="str">
        <f t="shared" ca="1" si="80"/>
        <v>no</v>
      </c>
      <c r="Q1623" s="23" t="str" cm="1">
        <f t="array" aca="1" ref="Q1623" ca="1">_xlfn.IFS(J1623="no","no",$B$10="si","si")</f>
        <v>si</v>
      </c>
    </row>
    <row r="1624" spans="1:17" x14ac:dyDescent="0.3">
      <c r="A1624" s="61" t="s">
        <v>7296</v>
      </c>
      <c r="B1624" s="56" t="s">
        <v>44</v>
      </c>
      <c r="C1624" s="80" t="s">
        <v>7297</v>
      </c>
      <c r="D1624" s="38" t="s">
        <v>57</v>
      </c>
      <c r="E1624" s="42" t="s">
        <v>7298</v>
      </c>
      <c r="F1624" s="38" t="s">
        <v>508</v>
      </c>
      <c r="G1624" s="39" t="s">
        <v>7299</v>
      </c>
      <c r="H1624" s="40">
        <v>44356</v>
      </c>
      <c r="I1624" s="41">
        <f>Table13[[#This Row],[Fecha 
de 
expedición]]+1461</f>
        <v>45817</v>
      </c>
      <c r="J1624" s="62" t="str">
        <f t="shared" ca="1" si="78"/>
        <v>si</v>
      </c>
      <c r="K1624" s="8" t="str">
        <f t="shared" ca="1" si="79"/>
        <v/>
      </c>
      <c r="L1624" s="8"/>
      <c r="M1624" s="8" t="str">
        <f t="shared" ca="1" si="80"/>
        <v>no</v>
      </c>
      <c r="Q1624" s="23" t="str" cm="1">
        <f t="array" aca="1" ref="Q1624" ca="1">_xlfn.IFS(J1624="no","no",$B$10="si","si")</f>
        <v>si</v>
      </c>
    </row>
    <row r="1625" spans="1:17" x14ac:dyDescent="0.3">
      <c r="A1625" s="61" t="s">
        <v>7300</v>
      </c>
      <c r="B1625" s="56" t="s">
        <v>44</v>
      </c>
      <c r="C1625" s="80" t="s">
        <v>7301</v>
      </c>
      <c r="D1625" s="38" t="s">
        <v>46</v>
      </c>
      <c r="E1625" s="42" t="s">
        <v>7302</v>
      </c>
      <c r="F1625" s="38" t="s">
        <v>74</v>
      </c>
      <c r="G1625" s="39" t="s">
        <v>7303</v>
      </c>
      <c r="H1625" s="40">
        <v>44356</v>
      </c>
      <c r="I1625" s="41">
        <f>Table13[[#This Row],[Fecha 
de 
expedición]]+1461</f>
        <v>45817</v>
      </c>
      <c r="J1625" s="62" t="str">
        <f t="shared" ca="1" si="78"/>
        <v>si</v>
      </c>
      <c r="K1625" s="8" t="str">
        <f t="shared" ca="1" si="79"/>
        <v/>
      </c>
      <c r="L1625" s="8"/>
      <c r="M1625" s="8" t="str">
        <f t="shared" ca="1" si="80"/>
        <v>no</v>
      </c>
      <c r="Q1625" s="23" t="str" cm="1">
        <f t="array" aca="1" ref="Q1625" ca="1">_xlfn.IFS(J1625="no","no",$B$10="si","si")</f>
        <v>si</v>
      </c>
    </row>
    <row r="1626" spans="1:17" x14ac:dyDescent="0.3">
      <c r="A1626" s="61" t="s">
        <v>7304</v>
      </c>
      <c r="B1626" s="56" t="s">
        <v>44</v>
      </c>
      <c r="C1626" s="80" t="s">
        <v>7305</v>
      </c>
      <c r="D1626" s="38" t="s">
        <v>57</v>
      </c>
      <c r="E1626" s="42" t="s">
        <v>10310</v>
      </c>
      <c r="F1626" s="38" t="s">
        <v>1824</v>
      </c>
      <c r="G1626" s="39" t="s">
        <v>7307</v>
      </c>
      <c r="H1626" s="40">
        <v>44356</v>
      </c>
      <c r="I1626" s="41">
        <f>Table13[[#This Row],[Fecha 
de 
expedición]]+1461</f>
        <v>45817</v>
      </c>
      <c r="J1626" s="62" t="str">
        <f t="shared" ca="1" si="78"/>
        <v>si</v>
      </c>
      <c r="K1626" s="8" t="str">
        <f t="shared" ca="1" si="79"/>
        <v/>
      </c>
      <c r="L1626" s="8"/>
      <c r="M1626" s="8" t="str">
        <f t="shared" ca="1" si="80"/>
        <v>no</v>
      </c>
      <c r="Q1626" s="23" t="str" cm="1">
        <f t="array" aca="1" ref="Q1626" ca="1">_xlfn.IFS(J1626="no","no",$B$10="si","si")</f>
        <v>si</v>
      </c>
    </row>
    <row r="1627" spans="1:17" x14ac:dyDescent="0.3">
      <c r="A1627" s="61" t="s">
        <v>7308</v>
      </c>
      <c r="B1627" s="56" t="s">
        <v>44</v>
      </c>
      <c r="C1627" s="80" t="s">
        <v>7309</v>
      </c>
      <c r="D1627" s="38" t="s">
        <v>57</v>
      </c>
      <c r="E1627" s="42" t="s">
        <v>7310</v>
      </c>
      <c r="F1627" s="38" t="s">
        <v>194</v>
      </c>
      <c r="G1627" s="39" t="s">
        <v>7311</v>
      </c>
      <c r="H1627" s="40">
        <v>44356</v>
      </c>
      <c r="I1627" s="41">
        <f>Table13[[#This Row],[Fecha 
de 
expedición]]+1461</f>
        <v>45817</v>
      </c>
      <c r="J1627" s="62" t="str">
        <f t="shared" ca="1" si="78"/>
        <v>si</v>
      </c>
      <c r="K1627" s="8" t="str">
        <f t="shared" ca="1" si="79"/>
        <v/>
      </c>
      <c r="L1627" s="8"/>
      <c r="M1627" s="8" t="str">
        <f t="shared" ca="1" si="80"/>
        <v>no</v>
      </c>
      <c r="Q1627" s="23" t="str" cm="1">
        <f t="array" aca="1" ref="Q1627" ca="1">_xlfn.IFS(J1627="no","no",$B$10="si","si")</f>
        <v>si</v>
      </c>
    </row>
    <row r="1628" spans="1:17" x14ac:dyDescent="0.3">
      <c r="A1628" s="61" t="s">
        <v>7312</v>
      </c>
      <c r="B1628" s="56" t="s">
        <v>44</v>
      </c>
      <c r="C1628" s="80" t="s">
        <v>7313</v>
      </c>
      <c r="D1628" s="38" t="s">
        <v>57</v>
      </c>
      <c r="E1628" s="42" t="s">
        <v>7314</v>
      </c>
      <c r="F1628" s="38" t="s">
        <v>194</v>
      </c>
      <c r="G1628" s="39" t="s">
        <v>7315</v>
      </c>
      <c r="H1628" s="40">
        <v>44356</v>
      </c>
      <c r="I1628" s="41">
        <f>Table13[[#This Row],[Fecha 
de 
expedición]]+1461</f>
        <v>45817</v>
      </c>
      <c r="J1628" s="62" t="str">
        <f t="shared" ca="1" si="78"/>
        <v>si</v>
      </c>
      <c r="K1628" s="8" t="str">
        <f t="shared" ca="1" si="79"/>
        <v/>
      </c>
      <c r="L1628" s="8"/>
      <c r="M1628" s="8" t="str">
        <f t="shared" ca="1" si="80"/>
        <v>no</v>
      </c>
      <c r="Q1628" s="23" t="str" cm="1">
        <f t="array" aca="1" ref="Q1628" ca="1">_xlfn.IFS(J1628="no","no",$B$10="si","si")</f>
        <v>si</v>
      </c>
    </row>
    <row r="1629" spans="1:17" x14ac:dyDescent="0.3">
      <c r="A1629" s="61" t="s">
        <v>7316</v>
      </c>
      <c r="B1629" s="56" t="s">
        <v>44</v>
      </c>
      <c r="C1629" s="80" t="s">
        <v>7317</v>
      </c>
      <c r="D1629" s="38" t="s">
        <v>57</v>
      </c>
      <c r="E1629" s="42" t="s">
        <v>7318</v>
      </c>
      <c r="F1629" s="38" t="s">
        <v>1035</v>
      </c>
      <c r="G1629" s="39" t="s">
        <v>7319</v>
      </c>
      <c r="H1629" s="40">
        <v>44356</v>
      </c>
      <c r="I1629" s="41">
        <f>Table13[[#This Row],[Fecha 
de 
expedición]]+1461</f>
        <v>45817</v>
      </c>
      <c r="J1629" s="62" t="str">
        <f t="shared" ca="1" si="78"/>
        <v>si</v>
      </c>
      <c r="K1629" s="8" t="str">
        <f t="shared" ca="1" si="79"/>
        <v/>
      </c>
      <c r="L1629" s="8"/>
      <c r="M1629" s="8" t="str">
        <f t="shared" ca="1" si="80"/>
        <v>no</v>
      </c>
      <c r="Q1629" s="23" t="str" cm="1">
        <f t="array" aca="1" ref="Q1629" ca="1">_xlfn.IFS(J1629="no","no",$B$10="si","si")</f>
        <v>si</v>
      </c>
    </row>
    <row r="1630" spans="1:17" x14ac:dyDescent="0.3">
      <c r="A1630" s="61" t="s">
        <v>7320</v>
      </c>
      <c r="B1630" s="56" t="s">
        <v>44</v>
      </c>
      <c r="C1630" s="80" t="s">
        <v>7321</v>
      </c>
      <c r="D1630" s="38" t="s">
        <v>57</v>
      </c>
      <c r="E1630" s="42" t="s">
        <v>7322</v>
      </c>
      <c r="F1630" s="38" t="s">
        <v>114</v>
      </c>
      <c r="G1630" s="39" t="s">
        <v>7323</v>
      </c>
      <c r="H1630" s="40">
        <v>44356</v>
      </c>
      <c r="I1630" s="41">
        <f>Table13[[#This Row],[Fecha 
de 
expedición]]+1461</f>
        <v>45817</v>
      </c>
      <c r="J1630" s="62" t="str">
        <f t="shared" ca="1" si="78"/>
        <v>si</v>
      </c>
      <c r="K1630" s="8" t="str">
        <f t="shared" ca="1" si="79"/>
        <v/>
      </c>
      <c r="L1630" s="8"/>
      <c r="M1630" s="8" t="str">
        <f t="shared" ca="1" si="80"/>
        <v>no</v>
      </c>
      <c r="Q1630" s="23" t="str" cm="1">
        <f t="array" aca="1" ref="Q1630" ca="1">_xlfn.IFS(J1630="no","no",$B$10="si","si")</f>
        <v>si</v>
      </c>
    </row>
    <row r="1631" spans="1:17" x14ac:dyDescent="0.3">
      <c r="A1631" s="61" t="s">
        <v>7324</v>
      </c>
      <c r="B1631" s="56" t="s">
        <v>44</v>
      </c>
      <c r="C1631" s="80" t="s">
        <v>7325</v>
      </c>
      <c r="D1631" s="38" t="s">
        <v>57</v>
      </c>
      <c r="E1631" s="42" t="s">
        <v>7326</v>
      </c>
      <c r="F1631" s="38" t="s">
        <v>924</v>
      </c>
      <c r="G1631" s="39" t="s">
        <v>7327</v>
      </c>
      <c r="H1631" s="40">
        <v>44356</v>
      </c>
      <c r="I1631" s="41">
        <f>Table13[[#This Row],[Fecha 
de 
expedición]]+1461</f>
        <v>45817</v>
      </c>
      <c r="J1631" s="62" t="str">
        <f t="shared" ca="1" si="78"/>
        <v>si</v>
      </c>
      <c r="K1631" s="8" t="str">
        <f t="shared" ca="1" si="79"/>
        <v/>
      </c>
      <c r="L1631" s="8"/>
      <c r="M1631" s="8" t="str">
        <f t="shared" ca="1" si="80"/>
        <v>no</v>
      </c>
      <c r="Q1631" s="23" t="str" cm="1">
        <f t="array" aca="1" ref="Q1631" ca="1">_xlfn.IFS(J1631="no","no",$B$10="si","si")</f>
        <v>si</v>
      </c>
    </row>
    <row r="1632" spans="1:17" x14ac:dyDescent="0.3">
      <c r="A1632" s="61" t="s">
        <v>7328</v>
      </c>
      <c r="B1632" s="56" t="s">
        <v>44</v>
      </c>
      <c r="C1632" s="57" t="s">
        <v>7329</v>
      </c>
      <c r="D1632" s="38" t="s">
        <v>46</v>
      </c>
      <c r="E1632" s="178" t="s">
        <v>7330</v>
      </c>
      <c r="F1632" s="38" t="s">
        <v>74</v>
      </c>
      <c r="G1632" s="39" t="s">
        <v>7331</v>
      </c>
      <c r="H1632" s="40">
        <v>44363</v>
      </c>
      <c r="I1632" s="41">
        <f>Table13[[#This Row],[Fecha 
de 
expedición]]+1461</f>
        <v>45824</v>
      </c>
      <c r="J1632" s="62" t="str">
        <f t="shared" ca="1" si="78"/>
        <v>si</v>
      </c>
      <c r="K1632" s="8" t="str">
        <f t="shared" ca="1" si="79"/>
        <v/>
      </c>
      <c r="L1632" s="8"/>
      <c r="M1632" s="8" t="str">
        <f t="shared" ca="1" si="80"/>
        <v>no</v>
      </c>
      <c r="Q1632" s="23" t="str" cm="1">
        <f t="array" aca="1" ref="Q1632" ca="1">_xlfn.IFS(J1632="no","no",$B$10="si","si")</f>
        <v>si</v>
      </c>
    </row>
    <row r="1633" spans="1:17" x14ac:dyDescent="0.3">
      <c r="A1633" s="61" t="s">
        <v>7332</v>
      </c>
      <c r="B1633" s="56" t="s">
        <v>44</v>
      </c>
      <c r="C1633" s="57" t="s">
        <v>7333</v>
      </c>
      <c r="D1633" s="38" t="s">
        <v>57</v>
      </c>
      <c r="E1633" s="178" t="s">
        <v>7334</v>
      </c>
      <c r="F1633" s="38" t="s">
        <v>124</v>
      </c>
      <c r="G1633" s="39" t="s">
        <v>7335</v>
      </c>
      <c r="H1633" s="40">
        <v>44363</v>
      </c>
      <c r="I1633" s="41">
        <f>Table13[[#This Row],[Fecha 
de 
expedición]]+1461</f>
        <v>45824</v>
      </c>
      <c r="J1633" s="62" t="str">
        <f t="shared" ca="1" si="78"/>
        <v>si</v>
      </c>
      <c r="K1633" s="8" t="str">
        <f t="shared" ca="1" si="79"/>
        <v/>
      </c>
      <c r="L1633" s="8"/>
      <c r="M1633" s="8" t="str">
        <f t="shared" ca="1" si="80"/>
        <v>no</v>
      </c>
      <c r="Q1633" s="23" t="str" cm="1">
        <f t="array" aca="1" ref="Q1633" ca="1">_xlfn.IFS(J1633="no","no",$B$10="si","si")</f>
        <v>si</v>
      </c>
    </row>
    <row r="1634" spans="1:17" x14ac:dyDescent="0.3">
      <c r="A1634" s="61" t="s">
        <v>7336</v>
      </c>
      <c r="B1634" s="56" t="s">
        <v>44</v>
      </c>
      <c r="C1634" s="57" t="s">
        <v>7337</v>
      </c>
      <c r="D1634" s="38" t="s">
        <v>57</v>
      </c>
      <c r="E1634" s="178" t="s">
        <v>7338</v>
      </c>
      <c r="F1634" s="38" t="s">
        <v>416</v>
      </c>
      <c r="G1634" s="39" t="s">
        <v>7339</v>
      </c>
      <c r="H1634" s="40">
        <v>44363</v>
      </c>
      <c r="I1634" s="41">
        <f>Table13[[#This Row],[Fecha 
de 
expedición]]+1461</f>
        <v>45824</v>
      </c>
      <c r="J1634" s="62" t="str">
        <f t="shared" ca="1" si="78"/>
        <v>si</v>
      </c>
      <c r="K1634" s="8" t="str">
        <f t="shared" ca="1" si="79"/>
        <v/>
      </c>
      <c r="L1634" s="8"/>
      <c r="M1634" s="8" t="str">
        <f t="shared" ca="1" si="80"/>
        <v>no</v>
      </c>
      <c r="Q1634" s="23" t="str" cm="1">
        <f t="array" aca="1" ref="Q1634" ca="1">_xlfn.IFS(J1634="no","no",$B$10="si","si")</f>
        <v>si</v>
      </c>
    </row>
    <row r="1635" spans="1:17" x14ac:dyDescent="0.3">
      <c r="A1635" s="61" t="s">
        <v>7340</v>
      </c>
      <c r="B1635" s="56" t="s">
        <v>44</v>
      </c>
      <c r="C1635" s="57" t="s">
        <v>7341</v>
      </c>
      <c r="D1635" s="38" t="s">
        <v>46</v>
      </c>
      <c r="E1635" s="178" t="s">
        <v>7342</v>
      </c>
      <c r="F1635" s="38" t="s">
        <v>267</v>
      </c>
      <c r="G1635" s="39" t="s">
        <v>7343</v>
      </c>
      <c r="H1635" s="40">
        <v>44363</v>
      </c>
      <c r="I1635" s="41">
        <f>Table13[[#This Row],[Fecha 
de 
expedición]]+1461</f>
        <v>45824</v>
      </c>
      <c r="J1635" s="62" t="str">
        <f t="shared" ca="1" si="78"/>
        <v>si</v>
      </c>
      <c r="K1635" s="8" t="str">
        <f t="shared" ca="1" si="79"/>
        <v/>
      </c>
      <c r="L1635" s="8"/>
      <c r="M1635" s="8" t="str">
        <f t="shared" ca="1" si="80"/>
        <v>no</v>
      </c>
      <c r="Q1635" s="23" t="str" cm="1">
        <f t="array" aca="1" ref="Q1635" ca="1">_xlfn.IFS(J1635="no","no",$B$10="si","si")</f>
        <v>si</v>
      </c>
    </row>
    <row r="1636" spans="1:17" x14ac:dyDescent="0.3">
      <c r="A1636" s="61" t="s">
        <v>7344</v>
      </c>
      <c r="B1636" s="56" t="s">
        <v>44</v>
      </c>
      <c r="C1636" s="57" t="s">
        <v>7345</v>
      </c>
      <c r="D1636" s="38" t="s">
        <v>46</v>
      </c>
      <c r="E1636" s="178" t="s">
        <v>10311</v>
      </c>
      <c r="F1636" s="38" t="s">
        <v>443</v>
      </c>
      <c r="G1636" s="39" t="s">
        <v>7347</v>
      </c>
      <c r="H1636" s="40">
        <v>44363</v>
      </c>
      <c r="I1636" s="41">
        <f>Table13[[#This Row],[Fecha 
de 
expedición]]+1461</f>
        <v>45824</v>
      </c>
      <c r="J1636" s="62" t="str">
        <f t="shared" ca="1" si="78"/>
        <v>si</v>
      </c>
      <c r="K1636" s="8" t="str">
        <f t="shared" ca="1" si="79"/>
        <v/>
      </c>
      <c r="L1636" s="8"/>
      <c r="M1636" s="8" t="str">
        <f t="shared" ca="1" si="80"/>
        <v>no</v>
      </c>
      <c r="Q1636" s="23" t="str" cm="1">
        <f t="array" aca="1" ref="Q1636" ca="1">_xlfn.IFS(J1636="no","no",$B$10="si","si")</f>
        <v>si</v>
      </c>
    </row>
    <row r="1637" spans="1:17" x14ac:dyDescent="0.3">
      <c r="A1637" s="61" t="s">
        <v>7348</v>
      </c>
      <c r="B1637" s="56" t="s">
        <v>44</v>
      </c>
      <c r="C1637" s="57" t="s">
        <v>7349</v>
      </c>
      <c r="D1637" s="38" t="s">
        <v>57</v>
      </c>
      <c r="E1637" s="178" t="s">
        <v>7350</v>
      </c>
      <c r="F1637" s="38" t="s">
        <v>555</v>
      </c>
      <c r="G1637" s="39" t="s">
        <v>7351</v>
      </c>
      <c r="H1637" s="40">
        <v>44370</v>
      </c>
      <c r="I1637" s="41">
        <f>Table13[[#This Row],[Fecha 
de 
expedición]]+1461</f>
        <v>45831</v>
      </c>
      <c r="J1637" s="62" t="str">
        <f t="shared" ca="1" si="78"/>
        <v>si</v>
      </c>
      <c r="K1637" s="8" t="str">
        <f t="shared" ca="1" si="79"/>
        <v/>
      </c>
      <c r="L1637" s="8"/>
      <c r="M1637" s="8" t="str">
        <f t="shared" ca="1" si="80"/>
        <v>no</v>
      </c>
      <c r="Q1637" s="23" t="str" cm="1">
        <f t="array" aca="1" ref="Q1637" ca="1">_xlfn.IFS(J1637="no","no",$B$10="si","si")</f>
        <v>si</v>
      </c>
    </row>
    <row r="1638" spans="1:17" x14ac:dyDescent="0.3">
      <c r="A1638" s="61" t="s">
        <v>7352</v>
      </c>
      <c r="B1638" s="56" t="s">
        <v>44</v>
      </c>
      <c r="C1638" s="57" t="s">
        <v>7353</v>
      </c>
      <c r="D1638" s="38" t="s">
        <v>57</v>
      </c>
      <c r="E1638" s="178" t="s">
        <v>7354</v>
      </c>
      <c r="F1638" s="38" t="s">
        <v>555</v>
      </c>
      <c r="G1638" s="39" t="s">
        <v>7355</v>
      </c>
      <c r="H1638" s="40">
        <v>44370</v>
      </c>
      <c r="I1638" s="41">
        <f>Table13[[#This Row],[Fecha 
de 
expedición]]+1461</f>
        <v>45831</v>
      </c>
      <c r="J1638" s="62" t="str">
        <f t="shared" ca="1" si="78"/>
        <v>si</v>
      </c>
      <c r="K1638" s="8" t="str">
        <f t="shared" ca="1" si="79"/>
        <v/>
      </c>
      <c r="L1638" s="8"/>
      <c r="M1638" s="8" t="str">
        <f t="shared" ca="1" si="80"/>
        <v>no</v>
      </c>
      <c r="Q1638" s="23" t="str" cm="1">
        <f t="array" aca="1" ref="Q1638" ca="1">_xlfn.IFS(J1638="no","no",$B$10="si","si")</f>
        <v>si</v>
      </c>
    </row>
    <row r="1639" spans="1:17" x14ac:dyDescent="0.3">
      <c r="A1639" s="61" t="s">
        <v>7356</v>
      </c>
      <c r="B1639" s="56" t="s">
        <v>44</v>
      </c>
      <c r="C1639" s="57" t="s">
        <v>7357</v>
      </c>
      <c r="D1639" s="38" t="s">
        <v>57</v>
      </c>
      <c r="E1639" s="178" t="s">
        <v>7358</v>
      </c>
      <c r="F1639" s="38" t="s">
        <v>74</v>
      </c>
      <c r="G1639" s="39" t="s">
        <v>7359</v>
      </c>
      <c r="H1639" s="40">
        <v>44370</v>
      </c>
      <c r="I1639" s="41">
        <f>Table13[[#This Row],[Fecha 
de 
expedición]]+1461</f>
        <v>45831</v>
      </c>
      <c r="J1639" s="62" t="str">
        <f t="shared" ca="1" si="78"/>
        <v>si</v>
      </c>
      <c r="K1639" s="8" t="str">
        <f t="shared" ca="1" si="79"/>
        <v/>
      </c>
      <c r="L1639" s="8"/>
      <c r="M1639" s="8" t="str">
        <f t="shared" ca="1" si="80"/>
        <v>no</v>
      </c>
      <c r="Q1639" s="23" t="str" cm="1">
        <f t="array" aca="1" ref="Q1639" ca="1">_xlfn.IFS(J1639="no","no",$B$10="si","si")</f>
        <v>si</v>
      </c>
    </row>
    <row r="1640" spans="1:17" x14ac:dyDescent="0.3">
      <c r="A1640" s="61" t="s">
        <v>7360</v>
      </c>
      <c r="B1640" s="56" t="s">
        <v>44</v>
      </c>
      <c r="C1640" s="57" t="s">
        <v>7361</v>
      </c>
      <c r="D1640" s="38" t="s">
        <v>57</v>
      </c>
      <c r="E1640" s="178" t="s">
        <v>7362</v>
      </c>
      <c r="F1640" s="38" t="s">
        <v>89</v>
      </c>
      <c r="G1640" s="39" t="s">
        <v>7363</v>
      </c>
      <c r="H1640" s="40">
        <v>44378</v>
      </c>
      <c r="I1640" s="41">
        <f>Table13[[#This Row],[Fecha 
de 
expedición]]+1461</f>
        <v>45839</v>
      </c>
      <c r="J1640" s="62" t="str">
        <f t="shared" ca="1" si="78"/>
        <v>si</v>
      </c>
      <c r="K1640" s="8" t="str">
        <f t="shared" ca="1" si="79"/>
        <v/>
      </c>
      <c r="L1640" s="8"/>
      <c r="M1640" s="8" t="str">
        <f t="shared" ca="1" si="80"/>
        <v>no</v>
      </c>
      <c r="Q1640" s="23" t="str" cm="1">
        <f t="array" aca="1" ref="Q1640" ca="1">_xlfn.IFS(J1640="no","no",$B$10="si","si")</f>
        <v>si</v>
      </c>
    </row>
    <row r="1641" spans="1:17" x14ac:dyDescent="0.3">
      <c r="A1641" s="61" t="s">
        <v>7364</v>
      </c>
      <c r="B1641" s="56" t="s">
        <v>44</v>
      </c>
      <c r="C1641" s="57" t="s">
        <v>7365</v>
      </c>
      <c r="D1641" s="38" t="s">
        <v>57</v>
      </c>
      <c r="E1641" s="178" t="s">
        <v>7366</v>
      </c>
      <c r="F1641" s="38" t="s">
        <v>204</v>
      </c>
      <c r="G1641" s="39" t="s">
        <v>7367</v>
      </c>
      <c r="H1641" s="40">
        <v>44383</v>
      </c>
      <c r="I1641" s="41">
        <f>Table13[[#This Row],[Fecha 
de 
expedición]]+1461</f>
        <v>45844</v>
      </c>
      <c r="J1641" s="62" t="str">
        <f t="shared" ca="1" si="78"/>
        <v>si</v>
      </c>
      <c r="K1641" s="8" t="str">
        <f t="shared" ca="1" si="79"/>
        <v/>
      </c>
      <c r="L1641" s="8"/>
      <c r="M1641" s="8" t="str">
        <f t="shared" ca="1" si="80"/>
        <v>no</v>
      </c>
      <c r="Q1641" s="23" t="str" cm="1">
        <f t="array" aca="1" ref="Q1641" ca="1">_xlfn.IFS(J1641="no","no",$B$10="si","si")</f>
        <v>si</v>
      </c>
    </row>
    <row r="1642" spans="1:17" x14ac:dyDescent="0.3">
      <c r="A1642" s="61" t="s">
        <v>7368</v>
      </c>
      <c r="B1642" s="56" t="s">
        <v>44</v>
      </c>
      <c r="C1642" s="57" t="s">
        <v>7369</v>
      </c>
      <c r="D1642" s="38" t="s">
        <v>57</v>
      </c>
      <c r="E1642" s="178" t="s">
        <v>7370</v>
      </c>
      <c r="F1642" s="38" t="s">
        <v>69</v>
      </c>
      <c r="G1642" s="39" t="s">
        <v>7371</v>
      </c>
      <c r="H1642" s="40">
        <v>44383</v>
      </c>
      <c r="I1642" s="41">
        <f>Table13[[#This Row],[Fecha 
de 
expedición]]+1461</f>
        <v>45844</v>
      </c>
      <c r="J1642" s="62" t="str">
        <f t="shared" ca="1" si="78"/>
        <v>si</v>
      </c>
      <c r="K1642" s="8" t="str">
        <f t="shared" ca="1" si="79"/>
        <v/>
      </c>
      <c r="L1642" s="8"/>
      <c r="M1642" s="8" t="str">
        <f t="shared" ca="1" si="80"/>
        <v>no</v>
      </c>
      <c r="Q1642" s="23" t="str" cm="1">
        <f t="array" aca="1" ref="Q1642" ca="1">_xlfn.IFS(J1642="no","no",$B$10="si","si")</f>
        <v>si</v>
      </c>
    </row>
    <row r="1643" spans="1:17" x14ac:dyDescent="0.3">
      <c r="A1643" s="61" t="s">
        <v>7372</v>
      </c>
      <c r="B1643" s="56" t="s">
        <v>44</v>
      </c>
      <c r="C1643" s="57" t="s">
        <v>7373</v>
      </c>
      <c r="D1643" s="38" t="s">
        <v>57</v>
      </c>
      <c r="E1643" s="178" t="s">
        <v>7374</v>
      </c>
      <c r="F1643" s="38" t="s">
        <v>2175</v>
      </c>
      <c r="G1643" s="39" t="s">
        <v>7375</v>
      </c>
      <c r="H1643" s="40">
        <v>44383</v>
      </c>
      <c r="I1643" s="41">
        <f>Table13[[#This Row],[Fecha 
de 
expedición]]+1461</f>
        <v>45844</v>
      </c>
      <c r="J1643" s="62" t="str">
        <f t="shared" ca="1" si="78"/>
        <v>si</v>
      </c>
      <c r="K1643" s="8" t="str">
        <f t="shared" ca="1" si="79"/>
        <v/>
      </c>
      <c r="L1643" s="8"/>
      <c r="M1643" s="8" t="str">
        <f t="shared" ca="1" si="80"/>
        <v>no</v>
      </c>
      <c r="Q1643" s="23" t="str" cm="1">
        <f t="array" aca="1" ref="Q1643" ca="1">_xlfn.IFS(J1643="no","no",$B$10="si","si")</f>
        <v>si</v>
      </c>
    </row>
    <row r="1644" spans="1:17" x14ac:dyDescent="0.3">
      <c r="A1644" s="61" t="s">
        <v>7376</v>
      </c>
      <c r="B1644" s="56" t="s">
        <v>44</v>
      </c>
      <c r="C1644" s="57" t="s">
        <v>7377</v>
      </c>
      <c r="D1644" s="38" t="s">
        <v>57</v>
      </c>
      <c r="E1644" s="178" t="s">
        <v>7378</v>
      </c>
      <c r="F1644" s="38" t="s">
        <v>1011</v>
      </c>
      <c r="G1644" s="39" t="s">
        <v>7379</v>
      </c>
      <c r="H1644" s="40">
        <v>44389</v>
      </c>
      <c r="I1644" s="41">
        <f>Table13[[#This Row],[Fecha 
de 
expedición]]+1461</f>
        <v>45850</v>
      </c>
      <c r="J1644" s="62" t="str">
        <f t="shared" ca="1" si="78"/>
        <v>si</v>
      </c>
      <c r="K1644" s="8" t="str">
        <f t="shared" ca="1" si="79"/>
        <v/>
      </c>
      <c r="L1644" s="8"/>
      <c r="M1644" s="8" t="str">
        <f t="shared" ca="1" si="80"/>
        <v>no</v>
      </c>
      <c r="Q1644" s="23" t="str" cm="1">
        <f t="array" aca="1" ref="Q1644" ca="1">_xlfn.IFS(J1644="no","no",$B$10="si","si")</f>
        <v>si</v>
      </c>
    </row>
    <row r="1645" spans="1:17" x14ac:dyDescent="0.3">
      <c r="A1645" s="61" t="s">
        <v>7380</v>
      </c>
      <c r="B1645" s="56" t="s">
        <v>44</v>
      </c>
      <c r="C1645" s="57" t="s">
        <v>7381</v>
      </c>
      <c r="D1645" s="38" t="s">
        <v>57</v>
      </c>
      <c r="E1645" s="178" t="s">
        <v>7382</v>
      </c>
      <c r="F1645" s="38" t="s">
        <v>74</v>
      </c>
      <c r="G1645" s="39" t="s">
        <v>7383</v>
      </c>
      <c r="H1645" s="40">
        <v>44389</v>
      </c>
      <c r="I1645" s="41">
        <f>Table13[[#This Row],[Fecha 
de 
expedición]]+1461</f>
        <v>45850</v>
      </c>
      <c r="J1645" s="62" t="str">
        <f t="shared" ca="1" si="78"/>
        <v>si</v>
      </c>
      <c r="K1645" s="8" t="str">
        <f t="shared" ca="1" si="79"/>
        <v/>
      </c>
      <c r="L1645" s="8"/>
      <c r="M1645" s="8" t="str">
        <f t="shared" ca="1" si="80"/>
        <v>no</v>
      </c>
      <c r="Q1645" s="23" t="str" cm="1">
        <f t="array" aca="1" ref="Q1645" ca="1">_xlfn.IFS(J1645="no","no",$B$10="si","si")</f>
        <v>si</v>
      </c>
    </row>
    <row r="1646" spans="1:17" x14ac:dyDescent="0.3">
      <c r="A1646" s="61" t="s">
        <v>7384</v>
      </c>
      <c r="B1646" s="56" t="s">
        <v>44</v>
      </c>
      <c r="C1646" s="57" t="s">
        <v>7385</v>
      </c>
      <c r="D1646" s="38" t="s">
        <v>57</v>
      </c>
      <c r="E1646" s="178" t="s">
        <v>7386</v>
      </c>
      <c r="F1646" s="38" t="s">
        <v>3010</v>
      </c>
      <c r="G1646" s="38" t="s">
        <v>7387</v>
      </c>
      <c r="H1646" s="40">
        <v>44389</v>
      </c>
      <c r="I1646" s="41">
        <f>Table13[[#This Row],[Fecha 
de 
expedición]]+1461</f>
        <v>45850</v>
      </c>
      <c r="J1646" s="62" t="str">
        <f t="shared" ca="1" si="78"/>
        <v>si</v>
      </c>
      <c r="K1646" s="8" t="str">
        <f t="shared" ca="1" si="79"/>
        <v/>
      </c>
      <c r="L1646" s="8"/>
      <c r="M1646" s="8" t="str">
        <f t="shared" ca="1" si="80"/>
        <v>no</v>
      </c>
      <c r="Q1646" s="23" t="str" cm="1">
        <f t="array" aca="1" ref="Q1646" ca="1">_xlfn.IFS(J1646="no","no",$B$10="si","si")</f>
        <v>si</v>
      </c>
    </row>
    <row r="1647" spans="1:17" x14ac:dyDescent="0.3">
      <c r="A1647" s="61" t="s">
        <v>7388</v>
      </c>
      <c r="B1647" s="56" t="s">
        <v>44</v>
      </c>
      <c r="C1647" s="57" t="s">
        <v>7389</v>
      </c>
      <c r="D1647" s="38" t="s">
        <v>46</v>
      </c>
      <c r="E1647" s="178" t="s">
        <v>7390</v>
      </c>
      <c r="F1647" s="38" t="s">
        <v>204</v>
      </c>
      <c r="G1647" s="39" t="s">
        <v>7391</v>
      </c>
      <c r="H1647" s="40">
        <v>44389</v>
      </c>
      <c r="I1647" s="41">
        <f>Table13[[#This Row],[Fecha 
de 
expedición]]+1461</f>
        <v>45850</v>
      </c>
      <c r="J1647" s="62" t="str">
        <f t="shared" ca="1" si="78"/>
        <v>si</v>
      </c>
      <c r="K1647" s="8" t="str">
        <f t="shared" ca="1" si="79"/>
        <v/>
      </c>
      <c r="L1647" s="8"/>
      <c r="M1647" s="8" t="str">
        <f t="shared" ca="1" si="80"/>
        <v>no</v>
      </c>
      <c r="Q1647" s="23" t="str" cm="1">
        <f t="array" aca="1" ref="Q1647" ca="1">_xlfn.IFS(J1647="no","no",$B$10="si","si")</f>
        <v>si</v>
      </c>
    </row>
    <row r="1648" spans="1:17" x14ac:dyDescent="0.3">
      <c r="A1648" s="61" t="s">
        <v>7392</v>
      </c>
      <c r="B1648" s="56" t="s">
        <v>44</v>
      </c>
      <c r="C1648" s="57" t="s">
        <v>7393</v>
      </c>
      <c r="D1648" s="38" t="s">
        <v>57</v>
      </c>
      <c r="E1648" s="178" t="s">
        <v>7394</v>
      </c>
      <c r="F1648" s="38" t="s">
        <v>1940</v>
      </c>
      <c r="G1648" s="39" t="s">
        <v>7395</v>
      </c>
      <c r="H1648" s="40">
        <v>44389</v>
      </c>
      <c r="I1648" s="41">
        <f>Table13[[#This Row],[Fecha 
de 
expedición]]+1461</f>
        <v>45850</v>
      </c>
      <c r="J1648" s="62" t="str">
        <f t="shared" ca="1" si="78"/>
        <v>si</v>
      </c>
      <c r="K1648" s="8" t="str">
        <f t="shared" ca="1" si="79"/>
        <v/>
      </c>
      <c r="L1648" s="8"/>
      <c r="M1648" s="8" t="str">
        <f t="shared" ca="1" si="80"/>
        <v>no</v>
      </c>
      <c r="Q1648" s="23" t="str" cm="1">
        <f t="array" aca="1" ref="Q1648" ca="1">_xlfn.IFS(J1648="no","no",$B$10="si","si")</f>
        <v>si</v>
      </c>
    </row>
    <row r="1649" spans="1:17" x14ac:dyDescent="0.3">
      <c r="A1649" s="61" t="s">
        <v>7396</v>
      </c>
      <c r="B1649" s="56" t="s">
        <v>44</v>
      </c>
      <c r="C1649" s="57" t="s">
        <v>7397</v>
      </c>
      <c r="D1649" s="38" t="s">
        <v>57</v>
      </c>
      <c r="E1649" s="178" t="s">
        <v>7398</v>
      </c>
      <c r="F1649" s="38" t="s">
        <v>3170</v>
      </c>
      <c r="G1649" s="39" t="s">
        <v>7399</v>
      </c>
      <c r="H1649" s="40">
        <v>44389</v>
      </c>
      <c r="I1649" s="41">
        <f>Table13[[#This Row],[Fecha 
de 
expedición]]+1461</f>
        <v>45850</v>
      </c>
      <c r="J1649" s="62" t="str">
        <f t="shared" ca="1" si="78"/>
        <v>si</v>
      </c>
      <c r="K1649" s="8" t="str">
        <f t="shared" ca="1" si="79"/>
        <v/>
      </c>
      <c r="L1649" s="8"/>
      <c r="M1649" s="8" t="str">
        <f t="shared" ca="1" si="80"/>
        <v>no</v>
      </c>
      <c r="Q1649" s="23" t="str" cm="1">
        <f t="array" aca="1" ref="Q1649" ca="1">_xlfn.IFS(J1649="no","no",$B$10="si","si")</f>
        <v>si</v>
      </c>
    </row>
    <row r="1650" spans="1:17" x14ac:dyDescent="0.3">
      <c r="A1650" s="61" t="s">
        <v>7400</v>
      </c>
      <c r="B1650" s="56" t="s">
        <v>44</v>
      </c>
      <c r="C1650" s="57" t="s">
        <v>7401</v>
      </c>
      <c r="D1650" s="38" t="s">
        <v>57</v>
      </c>
      <c r="E1650" s="178" t="s">
        <v>7398</v>
      </c>
      <c r="F1650" s="38" t="s">
        <v>3170</v>
      </c>
      <c r="G1650" s="39" t="s">
        <v>7402</v>
      </c>
      <c r="H1650" s="40">
        <v>44389</v>
      </c>
      <c r="I1650" s="41">
        <f>Table13[[#This Row],[Fecha 
de 
expedición]]+1461</f>
        <v>45850</v>
      </c>
      <c r="J1650" s="62" t="str">
        <f t="shared" ca="1" si="78"/>
        <v>si</v>
      </c>
      <c r="K1650" s="8" t="str">
        <f t="shared" ca="1" si="79"/>
        <v/>
      </c>
      <c r="L1650" s="8"/>
      <c r="M1650" s="8" t="str">
        <f t="shared" ca="1" si="80"/>
        <v>no</v>
      </c>
      <c r="Q1650" s="23" t="str" cm="1">
        <f t="array" aca="1" ref="Q1650" ca="1">_xlfn.IFS(J1650="no","no",$B$10="si","si")</f>
        <v>si</v>
      </c>
    </row>
    <row r="1651" spans="1:17" x14ac:dyDescent="0.3">
      <c r="A1651" s="61" t="s">
        <v>7403</v>
      </c>
      <c r="B1651" s="56" t="s">
        <v>44</v>
      </c>
      <c r="C1651" s="57" t="s">
        <v>7404</v>
      </c>
      <c r="D1651" s="38" t="s">
        <v>57</v>
      </c>
      <c r="E1651" s="178" t="s">
        <v>7405</v>
      </c>
      <c r="F1651" s="38" t="s">
        <v>2175</v>
      </c>
      <c r="G1651" s="39" t="s">
        <v>7406</v>
      </c>
      <c r="H1651" s="40">
        <v>44390</v>
      </c>
      <c r="I1651" s="41">
        <f>Table13[[#This Row],[Fecha 
de 
expedición]]+1461</f>
        <v>45851</v>
      </c>
      <c r="J1651" s="62" t="str">
        <f t="shared" ca="1" si="78"/>
        <v>si</v>
      </c>
      <c r="K1651" s="8" t="str">
        <f t="shared" ca="1" si="79"/>
        <v/>
      </c>
      <c r="L1651" s="8"/>
      <c r="M1651" s="8" t="str">
        <f t="shared" ca="1" si="80"/>
        <v>no</v>
      </c>
      <c r="Q1651" s="23" t="str" cm="1">
        <f t="array" aca="1" ref="Q1651" ca="1">_xlfn.IFS(J1651="no","no",$B$10="si","si")</f>
        <v>si</v>
      </c>
    </row>
    <row r="1652" spans="1:17" x14ac:dyDescent="0.3">
      <c r="A1652" s="61" t="s">
        <v>7407</v>
      </c>
      <c r="B1652" s="56" t="s">
        <v>44</v>
      </c>
      <c r="C1652" s="57" t="s">
        <v>7408</v>
      </c>
      <c r="D1652" s="38" t="s">
        <v>46</v>
      </c>
      <c r="E1652" s="178" t="s">
        <v>7409</v>
      </c>
      <c r="F1652" s="38" t="s">
        <v>124</v>
      </c>
      <c r="G1652" s="39" t="s">
        <v>7410</v>
      </c>
      <c r="H1652" s="40">
        <v>44390</v>
      </c>
      <c r="I1652" s="41">
        <f>Table13[[#This Row],[Fecha 
de 
expedición]]+1461</f>
        <v>45851</v>
      </c>
      <c r="J1652" s="62" t="str">
        <f t="shared" ca="1" si="78"/>
        <v>si</v>
      </c>
      <c r="K1652" s="8" t="str">
        <f t="shared" ca="1" si="79"/>
        <v/>
      </c>
      <c r="L1652" s="8"/>
      <c r="M1652" s="8" t="str">
        <f t="shared" ca="1" si="80"/>
        <v>no</v>
      </c>
      <c r="Q1652" s="23" t="str" cm="1">
        <f t="array" aca="1" ref="Q1652" ca="1">_xlfn.IFS(J1652="no","no",$B$10="si","si")</f>
        <v>si</v>
      </c>
    </row>
    <row r="1653" spans="1:17" x14ac:dyDescent="0.3">
      <c r="A1653" s="61" t="s">
        <v>7411</v>
      </c>
      <c r="B1653" s="56" t="s">
        <v>44</v>
      </c>
      <c r="C1653" s="57" t="s">
        <v>7412</v>
      </c>
      <c r="D1653" s="38" t="s">
        <v>46</v>
      </c>
      <c r="E1653" s="178" t="s">
        <v>7413</v>
      </c>
      <c r="F1653" s="38" t="s">
        <v>74</v>
      </c>
      <c r="G1653" s="39" t="s">
        <v>7414</v>
      </c>
      <c r="H1653" s="40">
        <v>44397</v>
      </c>
      <c r="I1653" s="41">
        <f>Table13[[#This Row],[Fecha 
de 
expedición]]+1461</f>
        <v>45858</v>
      </c>
      <c r="J1653" s="62" t="str">
        <f t="shared" ca="1" si="78"/>
        <v>si</v>
      </c>
      <c r="K1653" s="8" t="str">
        <f t="shared" ca="1" si="79"/>
        <v/>
      </c>
      <c r="L1653" s="8"/>
      <c r="M1653" s="8" t="str">
        <f t="shared" ca="1" si="80"/>
        <v>no</v>
      </c>
      <c r="Q1653" s="23" t="str" cm="1">
        <f t="array" aca="1" ref="Q1653" ca="1">_xlfn.IFS(J1653="no","no",$B$10="si","si")</f>
        <v>si</v>
      </c>
    </row>
    <row r="1654" spans="1:17" x14ac:dyDescent="0.3">
      <c r="A1654" s="61" t="s">
        <v>7415</v>
      </c>
      <c r="B1654" s="56" t="s">
        <v>44</v>
      </c>
      <c r="C1654" s="57" t="s">
        <v>7416</v>
      </c>
      <c r="D1654" s="38" t="s">
        <v>46</v>
      </c>
      <c r="E1654" s="178" t="s">
        <v>7417</v>
      </c>
      <c r="F1654" s="38" t="s">
        <v>74</v>
      </c>
      <c r="G1654" s="39" t="s">
        <v>7418</v>
      </c>
      <c r="H1654" s="40">
        <v>44397</v>
      </c>
      <c r="I1654" s="41">
        <f>Table13[[#This Row],[Fecha 
de 
expedición]]+1461</f>
        <v>45858</v>
      </c>
      <c r="J1654" s="62" t="str">
        <f t="shared" ca="1" si="78"/>
        <v>si</v>
      </c>
      <c r="K1654" s="8" t="str">
        <f t="shared" ca="1" si="79"/>
        <v/>
      </c>
      <c r="L1654" s="8"/>
      <c r="M1654" s="8" t="str">
        <f t="shared" ca="1" si="80"/>
        <v>no</v>
      </c>
      <c r="Q1654" s="23" t="str" cm="1">
        <f t="array" aca="1" ref="Q1654" ca="1">_xlfn.IFS(J1654="no","no",$B$10="si","si")</f>
        <v>si</v>
      </c>
    </row>
    <row r="1655" spans="1:17" x14ac:dyDescent="0.3">
      <c r="A1655" s="61" t="s">
        <v>7419</v>
      </c>
      <c r="B1655" s="56" t="s">
        <v>44</v>
      </c>
      <c r="C1655" s="57" t="s">
        <v>7420</v>
      </c>
      <c r="D1655" s="38" t="s">
        <v>57</v>
      </c>
      <c r="E1655" s="178" t="s">
        <v>7421</v>
      </c>
      <c r="F1655" s="38" t="s">
        <v>1393</v>
      </c>
      <c r="G1655" s="39" t="s">
        <v>7422</v>
      </c>
      <c r="H1655" s="40">
        <v>44397</v>
      </c>
      <c r="I1655" s="41">
        <f>Table13[[#This Row],[Fecha 
de 
expedición]]+1461</f>
        <v>45858</v>
      </c>
      <c r="J1655" s="62" t="str">
        <f t="shared" ca="1" si="78"/>
        <v>si</v>
      </c>
      <c r="K1655" s="8" t="str">
        <f t="shared" ca="1" si="79"/>
        <v/>
      </c>
      <c r="L1655" s="8"/>
      <c r="M1655" s="8" t="str">
        <f t="shared" ca="1" si="80"/>
        <v>no</v>
      </c>
      <c r="Q1655" s="23" t="str" cm="1">
        <f t="array" aca="1" ref="Q1655" ca="1">_xlfn.IFS(J1655="no","no",$B$10="si","si")</f>
        <v>si</v>
      </c>
    </row>
    <row r="1656" spans="1:17" x14ac:dyDescent="0.3">
      <c r="A1656" s="61" t="s">
        <v>7423</v>
      </c>
      <c r="B1656" s="56" t="s">
        <v>44</v>
      </c>
      <c r="C1656" s="57" t="s">
        <v>7424</v>
      </c>
      <c r="D1656" s="38" t="s">
        <v>57</v>
      </c>
      <c r="E1656" s="178" t="s">
        <v>7425</v>
      </c>
      <c r="F1656" s="38" t="s">
        <v>104</v>
      </c>
      <c r="G1656" s="39" t="s">
        <v>7426</v>
      </c>
      <c r="H1656" s="40">
        <v>44399</v>
      </c>
      <c r="I1656" s="41">
        <f>Table13[[#This Row],[Fecha 
de 
expedición]]+1461</f>
        <v>45860</v>
      </c>
      <c r="J1656" s="62" t="str">
        <f t="shared" ca="1" si="78"/>
        <v>si</v>
      </c>
      <c r="K1656" s="8" t="str">
        <f t="shared" ca="1" si="79"/>
        <v/>
      </c>
      <c r="L1656" s="8"/>
      <c r="M1656" s="8" t="str">
        <f t="shared" ca="1" si="80"/>
        <v>no</v>
      </c>
      <c r="Q1656" s="23" t="str" cm="1">
        <f t="array" aca="1" ref="Q1656" ca="1">_xlfn.IFS(J1656="no","no",$B$10="si","si")</f>
        <v>si</v>
      </c>
    </row>
    <row r="1657" spans="1:17" x14ac:dyDescent="0.3">
      <c r="A1657" s="61" t="s">
        <v>7427</v>
      </c>
      <c r="B1657" s="56" t="s">
        <v>44</v>
      </c>
      <c r="C1657" s="57" t="s">
        <v>7428</v>
      </c>
      <c r="D1657" s="38" t="s">
        <v>57</v>
      </c>
      <c r="E1657" s="178" t="s">
        <v>7429</v>
      </c>
      <c r="F1657" s="38" t="s">
        <v>168</v>
      </c>
      <c r="G1657" s="39" t="s">
        <v>7430</v>
      </c>
      <c r="H1657" s="40">
        <v>44406</v>
      </c>
      <c r="I1657" s="41">
        <f>Table13[[#This Row],[Fecha 
de 
expedición]]+1461</f>
        <v>45867</v>
      </c>
      <c r="J1657" s="62" t="str">
        <f t="shared" ca="1" si="78"/>
        <v>si</v>
      </c>
      <c r="K1657" s="8" t="str">
        <f t="shared" ca="1" si="79"/>
        <v/>
      </c>
      <c r="L1657" s="8"/>
      <c r="M1657" s="8" t="str">
        <f t="shared" ca="1" si="80"/>
        <v>no</v>
      </c>
      <c r="Q1657" s="23" t="str" cm="1">
        <f t="array" aca="1" ref="Q1657" ca="1">_xlfn.IFS(J1657="no","no",$B$10="si","si")</f>
        <v>si</v>
      </c>
    </row>
    <row r="1658" spans="1:17" x14ac:dyDescent="0.3">
      <c r="A1658" s="61" t="s">
        <v>7431</v>
      </c>
      <c r="B1658" s="56" t="s">
        <v>44</v>
      </c>
      <c r="C1658" s="57" t="s">
        <v>7432</v>
      </c>
      <c r="D1658" s="38" t="s">
        <v>57</v>
      </c>
      <c r="E1658" s="178" t="s">
        <v>7433</v>
      </c>
      <c r="F1658" s="38" t="s">
        <v>185</v>
      </c>
      <c r="G1658" s="39" t="s">
        <v>7434</v>
      </c>
      <c r="H1658" s="40">
        <v>44427</v>
      </c>
      <c r="I1658" s="41">
        <f>Table13[[#This Row],[Fecha 
de 
expedición]]+1461</f>
        <v>45888</v>
      </c>
      <c r="J1658" s="62" t="str">
        <f t="shared" ca="1" si="78"/>
        <v>si</v>
      </c>
      <c r="K1658" s="8" t="str">
        <f t="shared" ca="1" si="79"/>
        <v/>
      </c>
      <c r="L1658" s="8"/>
      <c r="M1658" s="8" t="str">
        <f t="shared" ca="1" si="80"/>
        <v>no</v>
      </c>
      <c r="Q1658" s="23" t="str" cm="1">
        <f t="array" aca="1" ref="Q1658" ca="1">_xlfn.IFS(J1658="no","no",$B$10="si","si")</f>
        <v>si</v>
      </c>
    </row>
    <row r="1659" spans="1:17" x14ac:dyDescent="0.3">
      <c r="A1659" s="61" t="s">
        <v>7435</v>
      </c>
      <c r="B1659" s="56" t="s">
        <v>44</v>
      </c>
      <c r="C1659" s="57" t="s">
        <v>7436</v>
      </c>
      <c r="D1659" s="38" t="s">
        <v>46</v>
      </c>
      <c r="E1659" s="178" t="s">
        <v>7437</v>
      </c>
      <c r="F1659" s="38" t="s">
        <v>74</v>
      </c>
      <c r="G1659" s="39" t="s">
        <v>7438</v>
      </c>
      <c r="H1659" s="40">
        <v>44427</v>
      </c>
      <c r="I1659" s="41">
        <f>Table13[[#This Row],[Fecha 
de 
expedición]]+1461</f>
        <v>45888</v>
      </c>
      <c r="J1659" s="62" t="str">
        <f t="shared" ca="1" si="78"/>
        <v>si</v>
      </c>
      <c r="K1659" s="8" t="str">
        <f t="shared" ca="1" si="79"/>
        <v/>
      </c>
      <c r="L1659" s="8"/>
      <c r="M1659" s="8" t="str">
        <f t="shared" ca="1" si="80"/>
        <v>no</v>
      </c>
      <c r="Q1659" s="23" t="str" cm="1">
        <f t="array" aca="1" ref="Q1659" ca="1">_xlfn.IFS(J1659="no","no",$B$10="si","si")</f>
        <v>si</v>
      </c>
    </row>
    <row r="1660" spans="1:17" x14ac:dyDescent="0.3">
      <c r="A1660" s="184" t="s">
        <v>7439</v>
      </c>
      <c r="B1660" s="56" t="s">
        <v>44</v>
      </c>
      <c r="C1660" s="57" t="s">
        <v>7440</v>
      </c>
      <c r="D1660" s="85" t="s">
        <v>57</v>
      </c>
      <c r="E1660" s="185" t="s">
        <v>7441</v>
      </c>
      <c r="F1660" s="85" t="s">
        <v>453</v>
      </c>
      <c r="G1660" s="150" t="s">
        <v>7442</v>
      </c>
      <c r="H1660" s="151">
        <v>44427</v>
      </c>
      <c r="I1660" s="152">
        <f>Table13[[#This Row],[Fecha 
de 
expedición]]+1461</f>
        <v>45888</v>
      </c>
      <c r="J1660" s="153" t="str">
        <f t="shared" ca="1" si="78"/>
        <v>si</v>
      </c>
      <c r="K1660" s="8" t="str">
        <f t="shared" ca="1" si="79"/>
        <v/>
      </c>
      <c r="L1660" s="8"/>
      <c r="M1660" s="8" t="str">
        <f t="shared" ca="1" si="80"/>
        <v>no</v>
      </c>
      <c r="Q1660" s="23" t="str" cm="1">
        <f t="array" aca="1" ref="Q1660" ca="1">_xlfn.IFS(J1660="no","no",$B$10="si","si")</f>
        <v>si</v>
      </c>
    </row>
    <row r="1661" spans="1:17" x14ac:dyDescent="0.3">
      <c r="A1661" s="61" t="s">
        <v>7443</v>
      </c>
      <c r="B1661" s="56" t="s">
        <v>44</v>
      </c>
      <c r="C1661" s="57" t="s">
        <v>7444</v>
      </c>
      <c r="D1661" s="38" t="s">
        <v>46</v>
      </c>
      <c r="E1661" s="178" t="s">
        <v>7445</v>
      </c>
      <c r="F1661" s="38" t="s">
        <v>124</v>
      </c>
      <c r="G1661" s="39" t="s">
        <v>7446</v>
      </c>
      <c r="H1661" s="40">
        <v>44427</v>
      </c>
      <c r="I1661" s="41">
        <f>Table13[[#This Row],[Fecha 
de 
expedición]]+1461</f>
        <v>45888</v>
      </c>
      <c r="J1661" s="62" t="str">
        <f t="shared" ca="1" si="78"/>
        <v>si</v>
      </c>
      <c r="K1661" s="8" t="str">
        <f t="shared" ca="1" si="79"/>
        <v/>
      </c>
      <c r="L1661" s="8"/>
      <c r="M1661" s="8" t="str">
        <f t="shared" ca="1" si="80"/>
        <v>no</v>
      </c>
      <c r="Q1661" s="23"/>
    </row>
    <row r="1662" spans="1:17" x14ac:dyDescent="0.3">
      <c r="A1662" s="61" t="s">
        <v>7447</v>
      </c>
      <c r="B1662" s="56" t="s">
        <v>44</v>
      </c>
      <c r="C1662" s="57" t="s">
        <v>7448</v>
      </c>
      <c r="D1662" s="38" t="s">
        <v>57</v>
      </c>
      <c r="E1662" s="178" t="s">
        <v>7449</v>
      </c>
      <c r="F1662" s="38" t="s">
        <v>48</v>
      </c>
      <c r="G1662" s="39" t="s">
        <v>7450</v>
      </c>
      <c r="H1662" s="40">
        <v>44434</v>
      </c>
      <c r="I1662" s="41">
        <f>Table13[[#This Row],[Fecha 
de 
expedición]]+1461</f>
        <v>45895</v>
      </c>
      <c r="J1662" s="62" t="str">
        <f t="shared" ca="1" si="78"/>
        <v>si</v>
      </c>
      <c r="K1662" s="8" t="str">
        <f t="shared" ca="1" si="79"/>
        <v/>
      </c>
      <c r="L1662" s="8"/>
      <c r="M1662" s="8" t="str">
        <f t="shared" ca="1" si="80"/>
        <v>no</v>
      </c>
      <c r="Q1662" s="23"/>
    </row>
    <row r="1663" spans="1:17" x14ac:dyDescent="0.3">
      <c r="A1663" s="61" t="s">
        <v>7451</v>
      </c>
      <c r="B1663" s="56" t="s">
        <v>44</v>
      </c>
      <c r="C1663" s="57" t="s">
        <v>7452</v>
      </c>
      <c r="D1663" s="38" t="s">
        <v>46</v>
      </c>
      <c r="E1663" s="178" t="s">
        <v>7453</v>
      </c>
      <c r="F1663" s="38" t="s">
        <v>1204</v>
      </c>
      <c r="G1663" s="39" t="s">
        <v>7454</v>
      </c>
      <c r="H1663" s="40">
        <v>44434</v>
      </c>
      <c r="I1663" s="41">
        <f>Table13[[#This Row],[Fecha 
de 
expedición]]+1461</f>
        <v>45895</v>
      </c>
      <c r="J1663" s="62" t="str">
        <f t="shared" ca="1" si="78"/>
        <v>si</v>
      </c>
      <c r="K1663" s="8" t="str">
        <f t="shared" ca="1" si="79"/>
        <v/>
      </c>
      <c r="L1663" s="8"/>
      <c r="M1663" s="8" t="str">
        <f t="shared" ca="1" si="80"/>
        <v>no</v>
      </c>
      <c r="Q1663" s="23"/>
    </row>
    <row r="1664" spans="1:17" x14ac:dyDescent="0.3">
      <c r="A1664" s="61" t="s">
        <v>7455</v>
      </c>
      <c r="B1664" s="56" t="s">
        <v>44</v>
      </c>
      <c r="C1664" s="57" t="s">
        <v>7456</v>
      </c>
      <c r="D1664" s="38" t="s">
        <v>57</v>
      </c>
      <c r="E1664" s="178" t="s">
        <v>7457</v>
      </c>
      <c r="F1664" s="38" t="s">
        <v>74</v>
      </c>
      <c r="G1664" s="39" t="s">
        <v>7458</v>
      </c>
      <c r="H1664" s="40">
        <v>44446</v>
      </c>
      <c r="I1664" s="41">
        <f>Table13[[#This Row],[Fecha 
de 
expedición]]+1461</f>
        <v>45907</v>
      </c>
      <c r="J1664" s="62" t="str">
        <f t="shared" ca="1" si="78"/>
        <v>si</v>
      </c>
      <c r="K1664" s="8" t="str">
        <f t="shared" ca="1" si="79"/>
        <v/>
      </c>
      <c r="L1664" s="8"/>
      <c r="M1664" s="8" t="str">
        <f t="shared" ca="1" si="80"/>
        <v>no</v>
      </c>
      <c r="Q1664" s="23"/>
    </row>
    <row r="1665" spans="1:17" x14ac:dyDescent="0.3">
      <c r="A1665" s="61" t="s">
        <v>7459</v>
      </c>
      <c r="B1665" s="56" t="s">
        <v>44</v>
      </c>
      <c r="C1665" s="57" t="s">
        <v>7460</v>
      </c>
      <c r="D1665" s="38" t="s">
        <v>57</v>
      </c>
      <c r="E1665" s="178" t="s">
        <v>7461</v>
      </c>
      <c r="F1665" s="38" t="s">
        <v>74</v>
      </c>
      <c r="G1665" s="39" t="s">
        <v>7462</v>
      </c>
      <c r="H1665" s="40">
        <v>44446</v>
      </c>
      <c r="I1665" s="41">
        <f>Table13[[#This Row],[Fecha 
de 
expedición]]+1461</f>
        <v>45907</v>
      </c>
      <c r="J1665" s="62" t="str">
        <f t="shared" ca="1" si="78"/>
        <v>si</v>
      </c>
      <c r="K1665" s="8" t="str">
        <f t="shared" ca="1" si="79"/>
        <v/>
      </c>
      <c r="L1665" s="8"/>
      <c r="M1665" s="8" t="str">
        <f t="shared" ca="1" si="80"/>
        <v>no</v>
      </c>
      <c r="Q1665" s="23"/>
    </row>
    <row r="1666" spans="1:17" x14ac:dyDescent="0.3">
      <c r="A1666" s="61" t="s">
        <v>7463</v>
      </c>
      <c r="B1666" s="56" t="s">
        <v>44</v>
      </c>
      <c r="C1666" s="57" t="s">
        <v>7464</v>
      </c>
      <c r="D1666" s="38" t="s">
        <v>57</v>
      </c>
      <c r="E1666" s="178" t="s">
        <v>7465</v>
      </c>
      <c r="F1666" s="38" t="s">
        <v>1824</v>
      </c>
      <c r="G1666" s="39" t="s">
        <v>7466</v>
      </c>
      <c r="H1666" s="40">
        <v>44446</v>
      </c>
      <c r="I1666" s="41">
        <f>Table13[[#This Row],[Fecha 
de 
expedición]]+1461</f>
        <v>45907</v>
      </c>
      <c r="J1666" s="62" t="str">
        <f t="shared" ca="1" si="78"/>
        <v>si</v>
      </c>
      <c r="K1666" s="8" t="str">
        <f t="shared" ca="1" si="79"/>
        <v/>
      </c>
      <c r="L1666" s="8"/>
      <c r="M1666" s="8" t="str">
        <f t="shared" ca="1" si="80"/>
        <v>no</v>
      </c>
      <c r="Q1666" s="23"/>
    </row>
    <row r="1667" spans="1:17" x14ac:dyDescent="0.3">
      <c r="A1667" s="61" t="s">
        <v>7467</v>
      </c>
      <c r="B1667" s="56" t="s">
        <v>44</v>
      </c>
      <c r="C1667" s="57" t="s">
        <v>7468</v>
      </c>
      <c r="D1667" s="38" t="s">
        <v>57</v>
      </c>
      <c r="E1667" s="178" t="s">
        <v>7469</v>
      </c>
      <c r="F1667" s="38" t="s">
        <v>53</v>
      </c>
      <c r="G1667" s="39" t="s">
        <v>7470</v>
      </c>
      <c r="H1667" s="40">
        <v>44446</v>
      </c>
      <c r="I1667" s="41">
        <f>Table13[[#This Row],[Fecha 
de 
expedición]]+1461</f>
        <v>45907</v>
      </c>
      <c r="J1667" s="62" t="str">
        <f t="shared" ca="1" si="78"/>
        <v>si</v>
      </c>
      <c r="K1667" s="8" t="str">
        <f t="shared" ca="1" si="79"/>
        <v/>
      </c>
      <c r="L1667" s="8"/>
      <c r="M1667" s="8" t="str">
        <f t="shared" ca="1" si="80"/>
        <v>no</v>
      </c>
      <c r="Q1667" s="23"/>
    </row>
    <row r="1668" spans="1:17" x14ac:dyDescent="0.3">
      <c r="A1668" s="61" t="s">
        <v>7471</v>
      </c>
      <c r="B1668" s="56" t="s">
        <v>44</v>
      </c>
      <c r="C1668" s="57" t="s">
        <v>7472</v>
      </c>
      <c r="D1668" s="38" t="s">
        <v>57</v>
      </c>
      <c r="E1668" s="178" t="s">
        <v>7473</v>
      </c>
      <c r="F1668" s="38" t="s">
        <v>443</v>
      </c>
      <c r="G1668" s="39" t="s">
        <v>7474</v>
      </c>
      <c r="H1668" s="40">
        <v>44446</v>
      </c>
      <c r="I1668" s="41">
        <f>Table13[[#This Row],[Fecha 
de 
expedición]]+1461</f>
        <v>45907</v>
      </c>
      <c r="J1668" s="62" t="str">
        <f t="shared" ca="1" si="78"/>
        <v>si</v>
      </c>
      <c r="K1668" s="8" t="str">
        <f t="shared" ca="1" si="79"/>
        <v/>
      </c>
      <c r="L1668" s="8"/>
      <c r="M1668" s="8" t="str">
        <f t="shared" ca="1" si="80"/>
        <v>no</v>
      </c>
      <c r="Q1668" s="23"/>
    </row>
    <row r="1669" spans="1:17" x14ac:dyDescent="0.3">
      <c r="A1669" s="61" t="s">
        <v>7475</v>
      </c>
      <c r="B1669" s="56" t="s">
        <v>44</v>
      </c>
      <c r="C1669" s="57" t="s">
        <v>7476</v>
      </c>
      <c r="D1669" s="38" t="s">
        <v>57</v>
      </c>
      <c r="E1669" s="178" t="s">
        <v>7477</v>
      </c>
      <c r="F1669" s="38" t="s">
        <v>299</v>
      </c>
      <c r="G1669" s="39" t="s">
        <v>7478</v>
      </c>
      <c r="H1669" s="40">
        <v>44446</v>
      </c>
      <c r="I1669" s="41">
        <f>Table13[[#This Row],[Fecha 
de 
expedición]]+1461</f>
        <v>45907</v>
      </c>
      <c r="J1669" s="62" t="str">
        <f t="shared" ca="1" si="78"/>
        <v>si</v>
      </c>
      <c r="K1669" s="8" t="str">
        <f t="shared" ca="1" si="79"/>
        <v/>
      </c>
      <c r="L1669" s="8"/>
      <c r="M1669" s="8" t="str">
        <f t="shared" ca="1" si="80"/>
        <v>no</v>
      </c>
      <c r="Q1669" s="23"/>
    </row>
    <row r="1670" spans="1:17" x14ac:dyDescent="0.3">
      <c r="A1670" s="61" t="s">
        <v>7479</v>
      </c>
      <c r="B1670" s="56" t="s">
        <v>44</v>
      </c>
      <c r="C1670" s="57" t="s">
        <v>7480</v>
      </c>
      <c r="D1670" s="38" t="s">
        <v>57</v>
      </c>
      <c r="E1670" s="178" t="s">
        <v>7481</v>
      </c>
      <c r="F1670" s="38" t="s">
        <v>74</v>
      </c>
      <c r="G1670" s="39" t="s">
        <v>7482</v>
      </c>
      <c r="H1670" s="40">
        <v>44446</v>
      </c>
      <c r="I1670" s="41">
        <f>Table13[[#This Row],[Fecha 
de 
expedición]]+1461</f>
        <v>45907</v>
      </c>
      <c r="J1670" s="62" t="str">
        <f t="shared" ca="1" si="78"/>
        <v>si</v>
      </c>
      <c r="K1670" s="8" t="str">
        <f t="shared" ca="1" si="79"/>
        <v/>
      </c>
      <c r="L1670" s="8"/>
      <c r="M1670" s="8" t="str">
        <f t="shared" ca="1" si="80"/>
        <v>no</v>
      </c>
      <c r="Q1670" s="23"/>
    </row>
    <row r="1671" spans="1:17" x14ac:dyDescent="0.3">
      <c r="A1671" s="61" t="s">
        <v>7483</v>
      </c>
      <c r="B1671" s="56" t="s">
        <v>44</v>
      </c>
      <c r="C1671" s="57" t="s">
        <v>7484</v>
      </c>
      <c r="D1671" s="38" t="s">
        <v>57</v>
      </c>
      <c r="E1671" s="178" t="s">
        <v>7485</v>
      </c>
      <c r="F1671" s="38" t="s">
        <v>555</v>
      </c>
      <c r="G1671" s="39" t="s">
        <v>7486</v>
      </c>
      <c r="H1671" s="40">
        <v>44446</v>
      </c>
      <c r="I1671" s="41">
        <f>Table13[[#This Row],[Fecha 
de 
expedición]]+1461</f>
        <v>45907</v>
      </c>
      <c r="J1671" s="62" t="str">
        <f t="shared" ca="1" si="78"/>
        <v>si</v>
      </c>
      <c r="K1671" s="8" t="str">
        <f t="shared" ca="1" si="79"/>
        <v/>
      </c>
      <c r="L1671" s="8"/>
      <c r="M1671" s="8" t="str">
        <f t="shared" ca="1" si="80"/>
        <v>no</v>
      </c>
      <c r="Q1671" s="23"/>
    </row>
    <row r="1672" spans="1:17" x14ac:dyDescent="0.3">
      <c r="A1672" s="61" t="s">
        <v>7487</v>
      </c>
      <c r="B1672" s="56" t="s">
        <v>44</v>
      </c>
      <c r="C1672" s="57" t="s">
        <v>7488</v>
      </c>
      <c r="D1672" s="38" t="s">
        <v>57</v>
      </c>
      <c r="E1672" s="178" t="s">
        <v>7489</v>
      </c>
      <c r="F1672" s="38" t="s">
        <v>443</v>
      </c>
      <c r="G1672" s="39" t="s">
        <v>7490</v>
      </c>
      <c r="H1672" s="40">
        <v>44446</v>
      </c>
      <c r="I1672" s="41">
        <f>Table13[[#This Row],[Fecha 
de 
expedición]]+1461</f>
        <v>45907</v>
      </c>
      <c r="J1672" s="62" t="str">
        <f t="shared" ca="1" si="78"/>
        <v>si</v>
      </c>
      <c r="K1672" s="8" t="str">
        <f t="shared" ca="1" si="79"/>
        <v/>
      </c>
      <c r="L1672" s="8"/>
      <c r="M1672" s="8" t="str">
        <f t="shared" ca="1" si="80"/>
        <v>no</v>
      </c>
      <c r="Q1672" s="23"/>
    </row>
    <row r="1673" spans="1:17" x14ac:dyDescent="0.3">
      <c r="A1673" s="61" t="s">
        <v>7491</v>
      </c>
      <c r="B1673" s="56" t="s">
        <v>44</v>
      </c>
      <c r="C1673" s="57" t="s">
        <v>7492</v>
      </c>
      <c r="D1673" s="38" t="s">
        <v>57</v>
      </c>
      <c r="E1673" s="178" t="s">
        <v>7493</v>
      </c>
      <c r="F1673" s="38" t="s">
        <v>89</v>
      </c>
      <c r="G1673" s="39" t="s">
        <v>7494</v>
      </c>
      <c r="H1673" s="40">
        <v>44446</v>
      </c>
      <c r="I1673" s="41">
        <f>Table13[[#This Row],[Fecha 
de 
expedición]]+1461</f>
        <v>45907</v>
      </c>
      <c r="J1673" s="62" t="str">
        <f t="shared" ca="1" si="78"/>
        <v>si</v>
      </c>
      <c r="K1673" s="8" t="str">
        <f t="shared" ca="1" si="79"/>
        <v/>
      </c>
      <c r="L1673" s="8"/>
      <c r="M1673" s="8" t="str">
        <f t="shared" ca="1" si="80"/>
        <v>no</v>
      </c>
      <c r="Q1673" s="23" t="str" cm="1">
        <f t="array" aca="1" ref="Q1673" ca="1">_xlfn.IFS(J1673="no","no",$B$10="si","si")</f>
        <v>si</v>
      </c>
    </row>
    <row r="1674" spans="1:17" x14ac:dyDescent="0.3">
      <c r="A1674" s="61" t="s">
        <v>7495</v>
      </c>
      <c r="B1674" s="56" t="s">
        <v>44</v>
      </c>
      <c r="C1674" s="57" t="s">
        <v>7496</v>
      </c>
      <c r="D1674" s="38" t="s">
        <v>57</v>
      </c>
      <c r="E1674" s="178" t="s">
        <v>7497</v>
      </c>
      <c r="F1674" s="38" t="s">
        <v>508</v>
      </c>
      <c r="G1674" s="39" t="s">
        <v>7498</v>
      </c>
      <c r="H1674" s="40">
        <v>44446</v>
      </c>
      <c r="I1674" s="41">
        <f>Table13[[#This Row],[Fecha 
de 
expedición]]+1461</f>
        <v>45907</v>
      </c>
      <c r="J1674" s="62" t="str">
        <f t="shared" ca="1" si="78"/>
        <v>si</v>
      </c>
      <c r="K1674" s="8" t="str">
        <f t="shared" ca="1" si="79"/>
        <v/>
      </c>
      <c r="L1674" s="8"/>
      <c r="M1674" s="8" t="str">
        <f t="shared" ca="1" si="80"/>
        <v>no</v>
      </c>
      <c r="Q1674" s="23" t="str" cm="1">
        <f t="array" aca="1" ref="Q1674" ca="1">_xlfn.IFS(J1674="no","no",$B$10="si","si")</f>
        <v>si</v>
      </c>
    </row>
    <row r="1675" spans="1:17" x14ac:dyDescent="0.3">
      <c r="A1675" s="61" t="s">
        <v>7499</v>
      </c>
      <c r="B1675" s="56" t="s">
        <v>44</v>
      </c>
      <c r="C1675" s="57" t="s">
        <v>7500</v>
      </c>
      <c r="D1675" s="38" t="s">
        <v>57</v>
      </c>
      <c r="E1675" s="178" t="s">
        <v>7501</v>
      </c>
      <c r="F1675" s="38" t="s">
        <v>74</v>
      </c>
      <c r="G1675" s="39" t="s">
        <v>7502</v>
      </c>
      <c r="H1675" s="40">
        <v>44446</v>
      </c>
      <c r="I1675" s="41">
        <f>Table13[[#This Row],[Fecha 
de 
expedición]]+1461</f>
        <v>45907</v>
      </c>
      <c r="J1675" s="62" t="str">
        <f t="shared" ca="1" si="78"/>
        <v>si</v>
      </c>
      <c r="K1675" s="8" t="str">
        <f t="shared" ca="1" si="79"/>
        <v/>
      </c>
      <c r="L1675" s="8"/>
      <c r="M1675" s="8" t="str">
        <f t="shared" ca="1" si="80"/>
        <v>no</v>
      </c>
      <c r="Q1675" s="23" t="str" cm="1">
        <f t="array" aca="1" ref="Q1675" ca="1">_xlfn.IFS(J1675="no","no",$B$10="si","si")</f>
        <v>si</v>
      </c>
    </row>
    <row r="1676" spans="1:17" x14ac:dyDescent="0.3">
      <c r="A1676" s="61" t="s">
        <v>7503</v>
      </c>
      <c r="B1676" s="56" t="s">
        <v>44</v>
      </c>
      <c r="C1676" s="57" t="s">
        <v>7504</v>
      </c>
      <c r="D1676" s="38" t="s">
        <v>57</v>
      </c>
      <c r="E1676" s="178" t="s">
        <v>7505</v>
      </c>
      <c r="F1676" s="38" t="s">
        <v>453</v>
      </c>
      <c r="G1676" s="39" t="s">
        <v>7506</v>
      </c>
      <c r="H1676" s="40">
        <v>44455</v>
      </c>
      <c r="I1676" s="41">
        <f>Table13[[#This Row],[Fecha 
de 
expedición]]+1461</f>
        <v>45916</v>
      </c>
      <c r="J1676" s="62" t="str">
        <f t="shared" ca="1" si="78"/>
        <v>si</v>
      </c>
      <c r="K1676" s="8" t="str">
        <f t="shared" ca="1" si="79"/>
        <v/>
      </c>
      <c r="L1676" s="8"/>
      <c r="M1676" s="8" t="str">
        <f t="shared" ca="1" si="80"/>
        <v>no</v>
      </c>
      <c r="Q1676" s="23" t="str" cm="1">
        <f t="array" aca="1" ref="Q1676" ca="1">_xlfn.IFS(J1676="no","no",$B$10="si","si")</f>
        <v>si</v>
      </c>
    </row>
    <row r="1677" spans="1:17" x14ac:dyDescent="0.3">
      <c r="A1677" s="61" t="s">
        <v>7507</v>
      </c>
      <c r="B1677" s="56" t="s">
        <v>44</v>
      </c>
      <c r="C1677" s="57" t="s">
        <v>7508</v>
      </c>
      <c r="D1677" s="38" t="s">
        <v>57</v>
      </c>
      <c r="E1677" s="178" t="s">
        <v>7509</v>
      </c>
      <c r="F1677" s="38" t="s">
        <v>2833</v>
      </c>
      <c r="G1677" s="39" t="s">
        <v>7510</v>
      </c>
      <c r="H1677" s="40">
        <v>44455</v>
      </c>
      <c r="I1677" s="41">
        <f>Table13[[#This Row],[Fecha 
de 
expedición]]+1461</f>
        <v>45916</v>
      </c>
      <c r="J1677" s="62" t="str">
        <f t="shared" ca="1" si="78"/>
        <v>si</v>
      </c>
      <c r="K1677" s="8" t="str">
        <f t="shared" ca="1" si="79"/>
        <v/>
      </c>
      <c r="L1677" s="8"/>
      <c r="M1677" s="8" t="str">
        <f t="shared" ca="1" si="80"/>
        <v>no</v>
      </c>
      <c r="Q1677" s="23" t="str" cm="1">
        <f t="array" aca="1" ref="Q1677" ca="1">_xlfn.IFS(J1677="no","no",$B$10="si","si")</f>
        <v>si</v>
      </c>
    </row>
    <row r="1678" spans="1:17" x14ac:dyDescent="0.3">
      <c r="A1678" s="61" t="s">
        <v>7511</v>
      </c>
      <c r="B1678" s="56" t="s">
        <v>44</v>
      </c>
      <c r="C1678" s="57" t="s">
        <v>7512</v>
      </c>
      <c r="D1678" s="38" t="s">
        <v>57</v>
      </c>
      <c r="E1678" s="178" t="s">
        <v>7513</v>
      </c>
      <c r="F1678" s="38" t="s">
        <v>204</v>
      </c>
      <c r="G1678" s="39" t="s">
        <v>7514</v>
      </c>
      <c r="H1678" s="40">
        <v>44455</v>
      </c>
      <c r="I1678" s="41">
        <f>Table13[[#This Row],[Fecha 
de 
expedición]]+1461</f>
        <v>45916</v>
      </c>
      <c r="J1678" s="62" t="str">
        <f t="shared" ca="1" si="78"/>
        <v>si</v>
      </c>
      <c r="K1678" s="8" t="str">
        <f t="shared" ca="1" si="79"/>
        <v/>
      </c>
      <c r="L1678" s="8"/>
      <c r="M1678" s="8" t="str">
        <f t="shared" ca="1" si="80"/>
        <v>no</v>
      </c>
      <c r="Q1678" s="23" t="str" cm="1">
        <f t="array" aca="1" ref="Q1678" ca="1">_xlfn.IFS(J1678="no","no",$B$10="si","si")</f>
        <v>si</v>
      </c>
    </row>
    <row r="1679" spans="1:17" x14ac:dyDescent="0.3">
      <c r="A1679" s="61" t="s">
        <v>7515</v>
      </c>
      <c r="B1679" s="56" t="s">
        <v>44</v>
      </c>
      <c r="C1679" s="57" t="s">
        <v>7516</v>
      </c>
      <c r="D1679" s="38" t="s">
        <v>57</v>
      </c>
      <c r="E1679" s="178" t="s">
        <v>7517</v>
      </c>
      <c r="F1679" s="38" t="s">
        <v>299</v>
      </c>
      <c r="G1679" s="39" t="s">
        <v>7518</v>
      </c>
      <c r="H1679" s="40">
        <v>44455</v>
      </c>
      <c r="I1679" s="41">
        <f>Table13[[#This Row],[Fecha 
de 
expedición]]+1461</f>
        <v>45916</v>
      </c>
      <c r="J1679" s="62" t="str">
        <f t="shared" ca="1" si="78"/>
        <v>si</v>
      </c>
      <c r="K1679" s="8" t="str">
        <f t="shared" ca="1" si="79"/>
        <v/>
      </c>
      <c r="L1679" s="8"/>
      <c r="M1679" s="8" t="str">
        <f t="shared" ca="1" si="80"/>
        <v>no</v>
      </c>
      <c r="Q1679" s="23" t="str" cm="1">
        <f t="array" aca="1" ref="Q1679" ca="1">_xlfn.IFS(J1679="no","no",$B$10="si","si")</f>
        <v>si</v>
      </c>
    </row>
    <row r="1680" spans="1:17" x14ac:dyDescent="0.3">
      <c r="A1680" s="61" t="s">
        <v>7519</v>
      </c>
      <c r="B1680" s="56" t="s">
        <v>44</v>
      </c>
      <c r="C1680" s="57" t="s">
        <v>7520</v>
      </c>
      <c r="D1680" s="38" t="s">
        <v>57</v>
      </c>
      <c r="E1680" s="178" t="s">
        <v>7521</v>
      </c>
      <c r="F1680" s="38" t="s">
        <v>606</v>
      </c>
      <c r="G1680" s="39" t="s">
        <v>7522</v>
      </c>
      <c r="H1680" s="40">
        <v>44455</v>
      </c>
      <c r="I1680" s="41">
        <f>Table13[[#This Row],[Fecha 
de 
expedición]]+1461</f>
        <v>45916</v>
      </c>
      <c r="J1680" s="62" t="str">
        <f t="shared" ca="1" si="78"/>
        <v>si</v>
      </c>
      <c r="K1680" s="8" t="str">
        <f t="shared" ca="1" si="79"/>
        <v/>
      </c>
      <c r="L1680" s="8"/>
      <c r="M1680" s="8" t="str">
        <f t="shared" ca="1" si="80"/>
        <v>no</v>
      </c>
      <c r="Q1680" s="23" t="str" cm="1">
        <f t="array" aca="1" ref="Q1680" ca="1">_xlfn.IFS(J1680="no","no",$B$10="si","si")</f>
        <v>si</v>
      </c>
    </row>
    <row r="1681" spans="1:17" x14ac:dyDescent="0.3">
      <c r="A1681" s="61" t="s">
        <v>7523</v>
      </c>
      <c r="B1681" s="56" t="s">
        <v>44</v>
      </c>
      <c r="C1681" s="57" t="s">
        <v>7524</v>
      </c>
      <c r="D1681" s="38" t="s">
        <v>57</v>
      </c>
      <c r="E1681" s="178" t="s">
        <v>7525</v>
      </c>
      <c r="F1681" s="38" t="s">
        <v>53</v>
      </c>
      <c r="G1681" s="39" t="s">
        <v>7526</v>
      </c>
      <c r="H1681" s="40">
        <v>44455</v>
      </c>
      <c r="I1681" s="41">
        <f>Table13[[#This Row],[Fecha 
de 
expedición]]+1461</f>
        <v>45916</v>
      </c>
      <c r="J1681" s="62" t="str">
        <f t="shared" ref="J1681:J1744" ca="1" si="81">IF(I1681&gt;=TODAY(),"si","no")</f>
        <v>si</v>
      </c>
      <c r="K1681" s="8" t="str">
        <f t="shared" ref="K1681:K1744" ca="1" si="82">IF(ABS(_xlfn.DAYS(TODAY(),I1681))&lt;$B$9,"Debe renovar licencia luego de curso de 8 horas","")</f>
        <v/>
      </c>
      <c r="L1681" s="8"/>
      <c r="M1681" s="8" t="str">
        <f t="shared" ref="M1681:M1744" ca="1" si="83">IF(AND(J1681="no",$B$10="si"),"si","no")</f>
        <v>no</v>
      </c>
      <c r="Q1681" s="23" t="str" cm="1">
        <f t="array" aca="1" ref="Q1681" ca="1">_xlfn.IFS(J1681="no","no",$B$10="si","si")</f>
        <v>si</v>
      </c>
    </row>
    <row r="1682" spans="1:17" x14ac:dyDescent="0.3">
      <c r="A1682" s="61" t="s">
        <v>7527</v>
      </c>
      <c r="B1682" s="56" t="s">
        <v>44</v>
      </c>
      <c r="C1682" s="57" t="s">
        <v>7528</v>
      </c>
      <c r="D1682" s="38" t="s">
        <v>57</v>
      </c>
      <c r="E1682" s="178" t="s">
        <v>7529</v>
      </c>
      <c r="F1682" s="38" t="s">
        <v>109</v>
      </c>
      <c r="G1682" s="39" t="s">
        <v>7530</v>
      </c>
      <c r="H1682" s="40">
        <v>44455</v>
      </c>
      <c r="I1682" s="41">
        <f>Table13[[#This Row],[Fecha 
de 
expedición]]+1461</f>
        <v>45916</v>
      </c>
      <c r="J1682" s="62" t="str">
        <f t="shared" ca="1" si="81"/>
        <v>si</v>
      </c>
      <c r="K1682" s="8" t="str">
        <f t="shared" ca="1" si="82"/>
        <v/>
      </c>
      <c r="L1682" s="8"/>
      <c r="M1682" s="8" t="str">
        <f t="shared" ca="1" si="83"/>
        <v>no</v>
      </c>
      <c r="Q1682" s="23" t="str" cm="1">
        <f t="array" aca="1" ref="Q1682" ca="1">_xlfn.IFS(J1682="no","no",$B$10="si","si")</f>
        <v>si</v>
      </c>
    </row>
    <row r="1683" spans="1:17" x14ac:dyDescent="0.3">
      <c r="A1683" s="61" t="s">
        <v>7531</v>
      </c>
      <c r="B1683" s="56" t="s">
        <v>44</v>
      </c>
      <c r="C1683" s="57" t="s">
        <v>7532</v>
      </c>
      <c r="D1683" s="38" t="s">
        <v>57</v>
      </c>
      <c r="E1683" s="178" t="s">
        <v>7533</v>
      </c>
      <c r="F1683" s="38" t="s">
        <v>237</v>
      </c>
      <c r="G1683" s="39" t="s">
        <v>7534</v>
      </c>
      <c r="H1683" s="40">
        <v>44455</v>
      </c>
      <c r="I1683" s="41">
        <f>Table13[[#This Row],[Fecha 
de 
expedición]]+1461</f>
        <v>45916</v>
      </c>
      <c r="J1683" s="62" t="str">
        <f t="shared" ca="1" si="81"/>
        <v>si</v>
      </c>
      <c r="K1683" s="8" t="str">
        <f t="shared" ca="1" si="82"/>
        <v/>
      </c>
      <c r="L1683" s="8"/>
      <c r="M1683" s="8" t="str">
        <f t="shared" ca="1" si="83"/>
        <v>no</v>
      </c>
      <c r="Q1683" s="23" t="str" cm="1">
        <f t="array" aca="1" ref="Q1683" ca="1">_xlfn.IFS(J1683="no","no",$B$10="si","si")</f>
        <v>si</v>
      </c>
    </row>
    <row r="1684" spans="1:17" x14ac:dyDescent="0.3">
      <c r="A1684" s="61" t="s">
        <v>7535</v>
      </c>
      <c r="B1684" s="56" t="s">
        <v>44</v>
      </c>
      <c r="C1684" s="57" t="s">
        <v>7536</v>
      </c>
      <c r="D1684" s="38" t="s">
        <v>57</v>
      </c>
      <c r="E1684" s="178" t="s">
        <v>7537</v>
      </c>
      <c r="F1684" s="38" t="s">
        <v>155</v>
      </c>
      <c r="G1684" s="39" t="s">
        <v>7538</v>
      </c>
      <c r="H1684" s="40">
        <v>44455</v>
      </c>
      <c r="I1684" s="41">
        <f>Table13[[#This Row],[Fecha 
de 
expedición]]+1461</f>
        <v>45916</v>
      </c>
      <c r="J1684" s="62" t="str">
        <f t="shared" ca="1" si="81"/>
        <v>si</v>
      </c>
      <c r="K1684" s="8" t="str">
        <f t="shared" ca="1" si="82"/>
        <v/>
      </c>
      <c r="L1684" s="8"/>
      <c r="M1684" s="8" t="str">
        <f t="shared" ca="1" si="83"/>
        <v>no</v>
      </c>
      <c r="Q1684" s="23" t="str" cm="1">
        <f t="array" aca="1" ref="Q1684" ca="1">_xlfn.IFS(J1684="no","no",$B$10="si","si")</f>
        <v>si</v>
      </c>
    </row>
    <row r="1685" spans="1:17" x14ac:dyDescent="0.3">
      <c r="A1685" s="61" t="s">
        <v>7539</v>
      </c>
      <c r="B1685" s="56" t="s">
        <v>44</v>
      </c>
      <c r="C1685" s="57" t="s">
        <v>7540</v>
      </c>
      <c r="D1685" s="38" t="s">
        <v>57</v>
      </c>
      <c r="E1685" s="178" t="s">
        <v>7541</v>
      </c>
      <c r="F1685" s="38" t="s">
        <v>53</v>
      </c>
      <c r="G1685" s="39" t="s">
        <v>7542</v>
      </c>
      <c r="H1685" s="40">
        <v>44460</v>
      </c>
      <c r="I1685" s="41">
        <f>Table13[[#This Row],[Fecha 
de 
expedición]]+1461</f>
        <v>45921</v>
      </c>
      <c r="J1685" s="62" t="str">
        <f t="shared" ca="1" si="81"/>
        <v>si</v>
      </c>
      <c r="K1685" s="8" t="str">
        <f t="shared" ca="1" si="82"/>
        <v/>
      </c>
      <c r="L1685" s="8"/>
      <c r="M1685" s="8" t="str">
        <f t="shared" ca="1" si="83"/>
        <v>no</v>
      </c>
      <c r="Q1685" s="23" t="str" cm="1">
        <f t="array" aca="1" ref="Q1685" ca="1">_xlfn.IFS(J1685="no","no",$B$10="si","si")</f>
        <v>si</v>
      </c>
    </row>
    <row r="1686" spans="1:17" x14ac:dyDescent="0.3">
      <c r="A1686" s="61" t="s">
        <v>7543</v>
      </c>
      <c r="B1686" s="56" t="s">
        <v>44</v>
      </c>
      <c r="C1686" s="57" t="s">
        <v>7544</v>
      </c>
      <c r="D1686" s="38" t="s">
        <v>57</v>
      </c>
      <c r="E1686" s="178" t="s">
        <v>7545</v>
      </c>
      <c r="F1686" s="38" t="s">
        <v>619</v>
      </c>
      <c r="G1686" s="39" t="s">
        <v>7546</v>
      </c>
      <c r="H1686" s="40">
        <v>44460</v>
      </c>
      <c r="I1686" s="41">
        <f>Table13[[#This Row],[Fecha 
de 
expedición]]+1461</f>
        <v>45921</v>
      </c>
      <c r="J1686" s="62" t="str">
        <f t="shared" ca="1" si="81"/>
        <v>si</v>
      </c>
      <c r="K1686" s="8" t="str">
        <f t="shared" ca="1" si="82"/>
        <v/>
      </c>
      <c r="L1686" s="8"/>
      <c r="M1686" s="8" t="str">
        <f t="shared" ca="1" si="83"/>
        <v>no</v>
      </c>
      <c r="Q1686" s="23" t="str" cm="1">
        <f t="array" aca="1" ref="Q1686" ca="1">_xlfn.IFS(J1686="no","no",$B$10="si","si")</f>
        <v>si</v>
      </c>
    </row>
    <row r="1687" spans="1:17" x14ac:dyDescent="0.3">
      <c r="A1687" s="61" t="s">
        <v>7547</v>
      </c>
      <c r="B1687" s="56" t="s">
        <v>44</v>
      </c>
      <c r="C1687" s="57" t="s">
        <v>7548</v>
      </c>
      <c r="D1687" s="38" t="s">
        <v>57</v>
      </c>
      <c r="E1687" s="178" t="s">
        <v>7549</v>
      </c>
      <c r="F1687" s="38" t="s">
        <v>3010</v>
      </c>
      <c r="G1687" s="39" t="s">
        <v>7550</v>
      </c>
      <c r="H1687" s="40">
        <v>44460</v>
      </c>
      <c r="I1687" s="41">
        <f>Table13[[#This Row],[Fecha 
de 
expedición]]+1461</f>
        <v>45921</v>
      </c>
      <c r="J1687" s="62" t="str">
        <f t="shared" ca="1" si="81"/>
        <v>si</v>
      </c>
      <c r="K1687" s="8" t="str">
        <f t="shared" ca="1" si="82"/>
        <v/>
      </c>
      <c r="L1687" s="8"/>
      <c r="M1687" s="8" t="str">
        <f t="shared" ca="1" si="83"/>
        <v>no</v>
      </c>
      <c r="Q1687" s="23" t="str" cm="1">
        <f t="array" aca="1" ref="Q1687" ca="1">_xlfn.IFS(J1687="no","no",$B$10="si","si")</f>
        <v>si</v>
      </c>
    </row>
    <row r="1688" spans="1:17" x14ac:dyDescent="0.3">
      <c r="A1688" s="61" t="s">
        <v>7551</v>
      </c>
      <c r="B1688" s="56" t="s">
        <v>44</v>
      </c>
      <c r="C1688" s="57" t="s">
        <v>7552</v>
      </c>
      <c r="D1688" s="38" t="s">
        <v>57</v>
      </c>
      <c r="E1688" s="178" t="s">
        <v>7553</v>
      </c>
      <c r="F1688" s="38" t="s">
        <v>3010</v>
      </c>
      <c r="G1688" s="39" t="s">
        <v>7554</v>
      </c>
      <c r="H1688" s="40">
        <v>44460</v>
      </c>
      <c r="I1688" s="41">
        <f>Table13[[#This Row],[Fecha 
de 
expedición]]+1461</f>
        <v>45921</v>
      </c>
      <c r="J1688" s="62" t="str">
        <f t="shared" ca="1" si="81"/>
        <v>si</v>
      </c>
      <c r="K1688" s="8" t="str">
        <f t="shared" ca="1" si="82"/>
        <v/>
      </c>
      <c r="L1688" s="8"/>
      <c r="M1688" s="8" t="str">
        <f t="shared" ca="1" si="83"/>
        <v>no</v>
      </c>
      <c r="Q1688" s="23" t="str" cm="1">
        <f t="array" aca="1" ref="Q1688" ca="1">_xlfn.IFS(J1688="no","no",$B$10="si","si")</f>
        <v>si</v>
      </c>
    </row>
    <row r="1689" spans="1:17" x14ac:dyDescent="0.3">
      <c r="A1689" s="61" t="s">
        <v>7555</v>
      </c>
      <c r="B1689" s="56" t="s">
        <v>44</v>
      </c>
      <c r="C1689" s="57" t="s">
        <v>7556</v>
      </c>
      <c r="D1689" s="38" t="s">
        <v>57</v>
      </c>
      <c r="E1689" s="178" t="s">
        <v>7557</v>
      </c>
      <c r="F1689" s="38" t="s">
        <v>466</v>
      </c>
      <c r="G1689" s="39" t="s">
        <v>7558</v>
      </c>
      <c r="H1689" s="40">
        <v>44463</v>
      </c>
      <c r="I1689" s="41">
        <f>Table13[[#This Row],[Fecha 
de 
expedición]]+1461</f>
        <v>45924</v>
      </c>
      <c r="J1689" s="62" t="str">
        <f t="shared" ca="1" si="81"/>
        <v>si</v>
      </c>
      <c r="K1689" s="8" t="str">
        <f t="shared" ca="1" si="82"/>
        <v/>
      </c>
      <c r="L1689" s="8"/>
      <c r="M1689" s="8" t="str">
        <f t="shared" ca="1" si="83"/>
        <v>no</v>
      </c>
      <c r="Q1689" s="23" t="str" cm="1">
        <f t="array" aca="1" ref="Q1689" ca="1">_xlfn.IFS(J1689="no","no",$B$10="si","si")</f>
        <v>si</v>
      </c>
    </row>
    <row r="1690" spans="1:17" x14ac:dyDescent="0.3">
      <c r="A1690" s="61" t="s">
        <v>7559</v>
      </c>
      <c r="B1690" s="56" t="s">
        <v>44</v>
      </c>
      <c r="C1690" s="57" t="s">
        <v>7560</v>
      </c>
      <c r="D1690" s="38" t="s">
        <v>46</v>
      </c>
      <c r="E1690" s="178" t="s">
        <v>7561</v>
      </c>
      <c r="F1690" s="38" t="s">
        <v>104</v>
      </c>
      <c r="G1690" s="39" t="s">
        <v>7562</v>
      </c>
      <c r="H1690" s="81">
        <v>44463</v>
      </c>
      <c r="I1690" s="84">
        <f>Table13[[#This Row],[Fecha 
de 
expedición]]+1461</f>
        <v>45924</v>
      </c>
      <c r="J1690" s="62" t="str">
        <f t="shared" ca="1" si="81"/>
        <v>si</v>
      </c>
      <c r="K1690" s="8" t="str">
        <f t="shared" ca="1" si="82"/>
        <v/>
      </c>
      <c r="L1690" s="8"/>
      <c r="M1690" s="8" t="str">
        <f t="shared" ca="1" si="83"/>
        <v>no</v>
      </c>
      <c r="Q1690" s="23" t="str" cm="1">
        <f t="array" aca="1" ref="Q1690" ca="1">_xlfn.IFS(J1690="no","no",$B$10="si","si")</f>
        <v>si</v>
      </c>
    </row>
    <row r="1691" spans="1:17" x14ac:dyDescent="0.3">
      <c r="A1691" s="61" t="s">
        <v>7563</v>
      </c>
      <c r="B1691" s="56" t="s">
        <v>44</v>
      </c>
      <c r="C1691" s="57" t="s">
        <v>7564</v>
      </c>
      <c r="D1691" s="186" t="s">
        <v>46</v>
      </c>
      <c r="E1691" s="58" t="s">
        <v>7565</v>
      </c>
      <c r="F1691" s="38" t="s">
        <v>1332</v>
      </c>
      <c r="G1691" s="39" t="s">
        <v>7566</v>
      </c>
      <c r="H1691" s="81">
        <v>44477</v>
      </c>
      <c r="I1691" s="41">
        <f>Table13[[#This Row],[Fecha 
de 
expedición]]+1461</f>
        <v>45938</v>
      </c>
      <c r="J1691" s="62" t="str">
        <f t="shared" ca="1" si="81"/>
        <v>si</v>
      </c>
      <c r="K1691" s="8" t="str">
        <f t="shared" ca="1" si="82"/>
        <v/>
      </c>
      <c r="L1691" s="8"/>
      <c r="M1691" s="8" t="str">
        <f t="shared" ca="1" si="83"/>
        <v>no</v>
      </c>
      <c r="Q1691" s="23" t="str" cm="1">
        <f t="array" aca="1" ref="Q1691" ca="1">_xlfn.IFS(J1691="no","no",$B$10="si","si")</f>
        <v>si</v>
      </c>
    </row>
    <row r="1692" spans="1:17" x14ac:dyDescent="0.3">
      <c r="A1692" s="61" t="s">
        <v>7567</v>
      </c>
      <c r="B1692" s="56" t="s">
        <v>44</v>
      </c>
      <c r="C1692" s="57" t="s">
        <v>7568</v>
      </c>
      <c r="D1692" s="186" t="s">
        <v>57</v>
      </c>
      <c r="E1692" s="58" t="s">
        <v>7569</v>
      </c>
      <c r="F1692" s="38" t="s">
        <v>7570</v>
      </c>
      <c r="G1692" s="39" t="s">
        <v>7571</v>
      </c>
      <c r="H1692" s="81">
        <v>44477</v>
      </c>
      <c r="I1692" s="41">
        <f>Table13[[#This Row],[Fecha 
de 
expedición]]+1461</f>
        <v>45938</v>
      </c>
      <c r="J1692" s="62" t="str">
        <f t="shared" ca="1" si="81"/>
        <v>si</v>
      </c>
      <c r="K1692" s="8" t="str">
        <f t="shared" ca="1" si="82"/>
        <v/>
      </c>
      <c r="L1692" s="8"/>
      <c r="M1692" s="8" t="str">
        <f t="shared" ca="1" si="83"/>
        <v>no</v>
      </c>
      <c r="Q1692" s="23" t="str" cm="1">
        <f t="array" aca="1" ref="Q1692" ca="1">_xlfn.IFS(J1692="no","no",$B$10="si","si")</f>
        <v>si</v>
      </c>
    </row>
    <row r="1693" spans="1:17" x14ac:dyDescent="0.3">
      <c r="A1693" s="61" t="s">
        <v>10312</v>
      </c>
      <c r="B1693" s="56" t="s">
        <v>44</v>
      </c>
      <c r="C1693" s="57" t="s">
        <v>7573</v>
      </c>
      <c r="D1693" s="186" t="s">
        <v>57</v>
      </c>
      <c r="E1693" s="58" t="s">
        <v>7574</v>
      </c>
      <c r="F1693" s="38" t="s">
        <v>294</v>
      </c>
      <c r="G1693" s="39" t="s">
        <v>7575</v>
      </c>
      <c r="H1693" s="81">
        <v>44477</v>
      </c>
      <c r="I1693" s="41">
        <f>Table13[[#This Row],[Fecha 
de 
expedición]]+1461</f>
        <v>45938</v>
      </c>
      <c r="J1693" s="62" t="str">
        <f t="shared" ca="1" si="81"/>
        <v>si</v>
      </c>
      <c r="K1693" s="8" t="str">
        <f t="shared" ca="1" si="82"/>
        <v/>
      </c>
      <c r="L1693" s="8"/>
      <c r="M1693" s="8" t="str">
        <f t="shared" ca="1" si="83"/>
        <v>no</v>
      </c>
      <c r="Q1693" s="23" t="str" cm="1">
        <f t="array" aca="1" ref="Q1693" ca="1">_xlfn.IFS(J1693="no","no",$B$10="si","si")</f>
        <v>si</v>
      </c>
    </row>
    <row r="1694" spans="1:17" x14ac:dyDescent="0.3">
      <c r="A1694" s="61" t="s">
        <v>7576</v>
      </c>
      <c r="B1694" s="56" t="s">
        <v>44</v>
      </c>
      <c r="C1694" s="57" t="s">
        <v>7577</v>
      </c>
      <c r="D1694" s="186" t="s">
        <v>57</v>
      </c>
      <c r="E1694" s="58" t="s">
        <v>7578</v>
      </c>
      <c r="F1694" s="38" t="s">
        <v>204</v>
      </c>
      <c r="G1694" s="39" t="s">
        <v>7579</v>
      </c>
      <c r="H1694" s="81">
        <v>44477</v>
      </c>
      <c r="I1694" s="41">
        <f>Table13[[#This Row],[Fecha 
de 
expedición]]+1461</f>
        <v>45938</v>
      </c>
      <c r="J1694" s="62" t="str">
        <f t="shared" ca="1" si="81"/>
        <v>si</v>
      </c>
      <c r="K1694" s="8" t="str">
        <f t="shared" ca="1" si="82"/>
        <v/>
      </c>
      <c r="L1694" s="8"/>
      <c r="M1694" s="8" t="str">
        <f t="shared" ca="1" si="83"/>
        <v>no</v>
      </c>
      <c r="Q1694" s="23" t="str" cm="1">
        <f t="array" aca="1" ref="Q1694" ca="1">_xlfn.IFS(J1694="no","no",$B$10="si","si")</f>
        <v>si</v>
      </c>
    </row>
    <row r="1695" spans="1:17" x14ac:dyDescent="0.3">
      <c r="A1695" s="61" t="s">
        <v>7580</v>
      </c>
      <c r="B1695" s="56" t="s">
        <v>44</v>
      </c>
      <c r="C1695" s="57" t="s">
        <v>7581</v>
      </c>
      <c r="D1695" s="186" t="s">
        <v>57</v>
      </c>
      <c r="E1695" s="58" t="s">
        <v>7582</v>
      </c>
      <c r="F1695" s="38" t="s">
        <v>150</v>
      </c>
      <c r="G1695" s="39" t="s">
        <v>7583</v>
      </c>
      <c r="H1695" s="81">
        <v>44477</v>
      </c>
      <c r="I1695" s="41">
        <f>Table13[[#This Row],[Fecha 
de 
expedición]]+1461</f>
        <v>45938</v>
      </c>
      <c r="J1695" s="62" t="str">
        <f t="shared" ca="1" si="81"/>
        <v>si</v>
      </c>
      <c r="K1695" s="8" t="str">
        <f t="shared" ca="1" si="82"/>
        <v/>
      </c>
      <c r="L1695" s="8"/>
      <c r="M1695" s="8" t="str">
        <f t="shared" ca="1" si="83"/>
        <v>no</v>
      </c>
      <c r="Q1695" s="23" t="str" cm="1">
        <f t="array" aca="1" ref="Q1695" ca="1">_xlfn.IFS(J1695="no","no",$B$10="si","si")</f>
        <v>si</v>
      </c>
    </row>
    <row r="1696" spans="1:17" x14ac:dyDescent="0.3">
      <c r="A1696" s="61" t="s">
        <v>7584</v>
      </c>
      <c r="B1696" s="56" t="s">
        <v>44</v>
      </c>
      <c r="C1696" s="57" t="s">
        <v>7585</v>
      </c>
      <c r="D1696" s="186" t="s">
        <v>57</v>
      </c>
      <c r="E1696" s="58" t="s">
        <v>7586</v>
      </c>
      <c r="F1696" s="38" t="s">
        <v>168</v>
      </c>
      <c r="G1696" s="39" t="s">
        <v>7587</v>
      </c>
      <c r="H1696" s="81">
        <v>44477</v>
      </c>
      <c r="I1696" s="41">
        <f>Table13[[#This Row],[Fecha 
de 
expedición]]+1461</f>
        <v>45938</v>
      </c>
      <c r="J1696" s="62" t="str">
        <f t="shared" ca="1" si="81"/>
        <v>si</v>
      </c>
      <c r="K1696" s="8" t="str">
        <f t="shared" ca="1" si="82"/>
        <v/>
      </c>
      <c r="L1696" s="8"/>
      <c r="M1696" s="8" t="str">
        <f t="shared" ca="1" si="83"/>
        <v>no</v>
      </c>
      <c r="Q1696" s="23" t="str" cm="1">
        <f t="array" aca="1" ref="Q1696" ca="1">_xlfn.IFS(J1696="no","no",$B$10="si","si")</f>
        <v>si</v>
      </c>
    </row>
    <row r="1697" spans="1:17" x14ac:dyDescent="0.3">
      <c r="A1697" s="61" t="s">
        <v>7588</v>
      </c>
      <c r="B1697" s="56" t="s">
        <v>44</v>
      </c>
      <c r="C1697" s="57" t="s">
        <v>7589</v>
      </c>
      <c r="D1697" s="186" t="s">
        <v>57</v>
      </c>
      <c r="E1697" s="58" t="s">
        <v>7590</v>
      </c>
      <c r="F1697" s="38" t="s">
        <v>508</v>
      </c>
      <c r="G1697" s="39" t="s">
        <v>7591</v>
      </c>
      <c r="H1697" s="81">
        <v>44477</v>
      </c>
      <c r="I1697" s="41">
        <f>Table13[[#This Row],[Fecha 
de 
expedición]]+1461</f>
        <v>45938</v>
      </c>
      <c r="J1697" s="62" t="str">
        <f t="shared" ca="1" si="81"/>
        <v>si</v>
      </c>
      <c r="K1697" s="8" t="str">
        <f t="shared" ca="1" si="82"/>
        <v/>
      </c>
      <c r="L1697" s="8"/>
      <c r="M1697" s="8" t="str">
        <f t="shared" ca="1" si="83"/>
        <v>no</v>
      </c>
      <c r="Q1697" s="23" t="str" cm="1">
        <f t="array" aca="1" ref="Q1697" ca="1">_xlfn.IFS(J1697="no","no",$B$10="si","si")</f>
        <v>si</v>
      </c>
    </row>
    <row r="1698" spans="1:17" x14ac:dyDescent="0.3">
      <c r="A1698" s="61" t="s">
        <v>7592</v>
      </c>
      <c r="B1698" s="56" t="s">
        <v>44</v>
      </c>
      <c r="C1698" s="57" t="s">
        <v>7593</v>
      </c>
      <c r="D1698" s="38" t="s">
        <v>57</v>
      </c>
      <c r="E1698" s="60" t="s">
        <v>7594</v>
      </c>
      <c r="F1698" s="38" t="s">
        <v>1393</v>
      </c>
      <c r="G1698" s="39" t="s">
        <v>7595</v>
      </c>
      <c r="H1698" s="81">
        <v>44487</v>
      </c>
      <c r="I1698" s="41">
        <f>Table13[[#This Row],[Fecha 
de 
expedición]]+1461</f>
        <v>45948</v>
      </c>
      <c r="J1698" s="62" t="str">
        <f t="shared" ca="1" si="81"/>
        <v>si</v>
      </c>
      <c r="K1698" s="8" t="str">
        <f t="shared" ca="1" si="82"/>
        <v/>
      </c>
      <c r="L1698" s="8"/>
      <c r="M1698" s="8" t="str">
        <f t="shared" ca="1" si="83"/>
        <v>no</v>
      </c>
      <c r="Q1698" s="23" t="str" cm="1">
        <f t="array" aca="1" ref="Q1698" ca="1">_xlfn.IFS(J1698="no","no",$B$10="si","si")</f>
        <v>si</v>
      </c>
    </row>
    <row r="1699" spans="1:17" x14ac:dyDescent="0.3">
      <c r="A1699" s="61" t="s">
        <v>7596</v>
      </c>
      <c r="B1699" s="56" t="s">
        <v>44</v>
      </c>
      <c r="C1699" s="57" t="s">
        <v>7597</v>
      </c>
      <c r="D1699" s="38" t="s">
        <v>57</v>
      </c>
      <c r="E1699" s="60" t="s">
        <v>7598</v>
      </c>
      <c r="F1699" s="38" t="s">
        <v>678</v>
      </c>
      <c r="G1699" s="39" t="s">
        <v>7599</v>
      </c>
      <c r="H1699" s="81">
        <v>44487</v>
      </c>
      <c r="I1699" s="41">
        <f>Table13[[#This Row],[Fecha 
de 
expedición]]+1461</f>
        <v>45948</v>
      </c>
      <c r="J1699" s="62" t="str">
        <f t="shared" ca="1" si="81"/>
        <v>si</v>
      </c>
      <c r="K1699" s="8" t="str">
        <f t="shared" ca="1" si="82"/>
        <v/>
      </c>
      <c r="L1699" s="8"/>
      <c r="M1699" s="8" t="str">
        <f t="shared" ca="1" si="83"/>
        <v>no</v>
      </c>
      <c r="Q1699" s="23" t="str" cm="1">
        <f t="array" aca="1" ref="Q1699" ca="1">_xlfn.IFS(J1699="no","no",$B$10="si","si")</f>
        <v>si</v>
      </c>
    </row>
    <row r="1700" spans="1:17" x14ac:dyDescent="0.3">
      <c r="A1700" s="61" t="s">
        <v>7600</v>
      </c>
      <c r="B1700" s="56" t="s">
        <v>44</v>
      </c>
      <c r="C1700" s="57" t="s">
        <v>7601</v>
      </c>
      <c r="D1700" s="38" t="s">
        <v>57</v>
      </c>
      <c r="E1700" s="60" t="s">
        <v>7602</v>
      </c>
      <c r="F1700" s="38" t="s">
        <v>94</v>
      </c>
      <c r="G1700" s="39" t="s">
        <v>7603</v>
      </c>
      <c r="H1700" s="81">
        <v>44487</v>
      </c>
      <c r="I1700" s="41">
        <f>Table13[[#This Row],[Fecha 
de 
expedición]]+1461</f>
        <v>45948</v>
      </c>
      <c r="J1700" s="62" t="str">
        <f t="shared" ca="1" si="81"/>
        <v>si</v>
      </c>
      <c r="K1700" s="8" t="str">
        <f t="shared" ca="1" si="82"/>
        <v/>
      </c>
      <c r="L1700" s="8"/>
      <c r="M1700" s="8" t="str">
        <f t="shared" ca="1" si="83"/>
        <v>no</v>
      </c>
      <c r="Q1700" s="23" t="str" cm="1">
        <f t="array" aca="1" ref="Q1700" ca="1">_xlfn.IFS(J1700="no","no",$B$10="si","si")</f>
        <v>si</v>
      </c>
    </row>
    <row r="1701" spans="1:17" x14ac:dyDescent="0.3">
      <c r="A1701" s="61" t="s">
        <v>7604</v>
      </c>
      <c r="B1701" s="56" t="s">
        <v>44</v>
      </c>
      <c r="C1701" s="57" t="s">
        <v>7605</v>
      </c>
      <c r="D1701" s="38" t="s">
        <v>57</v>
      </c>
      <c r="E1701" s="60" t="s">
        <v>7606</v>
      </c>
      <c r="F1701" s="38" t="s">
        <v>560</v>
      </c>
      <c r="G1701" s="39" t="s">
        <v>7607</v>
      </c>
      <c r="H1701" s="81">
        <v>44487</v>
      </c>
      <c r="I1701" s="41">
        <f>Table13[[#This Row],[Fecha 
de 
expedición]]+1461</f>
        <v>45948</v>
      </c>
      <c r="J1701" s="62" t="str">
        <f t="shared" ca="1" si="81"/>
        <v>si</v>
      </c>
      <c r="K1701" s="8" t="str">
        <f t="shared" ca="1" si="82"/>
        <v/>
      </c>
      <c r="L1701" s="8"/>
      <c r="M1701" s="8" t="str">
        <f t="shared" ca="1" si="83"/>
        <v>no</v>
      </c>
      <c r="Q1701" s="23" t="str" cm="1">
        <f t="array" aca="1" ref="Q1701" ca="1">_xlfn.IFS(J1701="no","no",$B$10="si","si")</f>
        <v>si</v>
      </c>
    </row>
    <row r="1702" spans="1:17" x14ac:dyDescent="0.3">
      <c r="A1702" s="61" t="s">
        <v>7608</v>
      </c>
      <c r="B1702" s="56" t="s">
        <v>44</v>
      </c>
      <c r="C1702" s="57" t="s">
        <v>7609</v>
      </c>
      <c r="D1702" s="38" t="s">
        <v>57</v>
      </c>
      <c r="E1702" s="60" t="s">
        <v>7610</v>
      </c>
      <c r="F1702" s="38" t="s">
        <v>508</v>
      </c>
      <c r="G1702" s="39" t="s">
        <v>7611</v>
      </c>
      <c r="H1702" s="81">
        <v>44487</v>
      </c>
      <c r="I1702" s="84">
        <f>Table13[[#This Row],[Fecha 
de 
expedición]]+1461</f>
        <v>45948</v>
      </c>
      <c r="J1702" s="62" t="str">
        <f t="shared" ca="1" si="81"/>
        <v>si</v>
      </c>
      <c r="K1702" s="8" t="str">
        <f t="shared" ca="1" si="82"/>
        <v/>
      </c>
      <c r="L1702" s="8"/>
      <c r="M1702" s="8" t="str">
        <f t="shared" ca="1" si="83"/>
        <v>no</v>
      </c>
      <c r="Q1702" s="23" t="str" cm="1">
        <f t="array" aca="1" ref="Q1702" ca="1">_xlfn.IFS(J1702="no","no",$B$10="si","si")</f>
        <v>si</v>
      </c>
    </row>
    <row r="1703" spans="1:17" x14ac:dyDescent="0.3">
      <c r="A1703" s="61" t="s">
        <v>7612</v>
      </c>
      <c r="B1703" s="56" t="s">
        <v>44</v>
      </c>
      <c r="C1703" s="57" t="s">
        <v>7613</v>
      </c>
      <c r="D1703" s="38" t="s">
        <v>57</v>
      </c>
      <c r="E1703" s="60" t="s">
        <v>7614</v>
      </c>
      <c r="F1703" s="38" t="s">
        <v>299</v>
      </c>
      <c r="G1703" s="39" t="s">
        <v>7615</v>
      </c>
      <c r="H1703" s="81">
        <v>44487</v>
      </c>
      <c r="I1703" s="84">
        <f>Table13[[#This Row],[Fecha 
de 
expedición]]+1461</f>
        <v>45948</v>
      </c>
      <c r="J1703" s="62" t="str">
        <f t="shared" ca="1" si="81"/>
        <v>si</v>
      </c>
      <c r="K1703" s="8" t="str">
        <f t="shared" ca="1" si="82"/>
        <v/>
      </c>
      <c r="L1703" s="8"/>
      <c r="M1703" s="8" t="str">
        <f t="shared" ca="1" si="83"/>
        <v>no</v>
      </c>
      <c r="Q1703" s="23" t="str" cm="1">
        <f t="array" aca="1" ref="Q1703" ca="1">_xlfn.IFS(J1703="no","no",$B$10="si","si")</f>
        <v>si</v>
      </c>
    </row>
    <row r="1704" spans="1:17" x14ac:dyDescent="0.3">
      <c r="A1704" s="61" t="s">
        <v>7616</v>
      </c>
      <c r="B1704" s="56" t="s">
        <v>44</v>
      </c>
      <c r="C1704" s="57" t="s">
        <v>7617</v>
      </c>
      <c r="D1704" s="38" t="s">
        <v>57</v>
      </c>
      <c r="E1704" s="60" t="s">
        <v>7618</v>
      </c>
      <c r="F1704" s="38" t="s">
        <v>443</v>
      </c>
      <c r="G1704" s="39" t="s">
        <v>7619</v>
      </c>
      <c r="H1704" s="81">
        <v>44487</v>
      </c>
      <c r="I1704" s="84">
        <f>Table13[[#This Row],[Fecha 
de 
expedición]]+1461</f>
        <v>45948</v>
      </c>
      <c r="J1704" s="62" t="str">
        <f t="shared" ca="1" si="81"/>
        <v>si</v>
      </c>
      <c r="K1704" s="8" t="str">
        <f t="shared" ca="1" si="82"/>
        <v/>
      </c>
      <c r="L1704" s="8"/>
      <c r="M1704" s="8" t="str">
        <f t="shared" ca="1" si="83"/>
        <v>no</v>
      </c>
      <c r="Q1704" s="23" t="str" cm="1">
        <f t="array" aca="1" ref="Q1704" ca="1">_xlfn.IFS(J1704="no","no",$B$10="si","si")</f>
        <v>si</v>
      </c>
    </row>
    <row r="1705" spans="1:17" x14ac:dyDescent="0.3">
      <c r="A1705" s="61" t="s">
        <v>7620</v>
      </c>
      <c r="B1705" s="56" t="s">
        <v>44</v>
      </c>
      <c r="C1705" s="57" t="s">
        <v>7621</v>
      </c>
      <c r="D1705" s="38" t="s">
        <v>57</v>
      </c>
      <c r="E1705" s="60" t="s">
        <v>7622</v>
      </c>
      <c r="F1705" s="38" t="s">
        <v>155</v>
      </c>
      <c r="G1705" s="39" t="s">
        <v>7623</v>
      </c>
      <c r="H1705" s="81">
        <v>44487</v>
      </c>
      <c r="I1705" s="84">
        <f>Table13[[#This Row],[Fecha 
de 
expedición]]+1461</f>
        <v>45948</v>
      </c>
      <c r="J1705" s="62" t="str">
        <f t="shared" ca="1" si="81"/>
        <v>si</v>
      </c>
      <c r="K1705" s="8" t="str">
        <f t="shared" ca="1" si="82"/>
        <v/>
      </c>
      <c r="L1705" s="8"/>
      <c r="M1705" s="8" t="str">
        <f t="shared" ca="1" si="83"/>
        <v>no</v>
      </c>
      <c r="Q1705" s="23" t="str" cm="1">
        <f t="array" aca="1" ref="Q1705" ca="1">_xlfn.IFS(J1705="no","no",$B$10="si","si")</f>
        <v>si</v>
      </c>
    </row>
    <row r="1706" spans="1:17" x14ac:dyDescent="0.3">
      <c r="A1706" s="61" t="s">
        <v>7624</v>
      </c>
      <c r="B1706" s="56" t="s">
        <v>44</v>
      </c>
      <c r="C1706" s="57" t="s">
        <v>7625</v>
      </c>
      <c r="D1706" s="38" t="s">
        <v>57</v>
      </c>
      <c r="E1706" s="60" t="s">
        <v>7626</v>
      </c>
      <c r="F1706" s="38" t="s">
        <v>448</v>
      </c>
      <c r="G1706" s="39" t="s">
        <v>7627</v>
      </c>
      <c r="H1706" s="81">
        <v>44487</v>
      </c>
      <c r="I1706" s="84">
        <f>Table13[[#This Row],[Fecha 
de 
expedición]]+1461</f>
        <v>45948</v>
      </c>
      <c r="J1706" s="62" t="str">
        <f t="shared" ca="1" si="81"/>
        <v>si</v>
      </c>
      <c r="K1706" s="8" t="str">
        <f t="shared" ca="1" si="82"/>
        <v/>
      </c>
      <c r="L1706" s="8"/>
      <c r="M1706" s="8" t="str">
        <f t="shared" ca="1" si="83"/>
        <v>no</v>
      </c>
      <c r="Q1706" s="23" t="str" cm="1">
        <f t="array" aca="1" ref="Q1706" ca="1">_xlfn.IFS(J1706="no","no",$B$10="si","si")</f>
        <v>si</v>
      </c>
    </row>
    <row r="1707" spans="1:17" x14ac:dyDescent="0.3">
      <c r="A1707" s="61" t="s">
        <v>7628</v>
      </c>
      <c r="B1707" s="56" t="s">
        <v>44</v>
      </c>
      <c r="C1707" s="57" t="s">
        <v>7629</v>
      </c>
      <c r="D1707" s="38" t="s">
        <v>57</v>
      </c>
      <c r="E1707" s="60" t="s">
        <v>7630</v>
      </c>
      <c r="F1707" s="38" t="s">
        <v>84</v>
      </c>
      <c r="G1707" s="39" t="s">
        <v>7631</v>
      </c>
      <c r="H1707" s="81">
        <v>44487</v>
      </c>
      <c r="I1707" s="84">
        <f>Table13[[#This Row],[Fecha 
de 
expedición]]+1461</f>
        <v>45948</v>
      </c>
      <c r="J1707" s="62" t="str">
        <f t="shared" ca="1" si="81"/>
        <v>si</v>
      </c>
      <c r="K1707" s="8" t="str">
        <f t="shared" ca="1" si="82"/>
        <v/>
      </c>
      <c r="L1707" s="8"/>
      <c r="M1707" s="8" t="str">
        <f t="shared" ca="1" si="83"/>
        <v>no</v>
      </c>
      <c r="Q1707" s="23" t="str" cm="1">
        <f t="array" aca="1" ref="Q1707" ca="1">_xlfn.IFS(J1707="no","no",$B$10="si","si")</f>
        <v>si</v>
      </c>
    </row>
    <row r="1708" spans="1:17" x14ac:dyDescent="0.3">
      <c r="A1708" s="61" t="s">
        <v>7632</v>
      </c>
      <c r="B1708" s="56" t="s">
        <v>44</v>
      </c>
      <c r="C1708" s="57" t="s">
        <v>7633</v>
      </c>
      <c r="D1708" s="38" t="s">
        <v>57</v>
      </c>
      <c r="E1708" s="60" t="s">
        <v>7634</v>
      </c>
      <c r="F1708" s="38" t="s">
        <v>844</v>
      </c>
      <c r="G1708" s="39" t="s">
        <v>7635</v>
      </c>
      <c r="H1708" s="81">
        <v>44487</v>
      </c>
      <c r="I1708" s="84">
        <f>Table13[[#This Row],[Fecha 
de 
expedición]]+1461</f>
        <v>45948</v>
      </c>
      <c r="J1708" s="62" t="str">
        <f t="shared" ca="1" si="81"/>
        <v>si</v>
      </c>
      <c r="K1708" s="8" t="str">
        <f t="shared" ca="1" si="82"/>
        <v/>
      </c>
      <c r="L1708" s="8"/>
      <c r="M1708" s="8" t="str">
        <f t="shared" ca="1" si="83"/>
        <v>no</v>
      </c>
      <c r="Q1708" s="23" t="str" cm="1">
        <f t="array" aca="1" ref="Q1708" ca="1">_xlfn.IFS(J1708="no","no",$B$10="si","si")</f>
        <v>si</v>
      </c>
    </row>
    <row r="1709" spans="1:17" x14ac:dyDescent="0.3">
      <c r="A1709" s="61" t="s">
        <v>7636</v>
      </c>
      <c r="B1709" s="56" t="s">
        <v>44</v>
      </c>
      <c r="C1709" s="57" t="s">
        <v>7637</v>
      </c>
      <c r="D1709" s="38" t="s">
        <v>57</v>
      </c>
      <c r="E1709" s="60" t="s">
        <v>7638</v>
      </c>
      <c r="F1709" s="38" t="s">
        <v>204</v>
      </c>
      <c r="G1709" s="39" t="s">
        <v>7639</v>
      </c>
      <c r="H1709" s="81">
        <v>44488</v>
      </c>
      <c r="I1709" s="84">
        <f>Table13[[#This Row],[Fecha 
de 
expedición]]+1461</f>
        <v>45949</v>
      </c>
      <c r="J1709" s="62" t="str">
        <f t="shared" ca="1" si="81"/>
        <v>si</v>
      </c>
      <c r="K1709" s="8" t="str">
        <f t="shared" ca="1" si="82"/>
        <v/>
      </c>
      <c r="L1709" s="8"/>
      <c r="M1709" s="8" t="str">
        <f t="shared" ca="1" si="83"/>
        <v>no</v>
      </c>
      <c r="Q1709" s="23" t="str" cm="1">
        <f t="array" aca="1" ref="Q1709" ca="1">_xlfn.IFS(J1709="no","no",$B$10="si","si")</f>
        <v>si</v>
      </c>
    </row>
    <row r="1710" spans="1:17" x14ac:dyDescent="0.3">
      <c r="A1710" s="61" t="s">
        <v>7640</v>
      </c>
      <c r="B1710" s="56" t="s">
        <v>44</v>
      </c>
      <c r="C1710" s="57" t="s">
        <v>7641</v>
      </c>
      <c r="D1710" s="38" t="s">
        <v>57</v>
      </c>
      <c r="E1710" s="60" t="s">
        <v>7642</v>
      </c>
      <c r="F1710" s="38" t="s">
        <v>443</v>
      </c>
      <c r="G1710" s="39" t="s">
        <v>7643</v>
      </c>
      <c r="H1710" s="81">
        <v>44491</v>
      </c>
      <c r="I1710" s="84">
        <f>Table13[[#This Row],[Fecha 
de 
expedición]]+1461</f>
        <v>45952</v>
      </c>
      <c r="J1710" s="62" t="str">
        <f t="shared" ca="1" si="81"/>
        <v>si</v>
      </c>
      <c r="K1710" s="8" t="str">
        <f t="shared" ca="1" si="82"/>
        <v/>
      </c>
      <c r="L1710" s="8"/>
      <c r="M1710" s="8" t="str">
        <f t="shared" ca="1" si="83"/>
        <v>no</v>
      </c>
      <c r="Q1710" s="23" t="str" cm="1">
        <f t="array" aca="1" ref="Q1710" ca="1">_xlfn.IFS(J1710="no","no",$B$10="si","si")</f>
        <v>si</v>
      </c>
    </row>
    <row r="1711" spans="1:17" x14ac:dyDescent="0.3">
      <c r="A1711" s="61" t="s">
        <v>7644</v>
      </c>
      <c r="B1711" s="56" t="s">
        <v>44</v>
      </c>
      <c r="C1711" s="57" t="s">
        <v>7645</v>
      </c>
      <c r="D1711" s="38" t="s">
        <v>57</v>
      </c>
      <c r="E1711" s="60" t="s">
        <v>7646</v>
      </c>
      <c r="F1711" s="38" t="s">
        <v>155</v>
      </c>
      <c r="G1711" s="39" t="s">
        <v>7647</v>
      </c>
      <c r="H1711" s="81">
        <v>44491</v>
      </c>
      <c r="I1711" s="84">
        <f>Table13[[#This Row],[Fecha 
de 
expedición]]+1461</f>
        <v>45952</v>
      </c>
      <c r="J1711" s="62" t="str">
        <f t="shared" ca="1" si="81"/>
        <v>si</v>
      </c>
      <c r="K1711" s="8" t="str">
        <f t="shared" ca="1" si="82"/>
        <v/>
      </c>
      <c r="L1711" s="8"/>
      <c r="M1711" s="8" t="str">
        <f t="shared" ca="1" si="83"/>
        <v>no</v>
      </c>
      <c r="Q1711" s="23" t="str" cm="1">
        <f t="array" aca="1" ref="Q1711" ca="1">_xlfn.IFS(J1711="no","no",$B$10="si","si")</f>
        <v>si</v>
      </c>
    </row>
    <row r="1712" spans="1:17" x14ac:dyDescent="0.3">
      <c r="A1712" s="61" t="s">
        <v>7648</v>
      </c>
      <c r="B1712" s="56" t="s">
        <v>44</v>
      </c>
      <c r="C1712" s="57" t="s">
        <v>7649</v>
      </c>
      <c r="D1712" s="38" t="s">
        <v>46</v>
      </c>
      <c r="E1712" s="60" t="s">
        <v>7650</v>
      </c>
      <c r="F1712" s="38" t="s">
        <v>168</v>
      </c>
      <c r="G1712" s="39" t="s">
        <v>7651</v>
      </c>
      <c r="H1712" s="81">
        <v>44491</v>
      </c>
      <c r="I1712" s="84">
        <f>Table13[[#This Row],[Fecha 
de 
expedición]]+1461</f>
        <v>45952</v>
      </c>
      <c r="J1712" s="62" t="str">
        <f t="shared" ca="1" si="81"/>
        <v>si</v>
      </c>
      <c r="K1712" s="8" t="str">
        <f t="shared" ca="1" si="82"/>
        <v/>
      </c>
      <c r="L1712" s="8"/>
      <c r="M1712" s="8" t="str">
        <f t="shared" ca="1" si="83"/>
        <v>no</v>
      </c>
      <c r="Q1712" s="23" t="str" cm="1">
        <f t="array" aca="1" ref="Q1712" ca="1">_xlfn.IFS(J1712="no","no",$B$10="si","si")</f>
        <v>si</v>
      </c>
    </row>
    <row r="1713" spans="1:17" x14ac:dyDescent="0.3">
      <c r="A1713" s="61" t="s">
        <v>7652</v>
      </c>
      <c r="B1713" s="56" t="s">
        <v>44</v>
      </c>
      <c r="C1713" s="57" t="s">
        <v>7653</v>
      </c>
      <c r="D1713" s="38" t="s">
        <v>57</v>
      </c>
      <c r="E1713" s="60" t="s">
        <v>7654</v>
      </c>
      <c r="F1713" s="38" t="s">
        <v>709</v>
      </c>
      <c r="G1713" s="39" t="s">
        <v>7655</v>
      </c>
      <c r="H1713" s="81">
        <v>44491</v>
      </c>
      <c r="I1713" s="84">
        <f>Table13[[#This Row],[Fecha 
de 
expedición]]+1461</f>
        <v>45952</v>
      </c>
      <c r="J1713" s="62" t="str">
        <f t="shared" ca="1" si="81"/>
        <v>si</v>
      </c>
      <c r="K1713" s="8" t="str">
        <f t="shared" ca="1" si="82"/>
        <v/>
      </c>
      <c r="L1713" s="8"/>
      <c r="M1713" s="8" t="str">
        <f t="shared" ca="1" si="83"/>
        <v>no</v>
      </c>
      <c r="Q1713" s="23" t="str" cm="1">
        <f t="array" aca="1" ref="Q1713" ca="1">_xlfn.IFS(J1713="no","no",$B$10="si","si")</f>
        <v>si</v>
      </c>
    </row>
    <row r="1714" spans="1:17" x14ac:dyDescent="0.3">
      <c r="A1714" s="61" t="s">
        <v>7656</v>
      </c>
      <c r="B1714" s="56" t="s">
        <v>44</v>
      </c>
      <c r="C1714" s="57" t="s">
        <v>7657</v>
      </c>
      <c r="D1714" s="38" t="s">
        <v>57</v>
      </c>
      <c r="E1714" s="60" t="s">
        <v>7658</v>
      </c>
      <c r="F1714" s="38" t="s">
        <v>1204</v>
      </c>
      <c r="G1714" s="39" t="s">
        <v>7659</v>
      </c>
      <c r="H1714" s="81">
        <v>44491</v>
      </c>
      <c r="I1714" s="84">
        <f>Table13[[#This Row],[Fecha 
de 
expedición]]+1461</f>
        <v>45952</v>
      </c>
      <c r="J1714" s="62" t="str">
        <f t="shared" ca="1" si="81"/>
        <v>si</v>
      </c>
      <c r="K1714" s="8" t="str">
        <f t="shared" ca="1" si="82"/>
        <v/>
      </c>
      <c r="L1714" s="8"/>
      <c r="M1714" s="8" t="str">
        <f t="shared" ca="1" si="83"/>
        <v>no</v>
      </c>
      <c r="Q1714" s="23" t="str" cm="1">
        <f t="array" aca="1" ref="Q1714" ca="1">_xlfn.IFS(J1714="no","no",$B$10="si","si")</f>
        <v>si</v>
      </c>
    </row>
    <row r="1715" spans="1:17" x14ac:dyDescent="0.3">
      <c r="A1715" s="61" t="s">
        <v>7660</v>
      </c>
      <c r="B1715" s="56" t="s">
        <v>44</v>
      </c>
      <c r="C1715" s="57" t="s">
        <v>7661</v>
      </c>
      <c r="D1715" s="38" t="s">
        <v>57</v>
      </c>
      <c r="E1715" s="60" t="s">
        <v>7662</v>
      </c>
      <c r="F1715" s="38" t="s">
        <v>606</v>
      </c>
      <c r="G1715" s="39" t="s">
        <v>7663</v>
      </c>
      <c r="H1715" s="81">
        <v>44491</v>
      </c>
      <c r="I1715" s="84">
        <f>Table13[[#This Row],[Fecha 
de 
expedición]]+1461</f>
        <v>45952</v>
      </c>
      <c r="J1715" s="62" t="str">
        <f t="shared" ca="1" si="81"/>
        <v>si</v>
      </c>
      <c r="K1715" s="8" t="str">
        <f t="shared" ca="1" si="82"/>
        <v/>
      </c>
      <c r="L1715" s="8"/>
      <c r="M1715" s="8" t="str">
        <f t="shared" ca="1" si="83"/>
        <v>no</v>
      </c>
      <c r="Q1715" s="23" t="str" cm="1">
        <f t="array" aca="1" ref="Q1715" ca="1">_xlfn.IFS(J1715="no","no",$B$10="si","si")</f>
        <v>si</v>
      </c>
    </row>
    <row r="1716" spans="1:17" x14ac:dyDescent="0.3">
      <c r="A1716" s="61" t="s">
        <v>7664</v>
      </c>
      <c r="B1716" s="56" t="s">
        <v>44</v>
      </c>
      <c r="C1716" s="57" t="s">
        <v>7665</v>
      </c>
      <c r="D1716" s="38" t="s">
        <v>46</v>
      </c>
      <c r="E1716" s="60" t="s">
        <v>7666</v>
      </c>
      <c r="F1716" s="38" t="s">
        <v>704</v>
      </c>
      <c r="G1716" s="39" t="s">
        <v>7667</v>
      </c>
      <c r="H1716" s="81">
        <v>44491</v>
      </c>
      <c r="I1716" s="84">
        <f>Table13[[#This Row],[Fecha 
de 
expedición]]+1461</f>
        <v>45952</v>
      </c>
      <c r="J1716" s="62" t="str">
        <f t="shared" ca="1" si="81"/>
        <v>si</v>
      </c>
      <c r="K1716" s="8" t="str">
        <f t="shared" ca="1" si="82"/>
        <v/>
      </c>
      <c r="L1716" s="8"/>
      <c r="M1716" s="8" t="str">
        <f t="shared" ca="1" si="83"/>
        <v>no</v>
      </c>
      <c r="Q1716" s="23" t="str" cm="1">
        <f t="array" aca="1" ref="Q1716" ca="1">_xlfn.IFS(J1716="no","no",$B$10="si","si")</f>
        <v>si</v>
      </c>
    </row>
    <row r="1717" spans="1:17" x14ac:dyDescent="0.3">
      <c r="A1717" s="61" t="s">
        <v>7668</v>
      </c>
      <c r="B1717" s="56" t="s">
        <v>44</v>
      </c>
      <c r="C1717" s="57" t="s">
        <v>7669</v>
      </c>
      <c r="D1717" s="38" t="s">
        <v>46</v>
      </c>
      <c r="E1717" s="60" t="s">
        <v>7670</v>
      </c>
      <c r="F1717" s="38" t="s">
        <v>1393</v>
      </c>
      <c r="G1717" s="39" t="s">
        <v>7671</v>
      </c>
      <c r="H1717" s="81">
        <v>44491</v>
      </c>
      <c r="I1717" s="84">
        <f>Table13[[#This Row],[Fecha 
de 
expedición]]+1461</f>
        <v>45952</v>
      </c>
      <c r="J1717" s="62" t="str">
        <f t="shared" ca="1" si="81"/>
        <v>si</v>
      </c>
      <c r="K1717" s="8" t="str">
        <f t="shared" ca="1" si="82"/>
        <v/>
      </c>
      <c r="L1717" s="8"/>
      <c r="M1717" s="8" t="str">
        <f t="shared" ca="1" si="83"/>
        <v>no</v>
      </c>
      <c r="Q1717" s="23" t="str" cm="1">
        <f t="array" aca="1" ref="Q1717" ca="1">_xlfn.IFS(J1717="no","no",$B$10="si","si")</f>
        <v>si</v>
      </c>
    </row>
    <row r="1718" spans="1:17" x14ac:dyDescent="0.3">
      <c r="A1718" s="61" t="s">
        <v>7672</v>
      </c>
      <c r="B1718" s="56" t="s">
        <v>44</v>
      </c>
      <c r="C1718" s="57" t="s">
        <v>7673</v>
      </c>
      <c r="D1718" s="38" t="s">
        <v>46</v>
      </c>
      <c r="E1718" s="60" t="s">
        <v>7674</v>
      </c>
      <c r="F1718" s="38" t="s">
        <v>74</v>
      </c>
      <c r="G1718" s="39" t="s">
        <v>7675</v>
      </c>
      <c r="H1718" s="81">
        <v>44497</v>
      </c>
      <c r="I1718" s="84">
        <f>Table13[[#This Row],[Fecha 
de 
expedición]]+1461</f>
        <v>45958</v>
      </c>
      <c r="J1718" s="62" t="str">
        <f t="shared" ca="1" si="81"/>
        <v>si</v>
      </c>
      <c r="K1718" s="8" t="str">
        <f t="shared" ca="1" si="82"/>
        <v/>
      </c>
      <c r="L1718" s="8"/>
      <c r="M1718" s="8" t="str">
        <f t="shared" ca="1" si="83"/>
        <v>no</v>
      </c>
      <c r="Q1718" s="23" t="str" cm="1">
        <f t="array" aca="1" ref="Q1718" ca="1">_xlfn.IFS(J1718="no","no",$B$10="si","si")</f>
        <v>si</v>
      </c>
    </row>
    <row r="1719" spans="1:17" x14ac:dyDescent="0.3">
      <c r="A1719" s="61" t="s">
        <v>7676</v>
      </c>
      <c r="B1719" s="56" t="s">
        <v>44</v>
      </c>
      <c r="C1719" s="57" t="s">
        <v>7677</v>
      </c>
      <c r="D1719" s="38" t="s">
        <v>57</v>
      </c>
      <c r="E1719" s="60" t="s">
        <v>7678</v>
      </c>
      <c r="F1719" s="38" t="s">
        <v>1011</v>
      </c>
      <c r="G1719" s="39" t="s">
        <v>7679</v>
      </c>
      <c r="H1719" s="81">
        <v>44497</v>
      </c>
      <c r="I1719" s="84">
        <f>Table13[[#This Row],[Fecha 
de 
expedición]]+1461</f>
        <v>45958</v>
      </c>
      <c r="J1719" s="62" t="str">
        <f t="shared" ca="1" si="81"/>
        <v>si</v>
      </c>
      <c r="K1719" s="8" t="str">
        <f t="shared" ca="1" si="82"/>
        <v/>
      </c>
      <c r="L1719" s="8"/>
      <c r="M1719" s="8" t="str">
        <f t="shared" ca="1" si="83"/>
        <v>no</v>
      </c>
      <c r="Q1719" s="23" t="str" cm="1">
        <f t="array" aca="1" ref="Q1719" ca="1">_xlfn.IFS(J1719="no","no",$B$10="si","si")</f>
        <v>si</v>
      </c>
    </row>
    <row r="1720" spans="1:17" x14ac:dyDescent="0.3">
      <c r="A1720" s="61" t="s">
        <v>7680</v>
      </c>
      <c r="B1720" s="56" t="s">
        <v>44</v>
      </c>
      <c r="C1720" s="57" t="s">
        <v>7681</v>
      </c>
      <c r="D1720" s="38" t="s">
        <v>57</v>
      </c>
      <c r="E1720" s="60" t="s">
        <v>7682</v>
      </c>
      <c r="F1720" s="38" t="s">
        <v>109</v>
      </c>
      <c r="G1720" s="39" t="s">
        <v>7683</v>
      </c>
      <c r="H1720" s="81">
        <v>44497</v>
      </c>
      <c r="I1720" s="84">
        <f>Table13[[#This Row],[Fecha 
de 
expedición]]+1461</f>
        <v>45958</v>
      </c>
      <c r="J1720" s="62" t="str">
        <f t="shared" ca="1" si="81"/>
        <v>si</v>
      </c>
      <c r="K1720" s="8" t="str">
        <f t="shared" ca="1" si="82"/>
        <v/>
      </c>
      <c r="L1720" s="8"/>
      <c r="M1720" s="8" t="str">
        <f t="shared" ca="1" si="83"/>
        <v>no</v>
      </c>
      <c r="Q1720" s="23" t="str" cm="1">
        <f t="array" aca="1" ref="Q1720" ca="1">_xlfn.IFS(J1720="no","no",$B$10="si","si")</f>
        <v>si</v>
      </c>
    </row>
    <row r="1721" spans="1:17" x14ac:dyDescent="0.3">
      <c r="A1721" s="61" t="s">
        <v>7684</v>
      </c>
      <c r="B1721" s="56" t="s">
        <v>44</v>
      </c>
      <c r="C1721" s="57" t="s">
        <v>7685</v>
      </c>
      <c r="D1721" s="38" t="s">
        <v>57</v>
      </c>
      <c r="E1721" s="60" t="s">
        <v>7686</v>
      </c>
      <c r="F1721" s="38" t="s">
        <v>237</v>
      </c>
      <c r="G1721" s="39" t="s">
        <v>7687</v>
      </c>
      <c r="H1721" s="81">
        <v>44497</v>
      </c>
      <c r="I1721" s="84">
        <f>Table13[[#This Row],[Fecha 
de 
expedición]]+1461</f>
        <v>45958</v>
      </c>
      <c r="J1721" s="62" t="str">
        <f t="shared" ca="1" si="81"/>
        <v>si</v>
      </c>
      <c r="K1721" s="8" t="str">
        <f t="shared" ca="1" si="82"/>
        <v/>
      </c>
      <c r="L1721" s="8"/>
      <c r="M1721" s="8" t="str">
        <f t="shared" ca="1" si="83"/>
        <v>no</v>
      </c>
      <c r="Q1721" s="23" t="str" cm="1">
        <f t="array" aca="1" ref="Q1721" ca="1">_xlfn.IFS(J1721="no","no",$B$10="si","si")</f>
        <v>si</v>
      </c>
    </row>
    <row r="1722" spans="1:17" x14ac:dyDescent="0.3">
      <c r="A1722" s="61" t="s">
        <v>7688</v>
      </c>
      <c r="B1722" s="56" t="s">
        <v>44</v>
      </c>
      <c r="C1722" s="57" t="s">
        <v>7689</v>
      </c>
      <c r="D1722" s="38" t="s">
        <v>57</v>
      </c>
      <c r="E1722" s="60" t="s">
        <v>7690</v>
      </c>
      <c r="F1722" s="38" t="s">
        <v>555</v>
      </c>
      <c r="G1722" s="39" t="s">
        <v>7691</v>
      </c>
      <c r="H1722" s="81">
        <v>44497</v>
      </c>
      <c r="I1722" s="84">
        <f>Table13[[#This Row],[Fecha 
de 
expedición]]+1461</f>
        <v>45958</v>
      </c>
      <c r="J1722" s="62" t="str">
        <f t="shared" ca="1" si="81"/>
        <v>si</v>
      </c>
      <c r="K1722" s="8" t="str">
        <f t="shared" ca="1" si="82"/>
        <v/>
      </c>
      <c r="L1722" s="8"/>
      <c r="M1722" s="8" t="str">
        <f t="shared" ca="1" si="83"/>
        <v>no</v>
      </c>
      <c r="Q1722" s="23" t="str" cm="1">
        <f t="array" aca="1" ref="Q1722" ca="1">_xlfn.IFS(J1722="no","no",$B$10="si","si")</f>
        <v>si</v>
      </c>
    </row>
    <row r="1723" spans="1:17" x14ac:dyDescent="0.3">
      <c r="A1723" s="61" t="s">
        <v>7692</v>
      </c>
      <c r="B1723" s="56" t="s">
        <v>44</v>
      </c>
      <c r="C1723" s="57" t="s">
        <v>7693</v>
      </c>
      <c r="D1723" s="38" t="s">
        <v>57</v>
      </c>
      <c r="E1723" s="60" t="s">
        <v>7694</v>
      </c>
      <c r="F1723" s="38" t="s">
        <v>285</v>
      </c>
      <c r="G1723" s="39" t="s">
        <v>7695</v>
      </c>
      <c r="H1723" s="81">
        <v>44497</v>
      </c>
      <c r="I1723" s="84">
        <f>Table13[[#This Row],[Fecha 
de 
expedición]]+1461</f>
        <v>45958</v>
      </c>
      <c r="J1723" s="62" t="str">
        <f t="shared" ca="1" si="81"/>
        <v>si</v>
      </c>
      <c r="K1723" s="8" t="str">
        <f t="shared" ca="1" si="82"/>
        <v/>
      </c>
      <c r="L1723" s="8"/>
      <c r="M1723" s="8" t="str">
        <f t="shared" ca="1" si="83"/>
        <v>no</v>
      </c>
      <c r="Q1723" s="23" t="str" cm="1">
        <f t="array" aca="1" ref="Q1723" ca="1">_xlfn.IFS(J1723="no","no",$B$10="si","si")</f>
        <v>si</v>
      </c>
    </row>
    <row r="1724" spans="1:17" x14ac:dyDescent="0.3">
      <c r="A1724" s="61" t="s">
        <v>7696</v>
      </c>
      <c r="B1724" s="56" t="s">
        <v>44</v>
      </c>
      <c r="C1724" s="57" t="s">
        <v>7697</v>
      </c>
      <c r="D1724" s="38" t="s">
        <v>57</v>
      </c>
      <c r="E1724" s="60" t="s">
        <v>7698</v>
      </c>
      <c r="F1724" s="38" t="s">
        <v>1053</v>
      </c>
      <c r="G1724" s="39" t="s">
        <v>7699</v>
      </c>
      <c r="H1724" s="81">
        <v>44497</v>
      </c>
      <c r="I1724" s="84">
        <f>Table13[[#This Row],[Fecha 
de 
expedición]]+1461</f>
        <v>45958</v>
      </c>
      <c r="J1724" s="62" t="str">
        <f t="shared" ca="1" si="81"/>
        <v>si</v>
      </c>
      <c r="K1724" s="8" t="str">
        <f t="shared" ca="1" si="82"/>
        <v/>
      </c>
      <c r="L1724" s="8"/>
      <c r="M1724" s="8" t="str">
        <f t="shared" ca="1" si="83"/>
        <v>no</v>
      </c>
      <c r="Q1724" s="23" t="str" cm="1">
        <f t="array" aca="1" ref="Q1724" ca="1">_xlfn.IFS(J1724="no","no",$B$10="si","si")</f>
        <v>si</v>
      </c>
    </row>
    <row r="1725" spans="1:17" x14ac:dyDescent="0.3">
      <c r="A1725" s="61" t="s">
        <v>7700</v>
      </c>
      <c r="B1725" s="56" t="s">
        <v>44</v>
      </c>
      <c r="C1725" s="57" t="s">
        <v>7701</v>
      </c>
      <c r="D1725" s="38" t="s">
        <v>57</v>
      </c>
      <c r="E1725" s="60" t="s">
        <v>7702</v>
      </c>
      <c r="F1725" s="38" t="s">
        <v>490</v>
      </c>
      <c r="G1725" s="39" t="s">
        <v>7703</v>
      </c>
      <c r="H1725" s="81">
        <v>44497</v>
      </c>
      <c r="I1725" s="84">
        <f>Table13[[#This Row],[Fecha 
de 
expedición]]+1461</f>
        <v>45958</v>
      </c>
      <c r="J1725" s="62" t="str">
        <f t="shared" ca="1" si="81"/>
        <v>si</v>
      </c>
      <c r="K1725" s="8" t="str">
        <f t="shared" ca="1" si="82"/>
        <v/>
      </c>
      <c r="L1725" s="8"/>
      <c r="M1725" s="8" t="str">
        <f t="shared" ca="1" si="83"/>
        <v>no</v>
      </c>
      <c r="Q1725" s="23" t="str" cm="1">
        <f t="array" aca="1" ref="Q1725" ca="1">_xlfn.IFS(J1725="no","no",$B$10="si","si")</f>
        <v>si</v>
      </c>
    </row>
    <row r="1726" spans="1:17" x14ac:dyDescent="0.3">
      <c r="A1726" s="61" t="s">
        <v>7704</v>
      </c>
      <c r="B1726" s="56" t="s">
        <v>44</v>
      </c>
      <c r="C1726" s="57" t="s">
        <v>7705</v>
      </c>
      <c r="D1726" s="38" t="s">
        <v>57</v>
      </c>
      <c r="E1726" s="60" t="s">
        <v>7706</v>
      </c>
      <c r="F1726" s="38" t="s">
        <v>1349</v>
      </c>
      <c r="G1726" s="39" t="s">
        <v>7707</v>
      </c>
      <c r="H1726" s="81">
        <v>44497</v>
      </c>
      <c r="I1726" s="84">
        <f>Table13[[#This Row],[Fecha 
de 
expedición]]+1461</f>
        <v>45958</v>
      </c>
      <c r="J1726" s="62" t="str">
        <f t="shared" ca="1" si="81"/>
        <v>si</v>
      </c>
      <c r="K1726" s="8" t="str">
        <f t="shared" ca="1" si="82"/>
        <v/>
      </c>
      <c r="L1726" s="8"/>
      <c r="M1726" s="8" t="str">
        <f t="shared" ca="1" si="83"/>
        <v>no</v>
      </c>
      <c r="Q1726" s="23" t="str" cm="1">
        <f t="array" aca="1" ref="Q1726" ca="1">_xlfn.IFS(J1726="no","no",$B$10="si","si")</f>
        <v>si</v>
      </c>
    </row>
    <row r="1727" spans="1:17" x14ac:dyDescent="0.3">
      <c r="A1727" s="61" t="s">
        <v>7708</v>
      </c>
      <c r="B1727" s="56" t="s">
        <v>44</v>
      </c>
      <c r="C1727" s="57" t="s">
        <v>7709</v>
      </c>
      <c r="D1727" s="38" t="s">
        <v>57</v>
      </c>
      <c r="E1727" s="60" t="s">
        <v>7710</v>
      </c>
      <c r="F1727" s="38" t="s">
        <v>1035</v>
      </c>
      <c r="G1727" s="39" t="s">
        <v>7711</v>
      </c>
      <c r="H1727" s="81">
        <v>44497</v>
      </c>
      <c r="I1727" s="84">
        <f>Table13[[#This Row],[Fecha 
de 
expedición]]+1461</f>
        <v>45958</v>
      </c>
      <c r="J1727" s="62" t="str">
        <f t="shared" ca="1" si="81"/>
        <v>si</v>
      </c>
      <c r="K1727" s="8" t="str">
        <f t="shared" ca="1" si="82"/>
        <v/>
      </c>
      <c r="L1727" s="8"/>
      <c r="M1727" s="8" t="str">
        <f t="shared" ca="1" si="83"/>
        <v>no</v>
      </c>
      <c r="Q1727" s="23" t="str" cm="1">
        <f t="array" aca="1" ref="Q1727" ca="1">_xlfn.IFS(J1727="no","no",$B$10="si","si")</f>
        <v>si</v>
      </c>
    </row>
    <row r="1728" spans="1:17" x14ac:dyDescent="0.3">
      <c r="A1728" s="61" t="s">
        <v>7712</v>
      </c>
      <c r="B1728" s="56" t="s">
        <v>44</v>
      </c>
      <c r="C1728" s="57" t="s">
        <v>7713</v>
      </c>
      <c r="D1728" s="38" t="s">
        <v>57</v>
      </c>
      <c r="E1728" s="60" t="s">
        <v>7714</v>
      </c>
      <c r="F1728" s="38" t="s">
        <v>109</v>
      </c>
      <c r="G1728" s="39" t="s">
        <v>7715</v>
      </c>
      <c r="H1728" s="81">
        <v>44497</v>
      </c>
      <c r="I1728" s="84">
        <f>Table13[[#This Row],[Fecha 
de 
expedición]]+1461</f>
        <v>45958</v>
      </c>
      <c r="J1728" s="62" t="str">
        <f t="shared" ca="1" si="81"/>
        <v>si</v>
      </c>
      <c r="K1728" s="8" t="str">
        <f t="shared" ca="1" si="82"/>
        <v/>
      </c>
      <c r="L1728" s="8"/>
      <c r="M1728" s="8" t="str">
        <f t="shared" ca="1" si="83"/>
        <v>no</v>
      </c>
      <c r="Q1728" s="23" t="str" cm="1">
        <f t="array" aca="1" ref="Q1728" ca="1">_xlfn.IFS(J1728="no","no",$B$10="si","si")</f>
        <v>si</v>
      </c>
    </row>
    <row r="1729" spans="1:17" x14ac:dyDescent="0.3">
      <c r="A1729" s="61" t="s">
        <v>7716</v>
      </c>
      <c r="B1729" s="56" t="s">
        <v>44</v>
      </c>
      <c r="C1729" s="57" t="s">
        <v>7717</v>
      </c>
      <c r="D1729" s="38" t="s">
        <v>57</v>
      </c>
      <c r="E1729" s="60" t="s">
        <v>7718</v>
      </c>
      <c r="F1729" s="38" t="s">
        <v>237</v>
      </c>
      <c r="G1729" s="39" t="s">
        <v>7719</v>
      </c>
      <c r="H1729" s="81">
        <v>44516</v>
      </c>
      <c r="I1729" s="84">
        <f>Table13[[#This Row],[Fecha 
de 
expedición]]+1461</f>
        <v>45977</v>
      </c>
      <c r="J1729" s="62" t="str">
        <f t="shared" ca="1" si="81"/>
        <v>si</v>
      </c>
      <c r="K1729" s="8" t="str">
        <f t="shared" ca="1" si="82"/>
        <v/>
      </c>
      <c r="L1729" s="8"/>
      <c r="M1729" s="8" t="str">
        <f t="shared" ca="1" si="83"/>
        <v>no</v>
      </c>
      <c r="Q1729" s="23" t="str" cm="1">
        <f t="array" aca="1" ref="Q1729" ca="1">_xlfn.IFS(J1729="no","no",$B$10="si","si")</f>
        <v>si</v>
      </c>
    </row>
    <row r="1730" spans="1:17" x14ac:dyDescent="0.3">
      <c r="A1730" s="61" t="s">
        <v>7720</v>
      </c>
      <c r="B1730" s="56" t="s">
        <v>44</v>
      </c>
      <c r="C1730" s="57" t="s">
        <v>7721</v>
      </c>
      <c r="D1730" s="38" t="s">
        <v>57</v>
      </c>
      <c r="E1730" s="60" t="s">
        <v>7722</v>
      </c>
      <c r="F1730" s="38" t="s">
        <v>74</v>
      </c>
      <c r="G1730" s="39" t="s">
        <v>7723</v>
      </c>
      <c r="H1730" s="81">
        <v>44516</v>
      </c>
      <c r="I1730" s="84">
        <f>Table13[[#This Row],[Fecha 
de 
expedición]]+1461</f>
        <v>45977</v>
      </c>
      <c r="J1730" s="62" t="str">
        <f t="shared" ca="1" si="81"/>
        <v>si</v>
      </c>
      <c r="K1730" s="8" t="str">
        <f t="shared" ca="1" si="82"/>
        <v/>
      </c>
      <c r="L1730" s="8"/>
      <c r="M1730" s="8" t="str">
        <f t="shared" ca="1" si="83"/>
        <v>no</v>
      </c>
      <c r="Q1730" s="23" t="str" cm="1">
        <f t="array" aca="1" ref="Q1730" ca="1">_xlfn.IFS(J1730="no","no",$B$10="si","si")</f>
        <v>si</v>
      </c>
    </row>
    <row r="1731" spans="1:17" x14ac:dyDescent="0.3">
      <c r="A1731" s="61" t="s">
        <v>7724</v>
      </c>
      <c r="B1731" s="56" t="s">
        <v>44</v>
      </c>
      <c r="C1731" s="57" t="s">
        <v>7725</v>
      </c>
      <c r="D1731" s="38" t="s">
        <v>57</v>
      </c>
      <c r="E1731" s="60" t="s">
        <v>7726</v>
      </c>
      <c r="F1731" s="38" t="s">
        <v>1349</v>
      </c>
      <c r="G1731" s="39" t="s">
        <v>7727</v>
      </c>
      <c r="H1731" s="81">
        <v>44516</v>
      </c>
      <c r="I1731" s="84">
        <f>Table13[[#This Row],[Fecha 
de 
expedición]]+1461</f>
        <v>45977</v>
      </c>
      <c r="J1731" s="62" t="str">
        <f t="shared" ca="1" si="81"/>
        <v>si</v>
      </c>
      <c r="K1731" s="8" t="str">
        <f t="shared" ca="1" si="82"/>
        <v/>
      </c>
      <c r="L1731" s="8"/>
      <c r="M1731" s="8" t="str">
        <f t="shared" ca="1" si="83"/>
        <v>no</v>
      </c>
      <c r="Q1731" s="23" t="str" cm="1">
        <f t="array" aca="1" ref="Q1731" ca="1">_xlfn.IFS(J1731="no","no",$B$10="si","si")</f>
        <v>si</v>
      </c>
    </row>
    <row r="1732" spans="1:17" x14ac:dyDescent="0.3">
      <c r="A1732" s="61" t="s">
        <v>7728</v>
      </c>
      <c r="B1732" s="56" t="s">
        <v>44</v>
      </c>
      <c r="C1732" s="57" t="s">
        <v>7729</v>
      </c>
      <c r="D1732" s="38" t="s">
        <v>57</v>
      </c>
      <c r="E1732" s="60" t="s">
        <v>7730</v>
      </c>
      <c r="F1732" s="38" t="s">
        <v>119</v>
      </c>
      <c r="G1732" s="39" t="s">
        <v>7731</v>
      </c>
      <c r="H1732" s="81">
        <v>44516</v>
      </c>
      <c r="I1732" s="84">
        <f>Table13[[#This Row],[Fecha 
de 
expedición]]+1461</f>
        <v>45977</v>
      </c>
      <c r="J1732" s="62" t="str">
        <f t="shared" ca="1" si="81"/>
        <v>si</v>
      </c>
      <c r="K1732" s="8" t="str">
        <f t="shared" ca="1" si="82"/>
        <v/>
      </c>
      <c r="L1732" s="8"/>
      <c r="M1732" s="8" t="str">
        <f t="shared" ca="1" si="83"/>
        <v>no</v>
      </c>
      <c r="Q1732" s="23" t="str" cm="1">
        <f t="array" aca="1" ref="Q1732" ca="1">_xlfn.IFS(J1732="no","no",$B$10="si","si")</f>
        <v>si</v>
      </c>
    </row>
    <row r="1733" spans="1:17" x14ac:dyDescent="0.3">
      <c r="A1733" s="61" t="s">
        <v>7732</v>
      </c>
      <c r="B1733" s="56" t="s">
        <v>44</v>
      </c>
      <c r="C1733" s="57" t="s">
        <v>7733</v>
      </c>
      <c r="D1733" s="38" t="s">
        <v>57</v>
      </c>
      <c r="E1733" s="60" t="s">
        <v>7734</v>
      </c>
      <c r="F1733" s="38" t="s">
        <v>655</v>
      </c>
      <c r="G1733" s="39" t="s">
        <v>7735</v>
      </c>
      <c r="H1733" s="81">
        <v>44516</v>
      </c>
      <c r="I1733" s="84">
        <f>Table13[[#This Row],[Fecha 
de 
expedición]]+1461</f>
        <v>45977</v>
      </c>
      <c r="J1733" s="62" t="str">
        <f t="shared" ca="1" si="81"/>
        <v>si</v>
      </c>
      <c r="K1733" s="8" t="str">
        <f t="shared" ca="1" si="82"/>
        <v/>
      </c>
      <c r="L1733" s="8"/>
      <c r="M1733" s="8" t="str">
        <f t="shared" ca="1" si="83"/>
        <v>no</v>
      </c>
      <c r="Q1733" s="23" t="str" cm="1">
        <f t="array" aca="1" ref="Q1733" ca="1">_xlfn.IFS(J1733="no","no",$B$10="si","si")</f>
        <v>si</v>
      </c>
    </row>
    <row r="1734" spans="1:17" x14ac:dyDescent="0.3">
      <c r="A1734" s="61" t="s">
        <v>7736</v>
      </c>
      <c r="B1734" s="56" t="s">
        <v>44</v>
      </c>
      <c r="C1734" s="57" t="s">
        <v>7737</v>
      </c>
      <c r="D1734" s="38" t="s">
        <v>46</v>
      </c>
      <c r="E1734" s="60" t="s">
        <v>7738</v>
      </c>
      <c r="F1734" s="38" t="s">
        <v>155</v>
      </c>
      <c r="G1734" s="39" t="s">
        <v>7739</v>
      </c>
      <c r="H1734" s="81">
        <v>44516</v>
      </c>
      <c r="I1734" s="84">
        <f>Table13[[#This Row],[Fecha 
de 
expedición]]+1461</f>
        <v>45977</v>
      </c>
      <c r="J1734" s="62" t="str">
        <f t="shared" ca="1" si="81"/>
        <v>si</v>
      </c>
      <c r="K1734" s="8" t="str">
        <f t="shared" ca="1" si="82"/>
        <v/>
      </c>
      <c r="L1734" s="8"/>
      <c r="M1734" s="8" t="str">
        <f t="shared" ca="1" si="83"/>
        <v>no</v>
      </c>
      <c r="Q1734" s="23" t="str" cm="1">
        <f t="array" aca="1" ref="Q1734" ca="1">_xlfn.IFS(J1734="no","no",$B$10="si","si")</f>
        <v>si</v>
      </c>
    </row>
    <row r="1735" spans="1:17" x14ac:dyDescent="0.3">
      <c r="A1735" s="61" t="s">
        <v>7740</v>
      </c>
      <c r="B1735" s="56" t="s">
        <v>44</v>
      </c>
      <c r="C1735" s="57" t="s">
        <v>7741</v>
      </c>
      <c r="D1735" s="38" t="s">
        <v>57</v>
      </c>
      <c r="E1735" s="60" t="s">
        <v>10313</v>
      </c>
      <c r="F1735" s="38" t="s">
        <v>2175</v>
      </c>
      <c r="G1735" s="39" t="s">
        <v>7743</v>
      </c>
      <c r="H1735" s="81">
        <v>44518</v>
      </c>
      <c r="I1735" s="84">
        <f>Table13[[#This Row],[Fecha 
de 
expedición]]+1461</f>
        <v>45979</v>
      </c>
      <c r="J1735" s="62" t="str">
        <f t="shared" ca="1" si="81"/>
        <v>si</v>
      </c>
      <c r="K1735" s="8" t="str">
        <f t="shared" ca="1" si="82"/>
        <v/>
      </c>
      <c r="L1735" s="8"/>
      <c r="M1735" s="8" t="str">
        <f t="shared" ca="1" si="83"/>
        <v>no</v>
      </c>
      <c r="Q1735" s="23" t="str" cm="1">
        <f t="array" aca="1" ref="Q1735" ca="1">_xlfn.IFS(J1735="no","no",$B$10="si","si")</f>
        <v>si</v>
      </c>
    </row>
    <row r="1736" spans="1:17" x14ac:dyDescent="0.3">
      <c r="A1736" s="61" t="s">
        <v>7744</v>
      </c>
      <c r="B1736" s="56" t="s">
        <v>44</v>
      </c>
      <c r="C1736" s="57" t="s">
        <v>7745</v>
      </c>
      <c r="D1736" s="38" t="s">
        <v>57</v>
      </c>
      <c r="E1736" s="60" t="s">
        <v>7746</v>
      </c>
      <c r="F1736" s="38" t="s">
        <v>508</v>
      </c>
      <c r="G1736" s="39" t="s">
        <v>7747</v>
      </c>
      <c r="H1736" s="81">
        <v>44529</v>
      </c>
      <c r="I1736" s="84">
        <f>Table13[[#This Row],[Fecha 
de 
expedición]]+1461</f>
        <v>45990</v>
      </c>
      <c r="J1736" s="62" t="str">
        <f t="shared" ca="1" si="81"/>
        <v>si</v>
      </c>
      <c r="K1736" s="8" t="str">
        <f t="shared" ca="1" si="82"/>
        <v/>
      </c>
      <c r="L1736" s="8"/>
      <c r="M1736" s="8" t="str">
        <f t="shared" ca="1" si="83"/>
        <v>no</v>
      </c>
      <c r="Q1736" s="23" t="str" cm="1">
        <f t="array" aca="1" ref="Q1736" ca="1">_xlfn.IFS(J1736="no","no",$B$10="si","si")</f>
        <v>si</v>
      </c>
    </row>
    <row r="1737" spans="1:17" x14ac:dyDescent="0.3">
      <c r="A1737" s="61" t="s">
        <v>7748</v>
      </c>
      <c r="B1737" s="56" t="s">
        <v>44</v>
      </c>
      <c r="C1737" s="57" t="s">
        <v>7749</v>
      </c>
      <c r="D1737" s="38" t="s">
        <v>57</v>
      </c>
      <c r="E1737" s="60" t="s">
        <v>7750</v>
      </c>
      <c r="F1737" s="38" t="s">
        <v>2175</v>
      </c>
      <c r="G1737" s="39" t="s">
        <v>7751</v>
      </c>
      <c r="H1737" s="81">
        <v>44530</v>
      </c>
      <c r="I1737" s="84">
        <f>Table13[[#This Row],[Fecha 
de 
expedición]]+1461</f>
        <v>45991</v>
      </c>
      <c r="J1737" s="62" t="str">
        <f t="shared" ca="1" si="81"/>
        <v>si</v>
      </c>
      <c r="K1737" s="8" t="str">
        <f t="shared" ca="1" si="82"/>
        <v/>
      </c>
      <c r="L1737" s="8"/>
      <c r="M1737" s="8" t="str">
        <f t="shared" ca="1" si="83"/>
        <v>no</v>
      </c>
      <c r="Q1737" s="23" t="str" cm="1">
        <f t="array" aca="1" ref="Q1737" ca="1">_xlfn.IFS(J1737="no","no",$B$10="si","si")</f>
        <v>si</v>
      </c>
    </row>
    <row r="1738" spans="1:17" x14ac:dyDescent="0.3">
      <c r="A1738" s="61" t="s">
        <v>7672</v>
      </c>
      <c r="B1738" s="56" t="s">
        <v>44</v>
      </c>
      <c r="C1738" s="57" t="s">
        <v>8074</v>
      </c>
      <c r="D1738" s="38" t="s">
        <v>46</v>
      </c>
      <c r="E1738" s="60" t="s">
        <v>7674</v>
      </c>
      <c r="F1738" s="38" t="s">
        <v>74</v>
      </c>
      <c r="G1738" s="39" t="s">
        <v>7675</v>
      </c>
      <c r="H1738" s="81">
        <v>44497</v>
      </c>
      <c r="I1738" s="84">
        <f>Table13[[#This Row],[Fecha 
de 
expedición]]+1461</f>
        <v>45958</v>
      </c>
      <c r="J1738" s="62" t="str">
        <f t="shared" ca="1" si="81"/>
        <v>si</v>
      </c>
      <c r="K1738" s="8" t="str">
        <f t="shared" ca="1" si="82"/>
        <v/>
      </c>
      <c r="L1738" s="8"/>
      <c r="M1738" s="8" t="str">
        <f t="shared" ca="1" si="83"/>
        <v>no</v>
      </c>
      <c r="Q1738" s="23" t="str" cm="1">
        <f t="array" aca="1" ref="Q1738" ca="1">_xlfn.IFS(J1738="no","no",$B$10="si","si")</f>
        <v>si</v>
      </c>
    </row>
    <row r="1739" spans="1:17" x14ac:dyDescent="0.3">
      <c r="A1739" s="63" t="s">
        <v>4061</v>
      </c>
      <c r="B1739" s="56" t="s">
        <v>44</v>
      </c>
      <c r="C1739" s="57">
        <v>1777</v>
      </c>
      <c r="D1739" s="38" t="s">
        <v>57</v>
      </c>
      <c r="E1739" s="37" t="s">
        <v>4063</v>
      </c>
      <c r="F1739" s="38" t="s">
        <v>74</v>
      </c>
      <c r="G1739" s="39" t="s">
        <v>4064</v>
      </c>
      <c r="H1739" s="40">
        <v>44539</v>
      </c>
      <c r="I1739" s="41">
        <f>Table13[[#This Row],[Fecha 
de 
expedición]]+1461</f>
        <v>46000</v>
      </c>
      <c r="J1739" s="62" t="str">
        <f t="shared" ca="1" si="81"/>
        <v>si</v>
      </c>
      <c r="K1739" s="8" t="str">
        <f t="shared" ca="1" si="82"/>
        <v/>
      </c>
      <c r="L1739" s="8"/>
      <c r="M1739" s="8" t="str">
        <f t="shared" ca="1" si="83"/>
        <v>no</v>
      </c>
      <c r="Q1739" s="23" t="str" cm="1">
        <f t="array" aca="1" ref="Q1739" ca="1">_xlfn.IFS(J1739="no","no",$B$10="si","si")</f>
        <v>si</v>
      </c>
    </row>
    <row r="1740" spans="1:17" x14ac:dyDescent="0.3">
      <c r="A1740" s="63" t="s">
        <v>7752</v>
      </c>
      <c r="B1740" s="56" t="s">
        <v>44</v>
      </c>
      <c r="C1740" s="57" t="s">
        <v>7753</v>
      </c>
      <c r="D1740" s="38" t="s">
        <v>57</v>
      </c>
      <c r="E1740" s="37" t="s">
        <v>7754</v>
      </c>
      <c r="F1740" s="38" t="s">
        <v>709</v>
      </c>
      <c r="G1740" s="39" t="s">
        <v>7755</v>
      </c>
      <c r="H1740" s="40">
        <v>44539</v>
      </c>
      <c r="I1740" s="41">
        <f>Table13[[#This Row],[Fecha 
de 
expedición]]+1461</f>
        <v>46000</v>
      </c>
      <c r="J1740" s="62" t="str">
        <f t="shared" ca="1" si="81"/>
        <v>si</v>
      </c>
      <c r="K1740" s="8" t="str">
        <f t="shared" ca="1" si="82"/>
        <v/>
      </c>
      <c r="L1740" s="8"/>
      <c r="M1740" s="8" t="str">
        <f t="shared" ca="1" si="83"/>
        <v>no</v>
      </c>
      <c r="Q1740" s="23" t="str" cm="1">
        <f t="array" aca="1" ref="Q1740" ca="1">_xlfn.IFS(J1740="no","no",$B$10="si","si")</f>
        <v>si</v>
      </c>
    </row>
    <row r="1741" spans="1:17" x14ac:dyDescent="0.3">
      <c r="A1741" s="61" t="s">
        <v>7756</v>
      </c>
      <c r="B1741" s="56" t="s">
        <v>44</v>
      </c>
      <c r="C1741" s="57" t="s">
        <v>7757</v>
      </c>
      <c r="D1741" s="38" t="s">
        <v>46</v>
      </c>
      <c r="E1741" s="60" t="s">
        <v>7758</v>
      </c>
      <c r="F1741" s="38" t="s">
        <v>267</v>
      </c>
      <c r="G1741" s="39" t="s">
        <v>7759</v>
      </c>
      <c r="H1741" s="81">
        <v>44539</v>
      </c>
      <c r="I1741" s="84">
        <f>Table13[[#This Row],[Fecha 
de 
expedición]]+1461</f>
        <v>46000</v>
      </c>
      <c r="J1741" s="62" t="str">
        <f t="shared" ca="1" si="81"/>
        <v>si</v>
      </c>
      <c r="K1741" s="8" t="str">
        <f t="shared" ca="1" si="82"/>
        <v/>
      </c>
      <c r="L1741" s="8"/>
      <c r="M1741" s="8" t="str">
        <f t="shared" ca="1" si="83"/>
        <v>no</v>
      </c>
      <c r="Q1741" s="23" t="str" cm="1">
        <f t="array" aca="1" ref="Q1741" ca="1">_xlfn.IFS(J1741="no","no",$B$10="si","si")</f>
        <v>si</v>
      </c>
    </row>
    <row r="1742" spans="1:17" x14ac:dyDescent="0.3">
      <c r="A1742" s="61" t="s">
        <v>7760</v>
      </c>
      <c r="B1742" s="56" t="s">
        <v>44</v>
      </c>
      <c r="C1742" s="57" t="s">
        <v>7761</v>
      </c>
      <c r="D1742" s="38" t="s">
        <v>57</v>
      </c>
      <c r="E1742" s="60" t="s">
        <v>7762</v>
      </c>
      <c r="F1742" s="38" t="s">
        <v>155</v>
      </c>
      <c r="G1742" s="39" t="s">
        <v>7763</v>
      </c>
      <c r="H1742" s="81">
        <v>44539</v>
      </c>
      <c r="I1742" s="84">
        <f>Table13[[#This Row],[Fecha 
de 
expedición]]+1461</f>
        <v>46000</v>
      </c>
      <c r="J1742" s="62" t="str">
        <f t="shared" ca="1" si="81"/>
        <v>si</v>
      </c>
      <c r="K1742" s="8" t="str">
        <f t="shared" ca="1" si="82"/>
        <v/>
      </c>
      <c r="L1742" s="8"/>
      <c r="M1742" s="8" t="str">
        <f t="shared" ca="1" si="83"/>
        <v>no</v>
      </c>
      <c r="Q1742" s="23" t="str" cm="1">
        <f t="array" aca="1" ref="Q1742" ca="1">_xlfn.IFS(J1742="no","no",$B$10="si","si")</f>
        <v>si</v>
      </c>
    </row>
    <row r="1743" spans="1:17" x14ac:dyDescent="0.3">
      <c r="A1743" s="61" t="s">
        <v>3772</v>
      </c>
      <c r="B1743" s="56" t="s">
        <v>44</v>
      </c>
      <c r="C1743" s="57" t="s">
        <v>3773</v>
      </c>
      <c r="D1743" s="38" t="s">
        <v>57</v>
      </c>
      <c r="E1743" s="60" t="s">
        <v>3774</v>
      </c>
      <c r="F1743" s="38" t="s">
        <v>262</v>
      </c>
      <c r="G1743" s="39" t="s">
        <v>3775</v>
      </c>
      <c r="H1743" s="81">
        <v>44539</v>
      </c>
      <c r="I1743" s="84">
        <f>Table13[[#This Row],[Fecha 
de 
expedición]]+1461</f>
        <v>46000</v>
      </c>
      <c r="J1743" s="62" t="str">
        <f t="shared" ca="1" si="81"/>
        <v>si</v>
      </c>
      <c r="K1743" s="8" t="str">
        <f t="shared" ca="1" si="82"/>
        <v/>
      </c>
      <c r="L1743" s="8"/>
      <c r="M1743" s="8" t="str">
        <f t="shared" ca="1" si="83"/>
        <v>no</v>
      </c>
      <c r="Q1743" s="23" t="str" cm="1">
        <f t="array" aca="1" ref="Q1743" ca="1">_xlfn.IFS(J1743="no","no",$B$10="si","si")</f>
        <v>si</v>
      </c>
    </row>
    <row r="1744" spans="1:17" x14ac:dyDescent="0.3">
      <c r="A1744" s="61" t="s">
        <v>7764</v>
      </c>
      <c r="B1744" s="56" t="s">
        <v>44</v>
      </c>
      <c r="C1744" s="57" t="s">
        <v>7765</v>
      </c>
      <c r="D1744" s="38" t="s">
        <v>57</v>
      </c>
      <c r="E1744" s="60" t="s">
        <v>7766</v>
      </c>
      <c r="F1744" s="38" t="s">
        <v>109</v>
      </c>
      <c r="G1744" s="39" t="s">
        <v>7767</v>
      </c>
      <c r="H1744" s="81">
        <v>44539</v>
      </c>
      <c r="I1744" s="84">
        <f>Table13[[#This Row],[Fecha 
de 
expedición]]+1461</f>
        <v>46000</v>
      </c>
      <c r="J1744" s="62" t="str">
        <f t="shared" ca="1" si="81"/>
        <v>si</v>
      </c>
      <c r="K1744" s="8" t="str">
        <f t="shared" ca="1" si="82"/>
        <v/>
      </c>
      <c r="L1744" s="8"/>
      <c r="M1744" s="8" t="str">
        <f t="shared" ca="1" si="83"/>
        <v>no</v>
      </c>
      <c r="Q1744" s="23" t="str" cm="1">
        <f t="array" aca="1" ref="Q1744" ca="1">_xlfn.IFS(J1744="no","no",$B$10="si","si")</f>
        <v>si</v>
      </c>
    </row>
    <row r="1745" spans="1:17" x14ac:dyDescent="0.3">
      <c r="A1745" s="61" t="s">
        <v>3036</v>
      </c>
      <c r="B1745" s="56" t="s">
        <v>44</v>
      </c>
      <c r="C1745" s="57" t="s">
        <v>3037</v>
      </c>
      <c r="D1745" s="38" t="s">
        <v>57</v>
      </c>
      <c r="E1745" s="60" t="s">
        <v>3038</v>
      </c>
      <c r="F1745" s="38" t="s">
        <v>74</v>
      </c>
      <c r="G1745" s="39" t="s">
        <v>3039</v>
      </c>
      <c r="H1745" s="81">
        <v>44539</v>
      </c>
      <c r="I1745" s="84">
        <f>Table13[[#This Row],[Fecha 
de 
expedición]]+1461</f>
        <v>46000</v>
      </c>
      <c r="J1745" s="62" t="str">
        <f t="shared" ref="J1745:J1808" ca="1" si="84">IF(I1745&gt;=TODAY(),"si","no")</f>
        <v>si</v>
      </c>
      <c r="K1745" s="8" t="str">
        <f t="shared" ref="K1745:K1808" ca="1" si="85">IF(ABS(_xlfn.DAYS(TODAY(),I1745))&lt;$B$9,"Debe renovar licencia luego de curso de 8 horas","")</f>
        <v/>
      </c>
      <c r="L1745" s="8"/>
      <c r="M1745" s="8" t="str">
        <f t="shared" ref="M1745:M1808" ca="1" si="86">IF(AND(J1745="no",$B$10="si"),"si","no")</f>
        <v>no</v>
      </c>
      <c r="Q1745" s="23" t="str" cm="1">
        <f t="array" aca="1" ref="Q1745" ca="1">_xlfn.IFS(J1745="no","no",$B$10="si","si")</f>
        <v>si</v>
      </c>
    </row>
    <row r="1746" spans="1:17" x14ac:dyDescent="0.3">
      <c r="A1746" s="61" t="s">
        <v>7784</v>
      </c>
      <c r="B1746" s="56" t="s">
        <v>44</v>
      </c>
      <c r="C1746" s="57" t="s">
        <v>7785</v>
      </c>
      <c r="D1746" s="38" t="s">
        <v>57</v>
      </c>
      <c r="E1746" s="60" t="s">
        <v>7786</v>
      </c>
      <c r="F1746" s="38" t="s">
        <v>1940</v>
      </c>
      <c r="G1746" s="39" t="s">
        <v>7787</v>
      </c>
      <c r="H1746" s="81">
        <v>44539</v>
      </c>
      <c r="I1746" s="84">
        <f>Table13[[#This Row],[Fecha 
de 
expedición]]+1461</f>
        <v>46000</v>
      </c>
      <c r="J1746" s="62" t="str">
        <f t="shared" ca="1" si="84"/>
        <v>si</v>
      </c>
      <c r="K1746" s="8" t="str">
        <f t="shared" ca="1" si="85"/>
        <v/>
      </c>
      <c r="L1746" s="8"/>
      <c r="M1746" s="8" t="str">
        <f t="shared" ca="1" si="86"/>
        <v>no</v>
      </c>
      <c r="Q1746" s="23" t="str" cm="1">
        <f t="array" aca="1" ref="Q1746" ca="1">_xlfn.IFS(J1746="no","no",$B$10="si","si")</f>
        <v>si</v>
      </c>
    </row>
    <row r="1747" spans="1:17" x14ac:dyDescent="0.3">
      <c r="A1747" s="61" t="s">
        <v>7768</v>
      </c>
      <c r="B1747" s="56" t="s">
        <v>44</v>
      </c>
      <c r="C1747" s="57" t="s">
        <v>7769</v>
      </c>
      <c r="D1747" s="38" t="s">
        <v>57</v>
      </c>
      <c r="E1747" s="60" t="s">
        <v>7770</v>
      </c>
      <c r="F1747" s="38" t="s">
        <v>3170</v>
      </c>
      <c r="G1747" s="39" t="s">
        <v>7771</v>
      </c>
      <c r="H1747" s="81">
        <v>44539</v>
      </c>
      <c r="I1747" s="84">
        <f>Table13[[#This Row],[Fecha 
de 
expedición]]+1461</f>
        <v>46000</v>
      </c>
      <c r="J1747" s="62" t="str">
        <f t="shared" ca="1" si="84"/>
        <v>si</v>
      </c>
      <c r="K1747" s="8" t="str">
        <f t="shared" ca="1" si="85"/>
        <v/>
      </c>
      <c r="L1747" s="8"/>
      <c r="M1747" s="8" t="str">
        <f t="shared" ca="1" si="86"/>
        <v>no</v>
      </c>
      <c r="Q1747" s="23" t="str" cm="1">
        <f t="array" aca="1" ref="Q1747" ca="1">_xlfn.IFS(J1747="no","no",$B$10="si","si")</f>
        <v>si</v>
      </c>
    </row>
    <row r="1748" spans="1:17" x14ac:dyDescent="0.3">
      <c r="A1748" s="61" t="s">
        <v>7772</v>
      </c>
      <c r="B1748" s="56" t="s">
        <v>44</v>
      </c>
      <c r="C1748" s="57" t="s">
        <v>7773</v>
      </c>
      <c r="D1748" s="38" t="s">
        <v>57</v>
      </c>
      <c r="E1748" s="60" t="s">
        <v>7774</v>
      </c>
      <c r="F1748" s="38" t="s">
        <v>124</v>
      </c>
      <c r="G1748" s="39" t="s">
        <v>7775</v>
      </c>
      <c r="H1748" s="81">
        <v>44539</v>
      </c>
      <c r="I1748" s="84">
        <f>Table13[[#This Row],[Fecha 
de 
expedición]]+1461</f>
        <v>46000</v>
      </c>
      <c r="J1748" s="62" t="str">
        <f t="shared" ca="1" si="84"/>
        <v>si</v>
      </c>
      <c r="K1748" s="8" t="str">
        <f t="shared" ca="1" si="85"/>
        <v/>
      </c>
      <c r="L1748" s="8"/>
      <c r="M1748" s="8" t="str">
        <f t="shared" ca="1" si="86"/>
        <v>no</v>
      </c>
      <c r="Q1748" s="23" t="str" cm="1">
        <f t="array" aca="1" ref="Q1748" ca="1">_xlfn.IFS(J1748="no","no",$B$10="si","si")</f>
        <v>si</v>
      </c>
    </row>
    <row r="1749" spans="1:17" x14ac:dyDescent="0.3">
      <c r="A1749" s="61" t="s">
        <v>7776</v>
      </c>
      <c r="B1749" s="56" t="s">
        <v>44</v>
      </c>
      <c r="C1749" s="57" t="s">
        <v>7777</v>
      </c>
      <c r="D1749" s="38" t="s">
        <v>46</v>
      </c>
      <c r="E1749" s="60" t="s">
        <v>7778</v>
      </c>
      <c r="F1749" s="38" t="s">
        <v>53</v>
      </c>
      <c r="G1749" s="39" t="s">
        <v>7779</v>
      </c>
      <c r="H1749" s="81">
        <v>44539</v>
      </c>
      <c r="I1749" s="84">
        <f>Table13[[#This Row],[Fecha 
de 
expedición]]+1461</f>
        <v>46000</v>
      </c>
      <c r="J1749" s="62" t="str">
        <f t="shared" ca="1" si="84"/>
        <v>si</v>
      </c>
      <c r="K1749" s="8" t="str">
        <f t="shared" ca="1" si="85"/>
        <v/>
      </c>
      <c r="L1749" s="8"/>
      <c r="M1749" s="8" t="str">
        <f t="shared" ca="1" si="86"/>
        <v>no</v>
      </c>
      <c r="Q1749" s="23" t="str" cm="1">
        <f t="array" aca="1" ref="Q1749" ca="1">_xlfn.IFS(J1749="no","no",$B$10="si","si")</f>
        <v>si</v>
      </c>
    </row>
    <row r="1750" spans="1:17" x14ac:dyDescent="0.3">
      <c r="A1750" s="61" t="s">
        <v>1222</v>
      </c>
      <c r="B1750" s="56" t="s">
        <v>44</v>
      </c>
      <c r="C1750" s="57" t="s">
        <v>1223</v>
      </c>
      <c r="D1750" s="38" t="s">
        <v>57</v>
      </c>
      <c r="E1750" s="60" t="s">
        <v>1224</v>
      </c>
      <c r="F1750" s="38" t="s">
        <v>664</v>
      </c>
      <c r="G1750" s="39" t="s">
        <v>1225</v>
      </c>
      <c r="H1750" s="81">
        <v>44539</v>
      </c>
      <c r="I1750" s="84">
        <f>Table13[[#This Row],[Fecha 
de 
expedición]]+1461</f>
        <v>46000</v>
      </c>
      <c r="J1750" s="62" t="str">
        <f t="shared" ca="1" si="84"/>
        <v>si</v>
      </c>
      <c r="K1750" s="8" t="str">
        <f t="shared" ca="1" si="85"/>
        <v/>
      </c>
      <c r="L1750" s="8"/>
      <c r="M1750" s="8" t="str">
        <f t="shared" ca="1" si="86"/>
        <v>no</v>
      </c>
      <c r="Q1750" s="23" t="str" cm="1">
        <f t="array" aca="1" ref="Q1750" ca="1">_xlfn.IFS(J1750="no","no",$B$10="si","si")</f>
        <v>si</v>
      </c>
    </row>
    <row r="1751" spans="1:17" x14ac:dyDescent="0.3">
      <c r="A1751" s="61" t="s">
        <v>2436</v>
      </c>
      <c r="B1751" s="56" t="s">
        <v>44</v>
      </c>
      <c r="C1751" s="57" t="s">
        <v>2437</v>
      </c>
      <c r="D1751" s="38" t="s">
        <v>57</v>
      </c>
      <c r="E1751" s="60" t="s">
        <v>10314</v>
      </c>
      <c r="F1751" s="38" t="s">
        <v>53</v>
      </c>
      <c r="G1751" s="39" t="s">
        <v>2439</v>
      </c>
      <c r="H1751" s="81">
        <v>44539</v>
      </c>
      <c r="I1751" s="84">
        <f>Table13[[#This Row],[Fecha 
de 
expedición]]+1461</f>
        <v>46000</v>
      </c>
      <c r="J1751" s="62" t="str">
        <f t="shared" ca="1" si="84"/>
        <v>si</v>
      </c>
      <c r="K1751" s="8" t="str">
        <f t="shared" ca="1" si="85"/>
        <v/>
      </c>
      <c r="L1751" s="8"/>
      <c r="M1751" s="8" t="str">
        <f t="shared" ca="1" si="86"/>
        <v>no</v>
      </c>
      <c r="Q1751" s="23" t="str" cm="1">
        <f t="array" aca="1" ref="Q1751" ca="1">_xlfn.IFS(J1751="no","no",$B$10="si","si")</f>
        <v>si</v>
      </c>
    </row>
    <row r="1752" spans="1:17" x14ac:dyDescent="0.3">
      <c r="A1752" s="61" t="s">
        <v>3800</v>
      </c>
      <c r="B1752" s="56" t="s">
        <v>44</v>
      </c>
      <c r="C1752" s="57" t="s">
        <v>3801</v>
      </c>
      <c r="D1752" s="38" t="s">
        <v>57</v>
      </c>
      <c r="E1752" s="60" t="s">
        <v>3802</v>
      </c>
      <c r="F1752" s="38" t="s">
        <v>124</v>
      </c>
      <c r="G1752" s="39" t="s">
        <v>3803</v>
      </c>
      <c r="H1752" s="81">
        <v>44539</v>
      </c>
      <c r="I1752" s="84">
        <f>Table13[[#This Row],[Fecha 
de 
expedición]]+1461</f>
        <v>46000</v>
      </c>
      <c r="J1752" s="62" t="str">
        <f t="shared" ca="1" si="84"/>
        <v>si</v>
      </c>
      <c r="K1752" s="8" t="str">
        <f t="shared" ca="1" si="85"/>
        <v/>
      </c>
      <c r="L1752" s="8"/>
      <c r="M1752" s="8" t="str">
        <f t="shared" ca="1" si="86"/>
        <v>no</v>
      </c>
      <c r="Q1752" s="23" t="str" cm="1">
        <f t="array" aca="1" ref="Q1752" ca="1">_xlfn.IFS(J1752="no","no",$B$10="si","si")</f>
        <v>si</v>
      </c>
    </row>
    <row r="1753" spans="1:17" x14ac:dyDescent="0.3">
      <c r="A1753" s="61" t="s">
        <v>959</v>
      </c>
      <c r="B1753" s="56" t="s">
        <v>44</v>
      </c>
      <c r="C1753" s="57" t="s">
        <v>960</v>
      </c>
      <c r="D1753" s="38" t="s">
        <v>57</v>
      </c>
      <c r="E1753" s="60" t="s">
        <v>961</v>
      </c>
      <c r="F1753" s="38" t="s">
        <v>89</v>
      </c>
      <c r="G1753" s="39" t="s">
        <v>962</v>
      </c>
      <c r="H1753" s="81">
        <v>44539</v>
      </c>
      <c r="I1753" s="84">
        <f>Table13[[#This Row],[Fecha 
de 
expedición]]+1461</f>
        <v>46000</v>
      </c>
      <c r="J1753" s="62" t="str">
        <f t="shared" ca="1" si="84"/>
        <v>si</v>
      </c>
      <c r="K1753" s="8" t="str">
        <f t="shared" ca="1" si="85"/>
        <v/>
      </c>
      <c r="L1753" s="8"/>
      <c r="M1753" s="8" t="str">
        <f t="shared" ca="1" si="86"/>
        <v>no</v>
      </c>
      <c r="Q1753" s="23" t="str" cm="1">
        <f t="array" aca="1" ref="Q1753" ca="1">_xlfn.IFS(J1753="no","no",$B$10="si","si")</f>
        <v>si</v>
      </c>
    </row>
    <row r="1754" spans="1:17" x14ac:dyDescent="0.3">
      <c r="A1754" s="61" t="s">
        <v>1712</v>
      </c>
      <c r="B1754" s="56" t="s">
        <v>44</v>
      </c>
      <c r="C1754" s="57" t="s">
        <v>1713</v>
      </c>
      <c r="D1754" s="38" t="s">
        <v>57</v>
      </c>
      <c r="E1754" s="60" t="s">
        <v>1714</v>
      </c>
      <c r="F1754" s="38" t="s">
        <v>1204</v>
      </c>
      <c r="G1754" s="39" t="s">
        <v>1715</v>
      </c>
      <c r="H1754" s="81">
        <v>44539</v>
      </c>
      <c r="I1754" s="84">
        <f>Table13[[#This Row],[Fecha 
de 
expedición]]+1461</f>
        <v>46000</v>
      </c>
      <c r="J1754" s="62" t="str">
        <f t="shared" ca="1" si="84"/>
        <v>si</v>
      </c>
      <c r="K1754" s="8" t="str">
        <f t="shared" ca="1" si="85"/>
        <v/>
      </c>
      <c r="L1754" s="8"/>
      <c r="M1754" s="8" t="str">
        <f t="shared" ca="1" si="86"/>
        <v>no</v>
      </c>
      <c r="Q1754" s="23" t="str" cm="1">
        <f t="array" aca="1" ref="Q1754" ca="1">_xlfn.IFS(J1754="no","no",$B$10="si","si")</f>
        <v>si</v>
      </c>
    </row>
    <row r="1755" spans="1:17" x14ac:dyDescent="0.3">
      <c r="A1755" s="61" t="s">
        <v>7780</v>
      </c>
      <c r="B1755" s="56" t="s">
        <v>44</v>
      </c>
      <c r="C1755" s="57" t="s">
        <v>7781</v>
      </c>
      <c r="D1755" s="38" t="s">
        <v>57</v>
      </c>
      <c r="E1755" s="60" t="s">
        <v>7782</v>
      </c>
      <c r="F1755" s="38" t="s">
        <v>2175</v>
      </c>
      <c r="G1755" s="39" t="s">
        <v>7783</v>
      </c>
      <c r="H1755" s="81">
        <v>44539</v>
      </c>
      <c r="I1755" s="84">
        <f>Table13[[#This Row],[Fecha 
de 
expedición]]+1461</f>
        <v>46000</v>
      </c>
      <c r="J1755" s="62" t="str">
        <f t="shared" ca="1" si="84"/>
        <v>si</v>
      </c>
      <c r="K1755" s="8" t="str">
        <f t="shared" ca="1" si="85"/>
        <v/>
      </c>
      <c r="L1755" s="8"/>
      <c r="M1755" s="8" t="str">
        <f t="shared" ca="1" si="86"/>
        <v>no</v>
      </c>
      <c r="Q1755" s="23" t="str" cm="1">
        <f t="array" aca="1" ref="Q1755" ca="1">_xlfn.IFS(J1755="no","no",$B$10="si","si")</f>
        <v>si</v>
      </c>
    </row>
    <row r="1756" spans="1:17" x14ac:dyDescent="0.3">
      <c r="A1756" s="61" t="s">
        <v>3320</v>
      </c>
      <c r="B1756" s="56" t="s">
        <v>44</v>
      </c>
      <c r="C1756" s="57" t="s">
        <v>3321</v>
      </c>
      <c r="D1756" s="38" t="s">
        <v>57</v>
      </c>
      <c r="E1756" s="60" t="s">
        <v>3322</v>
      </c>
      <c r="F1756" s="38" t="s">
        <v>3323</v>
      </c>
      <c r="G1756" s="39" t="s">
        <v>3324</v>
      </c>
      <c r="H1756" s="81">
        <v>44550</v>
      </c>
      <c r="I1756" s="84">
        <f>Table13[[#This Row],[Fecha 
de 
expedición]]+1461</f>
        <v>46011</v>
      </c>
      <c r="J1756" s="62" t="str">
        <f t="shared" ca="1" si="84"/>
        <v>si</v>
      </c>
      <c r="K1756" s="8" t="str">
        <f t="shared" ca="1" si="85"/>
        <v/>
      </c>
      <c r="L1756" s="8"/>
      <c r="M1756" s="8" t="str">
        <f t="shared" ca="1" si="86"/>
        <v>no</v>
      </c>
      <c r="Q1756" s="23" t="str" cm="1">
        <f t="array" aca="1" ref="Q1756" ca="1">_xlfn.IFS(J1756="no","no",$B$10="si","si")</f>
        <v>si</v>
      </c>
    </row>
    <row r="1757" spans="1:17" x14ac:dyDescent="0.3">
      <c r="A1757" s="61" t="s">
        <v>7788</v>
      </c>
      <c r="B1757" s="56" t="s">
        <v>44</v>
      </c>
      <c r="C1757" s="57" t="s">
        <v>7789</v>
      </c>
      <c r="D1757" s="38" t="s">
        <v>57</v>
      </c>
      <c r="E1757" s="60" t="s">
        <v>7790</v>
      </c>
      <c r="F1757" s="38" t="s">
        <v>299</v>
      </c>
      <c r="G1757" s="39" t="s">
        <v>7791</v>
      </c>
      <c r="H1757" s="81">
        <v>44550</v>
      </c>
      <c r="I1757" s="84">
        <f>Table13[[#This Row],[Fecha 
de 
expedición]]+1461</f>
        <v>46011</v>
      </c>
      <c r="J1757" s="62" t="str">
        <f t="shared" ca="1" si="84"/>
        <v>si</v>
      </c>
      <c r="K1757" s="8" t="str">
        <f t="shared" ca="1" si="85"/>
        <v/>
      </c>
      <c r="L1757" s="8"/>
      <c r="M1757" s="8" t="str">
        <f t="shared" ca="1" si="86"/>
        <v>no</v>
      </c>
      <c r="Q1757" s="23" t="str" cm="1">
        <f t="array" aca="1" ref="Q1757" ca="1">_xlfn.IFS(J1757="no","no",$B$10="si","si")</f>
        <v>si</v>
      </c>
    </row>
    <row r="1758" spans="1:17" x14ac:dyDescent="0.3">
      <c r="A1758" s="61" t="s">
        <v>1115</v>
      </c>
      <c r="B1758" s="56" t="s">
        <v>44</v>
      </c>
      <c r="C1758" s="57" t="s">
        <v>1116</v>
      </c>
      <c r="D1758" s="38" t="s">
        <v>57</v>
      </c>
      <c r="E1758" s="60" t="s">
        <v>1117</v>
      </c>
      <c r="F1758" s="38" t="s">
        <v>168</v>
      </c>
      <c r="G1758" s="39" t="s">
        <v>1118</v>
      </c>
      <c r="H1758" s="81">
        <v>44550</v>
      </c>
      <c r="I1758" s="84">
        <f>Table13[[#This Row],[Fecha 
de 
expedición]]+1461</f>
        <v>46011</v>
      </c>
      <c r="J1758" s="62" t="str">
        <f t="shared" ca="1" si="84"/>
        <v>si</v>
      </c>
      <c r="K1758" s="8" t="str">
        <f t="shared" ca="1" si="85"/>
        <v/>
      </c>
      <c r="L1758" s="8"/>
      <c r="M1758" s="8" t="str">
        <f t="shared" ca="1" si="86"/>
        <v>no</v>
      </c>
      <c r="Q1758" s="23" t="str" cm="1">
        <f t="array" aca="1" ref="Q1758" ca="1">_xlfn.IFS(J1758="no","no",$B$10="si","si")</f>
        <v>si</v>
      </c>
    </row>
    <row r="1759" spans="1:17" x14ac:dyDescent="0.3">
      <c r="A1759" s="61" t="s">
        <v>7792</v>
      </c>
      <c r="B1759" s="56" t="s">
        <v>44</v>
      </c>
      <c r="C1759" s="57" t="s">
        <v>7793</v>
      </c>
      <c r="D1759" s="38" t="s">
        <v>57</v>
      </c>
      <c r="E1759" s="60" t="s">
        <v>7794</v>
      </c>
      <c r="F1759" s="38" t="s">
        <v>678</v>
      </c>
      <c r="G1759" s="39" t="s">
        <v>7795</v>
      </c>
      <c r="H1759" s="81">
        <v>44550</v>
      </c>
      <c r="I1759" s="84">
        <f>Table13[[#This Row],[Fecha 
de 
expedición]]+1461</f>
        <v>46011</v>
      </c>
      <c r="J1759" s="62" t="str">
        <f t="shared" ca="1" si="84"/>
        <v>si</v>
      </c>
      <c r="K1759" s="8" t="str">
        <f t="shared" ca="1" si="85"/>
        <v/>
      </c>
      <c r="L1759" s="8"/>
      <c r="M1759" s="8" t="str">
        <f t="shared" ca="1" si="86"/>
        <v>no</v>
      </c>
      <c r="Q1759" s="23" t="str" cm="1">
        <f t="array" aca="1" ref="Q1759" ca="1">_xlfn.IFS(J1759="no","no",$B$10="si","si")</f>
        <v>si</v>
      </c>
    </row>
    <row r="1760" spans="1:17" x14ac:dyDescent="0.3">
      <c r="A1760" s="61" t="s">
        <v>1991</v>
      </c>
      <c r="B1760" s="56" t="s">
        <v>44</v>
      </c>
      <c r="C1760" s="57" t="s">
        <v>1992</v>
      </c>
      <c r="D1760" s="38" t="s">
        <v>57</v>
      </c>
      <c r="E1760" s="60" t="s">
        <v>1993</v>
      </c>
      <c r="F1760" s="38" t="s">
        <v>704</v>
      </c>
      <c r="G1760" s="39" t="s">
        <v>1994</v>
      </c>
      <c r="H1760" s="81">
        <v>44550</v>
      </c>
      <c r="I1760" s="84">
        <f>Table13[[#This Row],[Fecha 
de 
expedición]]+1461</f>
        <v>46011</v>
      </c>
      <c r="J1760" s="62" t="str">
        <f t="shared" ca="1" si="84"/>
        <v>si</v>
      </c>
      <c r="K1760" s="8" t="str">
        <f t="shared" ca="1" si="85"/>
        <v/>
      </c>
      <c r="L1760" s="8"/>
      <c r="M1760" s="8" t="str">
        <f t="shared" ca="1" si="86"/>
        <v>no</v>
      </c>
      <c r="Q1760" s="23" t="str" cm="1">
        <f t="array" aca="1" ref="Q1760" ca="1">_xlfn.IFS(J1760="no","no",$B$10="si","si")</f>
        <v>si</v>
      </c>
    </row>
    <row r="1761" spans="1:17" x14ac:dyDescent="0.3">
      <c r="A1761" s="61" t="s">
        <v>7796</v>
      </c>
      <c r="B1761" s="56" t="s">
        <v>44</v>
      </c>
      <c r="C1761" s="57" t="s">
        <v>7797</v>
      </c>
      <c r="D1761" s="38" t="s">
        <v>57</v>
      </c>
      <c r="E1761" s="60" t="s">
        <v>7798</v>
      </c>
      <c r="F1761" s="38" t="s">
        <v>53</v>
      </c>
      <c r="G1761" s="39" t="s">
        <v>7799</v>
      </c>
      <c r="H1761" s="81">
        <v>44550</v>
      </c>
      <c r="I1761" s="84">
        <f>Table13[[#This Row],[Fecha 
de 
expedición]]+1461</f>
        <v>46011</v>
      </c>
      <c r="J1761" s="62" t="str">
        <f t="shared" ca="1" si="84"/>
        <v>si</v>
      </c>
      <c r="K1761" s="8" t="str">
        <f t="shared" ca="1" si="85"/>
        <v/>
      </c>
      <c r="L1761" s="8"/>
      <c r="M1761" s="8" t="str">
        <f t="shared" ca="1" si="86"/>
        <v>no</v>
      </c>
      <c r="Q1761" s="23" t="str" cm="1">
        <f t="array" aca="1" ref="Q1761" ca="1">_xlfn.IFS(J1761="no","no",$B$10="si","si")</f>
        <v>si</v>
      </c>
    </row>
    <row r="1762" spans="1:17" x14ac:dyDescent="0.3">
      <c r="A1762" s="61" t="s">
        <v>2060</v>
      </c>
      <c r="B1762" s="56" t="s">
        <v>44</v>
      </c>
      <c r="C1762" s="57" t="s">
        <v>2061</v>
      </c>
      <c r="D1762" s="38" t="s">
        <v>57</v>
      </c>
      <c r="E1762" s="60" t="s">
        <v>2062</v>
      </c>
      <c r="F1762" s="38" t="s">
        <v>53</v>
      </c>
      <c r="G1762" s="39" t="s">
        <v>2063</v>
      </c>
      <c r="H1762" s="81">
        <v>44550</v>
      </c>
      <c r="I1762" s="84">
        <f>Table13[[#This Row],[Fecha 
de 
expedición]]+1461</f>
        <v>46011</v>
      </c>
      <c r="J1762" s="62" t="str">
        <f t="shared" ca="1" si="84"/>
        <v>si</v>
      </c>
      <c r="K1762" s="8" t="str">
        <f t="shared" ca="1" si="85"/>
        <v/>
      </c>
      <c r="L1762" s="8"/>
      <c r="M1762" s="8" t="str">
        <f t="shared" ca="1" si="86"/>
        <v>no</v>
      </c>
      <c r="Q1762" s="23" t="str" cm="1">
        <f t="array" aca="1" ref="Q1762" ca="1">_xlfn.IFS(J1762="no","no",$B$10="si","si")</f>
        <v>si</v>
      </c>
    </row>
    <row r="1763" spans="1:17" x14ac:dyDescent="0.3">
      <c r="A1763" s="61" t="s">
        <v>3696</v>
      </c>
      <c r="B1763" s="56" t="s">
        <v>44</v>
      </c>
      <c r="C1763" s="57" t="s">
        <v>3697</v>
      </c>
      <c r="D1763" s="38" t="s">
        <v>57</v>
      </c>
      <c r="E1763" s="60" t="s">
        <v>3698</v>
      </c>
      <c r="F1763" s="38" t="s">
        <v>299</v>
      </c>
      <c r="G1763" s="39" t="s">
        <v>3699</v>
      </c>
      <c r="H1763" s="81">
        <v>44550</v>
      </c>
      <c r="I1763" s="84">
        <f>Table13[[#This Row],[Fecha 
de 
expedición]]+1461</f>
        <v>46011</v>
      </c>
      <c r="J1763" s="62" t="str">
        <f t="shared" ca="1" si="84"/>
        <v>si</v>
      </c>
      <c r="K1763" s="8" t="str">
        <f t="shared" ca="1" si="85"/>
        <v/>
      </c>
      <c r="L1763" s="8"/>
      <c r="M1763" s="8" t="str">
        <f t="shared" ca="1" si="86"/>
        <v>no</v>
      </c>
      <c r="Q1763" s="23" t="str" cm="1">
        <f t="array" aca="1" ref="Q1763" ca="1">_xlfn.IFS(J1763="no","no",$B$10="si","si")</f>
        <v>si</v>
      </c>
    </row>
    <row r="1764" spans="1:17" x14ac:dyDescent="0.3">
      <c r="A1764" s="61" t="s">
        <v>7800</v>
      </c>
      <c r="B1764" s="56" t="s">
        <v>44</v>
      </c>
      <c r="C1764" s="57" t="s">
        <v>7801</v>
      </c>
      <c r="D1764" s="38" t="s">
        <v>57</v>
      </c>
      <c r="E1764" s="60" t="s">
        <v>7802</v>
      </c>
      <c r="F1764" s="38" t="s">
        <v>1053</v>
      </c>
      <c r="G1764" s="39" t="s">
        <v>7803</v>
      </c>
      <c r="H1764" s="81">
        <v>44550</v>
      </c>
      <c r="I1764" s="84">
        <f>Table13[[#This Row],[Fecha 
de 
expedición]]+1461</f>
        <v>46011</v>
      </c>
      <c r="J1764" s="62" t="str">
        <f t="shared" ca="1" si="84"/>
        <v>si</v>
      </c>
      <c r="K1764" s="8" t="str">
        <f t="shared" ca="1" si="85"/>
        <v/>
      </c>
      <c r="L1764" s="8"/>
      <c r="M1764" s="8" t="str">
        <f t="shared" ca="1" si="86"/>
        <v>no</v>
      </c>
      <c r="Q1764" s="23" t="str" cm="1">
        <f t="array" aca="1" ref="Q1764" ca="1">_xlfn.IFS(J1764="no","no",$B$10="si","si")</f>
        <v>si</v>
      </c>
    </row>
    <row r="1765" spans="1:17" x14ac:dyDescent="0.3">
      <c r="A1765" s="61"/>
      <c r="B1765" s="56"/>
      <c r="C1765" s="57"/>
      <c r="D1765" s="38"/>
      <c r="E1765" s="60"/>
      <c r="F1765" s="38"/>
      <c r="G1765" s="39"/>
      <c r="H1765" s="81"/>
      <c r="I1765" s="84">
        <f>Table13[[#This Row],[Fecha 
de 
expedición]]+1461</f>
        <v>1461</v>
      </c>
      <c r="J1765" s="62" t="str">
        <f t="shared" ca="1" si="84"/>
        <v>no</v>
      </c>
      <c r="K1765" s="8" t="str">
        <f t="shared" ca="1" si="85"/>
        <v/>
      </c>
      <c r="L1765" s="8"/>
      <c r="M1765" s="8" t="str">
        <f t="shared" ca="1" si="86"/>
        <v>si</v>
      </c>
      <c r="Q1765" s="23" t="str" cm="1">
        <f t="array" aca="1" ref="Q1765" ca="1">_xlfn.IFS(J1765="no","no",$B$10="si","si")</f>
        <v>no</v>
      </c>
    </row>
    <row r="1766" spans="1:17" x14ac:dyDescent="0.3">
      <c r="A1766" s="61"/>
      <c r="B1766" s="56"/>
      <c r="C1766" s="57"/>
      <c r="D1766" s="38"/>
      <c r="E1766" s="60"/>
      <c r="F1766" s="38"/>
      <c r="G1766" s="39"/>
      <c r="H1766" s="81"/>
      <c r="I1766" s="84">
        <f>Table13[[#This Row],[Fecha 
de 
expedición]]+1461</f>
        <v>1461</v>
      </c>
      <c r="J1766" s="62" t="str">
        <f t="shared" ca="1" si="84"/>
        <v>no</v>
      </c>
      <c r="K1766" s="8" t="str">
        <f t="shared" ca="1" si="85"/>
        <v/>
      </c>
      <c r="L1766" s="8"/>
      <c r="M1766" s="8" t="str">
        <f t="shared" ca="1" si="86"/>
        <v>si</v>
      </c>
      <c r="Q1766" s="23" t="str" cm="1">
        <f t="array" aca="1" ref="Q1766" ca="1">_xlfn.IFS(J1766="no","no",$B$10="si","si")</f>
        <v>no</v>
      </c>
    </row>
    <row r="1767" spans="1:17" x14ac:dyDescent="0.3">
      <c r="A1767" s="61"/>
      <c r="B1767" s="56"/>
      <c r="C1767" s="57"/>
      <c r="D1767" s="38"/>
      <c r="E1767" s="60"/>
      <c r="F1767" s="38"/>
      <c r="G1767" s="39"/>
      <c r="H1767" s="81"/>
      <c r="I1767" s="84">
        <f>Table13[[#This Row],[Fecha 
de 
expedición]]+1461</f>
        <v>1461</v>
      </c>
      <c r="J1767" s="62" t="str">
        <f t="shared" ca="1" si="84"/>
        <v>no</v>
      </c>
      <c r="K1767" s="8" t="str">
        <f t="shared" ca="1" si="85"/>
        <v/>
      </c>
      <c r="L1767" s="8"/>
      <c r="M1767" s="8" t="str">
        <f t="shared" ca="1" si="86"/>
        <v>si</v>
      </c>
      <c r="Q1767" s="23" t="str" cm="1">
        <f t="array" aca="1" ref="Q1767" ca="1">_xlfn.IFS(J1767="no","no",$B$10="si","si")</f>
        <v>no</v>
      </c>
    </row>
    <row r="1768" spans="1:17" x14ac:dyDescent="0.3">
      <c r="A1768" s="61"/>
      <c r="B1768" s="56"/>
      <c r="C1768" s="57"/>
      <c r="D1768" s="38"/>
      <c r="E1768" s="60"/>
      <c r="F1768" s="38"/>
      <c r="G1768" s="39"/>
      <c r="H1768" s="81"/>
      <c r="I1768" s="84">
        <f>Table13[[#This Row],[Fecha 
de 
expedición]]+1461</f>
        <v>1461</v>
      </c>
      <c r="J1768" s="62" t="str">
        <f t="shared" ca="1" si="84"/>
        <v>no</v>
      </c>
      <c r="K1768" s="8" t="str">
        <f t="shared" ca="1" si="85"/>
        <v/>
      </c>
      <c r="L1768" s="8"/>
      <c r="M1768" s="8" t="str">
        <f t="shared" ca="1" si="86"/>
        <v>si</v>
      </c>
      <c r="Q1768" s="23" t="str" cm="1">
        <f t="array" aca="1" ref="Q1768" ca="1">_xlfn.IFS(J1768="no","no",$B$10="si","si")</f>
        <v>no</v>
      </c>
    </row>
    <row r="1769" spans="1:17" x14ac:dyDescent="0.3">
      <c r="A1769" s="61"/>
      <c r="B1769" s="56"/>
      <c r="C1769" s="57"/>
      <c r="D1769" s="38"/>
      <c r="E1769" s="60"/>
      <c r="F1769" s="38"/>
      <c r="G1769" s="39"/>
      <c r="H1769" s="81"/>
      <c r="I1769" s="84">
        <f>Table13[[#This Row],[Fecha 
de 
expedición]]+1461</f>
        <v>1461</v>
      </c>
      <c r="J1769" s="62" t="str">
        <f t="shared" ca="1" si="84"/>
        <v>no</v>
      </c>
      <c r="K1769" s="8" t="str">
        <f t="shared" ca="1" si="85"/>
        <v/>
      </c>
      <c r="L1769" s="8"/>
      <c r="M1769" s="8" t="str">
        <f t="shared" ca="1" si="86"/>
        <v>si</v>
      </c>
      <c r="Q1769" s="23" t="str" cm="1">
        <f t="array" aca="1" ref="Q1769" ca="1">_xlfn.IFS(J1769="no","no",$B$10="si","si")</f>
        <v>no</v>
      </c>
    </row>
    <row r="1770" spans="1:17" x14ac:dyDescent="0.3">
      <c r="A1770" s="61"/>
      <c r="B1770" s="56"/>
      <c r="C1770" s="57"/>
      <c r="D1770" s="38"/>
      <c r="E1770" s="60"/>
      <c r="F1770" s="38"/>
      <c r="G1770" s="39"/>
      <c r="H1770" s="81"/>
      <c r="I1770" s="84">
        <f>Table13[[#This Row],[Fecha 
de 
expedición]]+1461</f>
        <v>1461</v>
      </c>
      <c r="J1770" s="62" t="str">
        <f t="shared" ca="1" si="84"/>
        <v>no</v>
      </c>
      <c r="K1770" s="8" t="str">
        <f t="shared" ca="1" si="85"/>
        <v/>
      </c>
      <c r="L1770" s="8"/>
      <c r="M1770" s="8" t="str">
        <f t="shared" ca="1" si="86"/>
        <v>si</v>
      </c>
      <c r="Q1770" s="23" t="str" cm="1">
        <f t="array" aca="1" ref="Q1770" ca="1">_xlfn.IFS(J1770="no","no",$B$10="si","si")</f>
        <v>no</v>
      </c>
    </row>
    <row r="1771" spans="1:17" x14ac:dyDescent="0.3">
      <c r="A1771" s="61"/>
      <c r="B1771" s="56"/>
      <c r="C1771" s="57"/>
      <c r="D1771" s="38"/>
      <c r="E1771" s="60"/>
      <c r="F1771" s="38"/>
      <c r="G1771" s="39"/>
      <c r="H1771" s="81"/>
      <c r="I1771" s="84">
        <f>Table13[[#This Row],[Fecha 
de 
expedición]]+1461</f>
        <v>1461</v>
      </c>
      <c r="J1771" s="62" t="str">
        <f t="shared" ca="1" si="84"/>
        <v>no</v>
      </c>
      <c r="K1771" s="8" t="str">
        <f t="shared" ca="1" si="85"/>
        <v/>
      </c>
      <c r="L1771" s="8"/>
      <c r="M1771" s="8" t="str">
        <f t="shared" ca="1" si="86"/>
        <v>si</v>
      </c>
      <c r="Q1771" s="23" t="str" cm="1">
        <f t="array" aca="1" ref="Q1771" ca="1">_xlfn.IFS(J1771="no","no",$B$10="si","si")</f>
        <v>no</v>
      </c>
    </row>
    <row r="1772" spans="1:17" x14ac:dyDescent="0.3">
      <c r="A1772" s="61"/>
      <c r="B1772" s="56"/>
      <c r="C1772" s="57"/>
      <c r="D1772" s="38"/>
      <c r="E1772" s="60"/>
      <c r="F1772" s="38"/>
      <c r="G1772" s="39"/>
      <c r="H1772" s="81"/>
      <c r="I1772" s="84">
        <f>Table13[[#This Row],[Fecha 
de 
expedición]]+1461</f>
        <v>1461</v>
      </c>
      <c r="J1772" s="62" t="str">
        <f t="shared" ca="1" si="84"/>
        <v>no</v>
      </c>
      <c r="K1772" s="8" t="str">
        <f t="shared" ca="1" si="85"/>
        <v/>
      </c>
      <c r="L1772" s="8"/>
      <c r="M1772" s="8" t="str">
        <f t="shared" ca="1" si="86"/>
        <v>si</v>
      </c>
      <c r="Q1772" s="23" t="str" cm="1">
        <f t="array" aca="1" ref="Q1772" ca="1">_xlfn.IFS(J1772="no","no",$B$10="si","si")</f>
        <v>no</v>
      </c>
    </row>
    <row r="1773" spans="1:17" x14ac:dyDescent="0.3">
      <c r="A1773" s="61"/>
      <c r="B1773" s="56"/>
      <c r="C1773" s="57"/>
      <c r="D1773" s="38"/>
      <c r="E1773" s="60"/>
      <c r="F1773" s="38"/>
      <c r="G1773" s="39"/>
      <c r="H1773" s="81"/>
      <c r="I1773" s="84">
        <f>Table13[[#This Row],[Fecha 
de 
expedición]]+1461</f>
        <v>1461</v>
      </c>
      <c r="J1773" s="62" t="str">
        <f t="shared" ca="1" si="84"/>
        <v>no</v>
      </c>
      <c r="K1773" s="8" t="str">
        <f t="shared" ca="1" si="85"/>
        <v/>
      </c>
      <c r="L1773" s="8"/>
      <c r="M1773" s="8" t="str">
        <f t="shared" ca="1" si="86"/>
        <v>si</v>
      </c>
      <c r="Q1773" s="23" t="str" cm="1">
        <f t="array" aca="1" ref="Q1773" ca="1">_xlfn.IFS(J1773="no","no",$B$10="si","si")</f>
        <v>no</v>
      </c>
    </row>
    <row r="1774" spans="1:17" x14ac:dyDescent="0.3">
      <c r="A1774" s="61"/>
      <c r="B1774" s="56"/>
      <c r="C1774" s="57"/>
      <c r="D1774" s="38"/>
      <c r="E1774" s="60"/>
      <c r="F1774" s="38"/>
      <c r="G1774" s="39"/>
      <c r="H1774" s="81"/>
      <c r="I1774" s="84">
        <f>Table13[[#This Row],[Fecha 
de 
expedición]]+1461</f>
        <v>1461</v>
      </c>
      <c r="J1774" s="62" t="str">
        <f t="shared" ca="1" si="84"/>
        <v>no</v>
      </c>
      <c r="K1774" s="8" t="str">
        <f t="shared" ca="1" si="85"/>
        <v/>
      </c>
      <c r="L1774" s="8"/>
      <c r="M1774" s="8" t="str">
        <f t="shared" ca="1" si="86"/>
        <v>si</v>
      </c>
      <c r="Q1774" s="23" t="str" cm="1">
        <f t="array" aca="1" ref="Q1774" ca="1">_xlfn.IFS(J1774="no","no",$B$10="si","si")</f>
        <v>no</v>
      </c>
    </row>
    <row r="1775" spans="1:17" x14ac:dyDescent="0.3">
      <c r="A1775" s="61"/>
      <c r="B1775" s="56"/>
      <c r="C1775" s="57"/>
      <c r="D1775" s="38"/>
      <c r="E1775" s="60"/>
      <c r="F1775" s="38"/>
      <c r="G1775" s="39"/>
      <c r="H1775" s="81"/>
      <c r="I1775" s="84">
        <f>Table13[[#This Row],[Fecha 
de 
expedición]]+1461</f>
        <v>1461</v>
      </c>
      <c r="J1775" s="62" t="str">
        <f t="shared" ca="1" si="84"/>
        <v>no</v>
      </c>
      <c r="K1775" s="8" t="str">
        <f t="shared" ca="1" si="85"/>
        <v/>
      </c>
      <c r="L1775" s="8"/>
      <c r="M1775" s="8" t="str">
        <f t="shared" ca="1" si="86"/>
        <v>si</v>
      </c>
      <c r="Q1775" s="23" t="str" cm="1">
        <f t="array" aca="1" ref="Q1775" ca="1">_xlfn.IFS(J1775="no","no",$B$10="si","si")</f>
        <v>no</v>
      </c>
    </row>
    <row r="1776" spans="1:17" x14ac:dyDescent="0.3">
      <c r="A1776" s="61"/>
      <c r="B1776" s="56"/>
      <c r="C1776" s="57"/>
      <c r="D1776" s="38"/>
      <c r="E1776" s="60"/>
      <c r="F1776" s="38"/>
      <c r="G1776" s="39"/>
      <c r="H1776" s="81"/>
      <c r="I1776" s="84">
        <f>Table13[[#This Row],[Fecha 
de 
expedición]]+1461</f>
        <v>1461</v>
      </c>
      <c r="J1776" s="62" t="str">
        <f t="shared" ca="1" si="84"/>
        <v>no</v>
      </c>
      <c r="K1776" s="8" t="str">
        <f t="shared" ca="1" si="85"/>
        <v/>
      </c>
      <c r="L1776" s="8"/>
      <c r="M1776" s="8" t="str">
        <f t="shared" ca="1" si="86"/>
        <v>si</v>
      </c>
      <c r="Q1776" s="23" t="str" cm="1">
        <f t="array" aca="1" ref="Q1776" ca="1">_xlfn.IFS(J1776="no","no",$B$10="si","si")</f>
        <v>no</v>
      </c>
    </row>
    <row r="1777" spans="1:17" x14ac:dyDescent="0.3">
      <c r="A1777" s="61"/>
      <c r="B1777" s="56"/>
      <c r="C1777" s="57"/>
      <c r="D1777" s="38"/>
      <c r="E1777" s="60"/>
      <c r="F1777" s="38"/>
      <c r="G1777" s="39"/>
      <c r="H1777" s="81"/>
      <c r="I1777" s="84">
        <f>Table13[[#This Row],[Fecha 
de 
expedición]]+1461</f>
        <v>1461</v>
      </c>
      <c r="J1777" s="62" t="str">
        <f t="shared" ca="1" si="84"/>
        <v>no</v>
      </c>
      <c r="K1777" s="8" t="str">
        <f t="shared" ca="1" si="85"/>
        <v/>
      </c>
      <c r="L1777" s="8"/>
      <c r="M1777" s="8" t="str">
        <f t="shared" ca="1" si="86"/>
        <v>si</v>
      </c>
      <c r="Q1777" s="23" t="str" cm="1">
        <f t="array" aca="1" ref="Q1777" ca="1">_xlfn.IFS(J1777="no","no",$B$10="si","si")</f>
        <v>no</v>
      </c>
    </row>
    <row r="1778" spans="1:17" x14ac:dyDescent="0.3">
      <c r="A1778" s="61"/>
      <c r="B1778" s="56"/>
      <c r="C1778" s="57"/>
      <c r="D1778" s="38"/>
      <c r="E1778" s="60"/>
      <c r="F1778" s="38"/>
      <c r="G1778" s="39"/>
      <c r="H1778" s="81"/>
      <c r="I1778" s="84">
        <f>Table13[[#This Row],[Fecha 
de 
expedición]]+1461</f>
        <v>1461</v>
      </c>
      <c r="J1778" s="62" t="str">
        <f t="shared" ca="1" si="84"/>
        <v>no</v>
      </c>
      <c r="K1778" s="8" t="str">
        <f t="shared" ca="1" si="85"/>
        <v/>
      </c>
      <c r="L1778" s="8"/>
      <c r="M1778" s="8" t="str">
        <f t="shared" ca="1" si="86"/>
        <v>si</v>
      </c>
      <c r="Q1778" s="23" t="str" cm="1">
        <f t="array" aca="1" ref="Q1778" ca="1">_xlfn.IFS(J1778="no","no",$B$10="si","si")</f>
        <v>no</v>
      </c>
    </row>
    <row r="1779" spans="1:17" x14ac:dyDescent="0.3">
      <c r="A1779" s="61"/>
      <c r="B1779" s="56"/>
      <c r="C1779" s="57"/>
      <c r="D1779" s="38"/>
      <c r="E1779" s="60"/>
      <c r="F1779" s="38"/>
      <c r="G1779" s="39"/>
      <c r="H1779" s="81"/>
      <c r="I1779" s="84">
        <f>Table13[[#This Row],[Fecha 
de 
expedición]]+1461</f>
        <v>1461</v>
      </c>
      <c r="J1779" s="62" t="str">
        <f t="shared" ca="1" si="84"/>
        <v>no</v>
      </c>
      <c r="K1779" s="8" t="str">
        <f t="shared" ca="1" si="85"/>
        <v/>
      </c>
      <c r="L1779" s="8"/>
      <c r="M1779" s="8" t="str">
        <f t="shared" ca="1" si="86"/>
        <v>si</v>
      </c>
      <c r="Q1779" s="23" t="str" cm="1">
        <f t="array" aca="1" ref="Q1779" ca="1">_xlfn.IFS(J1779="no","no",$B$10="si","si")</f>
        <v>no</v>
      </c>
    </row>
    <row r="1780" spans="1:17" x14ac:dyDescent="0.3">
      <c r="A1780" s="61"/>
      <c r="B1780" s="56"/>
      <c r="C1780" s="57"/>
      <c r="D1780" s="38"/>
      <c r="E1780" s="60"/>
      <c r="F1780" s="38"/>
      <c r="G1780" s="39"/>
      <c r="H1780" s="81"/>
      <c r="I1780" s="84">
        <f>Table13[[#This Row],[Fecha 
de 
expedición]]+1461</f>
        <v>1461</v>
      </c>
      <c r="J1780" s="62" t="str">
        <f t="shared" ca="1" si="84"/>
        <v>no</v>
      </c>
      <c r="K1780" s="8" t="str">
        <f t="shared" ca="1" si="85"/>
        <v/>
      </c>
      <c r="L1780" s="8"/>
      <c r="M1780" s="8" t="str">
        <f t="shared" ca="1" si="86"/>
        <v>si</v>
      </c>
      <c r="Q1780" s="23" t="str" cm="1">
        <f t="array" aca="1" ref="Q1780" ca="1">_xlfn.IFS(J1780="no","no",$B$10="si","si")</f>
        <v>no</v>
      </c>
    </row>
    <row r="1781" spans="1:17" x14ac:dyDescent="0.3">
      <c r="A1781" s="61"/>
      <c r="B1781" s="56"/>
      <c r="C1781" s="57"/>
      <c r="D1781" s="38"/>
      <c r="E1781" s="60"/>
      <c r="F1781" s="38"/>
      <c r="G1781" s="39"/>
      <c r="H1781" s="81"/>
      <c r="I1781" s="84">
        <f>Table13[[#This Row],[Fecha 
de 
expedición]]+1461</f>
        <v>1461</v>
      </c>
      <c r="J1781" s="62" t="str">
        <f t="shared" ca="1" si="84"/>
        <v>no</v>
      </c>
      <c r="K1781" s="8" t="str">
        <f t="shared" ca="1" si="85"/>
        <v/>
      </c>
      <c r="L1781" s="8"/>
      <c r="M1781" s="8" t="str">
        <f t="shared" ca="1" si="86"/>
        <v>si</v>
      </c>
      <c r="Q1781" s="23" t="str" cm="1">
        <f t="array" aca="1" ref="Q1781" ca="1">_xlfn.IFS(J1781="no","no",$B$10="si","si")</f>
        <v>no</v>
      </c>
    </row>
    <row r="1782" spans="1:17" x14ac:dyDescent="0.3">
      <c r="A1782" s="61"/>
      <c r="B1782" s="56"/>
      <c r="C1782" s="57"/>
      <c r="D1782" s="38"/>
      <c r="E1782" s="60"/>
      <c r="F1782" s="38"/>
      <c r="G1782" s="39"/>
      <c r="H1782" s="81"/>
      <c r="I1782" s="84">
        <f>Table13[[#This Row],[Fecha 
de 
expedición]]+1461</f>
        <v>1461</v>
      </c>
      <c r="J1782" s="62" t="str">
        <f t="shared" ca="1" si="84"/>
        <v>no</v>
      </c>
      <c r="K1782" s="8" t="str">
        <f t="shared" ca="1" si="85"/>
        <v/>
      </c>
      <c r="L1782" s="8"/>
      <c r="M1782" s="8" t="str">
        <f t="shared" ca="1" si="86"/>
        <v>si</v>
      </c>
      <c r="Q1782" s="23" t="str" cm="1">
        <f t="array" aca="1" ref="Q1782" ca="1">_xlfn.IFS(J1782="no","no",$B$10="si","si")</f>
        <v>no</v>
      </c>
    </row>
    <row r="1783" spans="1:17" x14ac:dyDescent="0.3">
      <c r="A1783" s="61"/>
      <c r="B1783" s="56"/>
      <c r="C1783" s="57"/>
      <c r="D1783" s="38"/>
      <c r="E1783" s="60"/>
      <c r="F1783" s="38"/>
      <c r="G1783" s="39"/>
      <c r="H1783" s="81"/>
      <c r="I1783" s="84">
        <f>Table13[[#This Row],[Fecha 
de 
expedición]]+1461</f>
        <v>1461</v>
      </c>
      <c r="J1783" s="62" t="str">
        <f t="shared" ca="1" si="84"/>
        <v>no</v>
      </c>
      <c r="K1783" s="8" t="str">
        <f t="shared" ca="1" si="85"/>
        <v/>
      </c>
      <c r="L1783" s="8"/>
      <c r="M1783" s="8" t="str">
        <f t="shared" ca="1" si="86"/>
        <v>si</v>
      </c>
      <c r="Q1783" s="23" t="str" cm="1">
        <f t="array" aca="1" ref="Q1783" ca="1">_xlfn.IFS(J1783="no","no",$B$10="si","si")</f>
        <v>no</v>
      </c>
    </row>
    <row r="1784" spans="1:17" x14ac:dyDescent="0.3">
      <c r="A1784" s="61"/>
      <c r="B1784" s="56"/>
      <c r="C1784" s="57"/>
      <c r="D1784" s="38"/>
      <c r="E1784" s="60"/>
      <c r="F1784" s="38"/>
      <c r="G1784" s="39"/>
      <c r="H1784" s="81"/>
      <c r="I1784" s="84">
        <f>Table13[[#This Row],[Fecha 
de 
expedición]]+1461</f>
        <v>1461</v>
      </c>
      <c r="J1784" s="62" t="str">
        <f t="shared" ca="1" si="84"/>
        <v>no</v>
      </c>
      <c r="K1784" s="8" t="str">
        <f t="shared" ca="1" si="85"/>
        <v/>
      </c>
      <c r="L1784" s="8"/>
      <c r="M1784" s="8" t="str">
        <f t="shared" ca="1" si="86"/>
        <v>si</v>
      </c>
      <c r="Q1784" s="23" t="str" cm="1">
        <f t="array" aca="1" ref="Q1784" ca="1">_xlfn.IFS(J1784="no","no",$B$10="si","si")</f>
        <v>no</v>
      </c>
    </row>
    <row r="1785" spans="1:17" x14ac:dyDescent="0.3">
      <c r="A1785" s="61"/>
      <c r="B1785" s="56"/>
      <c r="C1785" s="57"/>
      <c r="D1785" s="38"/>
      <c r="E1785" s="60"/>
      <c r="F1785" s="38"/>
      <c r="G1785" s="39"/>
      <c r="H1785" s="81"/>
      <c r="I1785" s="84">
        <f>Table13[[#This Row],[Fecha 
de 
expedición]]+1461</f>
        <v>1461</v>
      </c>
      <c r="J1785" s="62" t="str">
        <f t="shared" ca="1" si="84"/>
        <v>no</v>
      </c>
      <c r="K1785" s="8" t="str">
        <f t="shared" ca="1" si="85"/>
        <v/>
      </c>
      <c r="L1785" s="8"/>
      <c r="M1785" s="8" t="str">
        <f t="shared" ca="1" si="86"/>
        <v>si</v>
      </c>
      <c r="Q1785" s="23" t="str" cm="1">
        <f t="array" aca="1" ref="Q1785" ca="1">_xlfn.IFS(J1785="no","no",$B$10="si","si")</f>
        <v>no</v>
      </c>
    </row>
    <row r="1786" spans="1:17" x14ac:dyDescent="0.3">
      <c r="A1786" s="61"/>
      <c r="B1786" s="56"/>
      <c r="C1786" s="57"/>
      <c r="D1786" s="38"/>
      <c r="E1786" s="60"/>
      <c r="F1786" s="38"/>
      <c r="G1786" s="39"/>
      <c r="H1786" s="81"/>
      <c r="I1786" s="84">
        <f>Table13[[#This Row],[Fecha 
de 
expedición]]+1461</f>
        <v>1461</v>
      </c>
      <c r="J1786" s="62" t="str">
        <f t="shared" ca="1" si="84"/>
        <v>no</v>
      </c>
      <c r="K1786" s="8" t="str">
        <f t="shared" ca="1" si="85"/>
        <v/>
      </c>
      <c r="L1786" s="8"/>
      <c r="M1786" s="8" t="str">
        <f t="shared" ca="1" si="86"/>
        <v>si</v>
      </c>
      <c r="Q1786" s="23" t="str" cm="1">
        <f t="array" aca="1" ref="Q1786" ca="1">_xlfn.IFS(J1786="no","no",$B$10="si","si")</f>
        <v>no</v>
      </c>
    </row>
    <row r="1787" spans="1:17" x14ac:dyDescent="0.3">
      <c r="A1787" s="61"/>
      <c r="B1787" s="56"/>
      <c r="C1787" s="57"/>
      <c r="D1787" s="38"/>
      <c r="E1787" s="60"/>
      <c r="F1787" s="38"/>
      <c r="G1787" s="39"/>
      <c r="H1787" s="81"/>
      <c r="I1787" s="84">
        <f>Table13[[#This Row],[Fecha 
de 
expedición]]+1461</f>
        <v>1461</v>
      </c>
      <c r="J1787" s="62" t="str">
        <f t="shared" ca="1" si="84"/>
        <v>no</v>
      </c>
      <c r="K1787" s="8" t="str">
        <f t="shared" ca="1" si="85"/>
        <v/>
      </c>
      <c r="L1787" s="8"/>
      <c r="M1787" s="8" t="str">
        <f t="shared" ca="1" si="86"/>
        <v>si</v>
      </c>
      <c r="Q1787" s="23" t="str" cm="1">
        <f t="array" aca="1" ref="Q1787" ca="1">_xlfn.IFS(J1787="no","no",$B$10="si","si")</f>
        <v>no</v>
      </c>
    </row>
    <row r="1788" spans="1:17" x14ac:dyDescent="0.3">
      <c r="A1788" s="61"/>
      <c r="B1788" s="56"/>
      <c r="C1788" s="57"/>
      <c r="D1788" s="38"/>
      <c r="E1788" s="60"/>
      <c r="F1788" s="38"/>
      <c r="G1788" s="39"/>
      <c r="H1788" s="81"/>
      <c r="I1788" s="84">
        <f>Table13[[#This Row],[Fecha 
de 
expedición]]+1461</f>
        <v>1461</v>
      </c>
      <c r="J1788" s="62" t="str">
        <f t="shared" ca="1" si="84"/>
        <v>no</v>
      </c>
      <c r="K1788" s="8" t="str">
        <f t="shared" ca="1" si="85"/>
        <v/>
      </c>
      <c r="L1788" s="8"/>
      <c r="M1788" s="8" t="str">
        <f t="shared" ca="1" si="86"/>
        <v>si</v>
      </c>
      <c r="Q1788" s="23" t="str" cm="1">
        <f t="array" aca="1" ref="Q1788" ca="1">_xlfn.IFS(J1788="no","no",$B$10="si","si")</f>
        <v>no</v>
      </c>
    </row>
    <row r="1789" spans="1:17" x14ac:dyDescent="0.3">
      <c r="A1789" s="61"/>
      <c r="B1789" s="56"/>
      <c r="C1789" s="57"/>
      <c r="D1789" s="38"/>
      <c r="E1789" s="60"/>
      <c r="F1789" s="38"/>
      <c r="G1789" s="39"/>
      <c r="H1789" s="81"/>
      <c r="I1789" s="84">
        <f>Table13[[#This Row],[Fecha 
de 
expedición]]+1461</f>
        <v>1461</v>
      </c>
      <c r="J1789" s="62" t="str">
        <f t="shared" ca="1" si="84"/>
        <v>no</v>
      </c>
      <c r="K1789" s="8" t="str">
        <f t="shared" ca="1" si="85"/>
        <v/>
      </c>
      <c r="L1789" s="8"/>
      <c r="M1789" s="8" t="str">
        <f t="shared" ca="1" si="86"/>
        <v>si</v>
      </c>
      <c r="Q1789" s="23" t="str" cm="1">
        <f t="array" aca="1" ref="Q1789" ca="1">_xlfn.IFS(J1789="no","no",$B$10="si","si")</f>
        <v>no</v>
      </c>
    </row>
    <row r="1790" spans="1:17" x14ac:dyDescent="0.3">
      <c r="A1790" s="61"/>
      <c r="B1790" s="56"/>
      <c r="C1790" s="57"/>
      <c r="D1790" s="38"/>
      <c r="E1790" s="60"/>
      <c r="F1790" s="38"/>
      <c r="G1790" s="39"/>
      <c r="H1790" s="81"/>
      <c r="I1790" s="84">
        <f>Table13[[#This Row],[Fecha 
de 
expedición]]+1461</f>
        <v>1461</v>
      </c>
      <c r="J1790" s="62" t="str">
        <f t="shared" ca="1" si="84"/>
        <v>no</v>
      </c>
      <c r="K1790" s="8" t="str">
        <f t="shared" ca="1" si="85"/>
        <v/>
      </c>
      <c r="L1790" s="8"/>
      <c r="M1790" s="8" t="str">
        <f t="shared" ca="1" si="86"/>
        <v>si</v>
      </c>
      <c r="Q1790" s="23" t="str" cm="1">
        <f t="array" aca="1" ref="Q1790" ca="1">_xlfn.IFS(J1790="no","no",$B$10="si","si")</f>
        <v>no</v>
      </c>
    </row>
    <row r="1791" spans="1:17" x14ac:dyDescent="0.3">
      <c r="A1791" s="61"/>
      <c r="B1791" s="56"/>
      <c r="C1791" s="57"/>
      <c r="D1791" s="38"/>
      <c r="E1791" s="60"/>
      <c r="F1791" s="38"/>
      <c r="G1791" s="39"/>
      <c r="H1791" s="81"/>
      <c r="I1791" s="84">
        <f>Table13[[#This Row],[Fecha 
de 
expedición]]+1461</f>
        <v>1461</v>
      </c>
      <c r="J1791" s="62" t="str">
        <f t="shared" ca="1" si="84"/>
        <v>no</v>
      </c>
      <c r="K1791" s="8" t="str">
        <f t="shared" ca="1" si="85"/>
        <v/>
      </c>
      <c r="L1791" s="8"/>
      <c r="M1791" s="8" t="str">
        <f t="shared" ca="1" si="86"/>
        <v>si</v>
      </c>
      <c r="Q1791" s="23" t="str" cm="1">
        <f t="array" aca="1" ref="Q1791" ca="1">_xlfn.IFS(J1791="no","no",$B$10="si","si")</f>
        <v>no</v>
      </c>
    </row>
    <row r="1792" spans="1:17" x14ac:dyDescent="0.3">
      <c r="A1792" s="61"/>
      <c r="B1792" s="56"/>
      <c r="C1792" s="57"/>
      <c r="D1792" s="38"/>
      <c r="E1792" s="60"/>
      <c r="F1792" s="38"/>
      <c r="G1792" s="39"/>
      <c r="H1792" s="81"/>
      <c r="I1792" s="84">
        <f>Table13[[#This Row],[Fecha 
de 
expedición]]+1461</f>
        <v>1461</v>
      </c>
      <c r="J1792" s="62" t="str">
        <f t="shared" ca="1" si="84"/>
        <v>no</v>
      </c>
      <c r="K1792" s="8" t="str">
        <f t="shared" ca="1" si="85"/>
        <v/>
      </c>
      <c r="L1792" s="8"/>
      <c r="M1792" s="8" t="str">
        <f t="shared" ca="1" si="86"/>
        <v>si</v>
      </c>
      <c r="Q1792" s="23" t="str" cm="1">
        <f t="array" aca="1" ref="Q1792" ca="1">_xlfn.IFS(J1792="no","no",$B$10="si","si")</f>
        <v>no</v>
      </c>
    </row>
    <row r="1793" spans="1:17" x14ac:dyDescent="0.3">
      <c r="A1793" s="61"/>
      <c r="B1793" s="56"/>
      <c r="C1793" s="57"/>
      <c r="D1793" s="38"/>
      <c r="E1793" s="60"/>
      <c r="F1793" s="38"/>
      <c r="G1793" s="39"/>
      <c r="H1793" s="81"/>
      <c r="I1793" s="84">
        <f>Table13[[#This Row],[Fecha 
de 
expedición]]+1461</f>
        <v>1461</v>
      </c>
      <c r="J1793" s="62" t="str">
        <f t="shared" ca="1" si="84"/>
        <v>no</v>
      </c>
      <c r="K1793" s="8" t="str">
        <f t="shared" ca="1" si="85"/>
        <v/>
      </c>
      <c r="L1793" s="8"/>
      <c r="M1793" s="8" t="str">
        <f t="shared" ca="1" si="86"/>
        <v>si</v>
      </c>
      <c r="Q1793" s="23" t="str" cm="1">
        <f t="array" aca="1" ref="Q1793" ca="1">_xlfn.IFS(J1793="no","no",$B$10="si","si")</f>
        <v>no</v>
      </c>
    </row>
    <row r="1794" spans="1:17" x14ac:dyDescent="0.3">
      <c r="A1794" s="61"/>
      <c r="B1794" s="56"/>
      <c r="C1794" s="57"/>
      <c r="D1794" s="38"/>
      <c r="E1794" s="60"/>
      <c r="F1794" s="38"/>
      <c r="G1794" s="39"/>
      <c r="H1794" s="81"/>
      <c r="I1794" s="84">
        <f>Table13[[#This Row],[Fecha 
de 
expedición]]+1461</f>
        <v>1461</v>
      </c>
      <c r="J1794" s="62" t="str">
        <f t="shared" ca="1" si="84"/>
        <v>no</v>
      </c>
      <c r="K1794" s="8" t="str">
        <f t="shared" ca="1" si="85"/>
        <v/>
      </c>
      <c r="L1794" s="8"/>
      <c r="M1794" s="8" t="str">
        <f t="shared" ca="1" si="86"/>
        <v>si</v>
      </c>
      <c r="Q1794" s="23" t="str" cm="1">
        <f t="array" aca="1" ref="Q1794" ca="1">_xlfn.IFS(J1794="no","no",$B$10="si","si")</f>
        <v>no</v>
      </c>
    </row>
    <row r="1795" spans="1:17" x14ac:dyDescent="0.3">
      <c r="A1795" s="61"/>
      <c r="B1795" s="56"/>
      <c r="C1795" s="57"/>
      <c r="D1795" s="38"/>
      <c r="E1795" s="60"/>
      <c r="F1795" s="38"/>
      <c r="G1795" s="39"/>
      <c r="H1795" s="81"/>
      <c r="I1795" s="84">
        <f>Table13[[#This Row],[Fecha 
de 
expedición]]+1461</f>
        <v>1461</v>
      </c>
      <c r="J1795" s="62" t="str">
        <f t="shared" ca="1" si="84"/>
        <v>no</v>
      </c>
      <c r="K1795" s="8" t="str">
        <f t="shared" ca="1" si="85"/>
        <v/>
      </c>
      <c r="L1795" s="8"/>
      <c r="M1795" s="8" t="str">
        <f t="shared" ca="1" si="86"/>
        <v>si</v>
      </c>
      <c r="Q1795" s="23" t="str" cm="1">
        <f t="array" aca="1" ref="Q1795" ca="1">_xlfn.IFS(J1795="no","no",$B$10="si","si")</f>
        <v>no</v>
      </c>
    </row>
    <row r="1796" spans="1:17" x14ac:dyDescent="0.3">
      <c r="A1796" s="61"/>
      <c r="B1796" s="56"/>
      <c r="C1796" s="57"/>
      <c r="D1796" s="38"/>
      <c r="E1796" s="60"/>
      <c r="F1796" s="38"/>
      <c r="G1796" s="39"/>
      <c r="H1796" s="81"/>
      <c r="I1796" s="84">
        <f>Table13[[#This Row],[Fecha 
de 
expedición]]+1461</f>
        <v>1461</v>
      </c>
      <c r="J1796" s="62" t="str">
        <f t="shared" ca="1" si="84"/>
        <v>no</v>
      </c>
      <c r="K1796" s="8" t="str">
        <f t="shared" ca="1" si="85"/>
        <v/>
      </c>
      <c r="L1796" s="8"/>
      <c r="M1796" s="8" t="str">
        <f t="shared" ca="1" si="86"/>
        <v>si</v>
      </c>
      <c r="Q1796" s="23" t="str" cm="1">
        <f t="array" aca="1" ref="Q1796" ca="1">_xlfn.IFS(J1796="no","no",$B$10="si","si")</f>
        <v>no</v>
      </c>
    </row>
    <row r="1797" spans="1:17" x14ac:dyDescent="0.3">
      <c r="A1797" s="61"/>
      <c r="B1797" s="56"/>
      <c r="C1797" s="57"/>
      <c r="D1797" s="38"/>
      <c r="E1797" s="60"/>
      <c r="F1797" s="38"/>
      <c r="G1797" s="39"/>
      <c r="H1797" s="81"/>
      <c r="I1797" s="84">
        <f>Table13[[#This Row],[Fecha 
de 
expedición]]+1461</f>
        <v>1461</v>
      </c>
      <c r="J1797" s="62" t="str">
        <f t="shared" ca="1" si="84"/>
        <v>no</v>
      </c>
      <c r="K1797" s="8" t="str">
        <f t="shared" ca="1" si="85"/>
        <v/>
      </c>
      <c r="L1797" s="8"/>
      <c r="M1797" s="8" t="str">
        <f t="shared" ca="1" si="86"/>
        <v>si</v>
      </c>
      <c r="Q1797" s="23" t="str" cm="1">
        <f t="array" aca="1" ref="Q1797" ca="1">_xlfn.IFS(J1797="no","no",$B$10="si","si")</f>
        <v>no</v>
      </c>
    </row>
    <row r="1798" spans="1:17" x14ac:dyDescent="0.3">
      <c r="A1798" s="61"/>
      <c r="B1798" s="56"/>
      <c r="C1798" s="57"/>
      <c r="D1798" s="38"/>
      <c r="E1798" s="60"/>
      <c r="F1798" s="38"/>
      <c r="G1798" s="39"/>
      <c r="H1798" s="81"/>
      <c r="I1798" s="84">
        <f>Table13[[#This Row],[Fecha 
de 
expedición]]+1461</f>
        <v>1461</v>
      </c>
      <c r="J1798" s="62" t="str">
        <f t="shared" ca="1" si="84"/>
        <v>no</v>
      </c>
      <c r="K1798" s="8" t="str">
        <f t="shared" ca="1" si="85"/>
        <v/>
      </c>
      <c r="L1798" s="8"/>
      <c r="M1798" s="8" t="str">
        <f t="shared" ca="1" si="86"/>
        <v>si</v>
      </c>
      <c r="Q1798" s="23" t="str" cm="1">
        <f t="array" aca="1" ref="Q1798" ca="1">_xlfn.IFS(J1798="no","no",$B$10="si","si")</f>
        <v>no</v>
      </c>
    </row>
    <row r="1799" spans="1:17" x14ac:dyDescent="0.3">
      <c r="A1799" s="61"/>
      <c r="B1799" s="56"/>
      <c r="C1799" s="57"/>
      <c r="D1799" s="38"/>
      <c r="E1799" s="60"/>
      <c r="F1799" s="38"/>
      <c r="G1799" s="39"/>
      <c r="H1799" s="81"/>
      <c r="I1799" s="84">
        <f>Table13[[#This Row],[Fecha 
de 
expedición]]+1461</f>
        <v>1461</v>
      </c>
      <c r="J1799" s="62" t="str">
        <f t="shared" ca="1" si="84"/>
        <v>no</v>
      </c>
      <c r="K1799" s="8" t="str">
        <f t="shared" ca="1" si="85"/>
        <v/>
      </c>
      <c r="L1799" s="8"/>
      <c r="M1799" s="8" t="str">
        <f t="shared" ca="1" si="86"/>
        <v>si</v>
      </c>
      <c r="Q1799" s="23" t="str" cm="1">
        <f t="array" aca="1" ref="Q1799" ca="1">_xlfn.IFS(J1799="no","no",$B$10="si","si")</f>
        <v>no</v>
      </c>
    </row>
    <row r="1800" spans="1:17" x14ac:dyDescent="0.3">
      <c r="A1800" s="61"/>
      <c r="B1800" s="56"/>
      <c r="C1800" s="57"/>
      <c r="D1800" s="38"/>
      <c r="E1800" s="60"/>
      <c r="F1800" s="38"/>
      <c r="G1800" s="39"/>
      <c r="H1800" s="81"/>
      <c r="I1800" s="84">
        <f>Table13[[#This Row],[Fecha 
de 
expedición]]+1461</f>
        <v>1461</v>
      </c>
      <c r="J1800" s="62" t="str">
        <f t="shared" ca="1" si="84"/>
        <v>no</v>
      </c>
      <c r="K1800" s="8" t="str">
        <f t="shared" ca="1" si="85"/>
        <v/>
      </c>
      <c r="L1800" s="8"/>
      <c r="M1800" s="8" t="str">
        <f t="shared" ca="1" si="86"/>
        <v>si</v>
      </c>
      <c r="Q1800" s="23" t="str" cm="1">
        <f t="array" aca="1" ref="Q1800" ca="1">_xlfn.IFS(J1800="no","no",$B$10="si","si")</f>
        <v>no</v>
      </c>
    </row>
    <row r="1801" spans="1:17" x14ac:dyDescent="0.3">
      <c r="A1801" s="61"/>
      <c r="B1801" s="56"/>
      <c r="C1801" s="57"/>
      <c r="D1801" s="38"/>
      <c r="E1801" s="60"/>
      <c r="F1801" s="38"/>
      <c r="G1801" s="39"/>
      <c r="H1801" s="81"/>
      <c r="I1801" s="84">
        <f>Table13[[#This Row],[Fecha 
de 
expedición]]+1461</f>
        <v>1461</v>
      </c>
      <c r="J1801" s="62" t="str">
        <f t="shared" ca="1" si="84"/>
        <v>no</v>
      </c>
      <c r="K1801" s="8" t="str">
        <f t="shared" ca="1" si="85"/>
        <v/>
      </c>
      <c r="L1801" s="8"/>
      <c r="M1801" s="8" t="str">
        <f t="shared" ca="1" si="86"/>
        <v>si</v>
      </c>
      <c r="Q1801" s="23" t="str" cm="1">
        <f t="array" aca="1" ref="Q1801" ca="1">_xlfn.IFS(J1801="no","no",$B$10="si","si")</f>
        <v>no</v>
      </c>
    </row>
    <row r="1802" spans="1:17" x14ac:dyDescent="0.3">
      <c r="A1802" s="61"/>
      <c r="B1802" s="56"/>
      <c r="C1802" s="57"/>
      <c r="D1802" s="38"/>
      <c r="E1802" s="60"/>
      <c r="F1802" s="38"/>
      <c r="G1802" s="39"/>
      <c r="H1802" s="81"/>
      <c r="I1802" s="84">
        <f>Table13[[#This Row],[Fecha 
de 
expedición]]+1461</f>
        <v>1461</v>
      </c>
      <c r="J1802" s="62" t="str">
        <f t="shared" ca="1" si="84"/>
        <v>no</v>
      </c>
      <c r="K1802" s="8" t="str">
        <f t="shared" ca="1" si="85"/>
        <v/>
      </c>
      <c r="L1802" s="8"/>
      <c r="M1802" s="8" t="str">
        <f t="shared" ca="1" si="86"/>
        <v>si</v>
      </c>
      <c r="Q1802" s="23" t="str" cm="1">
        <f t="array" aca="1" ref="Q1802" ca="1">_xlfn.IFS(J1802="no","no",$B$10="si","si")</f>
        <v>no</v>
      </c>
    </row>
    <row r="1803" spans="1:17" x14ac:dyDescent="0.3">
      <c r="A1803" s="61"/>
      <c r="B1803" s="56"/>
      <c r="C1803" s="57"/>
      <c r="D1803" s="38"/>
      <c r="E1803" s="60"/>
      <c r="F1803" s="38"/>
      <c r="G1803" s="39"/>
      <c r="H1803" s="81"/>
      <c r="I1803" s="84">
        <f>Table13[[#This Row],[Fecha 
de 
expedición]]+1461</f>
        <v>1461</v>
      </c>
      <c r="J1803" s="62" t="str">
        <f t="shared" ca="1" si="84"/>
        <v>no</v>
      </c>
      <c r="K1803" s="8" t="str">
        <f t="shared" ca="1" si="85"/>
        <v/>
      </c>
      <c r="L1803" s="8"/>
      <c r="M1803" s="8" t="str">
        <f t="shared" ca="1" si="86"/>
        <v>si</v>
      </c>
      <c r="Q1803" s="23" t="str" cm="1">
        <f t="array" aca="1" ref="Q1803" ca="1">_xlfn.IFS(J1803="no","no",$B$10="si","si")</f>
        <v>no</v>
      </c>
    </row>
    <row r="1804" spans="1:17" x14ac:dyDescent="0.3">
      <c r="A1804" s="61"/>
      <c r="B1804" s="56"/>
      <c r="C1804" s="57"/>
      <c r="D1804" s="38"/>
      <c r="E1804" s="60"/>
      <c r="F1804" s="38"/>
      <c r="G1804" s="39"/>
      <c r="H1804" s="81"/>
      <c r="I1804" s="84">
        <f>Table13[[#This Row],[Fecha 
de 
expedición]]+1461</f>
        <v>1461</v>
      </c>
      <c r="J1804" s="62" t="str">
        <f t="shared" ca="1" si="84"/>
        <v>no</v>
      </c>
      <c r="K1804" s="8" t="str">
        <f t="shared" ca="1" si="85"/>
        <v/>
      </c>
      <c r="L1804" s="8"/>
      <c r="M1804" s="8" t="str">
        <f t="shared" ca="1" si="86"/>
        <v>si</v>
      </c>
      <c r="Q1804" s="23" t="str" cm="1">
        <f t="array" aca="1" ref="Q1804" ca="1">_xlfn.IFS(J1804="no","no",$B$10="si","si")</f>
        <v>no</v>
      </c>
    </row>
    <row r="1805" spans="1:17" x14ac:dyDescent="0.3">
      <c r="A1805" s="61"/>
      <c r="B1805" s="56"/>
      <c r="C1805" s="57"/>
      <c r="D1805" s="38"/>
      <c r="E1805" s="60"/>
      <c r="F1805" s="38"/>
      <c r="G1805" s="39"/>
      <c r="H1805" s="81"/>
      <c r="I1805" s="84">
        <f>Table13[[#This Row],[Fecha 
de 
expedición]]+1461</f>
        <v>1461</v>
      </c>
      <c r="J1805" s="62" t="str">
        <f t="shared" ca="1" si="84"/>
        <v>no</v>
      </c>
      <c r="K1805" s="8" t="str">
        <f t="shared" ca="1" si="85"/>
        <v/>
      </c>
      <c r="L1805" s="8"/>
      <c r="M1805" s="8" t="str">
        <f t="shared" ca="1" si="86"/>
        <v>si</v>
      </c>
      <c r="Q1805" s="23" t="str" cm="1">
        <f t="array" aca="1" ref="Q1805" ca="1">_xlfn.IFS(J1805="no","no",$B$10="si","si")</f>
        <v>no</v>
      </c>
    </row>
    <row r="1806" spans="1:17" x14ac:dyDescent="0.3">
      <c r="A1806" s="61"/>
      <c r="B1806" s="56"/>
      <c r="C1806" s="57"/>
      <c r="D1806" s="38"/>
      <c r="E1806" s="60"/>
      <c r="F1806" s="38"/>
      <c r="G1806" s="39"/>
      <c r="H1806" s="81"/>
      <c r="I1806" s="84">
        <f>Table13[[#This Row],[Fecha 
de 
expedición]]+1461</f>
        <v>1461</v>
      </c>
      <c r="J1806" s="62" t="str">
        <f t="shared" ca="1" si="84"/>
        <v>no</v>
      </c>
      <c r="K1806" s="8" t="str">
        <f t="shared" ca="1" si="85"/>
        <v/>
      </c>
      <c r="L1806" s="8"/>
      <c r="M1806" s="8" t="str">
        <f t="shared" ca="1" si="86"/>
        <v>si</v>
      </c>
      <c r="Q1806" s="23" t="str" cm="1">
        <f t="array" aca="1" ref="Q1806" ca="1">_xlfn.IFS(J1806="no","no",$B$10="si","si")</f>
        <v>no</v>
      </c>
    </row>
    <row r="1807" spans="1:17" x14ac:dyDescent="0.3">
      <c r="A1807" s="61"/>
      <c r="B1807" s="56"/>
      <c r="C1807" s="57"/>
      <c r="D1807" s="38"/>
      <c r="E1807" s="60"/>
      <c r="F1807" s="38"/>
      <c r="G1807" s="39"/>
      <c r="H1807" s="81"/>
      <c r="I1807" s="84">
        <f>Table13[[#This Row],[Fecha 
de 
expedición]]+1461</f>
        <v>1461</v>
      </c>
      <c r="J1807" s="62" t="str">
        <f t="shared" ca="1" si="84"/>
        <v>no</v>
      </c>
      <c r="K1807" s="8" t="str">
        <f t="shared" ca="1" si="85"/>
        <v/>
      </c>
      <c r="L1807" s="8"/>
      <c r="M1807" s="8" t="str">
        <f t="shared" ca="1" si="86"/>
        <v>si</v>
      </c>
      <c r="Q1807" s="23" t="str" cm="1">
        <f t="array" aca="1" ref="Q1807" ca="1">_xlfn.IFS(J1807="no","no",$B$10="si","si")</f>
        <v>no</v>
      </c>
    </row>
    <row r="1808" spans="1:17" x14ac:dyDescent="0.3">
      <c r="A1808" s="61"/>
      <c r="B1808" s="56"/>
      <c r="C1808" s="57"/>
      <c r="D1808" s="38"/>
      <c r="E1808" s="60"/>
      <c r="F1808" s="38"/>
      <c r="G1808" s="39"/>
      <c r="H1808" s="81"/>
      <c r="I1808" s="84">
        <f>Table13[[#This Row],[Fecha 
de 
expedición]]+1461</f>
        <v>1461</v>
      </c>
      <c r="J1808" s="62" t="str">
        <f t="shared" ca="1" si="84"/>
        <v>no</v>
      </c>
      <c r="K1808" s="8" t="str">
        <f t="shared" ca="1" si="85"/>
        <v/>
      </c>
      <c r="L1808" s="8"/>
      <c r="M1808" s="8" t="str">
        <f t="shared" ca="1" si="86"/>
        <v>si</v>
      </c>
      <c r="Q1808" s="23" t="str" cm="1">
        <f t="array" aca="1" ref="Q1808" ca="1">_xlfn.IFS(J1808="no","no",$B$10="si","si")</f>
        <v>no</v>
      </c>
    </row>
    <row r="1809" spans="1:17" x14ac:dyDescent="0.3">
      <c r="A1809" s="61"/>
      <c r="B1809" s="56"/>
      <c r="C1809" s="57"/>
      <c r="D1809" s="38"/>
      <c r="E1809" s="60"/>
      <c r="F1809" s="38"/>
      <c r="G1809" s="39"/>
      <c r="H1809" s="81"/>
      <c r="I1809" s="84">
        <f>Table13[[#This Row],[Fecha 
de 
expedición]]+1461</f>
        <v>1461</v>
      </c>
      <c r="J1809" s="62" t="str">
        <f t="shared" ref="J1809:J1872" ca="1" si="87">IF(I1809&gt;=TODAY(),"si","no")</f>
        <v>no</v>
      </c>
      <c r="K1809" s="8" t="str">
        <f t="shared" ref="K1809:K1872" ca="1" si="88">IF(ABS(_xlfn.DAYS(TODAY(),I1809))&lt;$B$9,"Debe renovar licencia luego de curso de 8 horas","")</f>
        <v/>
      </c>
      <c r="L1809" s="8"/>
      <c r="M1809" s="8" t="str">
        <f t="shared" ref="M1809:M1872" ca="1" si="89">IF(AND(J1809="no",$B$10="si"),"si","no")</f>
        <v>si</v>
      </c>
      <c r="Q1809" s="23" t="str" cm="1">
        <f t="array" aca="1" ref="Q1809" ca="1">_xlfn.IFS(J1809="no","no",$B$10="si","si")</f>
        <v>no</v>
      </c>
    </row>
    <row r="1810" spans="1:17" x14ac:dyDescent="0.3">
      <c r="A1810" s="61"/>
      <c r="B1810" s="56"/>
      <c r="C1810" s="57"/>
      <c r="D1810" s="38"/>
      <c r="E1810" s="60"/>
      <c r="F1810" s="38"/>
      <c r="G1810" s="39"/>
      <c r="H1810" s="81"/>
      <c r="I1810" s="84">
        <f>Table13[[#This Row],[Fecha 
de 
expedición]]+1461</f>
        <v>1461</v>
      </c>
      <c r="J1810" s="62" t="str">
        <f t="shared" ca="1" si="87"/>
        <v>no</v>
      </c>
      <c r="K1810" s="8" t="str">
        <f t="shared" ca="1" si="88"/>
        <v/>
      </c>
      <c r="L1810" s="8"/>
      <c r="M1810" s="8" t="str">
        <f t="shared" ca="1" si="89"/>
        <v>si</v>
      </c>
      <c r="Q1810" s="23" t="str" cm="1">
        <f t="array" aca="1" ref="Q1810" ca="1">_xlfn.IFS(J1810="no","no",$B$10="si","si")</f>
        <v>no</v>
      </c>
    </row>
    <row r="1811" spans="1:17" x14ac:dyDescent="0.3">
      <c r="A1811" s="61"/>
      <c r="B1811" s="56"/>
      <c r="C1811" s="57"/>
      <c r="D1811" s="38"/>
      <c r="E1811" s="60"/>
      <c r="F1811" s="38"/>
      <c r="G1811" s="39"/>
      <c r="H1811" s="81"/>
      <c r="I1811" s="84">
        <f>Table13[[#This Row],[Fecha 
de 
expedición]]+1461</f>
        <v>1461</v>
      </c>
      <c r="J1811" s="62" t="str">
        <f t="shared" ca="1" si="87"/>
        <v>no</v>
      </c>
      <c r="K1811" s="8" t="str">
        <f t="shared" ca="1" si="88"/>
        <v/>
      </c>
      <c r="L1811" s="8"/>
      <c r="M1811" s="8" t="str">
        <f t="shared" ca="1" si="89"/>
        <v>si</v>
      </c>
      <c r="Q1811" s="23" t="str" cm="1">
        <f t="array" aca="1" ref="Q1811" ca="1">_xlfn.IFS(J1811="no","no",$B$10="si","si")</f>
        <v>no</v>
      </c>
    </row>
    <row r="1812" spans="1:17" x14ac:dyDescent="0.3">
      <c r="A1812" s="61"/>
      <c r="B1812" s="56"/>
      <c r="C1812" s="57"/>
      <c r="D1812" s="38"/>
      <c r="E1812" s="60"/>
      <c r="F1812" s="38"/>
      <c r="G1812" s="39"/>
      <c r="H1812" s="81"/>
      <c r="I1812" s="84">
        <f>Table13[[#This Row],[Fecha 
de 
expedición]]+1461</f>
        <v>1461</v>
      </c>
      <c r="J1812" s="62" t="str">
        <f t="shared" ca="1" si="87"/>
        <v>no</v>
      </c>
      <c r="K1812" s="8" t="str">
        <f t="shared" ca="1" si="88"/>
        <v/>
      </c>
      <c r="L1812" s="8"/>
      <c r="M1812" s="8" t="str">
        <f t="shared" ca="1" si="89"/>
        <v>si</v>
      </c>
      <c r="Q1812" s="23" t="str" cm="1">
        <f t="array" aca="1" ref="Q1812" ca="1">_xlfn.IFS(J1812="no","no",$B$10="si","si")</f>
        <v>no</v>
      </c>
    </row>
    <row r="1813" spans="1:17" x14ac:dyDescent="0.3">
      <c r="A1813" s="61"/>
      <c r="B1813" s="56"/>
      <c r="C1813" s="57"/>
      <c r="D1813" s="38"/>
      <c r="E1813" s="60"/>
      <c r="F1813" s="38"/>
      <c r="G1813" s="39"/>
      <c r="H1813" s="81"/>
      <c r="I1813" s="84">
        <f>Table13[[#This Row],[Fecha 
de 
expedición]]+1461</f>
        <v>1461</v>
      </c>
      <c r="J1813" s="62" t="str">
        <f t="shared" ca="1" si="87"/>
        <v>no</v>
      </c>
      <c r="K1813" s="8" t="str">
        <f t="shared" ca="1" si="88"/>
        <v/>
      </c>
      <c r="L1813" s="8"/>
      <c r="M1813" s="8" t="str">
        <f t="shared" ca="1" si="89"/>
        <v>si</v>
      </c>
      <c r="Q1813" s="23" t="str" cm="1">
        <f t="array" aca="1" ref="Q1813" ca="1">_xlfn.IFS(J1813="no","no",$B$10="si","si")</f>
        <v>no</v>
      </c>
    </row>
    <row r="1814" spans="1:17" x14ac:dyDescent="0.3">
      <c r="A1814" s="61"/>
      <c r="B1814" s="56"/>
      <c r="C1814" s="57"/>
      <c r="D1814" s="38"/>
      <c r="E1814" s="60"/>
      <c r="F1814" s="38"/>
      <c r="G1814" s="39"/>
      <c r="H1814" s="81"/>
      <c r="I1814" s="84">
        <f>Table13[[#This Row],[Fecha 
de 
expedición]]+1461</f>
        <v>1461</v>
      </c>
      <c r="J1814" s="62" t="str">
        <f t="shared" ca="1" si="87"/>
        <v>no</v>
      </c>
      <c r="K1814" s="8" t="str">
        <f t="shared" ca="1" si="88"/>
        <v/>
      </c>
      <c r="L1814" s="8"/>
      <c r="M1814" s="8" t="str">
        <f t="shared" ca="1" si="89"/>
        <v>si</v>
      </c>
      <c r="Q1814" s="23" t="str" cm="1">
        <f t="array" aca="1" ref="Q1814" ca="1">_xlfn.IFS(J1814="no","no",$B$10="si","si")</f>
        <v>no</v>
      </c>
    </row>
    <row r="1815" spans="1:17" x14ac:dyDescent="0.3">
      <c r="A1815" s="61"/>
      <c r="B1815" s="56"/>
      <c r="C1815" s="57"/>
      <c r="D1815" s="38"/>
      <c r="E1815" s="60"/>
      <c r="F1815" s="38"/>
      <c r="G1815" s="39"/>
      <c r="H1815" s="81"/>
      <c r="I1815" s="84">
        <f>Table13[[#This Row],[Fecha 
de 
expedición]]+1461</f>
        <v>1461</v>
      </c>
      <c r="J1815" s="62" t="str">
        <f t="shared" ca="1" si="87"/>
        <v>no</v>
      </c>
      <c r="K1815" s="8" t="str">
        <f t="shared" ca="1" si="88"/>
        <v/>
      </c>
      <c r="L1815" s="8"/>
      <c r="M1815" s="8" t="str">
        <f t="shared" ca="1" si="89"/>
        <v>si</v>
      </c>
      <c r="Q1815" s="23" t="str" cm="1">
        <f t="array" aca="1" ref="Q1815" ca="1">_xlfn.IFS(J1815="no","no",$B$10="si","si")</f>
        <v>no</v>
      </c>
    </row>
    <row r="1816" spans="1:17" x14ac:dyDescent="0.3">
      <c r="A1816" s="61"/>
      <c r="B1816" s="56"/>
      <c r="C1816" s="57"/>
      <c r="D1816" s="38"/>
      <c r="E1816" s="60"/>
      <c r="F1816" s="38"/>
      <c r="G1816" s="39"/>
      <c r="H1816" s="81"/>
      <c r="I1816" s="84">
        <f>Table13[[#This Row],[Fecha 
de 
expedición]]+1461</f>
        <v>1461</v>
      </c>
      <c r="J1816" s="62" t="str">
        <f t="shared" ca="1" si="87"/>
        <v>no</v>
      </c>
      <c r="K1816" s="8" t="str">
        <f t="shared" ca="1" si="88"/>
        <v/>
      </c>
      <c r="L1816" s="8"/>
      <c r="M1816" s="8" t="str">
        <f t="shared" ca="1" si="89"/>
        <v>si</v>
      </c>
      <c r="Q1816" s="23" t="str" cm="1">
        <f t="array" aca="1" ref="Q1816" ca="1">_xlfn.IFS(J1816="no","no",$B$10="si","si")</f>
        <v>no</v>
      </c>
    </row>
    <row r="1817" spans="1:17" x14ac:dyDescent="0.3">
      <c r="A1817" s="61"/>
      <c r="B1817" s="56"/>
      <c r="C1817" s="57"/>
      <c r="D1817" s="38"/>
      <c r="E1817" s="60"/>
      <c r="F1817" s="38"/>
      <c r="G1817" s="39"/>
      <c r="H1817" s="81"/>
      <c r="I1817" s="84">
        <f>Table13[[#This Row],[Fecha 
de 
expedición]]+1461</f>
        <v>1461</v>
      </c>
      <c r="J1817" s="62" t="str">
        <f t="shared" ca="1" si="87"/>
        <v>no</v>
      </c>
      <c r="K1817" s="8" t="str">
        <f t="shared" ca="1" si="88"/>
        <v/>
      </c>
      <c r="L1817" s="8"/>
      <c r="M1817" s="8" t="str">
        <f t="shared" ca="1" si="89"/>
        <v>si</v>
      </c>
      <c r="Q1817" s="23" t="str" cm="1">
        <f t="array" aca="1" ref="Q1817" ca="1">_xlfn.IFS(J1817="no","no",$B$10="si","si")</f>
        <v>no</v>
      </c>
    </row>
    <row r="1818" spans="1:17" x14ac:dyDescent="0.3">
      <c r="A1818" s="61"/>
      <c r="B1818" s="56"/>
      <c r="C1818" s="57"/>
      <c r="D1818" s="38"/>
      <c r="E1818" s="60"/>
      <c r="F1818" s="38"/>
      <c r="G1818" s="39"/>
      <c r="H1818" s="81"/>
      <c r="I1818" s="84">
        <f>Table13[[#This Row],[Fecha 
de 
expedición]]+1461</f>
        <v>1461</v>
      </c>
      <c r="J1818" s="62" t="str">
        <f t="shared" ca="1" si="87"/>
        <v>no</v>
      </c>
      <c r="K1818" s="8" t="str">
        <f t="shared" ca="1" si="88"/>
        <v/>
      </c>
      <c r="L1818" s="8"/>
      <c r="M1818" s="8" t="str">
        <f t="shared" ca="1" si="89"/>
        <v>si</v>
      </c>
      <c r="Q1818" s="23" t="str" cm="1">
        <f t="array" aca="1" ref="Q1818" ca="1">_xlfn.IFS(J1818="no","no",$B$10="si","si")</f>
        <v>no</v>
      </c>
    </row>
    <row r="1819" spans="1:17" x14ac:dyDescent="0.3">
      <c r="A1819" s="61"/>
      <c r="B1819" s="56"/>
      <c r="C1819" s="57"/>
      <c r="D1819" s="38"/>
      <c r="E1819" s="60"/>
      <c r="F1819" s="38"/>
      <c r="G1819" s="39"/>
      <c r="H1819" s="81"/>
      <c r="I1819" s="84">
        <f>Table13[[#This Row],[Fecha 
de 
expedición]]+1461</f>
        <v>1461</v>
      </c>
      <c r="J1819" s="62" t="str">
        <f t="shared" ca="1" si="87"/>
        <v>no</v>
      </c>
      <c r="K1819" s="8" t="str">
        <f t="shared" ca="1" si="88"/>
        <v/>
      </c>
      <c r="L1819" s="8"/>
      <c r="M1819" s="8" t="str">
        <f t="shared" ca="1" si="89"/>
        <v>si</v>
      </c>
      <c r="Q1819" s="23" t="str" cm="1">
        <f t="array" aca="1" ref="Q1819" ca="1">_xlfn.IFS(J1819="no","no",$B$10="si","si")</f>
        <v>no</v>
      </c>
    </row>
    <row r="1820" spans="1:17" x14ac:dyDescent="0.3">
      <c r="A1820" s="61"/>
      <c r="B1820" s="56"/>
      <c r="C1820" s="57"/>
      <c r="D1820" s="38"/>
      <c r="E1820" s="60"/>
      <c r="F1820" s="38"/>
      <c r="G1820" s="39"/>
      <c r="H1820" s="81"/>
      <c r="I1820" s="84">
        <f>Table13[[#This Row],[Fecha 
de 
expedición]]+1461</f>
        <v>1461</v>
      </c>
      <c r="J1820" s="62" t="str">
        <f t="shared" ca="1" si="87"/>
        <v>no</v>
      </c>
      <c r="K1820" s="8" t="str">
        <f t="shared" ca="1" si="88"/>
        <v/>
      </c>
      <c r="L1820" s="8"/>
      <c r="M1820" s="8" t="str">
        <f t="shared" ca="1" si="89"/>
        <v>si</v>
      </c>
      <c r="Q1820" s="23" t="str" cm="1">
        <f t="array" aca="1" ref="Q1820" ca="1">_xlfn.IFS(J1820="no","no",$B$10="si","si")</f>
        <v>no</v>
      </c>
    </row>
    <row r="1821" spans="1:17" x14ac:dyDescent="0.3">
      <c r="A1821" s="61"/>
      <c r="B1821" s="56"/>
      <c r="C1821" s="57"/>
      <c r="D1821" s="38"/>
      <c r="E1821" s="60"/>
      <c r="F1821" s="38"/>
      <c r="G1821" s="39"/>
      <c r="H1821" s="81"/>
      <c r="I1821" s="84">
        <f>Table13[[#This Row],[Fecha 
de 
expedición]]+1461</f>
        <v>1461</v>
      </c>
      <c r="J1821" s="62" t="str">
        <f t="shared" ca="1" si="87"/>
        <v>no</v>
      </c>
      <c r="K1821" s="8" t="str">
        <f t="shared" ca="1" si="88"/>
        <v/>
      </c>
      <c r="L1821" s="8"/>
      <c r="M1821" s="8" t="str">
        <f t="shared" ca="1" si="89"/>
        <v>si</v>
      </c>
      <c r="Q1821" s="23" t="str" cm="1">
        <f t="array" aca="1" ref="Q1821" ca="1">_xlfn.IFS(J1821="no","no",$B$10="si","si")</f>
        <v>no</v>
      </c>
    </row>
    <row r="1822" spans="1:17" x14ac:dyDescent="0.3">
      <c r="A1822" s="61"/>
      <c r="B1822" s="56"/>
      <c r="C1822" s="57"/>
      <c r="D1822" s="38"/>
      <c r="E1822" s="60"/>
      <c r="F1822" s="38"/>
      <c r="G1822" s="39"/>
      <c r="H1822" s="81"/>
      <c r="I1822" s="84">
        <f>Table13[[#This Row],[Fecha 
de 
expedición]]+1461</f>
        <v>1461</v>
      </c>
      <c r="J1822" s="62" t="str">
        <f t="shared" ca="1" si="87"/>
        <v>no</v>
      </c>
      <c r="K1822" s="8" t="str">
        <f t="shared" ca="1" si="88"/>
        <v/>
      </c>
      <c r="L1822" s="8"/>
      <c r="M1822" s="8" t="str">
        <f t="shared" ca="1" si="89"/>
        <v>si</v>
      </c>
      <c r="Q1822" s="23" t="str" cm="1">
        <f t="array" aca="1" ref="Q1822" ca="1">_xlfn.IFS(J1822="no","no",$B$10="si","si")</f>
        <v>no</v>
      </c>
    </row>
    <row r="1823" spans="1:17" x14ac:dyDescent="0.3">
      <c r="A1823" s="61"/>
      <c r="B1823" s="56"/>
      <c r="C1823" s="57"/>
      <c r="D1823" s="38"/>
      <c r="E1823" s="60"/>
      <c r="F1823" s="38"/>
      <c r="G1823" s="39"/>
      <c r="H1823" s="81"/>
      <c r="I1823" s="84">
        <f>Table13[[#This Row],[Fecha 
de 
expedición]]+1461</f>
        <v>1461</v>
      </c>
      <c r="J1823" s="62" t="str">
        <f t="shared" ca="1" si="87"/>
        <v>no</v>
      </c>
      <c r="K1823" s="8" t="str">
        <f t="shared" ca="1" si="88"/>
        <v/>
      </c>
      <c r="L1823" s="8"/>
      <c r="M1823" s="8" t="str">
        <f t="shared" ca="1" si="89"/>
        <v>si</v>
      </c>
      <c r="Q1823" s="23" t="str" cm="1">
        <f t="array" aca="1" ref="Q1823" ca="1">_xlfn.IFS(J1823="no","no",$B$10="si","si")</f>
        <v>no</v>
      </c>
    </row>
    <row r="1824" spans="1:17" x14ac:dyDescent="0.3">
      <c r="A1824" s="61"/>
      <c r="B1824" s="56"/>
      <c r="C1824" s="57"/>
      <c r="D1824" s="38"/>
      <c r="E1824" s="60"/>
      <c r="F1824" s="38"/>
      <c r="G1824" s="39"/>
      <c r="H1824" s="81"/>
      <c r="I1824" s="84">
        <f>Table13[[#This Row],[Fecha 
de 
expedición]]+1461</f>
        <v>1461</v>
      </c>
      <c r="J1824" s="62" t="str">
        <f t="shared" ca="1" si="87"/>
        <v>no</v>
      </c>
      <c r="K1824" s="8" t="str">
        <f t="shared" ca="1" si="88"/>
        <v/>
      </c>
      <c r="L1824" s="8"/>
      <c r="M1824" s="8" t="str">
        <f t="shared" ca="1" si="89"/>
        <v>si</v>
      </c>
      <c r="Q1824" s="23" t="str" cm="1">
        <f t="array" aca="1" ref="Q1824" ca="1">_xlfn.IFS(J1824="no","no",$B$10="si","si")</f>
        <v>no</v>
      </c>
    </row>
    <row r="1825" spans="1:17" x14ac:dyDescent="0.3">
      <c r="A1825" s="61"/>
      <c r="B1825" s="56"/>
      <c r="C1825" s="57"/>
      <c r="D1825" s="38"/>
      <c r="E1825" s="60"/>
      <c r="F1825" s="38"/>
      <c r="G1825" s="39"/>
      <c r="H1825" s="81"/>
      <c r="I1825" s="84">
        <f>Table13[[#This Row],[Fecha 
de 
expedición]]+1461</f>
        <v>1461</v>
      </c>
      <c r="J1825" s="62" t="str">
        <f t="shared" ca="1" si="87"/>
        <v>no</v>
      </c>
      <c r="K1825" s="8" t="str">
        <f t="shared" ca="1" si="88"/>
        <v/>
      </c>
      <c r="L1825" s="8"/>
      <c r="M1825" s="8" t="str">
        <f t="shared" ca="1" si="89"/>
        <v>si</v>
      </c>
      <c r="Q1825" s="23" t="str" cm="1">
        <f t="array" aca="1" ref="Q1825" ca="1">_xlfn.IFS(J1825="no","no",$B$10="si","si")</f>
        <v>no</v>
      </c>
    </row>
    <row r="1826" spans="1:17" x14ac:dyDescent="0.3">
      <c r="A1826" s="61"/>
      <c r="B1826" s="56"/>
      <c r="C1826" s="57"/>
      <c r="D1826" s="38"/>
      <c r="E1826" s="60"/>
      <c r="F1826" s="38"/>
      <c r="G1826" s="39"/>
      <c r="H1826" s="81"/>
      <c r="I1826" s="84">
        <f>Table13[[#This Row],[Fecha 
de 
expedición]]+1461</f>
        <v>1461</v>
      </c>
      <c r="J1826" s="62" t="str">
        <f t="shared" ca="1" si="87"/>
        <v>no</v>
      </c>
      <c r="K1826" s="8" t="str">
        <f t="shared" ca="1" si="88"/>
        <v/>
      </c>
      <c r="L1826" s="8"/>
      <c r="M1826" s="8" t="str">
        <f t="shared" ca="1" si="89"/>
        <v>si</v>
      </c>
      <c r="Q1826" s="23" t="str" cm="1">
        <f t="array" aca="1" ref="Q1826" ca="1">_xlfn.IFS(J1826="no","no",$B$10="si","si")</f>
        <v>no</v>
      </c>
    </row>
    <row r="1827" spans="1:17" x14ac:dyDescent="0.3">
      <c r="A1827" s="61"/>
      <c r="B1827" s="56"/>
      <c r="C1827" s="57"/>
      <c r="D1827" s="38"/>
      <c r="E1827" s="60"/>
      <c r="F1827" s="38"/>
      <c r="G1827" s="39"/>
      <c r="H1827" s="81"/>
      <c r="I1827" s="84">
        <f>Table13[[#This Row],[Fecha 
de 
expedición]]+1461</f>
        <v>1461</v>
      </c>
      <c r="J1827" s="62" t="str">
        <f t="shared" ca="1" si="87"/>
        <v>no</v>
      </c>
      <c r="K1827" s="8" t="str">
        <f t="shared" ca="1" si="88"/>
        <v/>
      </c>
      <c r="L1827" s="8"/>
      <c r="M1827" s="8" t="str">
        <f t="shared" ca="1" si="89"/>
        <v>si</v>
      </c>
      <c r="Q1827" s="23" t="str" cm="1">
        <f t="array" aca="1" ref="Q1827" ca="1">_xlfn.IFS(J1827="no","no",$B$10="si","si")</f>
        <v>no</v>
      </c>
    </row>
    <row r="1828" spans="1:17" x14ac:dyDescent="0.3">
      <c r="A1828" s="61"/>
      <c r="B1828" s="56"/>
      <c r="C1828" s="57"/>
      <c r="D1828" s="38"/>
      <c r="E1828" s="60"/>
      <c r="F1828" s="38"/>
      <c r="G1828" s="39"/>
      <c r="H1828" s="81"/>
      <c r="I1828" s="84">
        <f>Table13[[#This Row],[Fecha 
de 
expedición]]+1461</f>
        <v>1461</v>
      </c>
      <c r="J1828" s="62" t="str">
        <f t="shared" ca="1" si="87"/>
        <v>no</v>
      </c>
      <c r="K1828" s="8" t="str">
        <f t="shared" ca="1" si="88"/>
        <v/>
      </c>
      <c r="L1828" s="8"/>
      <c r="M1828" s="8" t="str">
        <f t="shared" ca="1" si="89"/>
        <v>si</v>
      </c>
      <c r="Q1828" s="23" t="str" cm="1">
        <f t="array" aca="1" ref="Q1828" ca="1">_xlfn.IFS(J1828="no","no",$B$10="si","si")</f>
        <v>no</v>
      </c>
    </row>
    <row r="1829" spans="1:17" x14ac:dyDescent="0.3">
      <c r="A1829" s="61"/>
      <c r="B1829" s="56"/>
      <c r="C1829" s="57"/>
      <c r="D1829" s="38"/>
      <c r="E1829" s="60"/>
      <c r="F1829" s="38"/>
      <c r="G1829" s="39"/>
      <c r="H1829" s="81"/>
      <c r="I1829" s="84">
        <f>Table13[[#This Row],[Fecha 
de 
expedición]]+1461</f>
        <v>1461</v>
      </c>
      <c r="J1829" s="62" t="str">
        <f t="shared" ca="1" si="87"/>
        <v>no</v>
      </c>
      <c r="K1829" s="8" t="str">
        <f t="shared" ca="1" si="88"/>
        <v/>
      </c>
      <c r="L1829" s="8"/>
      <c r="M1829" s="8" t="str">
        <f t="shared" ca="1" si="89"/>
        <v>si</v>
      </c>
      <c r="Q1829" s="23" t="str" cm="1">
        <f t="array" aca="1" ref="Q1829" ca="1">_xlfn.IFS(J1829="no","no",$B$10="si","si")</f>
        <v>no</v>
      </c>
    </row>
    <row r="1830" spans="1:17" x14ac:dyDescent="0.3">
      <c r="A1830" s="61"/>
      <c r="B1830" s="56"/>
      <c r="C1830" s="57"/>
      <c r="D1830" s="38"/>
      <c r="E1830" s="60"/>
      <c r="F1830" s="38"/>
      <c r="G1830" s="39"/>
      <c r="H1830" s="81"/>
      <c r="I1830" s="84">
        <f>Table13[[#This Row],[Fecha 
de 
expedición]]+1461</f>
        <v>1461</v>
      </c>
      <c r="J1830" s="62" t="str">
        <f t="shared" ca="1" si="87"/>
        <v>no</v>
      </c>
      <c r="K1830" s="8" t="str">
        <f t="shared" ca="1" si="88"/>
        <v/>
      </c>
      <c r="L1830" s="8"/>
      <c r="M1830" s="8" t="str">
        <f t="shared" ca="1" si="89"/>
        <v>si</v>
      </c>
      <c r="Q1830" s="23" t="str" cm="1">
        <f t="array" aca="1" ref="Q1830" ca="1">_xlfn.IFS(J1830="no","no",$B$10="si","si")</f>
        <v>no</v>
      </c>
    </row>
    <row r="1831" spans="1:17" x14ac:dyDescent="0.3">
      <c r="A1831" s="61"/>
      <c r="B1831" s="56"/>
      <c r="C1831" s="57"/>
      <c r="D1831" s="38"/>
      <c r="E1831" s="60"/>
      <c r="F1831" s="38"/>
      <c r="G1831" s="39"/>
      <c r="H1831" s="81"/>
      <c r="I1831" s="84">
        <f>Table13[[#This Row],[Fecha 
de 
expedición]]+1461</f>
        <v>1461</v>
      </c>
      <c r="J1831" s="62" t="str">
        <f t="shared" ca="1" si="87"/>
        <v>no</v>
      </c>
      <c r="K1831" s="8" t="str">
        <f t="shared" ca="1" si="88"/>
        <v/>
      </c>
      <c r="L1831" s="8"/>
      <c r="M1831" s="8" t="str">
        <f t="shared" ca="1" si="89"/>
        <v>si</v>
      </c>
      <c r="Q1831" s="23" t="str" cm="1">
        <f t="array" aca="1" ref="Q1831" ca="1">_xlfn.IFS(J1831="no","no",$B$10="si","si")</f>
        <v>no</v>
      </c>
    </row>
    <row r="1832" spans="1:17" x14ac:dyDescent="0.3">
      <c r="A1832" s="61"/>
      <c r="B1832" s="56"/>
      <c r="C1832" s="57"/>
      <c r="D1832" s="38"/>
      <c r="E1832" s="60"/>
      <c r="F1832" s="38"/>
      <c r="G1832" s="39"/>
      <c r="H1832" s="81"/>
      <c r="I1832" s="84">
        <f>Table13[[#This Row],[Fecha 
de 
expedición]]+1461</f>
        <v>1461</v>
      </c>
      <c r="J1832" s="62" t="str">
        <f t="shared" ca="1" si="87"/>
        <v>no</v>
      </c>
      <c r="K1832" s="8" t="str">
        <f t="shared" ca="1" si="88"/>
        <v/>
      </c>
      <c r="L1832" s="8"/>
      <c r="M1832" s="8" t="str">
        <f t="shared" ca="1" si="89"/>
        <v>si</v>
      </c>
      <c r="Q1832" s="23" t="str" cm="1">
        <f t="array" aca="1" ref="Q1832" ca="1">_xlfn.IFS(J1832="no","no",$B$10="si","si")</f>
        <v>no</v>
      </c>
    </row>
    <row r="1833" spans="1:17" x14ac:dyDescent="0.3">
      <c r="A1833" s="61"/>
      <c r="B1833" s="56"/>
      <c r="C1833" s="57"/>
      <c r="D1833" s="38"/>
      <c r="E1833" s="60"/>
      <c r="F1833" s="38"/>
      <c r="G1833" s="39"/>
      <c r="H1833" s="81"/>
      <c r="I1833" s="84">
        <f>Table13[[#This Row],[Fecha 
de 
expedición]]+1461</f>
        <v>1461</v>
      </c>
      <c r="J1833" s="62" t="str">
        <f t="shared" ca="1" si="87"/>
        <v>no</v>
      </c>
      <c r="K1833" s="8" t="str">
        <f t="shared" ca="1" si="88"/>
        <v/>
      </c>
      <c r="L1833" s="8"/>
      <c r="M1833" s="8" t="str">
        <f t="shared" ca="1" si="89"/>
        <v>si</v>
      </c>
      <c r="Q1833" s="23" t="str" cm="1">
        <f t="array" aca="1" ref="Q1833" ca="1">_xlfn.IFS(J1833="no","no",$B$10="si","si")</f>
        <v>no</v>
      </c>
    </row>
    <row r="1834" spans="1:17" x14ac:dyDescent="0.3">
      <c r="A1834" s="61"/>
      <c r="B1834" s="56"/>
      <c r="C1834" s="57"/>
      <c r="D1834" s="38"/>
      <c r="E1834" s="60"/>
      <c r="F1834" s="38"/>
      <c r="G1834" s="39"/>
      <c r="H1834" s="81"/>
      <c r="I1834" s="84">
        <f>Table13[[#This Row],[Fecha 
de 
expedición]]+1461</f>
        <v>1461</v>
      </c>
      <c r="J1834" s="62" t="str">
        <f t="shared" ca="1" si="87"/>
        <v>no</v>
      </c>
      <c r="K1834" s="8" t="str">
        <f t="shared" ca="1" si="88"/>
        <v/>
      </c>
      <c r="L1834" s="8"/>
      <c r="M1834" s="8" t="str">
        <f t="shared" ca="1" si="89"/>
        <v>si</v>
      </c>
      <c r="Q1834" s="23" t="str" cm="1">
        <f t="array" aca="1" ref="Q1834" ca="1">_xlfn.IFS(J1834="no","no",$B$10="si","si")</f>
        <v>no</v>
      </c>
    </row>
    <row r="1835" spans="1:17" x14ac:dyDescent="0.3">
      <c r="A1835" s="61"/>
      <c r="B1835" s="56"/>
      <c r="C1835" s="57"/>
      <c r="D1835" s="38"/>
      <c r="E1835" s="60"/>
      <c r="F1835" s="38"/>
      <c r="G1835" s="39"/>
      <c r="H1835" s="81"/>
      <c r="I1835" s="84">
        <f>Table13[[#This Row],[Fecha 
de 
expedición]]+1461</f>
        <v>1461</v>
      </c>
      <c r="J1835" s="62" t="str">
        <f t="shared" ca="1" si="87"/>
        <v>no</v>
      </c>
      <c r="K1835" s="8" t="str">
        <f t="shared" ca="1" si="88"/>
        <v/>
      </c>
      <c r="L1835" s="8"/>
      <c r="M1835" s="8" t="str">
        <f t="shared" ca="1" si="89"/>
        <v>si</v>
      </c>
      <c r="Q1835" s="23" t="str" cm="1">
        <f t="array" aca="1" ref="Q1835" ca="1">_xlfn.IFS(J1835="no","no",$B$10="si","si")</f>
        <v>no</v>
      </c>
    </row>
    <row r="1836" spans="1:17" x14ac:dyDescent="0.3">
      <c r="A1836" s="61"/>
      <c r="B1836" s="56"/>
      <c r="C1836" s="57"/>
      <c r="D1836" s="38"/>
      <c r="E1836" s="60"/>
      <c r="F1836" s="38"/>
      <c r="G1836" s="39"/>
      <c r="H1836" s="81"/>
      <c r="I1836" s="84">
        <f>Table13[[#This Row],[Fecha 
de 
expedición]]+1461</f>
        <v>1461</v>
      </c>
      <c r="J1836" s="62" t="str">
        <f t="shared" ca="1" si="87"/>
        <v>no</v>
      </c>
      <c r="K1836" s="8" t="str">
        <f t="shared" ca="1" si="88"/>
        <v/>
      </c>
      <c r="L1836" s="8"/>
      <c r="M1836" s="8" t="str">
        <f t="shared" ca="1" si="89"/>
        <v>si</v>
      </c>
      <c r="Q1836" s="23" t="str" cm="1">
        <f t="array" aca="1" ref="Q1836" ca="1">_xlfn.IFS(J1836="no","no",$B$10="si","si")</f>
        <v>no</v>
      </c>
    </row>
    <row r="1837" spans="1:17" x14ac:dyDescent="0.3">
      <c r="A1837" s="61"/>
      <c r="B1837" s="56"/>
      <c r="C1837" s="57"/>
      <c r="D1837" s="38"/>
      <c r="E1837" s="60"/>
      <c r="F1837" s="38"/>
      <c r="G1837" s="39"/>
      <c r="H1837" s="81"/>
      <c r="I1837" s="84">
        <f>Table13[[#This Row],[Fecha 
de 
expedición]]+1461</f>
        <v>1461</v>
      </c>
      <c r="J1837" s="62" t="str">
        <f t="shared" ca="1" si="87"/>
        <v>no</v>
      </c>
      <c r="K1837" s="8" t="str">
        <f t="shared" ca="1" si="88"/>
        <v/>
      </c>
      <c r="L1837" s="8"/>
      <c r="M1837" s="8" t="str">
        <f t="shared" ca="1" si="89"/>
        <v>si</v>
      </c>
      <c r="Q1837" s="23" t="str" cm="1">
        <f t="array" aca="1" ref="Q1837" ca="1">_xlfn.IFS(J1837="no","no",$B$10="si","si")</f>
        <v>no</v>
      </c>
    </row>
    <row r="1838" spans="1:17" x14ac:dyDescent="0.3">
      <c r="A1838" s="61"/>
      <c r="B1838" s="56"/>
      <c r="C1838" s="57"/>
      <c r="D1838" s="38"/>
      <c r="E1838" s="60"/>
      <c r="F1838" s="38"/>
      <c r="G1838" s="39"/>
      <c r="H1838" s="81"/>
      <c r="I1838" s="84">
        <f>Table13[[#This Row],[Fecha 
de 
expedición]]+1461</f>
        <v>1461</v>
      </c>
      <c r="J1838" s="62" t="str">
        <f t="shared" ca="1" si="87"/>
        <v>no</v>
      </c>
      <c r="K1838" s="8" t="str">
        <f t="shared" ca="1" si="88"/>
        <v/>
      </c>
      <c r="L1838" s="8"/>
      <c r="M1838" s="8" t="str">
        <f t="shared" ca="1" si="89"/>
        <v>si</v>
      </c>
      <c r="Q1838" s="23" t="str" cm="1">
        <f t="array" aca="1" ref="Q1838" ca="1">_xlfn.IFS(J1838="no","no",$B$10="si","si")</f>
        <v>no</v>
      </c>
    </row>
    <row r="1839" spans="1:17" x14ac:dyDescent="0.3">
      <c r="A1839" s="61"/>
      <c r="B1839" s="56"/>
      <c r="C1839" s="57"/>
      <c r="D1839" s="38"/>
      <c r="E1839" s="60"/>
      <c r="F1839" s="38"/>
      <c r="G1839" s="39"/>
      <c r="H1839" s="81"/>
      <c r="I1839" s="84">
        <f>Table13[[#This Row],[Fecha 
de 
expedición]]+1461</f>
        <v>1461</v>
      </c>
      <c r="J1839" s="62" t="str">
        <f t="shared" ca="1" si="87"/>
        <v>no</v>
      </c>
      <c r="K1839" s="8" t="str">
        <f t="shared" ca="1" si="88"/>
        <v/>
      </c>
      <c r="L1839" s="8"/>
      <c r="M1839" s="8" t="str">
        <f t="shared" ca="1" si="89"/>
        <v>si</v>
      </c>
      <c r="Q1839" s="23" t="str" cm="1">
        <f t="array" aca="1" ref="Q1839" ca="1">_xlfn.IFS(J1839="no","no",$B$10="si","si")</f>
        <v>no</v>
      </c>
    </row>
    <row r="1840" spans="1:17" x14ac:dyDescent="0.3">
      <c r="A1840" s="61"/>
      <c r="B1840" s="56"/>
      <c r="C1840" s="57"/>
      <c r="D1840" s="38"/>
      <c r="E1840" s="60"/>
      <c r="F1840" s="38"/>
      <c r="G1840" s="39"/>
      <c r="H1840" s="81"/>
      <c r="I1840" s="84">
        <f>Table13[[#This Row],[Fecha 
de 
expedición]]+1461</f>
        <v>1461</v>
      </c>
      <c r="J1840" s="62" t="str">
        <f t="shared" ca="1" si="87"/>
        <v>no</v>
      </c>
      <c r="K1840" s="8" t="str">
        <f t="shared" ca="1" si="88"/>
        <v/>
      </c>
      <c r="L1840" s="8"/>
      <c r="M1840" s="8" t="str">
        <f t="shared" ca="1" si="89"/>
        <v>si</v>
      </c>
      <c r="Q1840" s="23" t="str" cm="1">
        <f t="array" aca="1" ref="Q1840" ca="1">_xlfn.IFS(J1840="no","no",$B$10="si","si")</f>
        <v>no</v>
      </c>
    </row>
    <row r="1841" spans="1:17" x14ac:dyDescent="0.3">
      <c r="A1841" s="61"/>
      <c r="B1841" s="56"/>
      <c r="C1841" s="57"/>
      <c r="D1841" s="38"/>
      <c r="E1841" s="60"/>
      <c r="F1841" s="38"/>
      <c r="G1841" s="39"/>
      <c r="H1841" s="81"/>
      <c r="I1841" s="84">
        <f>Table13[[#This Row],[Fecha 
de 
expedición]]+1461</f>
        <v>1461</v>
      </c>
      <c r="J1841" s="62" t="str">
        <f t="shared" ca="1" si="87"/>
        <v>no</v>
      </c>
      <c r="K1841" s="8" t="str">
        <f t="shared" ca="1" si="88"/>
        <v/>
      </c>
      <c r="L1841" s="8"/>
      <c r="M1841" s="8" t="str">
        <f t="shared" ca="1" si="89"/>
        <v>si</v>
      </c>
      <c r="Q1841" s="23" t="str" cm="1">
        <f t="array" aca="1" ref="Q1841" ca="1">_xlfn.IFS(J1841="no","no",$B$10="si","si")</f>
        <v>no</v>
      </c>
    </row>
    <row r="1842" spans="1:17" x14ac:dyDescent="0.3">
      <c r="A1842" s="61"/>
      <c r="B1842" s="56"/>
      <c r="C1842" s="57"/>
      <c r="D1842" s="38"/>
      <c r="E1842" s="60"/>
      <c r="F1842" s="38"/>
      <c r="G1842" s="39"/>
      <c r="H1842" s="81"/>
      <c r="I1842" s="84">
        <f>Table13[[#This Row],[Fecha 
de 
expedición]]+1461</f>
        <v>1461</v>
      </c>
      <c r="J1842" s="62" t="str">
        <f t="shared" ca="1" si="87"/>
        <v>no</v>
      </c>
      <c r="K1842" s="8" t="str">
        <f t="shared" ca="1" si="88"/>
        <v/>
      </c>
      <c r="L1842" s="8"/>
      <c r="M1842" s="8" t="str">
        <f t="shared" ca="1" si="89"/>
        <v>si</v>
      </c>
      <c r="Q1842" s="23" t="str" cm="1">
        <f t="array" aca="1" ref="Q1842" ca="1">_xlfn.IFS(J1842="no","no",$B$10="si","si")</f>
        <v>no</v>
      </c>
    </row>
    <row r="1843" spans="1:17" x14ac:dyDescent="0.3">
      <c r="A1843" s="61"/>
      <c r="B1843" s="56"/>
      <c r="C1843" s="57"/>
      <c r="D1843" s="38"/>
      <c r="E1843" s="60"/>
      <c r="F1843" s="38"/>
      <c r="G1843" s="39"/>
      <c r="H1843" s="81"/>
      <c r="I1843" s="84">
        <f>Table13[[#This Row],[Fecha 
de 
expedición]]+1461</f>
        <v>1461</v>
      </c>
      <c r="J1843" s="62" t="str">
        <f t="shared" ca="1" si="87"/>
        <v>no</v>
      </c>
      <c r="K1843" s="8" t="str">
        <f t="shared" ca="1" si="88"/>
        <v/>
      </c>
      <c r="L1843" s="8"/>
      <c r="M1843" s="8" t="str">
        <f t="shared" ca="1" si="89"/>
        <v>si</v>
      </c>
      <c r="Q1843" s="23" t="str" cm="1">
        <f t="array" aca="1" ref="Q1843" ca="1">_xlfn.IFS(J1843="no","no",$B$10="si","si")</f>
        <v>no</v>
      </c>
    </row>
    <row r="1844" spans="1:17" x14ac:dyDescent="0.3">
      <c r="A1844" s="61"/>
      <c r="B1844" s="56"/>
      <c r="C1844" s="57"/>
      <c r="D1844" s="38"/>
      <c r="E1844" s="60"/>
      <c r="F1844" s="38"/>
      <c r="G1844" s="39"/>
      <c r="H1844" s="81"/>
      <c r="I1844" s="84">
        <f>Table13[[#This Row],[Fecha 
de 
expedición]]+1461</f>
        <v>1461</v>
      </c>
      <c r="J1844" s="62" t="str">
        <f t="shared" ca="1" si="87"/>
        <v>no</v>
      </c>
      <c r="K1844" s="8" t="str">
        <f t="shared" ca="1" si="88"/>
        <v/>
      </c>
      <c r="L1844" s="8"/>
      <c r="M1844" s="8" t="str">
        <f t="shared" ca="1" si="89"/>
        <v>si</v>
      </c>
      <c r="Q1844" s="23" t="str" cm="1">
        <f t="array" aca="1" ref="Q1844" ca="1">_xlfn.IFS(J1844="no","no",$B$10="si","si")</f>
        <v>no</v>
      </c>
    </row>
    <row r="1845" spans="1:17" x14ac:dyDescent="0.3">
      <c r="A1845" s="61"/>
      <c r="B1845" s="56"/>
      <c r="C1845" s="57"/>
      <c r="D1845" s="38"/>
      <c r="E1845" s="60"/>
      <c r="F1845" s="38"/>
      <c r="G1845" s="39"/>
      <c r="H1845" s="81"/>
      <c r="I1845" s="84">
        <f>Table13[[#This Row],[Fecha 
de 
expedición]]+1461</f>
        <v>1461</v>
      </c>
      <c r="J1845" s="62" t="str">
        <f t="shared" ca="1" si="87"/>
        <v>no</v>
      </c>
      <c r="K1845" s="8" t="str">
        <f t="shared" ca="1" si="88"/>
        <v/>
      </c>
      <c r="L1845" s="8"/>
      <c r="M1845" s="8" t="str">
        <f t="shared" ca="1" si="89"/>
        <v>si</v>
      </c>
      <c r="Q1845" s="23" t="str" cm="1">
        <f t="array" aca="1" ref="Q1845" ca="1">_xlfn.IFS(J1845="no","no",$B$10="si","si")</f>
        <v>no</v>
      </c>
    </row>
    <row r="1846" spans="1:17" x14ac:dyDescent="0.3">
      <c r="A1846" s="61"/>
      <c r="B1846" s="56"/>
      <c r="C1846" s="57"/>
      <c r="D1846" s="38"/>
      <c r="E1846" s="60"/>
      <c r="F1846" s="38"/>
      <c r="G1846" s="39"/>
      <c r="H1846" s="81"/>
      <c r="I1846" s="84">
        <f>Table13[[#This Row],[Fecha 
de 
expedición]]+1461</f>
        <v>1461</v>
      </c>
      <c r="J1846" s="62" t="str">
        <f t="shared" ca="1" si="87"/>
        <v>no</v>
      </c>
      <c r="K1846" s="8" t="str">
        <f t="shared" ca="1" si="88"/>
        <v/>
      </c>
      <c r="L1846" s="8"/>
      <c r="M1846" s="8" t="str">
        <f t="shared" ca="1" si="89"/>
        <v>si</v>
      </c>
      <c r="Q1846" s="23" t="str" cm="1">
        <f t="array" aca="1" ref="Q1846" ca="1">_xlfn.IFS(J1846="no","no",$B$10="si","si")</f>
        <v>no</v>
      </c>
    </row>
    <row r="1847" spans="1:17" x14ac:dyDescent="0.3">
      <c r="A1847" s="61"/>
      <c r="B1847" s="56"/>
      <c r="C1847" s="57"/>
      <c r="D1847" s="38"/>
      <c r="E1847" s="60"/>
      <c r="F1847" s="38"/>
      <c r="G1847" s="39"/>
      <c r="H1847" s="81"/>
      <c r="I1847" s="84">
        <f>Table13[[#This Row],[Fecha 
de 
expedición]]+1461</f>
        <v>1461</v>
      </c>
      <c r="J1847" s="62" t="str">
        <f t="shared" ca="1" si="87"/>
        <v>no</v>
      </c>
      <c r="K1847" s="8" t="str">
        <f t="shared" ca="1" si="88"/>
        <v/>
      </c>
      <c r="L1847" s="8"/>
      <c r="M1847" s="8" t="str">
        <f t="shared" ca="1" si="89"/>
        <v>si</v>
      </c>
      <c r="Q1847" s="23" t="str" cm="1">
        <f t="array" aca="1" ref="Q1847" ca="1">_xlfn.IFS(J1847="no","no",$B$10="si","si")</f>
        <v>no</v>
      </c>
    </row>
    <row r="1848" spans="1:17" x14ac:dyDescent="0.3">
      <c r="A1848" s="61"/>
      <c r="B1848" s="56"/>
      <c r="C1848" s="57"/>
      <c r="D1848" s="38"/>
      <c r="E1848" s="60"/>
      <c r="F1848" s="38"/>
      <c r="G1848" s="39"/>
      <c r="H1848" s="81"/>
      <c r="I1848" s="84">
        <f>Table13[[#This Row],[Fecha 
de 
expedición]]+1461</f>
        <v>1461</v>
      </c>
      <c r="J1848" s="62" t="str">
        <f t="shared" ca="1" si="87"/>
        <v>no</v>
      </c>
      <c r="K1848" s="8" t="str">
        <f t="shared" ca="1" si="88"/>
        <v/>
      </c>
      <c r="L1848" s="8"/>
      <c r="M1848" s="8" t="str">
        <f t="shared" ca="1" si="89"/>
        <v>si</v>
      </c>
      <c r="Q1848" s="23" t="str" cm="1">
        <f t="array" aca="1" ref="Q1848" ca="1">_xlfn.IFS(J1848="no","no",$B$10="si","si")</f>
        <v>no</v>
      </c>
    </row>
    <row r="1849" spans="1:17" x14ac:dyDescent="0.3">
      <c r="A1849" s="61"/>
      <c r="B1849" s="56"/>
      <c r="C1849" s="57"/>
      <c r="D1849" s="38"/>
      <c r="E1849" s="60"/>
      <c r="F1849" s="38"/>
      <c r="G1849" s="39"/>
      <c r="H1849" s="81"/>
      <c r="I1849" s="84">
        <f>Table13[[#This Row],[Fecha 
de 
expedición]]+1461</f>
        <v>1461</v>
      </c>
      <c r="J1849" s="62" t="str">
        <f t="shared" ca="1" si="87"/>
        <v>no</v>
      </c>
      <c r="K1849" s="8" t="str">
        <f t="shared" ca="1" si="88"/>
        <v/>
      </c>
      <c r="L1849" s="8"/>
      <c r="M1849" s="8" t="str">
        <f t="shared" ca="1" si="89"/>
        <v>si</v>
      </c>
      <c r="Q1849" s="23" t="str" cm="1">
        <f t="array" aca="1" ref="Q1849" ca="1">_xlfn.IFS(J1849="no","no",$B$10="si","si")</f>
        <v>no</v>
      </c>
    </row>
    <row r="1850" spans="1:17" x14ac:dyDescent="0.3">
      <c r="A1850" s="61"/>
      <c r="B1850" s="56"/>
      <c r="C1850" s="57"/>
      <c r="D1850" s="38"/>
      <c r="E1850" s="60"/>
      <c r="F1850" s="38"/>
      <c r="G1850" s="39"/>
      <c r="H1850" s="81"/>
      <c r="I1850" s="84">
        <f>Table13[[#This Row],[Fecha 
de 
expedición]]+1461</f>
        <v>1461</v>
      </c>
      <c r="J1850" s="62" t="str">
        <f t="shared" ca="1" si="87"/>
        <v>no</v>
      </c>
      <c r="K1850" s="8" t="str">
        <f t="shared" ca="1" si="88"/>
        <v/>
      </c>
      <c r="L1850" s="8"/>
      <c r="M1850" s="8" t="str">
        <f t="shared" ca="1" si="89"/>
        <v>si</v>
      </c>
      <c r="Q1850" s="23" t="str" cm="1">
        <f t="array" aca="1" ref="Q1850" ca="1">_xlfn.IFS(J1850="no","no",$B$10="si","si")</f>
        <v>no</v>
      </c>
    </row>
    <row r="1851" spans="1:17" x14ac:dyDescent="0.3">
      <c r="A1851" s="61"/>
      <c r="B1851" s="56"/>
      <c r="C1851" s="57"/>
      <c r="D1851" s="38"/>
      <c r="E1851" s="60"/>
      <c r="F1851" s="38"/>
      <c r="G1851" s="39"/>
      <c r="H1851" s="81"/>
      <c r="I1851" s="84">
        <f>Table13[[#This Row],[Fecha 
de 
expedición]]+1461</f>
        <v>1461</v>
      </c>
      <c r="J1851" s="62" t="str">
        <f t="shared" ca="1" si="87"/>
        <v>no</v>
      </c>
      <c r="K1851" s="8" t="str">
        <f t="shared" ca="1" si="88"/>
        <v/>
      </c>
      <c r="L1851" s="8"/>
      <c r="M1851" s="8" t="str">
        <f t="shared" ca="1" si="89"/>
        <v>si</v>
      </c>
      <c r="Q1851" s="23" t="str" cm="1">
        <f t="array" aca="1" ref="Q1851" ca="1">_xlfn.IFS(J1851="no","no",$B$10="si","si")</f>
        <v>no</v>
      </c>
    </row>
    <row r="1852" spans="1:17" x14ac:dyDescent="0.3">
      <c r="A1852" s="61"/>
      <c r="B1852" s="56"/>
      <c r="C1852" s="57"/>
      <c r="D1852" s="38"/>
      <c r="E1852" s="60"/>
      <c r="F1852" s="38"/>
      <c r="G1852" s="39"/>
      <c r="H1852" s="81"/>
      <c r="I1852" s="84">
        <f>Table13[[#This Row],[Fecha 
de 
expedición]]+1461</f>
        <v>1461</v>
      </c>
      <c r="J1852" s="62" t="str">
        <f t="shared" ca="1" si="87"/>
        <v>no</v>
      </c>
      <c r="K1852" s="8" t="str">
        <f t="shared" ca="1" si="88"/>
        <v/>
      </c>
      <c r="L1852" s="8"/>
      <c r="M1852" s="8" t="str">
        <f t="shared" ca="1" si="89"/>
        <v>si</v>
      </c>
      <c r="Q1852" s="23" t="str" cm="1">
        <f t="array" aca="1" ref="Q1852" ca="1">_xlfn.IFS(J1852="no","no",$B$10="si","si")</f>
        <v>no</v>
      </c>
    </row>
    <row r="1853" spans="1:17" x14ac:dyDescent="0.3">
      <c r="A1853" s="61"/>
      <c r="B1853" s="56"/>
      <c r="C1853" s="57"/>
      <c r="D1853" s="38"/>
      <c r="E1853" s="60"/>
      <c r="F1853" s="38"/>
      <c r="G1853" s="39"/>
      <c r="H1853" s="81"/>
      <c r="I1853" s="84">
        <f>Table13[[#This Row],[Fecha 
de 
expedición]]+1461</f>
        <v>1461</v>
      </c>
      <c r="J1853" s="62" t="str">
        <f t="shared" ca="1" si="87"/>
        <v>no</v>
      </c>
      <c r="K1853" s="8" t="str">
        <f t="shared" ca="1" si="88"/>
        <v/>
      </c>
      <c r="L1853" s="8"/>
      <c r="M1853" s="8" t="str">
        <f t="shared" ca="1" si="89"/>
        <v>si</v>
      </c>
      <c r="Q1853" s="23" t="str" cm="1">
        <f t="array" aca="1" ref="Q1853" ca="1">_xlfn.IFS(J1853="no","no",$B$10="si","si")</f>
        <v>no</v>
      </c>
    </row>
    <row r="1854" spans="1:17" x14ac:dyDescent="0.3">
      <c r="A1854" s="61"/>
      <c r="B1854" s="56"/>
      <c r="C1854" s="57"/>
      <c r="D1854" s="38"/>
      <c r="E1854" s="60"/>
      <c r="F1854" s="38"/>
      <c r="G1854" s="39"/>
      <c r="H1854" s="81"/>
      <c r="I1854" s="84">
        <f>Table13[[#This Row],[Fecha 
de 
expedición]]+1461</f>
        <v>1461</v>
      </c>
      <c r="J1854" s="62" t="str">
        <f t="shared" ca="1" si="87"/>
        <v>no</v>
      </c>
      <c r="K1854" s="8" t="str">
        <f t="shared" ca="1" si="88"/>
        <v/>
      </c>
      <c r="L1854" s="8"/>
      <c r="M1854" s="8" t="str">
        <f t="shared" ca="1" si="89"/>
        <v>si</v>
      </c>
      <c r="Q1854" s="23" t="str" cm="1">
        <f t="array" aca="1" ref="Q1854" ca="1">_xlfn.IFS(J1854="no","no",$B$10="si","si")</f>
        <v>no</v>
      </c>
    </row>
    <row r="1855" spans="1:17" x14ac:dyDescent="0.3">
      <c r="A1855" s="61"/>
      <c r="B1855" s="56"/>
      <c r="C1855" s="57"/>
      <c r="D1855" s="38"/>
      <c r="E1855" s="60"/>
      <c r="F1855" s="38"/>
      <c r="G1855" s="39"/>
      <c r="H1855" s="81"/>
      <c r="I1855" s="84">
        <f>Table13[[#This Row],[Fecha 
de 
expedición]]+1461</f>
        <v>1461</v>
      </c>
      <c r="J1855" s="62" t="str">
        <f t="shared" ca="1" si="87"/>
        <v>no</v>
      </c>
      <c r="K1855" s="8" t="str">
        <f t="shared" ca="1" si="88"/>
        <v/>
      </c>
      <c r="L1855" s="8"/>
      <c r="M1855" s="8" t="str">
        <f t="shared" ca="1" si="89"/>
        <v>si</v>
      </c>
      <c r="Q1855" s="23" t="str" cm="1">
        <f t="array" aca="1" ref="Q1855" ca="1">_xlfn.IFS(J1855="no","no",$B$10="si","si")</f>
        <v>no</v>
      </c>
    </row>
    <row r="1856" spans="1:17" x14ac:dyDescent="0.3">
      <c r="A1856" s="61"/>
      <c r="B1856" s="56"/>
      <c r="C1856" s="57"/>
      <c r="D1856" s="38"/>
      <c r="E1856" s="60"/>
      <c r="F1856" s="38"/>
      <c r="G1856" s="39"/>
      <c r="H1856" s="81"/>
      <c r="I1856" s="84">
        <f>Table13[[#This Row],[Fecha 
de 
expedición]]+1461</f>
        <v>1461</v>
      </c>
      <c r="J1856" s="62" t="str">
        <f t="shared" ca="1" si="87"/>
        <v>no</v>
      </c>
      <c r="K1856" s="8" t="str">
        <f t="shared" ca="1" si="88"/>
        <v/>
      </c>
      <c r="L1856" s="8"/>
      <c r="M1856" s="8" t="str">
        <f t="shared" ca="1" si="89"/>
        <v>si</v>
      </c>
      <c r="Q1856" s="23" t="str" cm="1">
        <f t="array" aca="1" ref="Q1856" ca="1">_xlfn.IFS(J1856="no","no",$B$10="si","si")</f>
        <v>no</v>
      </c>
    </row>
    <row r="1857" spans="1:17" x14ac:dyDescent="0.3">
      <c r="A1857" s="61"/>
      <c r="B1857" s="56"/>
      <c r="C1857" s="57"/>
      <c r="D1857" s="38"/>
      <c r="E1857" s="60"/>
      <c r="F1857" s="38"/>
      <c r="G1857" s="39"/>
      <c r="H1857" s="81"/>
      <c r="I1857" s="84">
        <f>Table13[[#This Row],[Fecha 
de 
expedición]]+1461</f>
        <v>1461</v>
      </c>
      <c r="J1857" s="62" t="str">
        <f t="shared" ca="1" si="87"/>
        <v>no</v>
      </c>
      <c r="K1857" s="8" t="str">
        <f t="shared" ca="1" si="88"/>
        <v/>
      </c>
      <c r="L1857" s="8"/>
      <c r="M1857" s="8" t="str">
        <f t="shared" ca="1" si="89"/>
        <v>si</v>
      </c>
      <c r="Q1857" s="23" t="str" cm="1">
        <f t="array" aca="1" ref="Q1857" ca="1">_xlfn.IFS(J1857="no","no",$B$10="si","si")</f>
        <v>no</v>
      </c>
    </row>
    <row r="1858" spans="1:17" x14ac:dyDescent="0.3">
      <c r="A1858" s="61"/>
      <c r="B1858" s="56"/>
      <c r="C1858" s="57"/>
      <c r="D1858" s="38"/>
      <c r="E1858" s="60"/>
      <c r="F1858" s="38"/>
      <c r="G1858" s="39"/>
      <c r="H1858" s="81"/>
      <c r="I1858" s="84">
        <f>Table13[[#This Row],[Fecha 
de 
expedición]]+1461</f>
        <v>1461</v>
      </c>
      <c r="J1858" s="62" t="str">
        <f t="shared" ca="1" si="87"/>
        <v>no</v>
      </c>
      <c r="K1858" s="8" t="str">
        <f t="shared" ca="1" si="88"/>
        <v/>
      </c>
      <c r="L1858" s="8"/>
      <c r="M1858" s="8" t="str">
        <f t="shared" ca="1" si="89"/>
        <v>si</v>
      </c>
      <c r="Q1858" s="23" t="str" cm="1">
        <f t="array" aca="1" ref="Q1858" ca="1">_xlfn.IFS(J1858="no","no",$B$10="si","si")</f>
        <v>no</v>
      </c>
    </row>
    <row r="1859" spans="1:17" x14ac:dyDescent="0.3">
      <c r="A1859" s="61"/>
      <c r="B1859" s="56"/>
      <c r="C1859" s="57"/>
      <c r="D1859" s="38"/>
      <c r="E1859" s="60"/>
      <c r="F1859" s="38"/>
      <c r="G1859" s="39"/>
      <c r="H1859" s="81"/>
      <c r="I1859" s="84">
        <f>Table13[[#This Row],[Fecha 
de 
expedición]]+1461</f>
        <v>1461</v>
      </c>
      <c r="J1859" s="62" t="str">
        <f t="shared" ca="1" si="87"/>
        <v>no</v>
      </c>
      <c r="K1859" s="8" t="str">
        <f t="shared" ca="1" si="88"/>
        <v/>
      </c>
      <c r="L1859" s="8"/>
      <c r="M1859" s="8" t="str">
        <f t="shared" ca="1" si="89"/>
        <v>si</v>
      </c>
      <c r="Q1859" s="23" t="str" cm="1">
        <f t="array" aca="1" ref="Q1859" ca="1">_xlfn.IFS(J1859="no","no",$B$10="si","si")</f>
        <v>no</v>
      </c>
    </row>
    <row r="1860" spans="1:17" x14ac:dyDescent="0.3">
      <c r="A1860" s="61"/>
      <c r="B1860" s="56"/>
      <c r="C1860" s="57"/>
      <c r="D1860" s="38"/>
      <c r="E1860" s="60"/>
      <c r="F1860" s="38"/>
      <c r="G1860" s="39"/>
      <c r="H1860" s="81"/>
      <c r="I1860" s="84">
        <f>Table13[[#This Row],[Fecha 
de 
expedición]]+1461</f>
        <v>1461</v>
      </c>
      <c r="J1860" s="62" t="str">
        <f t="shared" ca="1" si="87"/>
        <v>no</v>
      </c>
      <c r="K1860" s="8" t="str">
        <f t="shared" ca="1" si="88"/>
        <v/>
      </c>
      <c r="L1860" s="8"/>
      <c r="M1860" s="8" t="str">
        <f t="shared" ca="1" si="89"/>
        <v>si</v>
      </c>
      <c r="Q1860" s="23" t="str" cm="1">
        <f t="array" aca="1" ref="Q1860" ca="1">_xlfn.IFS(J1860="no","no",$B$10="si","si")</f>
        <v>no</v>
      </c>
    </row>
    <row r="1861" spans="1:17" x14ac:dyDescent="0.3">
      <c r="A1861" s="61"/>
      <c r="B1861" s="56"/>
      <c r="C1861" s="57"/>
      <c r="D1861" s="38"/>
      <c r="E1861" s="60"/>
      <c r="F1861" s="38"/>
      <c r="G1861" s="39"/>
      <c r="H1861" s="81"/>
      <c r="I1861" s="84">
        <f>Table13[[#This Row],[Fecha 
de 
expedición]]+1461</f>
        <v>1461</v>
      </c>
      <c r="J1861" s="62" t="str">
        <f t="shared" ca="1" si="87"/>
        <v>no</v>
      </c>
      <c r="K1861" s="8" t="str">
        <f t="shared" ca="1" si="88"/>
        <v/>
      </c>
      <c r="L1861" s="8"/>
      <c r="M1861" s="8" t="str">
        <f t="shared" ca="1" si="89"/>
        <v>si</v>
      </c>
      <c r="Q1861" s="23" t="str" cm="1">
        <f t="array" aca="1" ref="Q1861" ca="1">_xlfn.IFS(J1861="no","no",$B$10="si","si")</f>
        <v>no</v>
      </c>
    </row>
    <row r="1862" spans="1:17" x14ac:dyDescent="0.3">
      <c r="A1862" s="61"/>
      <c r="B1862" s="56"/>
      <c r="C1862" s="57"/>
      <c r="D1862" s="38"/>
      <c r="E1862" s="60"/>
      <c r="F1862" s="38"/>
      <c r="G1862" s="39"/>
      <c r="H1862" s="81"/>
      <c r="I1862" s="84">
        <f>Table13[[#This Row],[Fecha 
de 
expedición]]+1461</f>
        <v>1461</v>
      </c>
      <c r="J1862" s="62" t="str">
        <f t="shared" ca="1" si="87"/>
        <v>no</v>
      </c>
      <c r="K1862" s="8" t="str">
        <f t="shared" ca="1" si="88"/>
        <v/>
      </c>
      <c r="L1862" s="8"/>
      <c r="M1862" s="8" t="str">
        <f t="shared" ca="1" si="89"/>
        <v>si</v>
      </c>
      <c r="Q1862" s="23" t="str" cm="1">
        <f t="array" aca="1" ref="Q1862" ca="1">_xlfn.IFS(J1862="no","no",$B$10="si","si")</f>
        <v>no</v>
      </c>
    </row>
    <row r="1863" spans="1:17" x14ac:dyDescent="0.3">
      <c r="A1863" s="61"/>
      <c r="B1863" s="56"/>
      <c r="C1863" s="57"/>
      <c r="D1863" s="38"/>
      <c r="E1863" s="60"/>
      <c r="F1863" s="38"/>
      <c r="G1863" s="39"/>
      <c r="H1863" s="81"/>
      <c r="I1863" s="84">
        <f>Table13[[#This Row],[Fecha 
de 
expedición]]+1461</f>
        <v>1461</v>
      </c>
      <c r="J1863" s="62" t="str">
        <f t="shared" ca="1" si="87"/>
        <v>no</v>
      </c>
      <c r="K1863" s="8" t="str">
        <f t="shared" ca="1" si="88"/>
        <v/>
      </c>
      <c r="L1863" s="8"/>
      <c r="M1863" s="8" t="str">
        <f t="shared" ca="1" si="89"/>
        <v>si</v>
      </c>
      <c r="Q1863" s="23" t="str" cm="1">
        <f t="array" aca="1" ref="Q1863" ca="1">_xlfn.IFS(J1863="no","no",$B$10="si","si")</f>
        <v>no</v>
      </c>
    </row>
    <row r="1864" spans="1:17" x14ac:dyDescent="0.3">
      <c r="A1864" s="61"/>
      <c r="B1864" s="56"/>
      <c r="C1864" s="57"/>
      <c r="D1864" s="38"/>
      <c r="E1864" s="60"/>
      <c r="F1864" s="38"/>
      <c r="G1864" s="39"/>
      <c r="H1864" s="81"/>
      <c r="I1864" s="84">
        <f>Table13[[#This Row],[Fecha 
de 
expedición]]+1461</f>
        <v>1461</v>
      </c>
      <c r="J1864" s="62" t="str">
        <f t="shared" ca="1" si="87"/>
        <v>no</v>
      </c>
      <c r="K1864" s="8" t="str">
        <f t="shared" ca="1" si="88"/>
        <v/>
      </c>
      <c r="L1864" s="8"/>
      <c r="M1864" s="8" t="str">
        <f t="shared" ca="1" si="89"/>
        <v>si</v>
      </c>
      <c r="Q1864" s="23" t="str" cm="1">
        <f t="array" aca="1" ref="Q1864" ca="1">_xlfn.IFS(J1864="no","no",$B$10="si","si")</f>
        <v>no</v>
      </c>
    </row>
    <row r="1865" spans="1:17" x14ac:dyDescent="0.3">
      <c r="A1865" s="61"/>
      <c r="B1865" s="56"/>
      <c r="C1865" s="57"/>
      <c r="D1865" s="38"/>
      <c r="E1865" s="60"/>
      <c r="F1865" s="38"/>
      <c r="G1865" s="39"/>
      <c r="H1865" s="81"/>
      <c r="I1865" s="84">
        <f>Table13[[#This Row],[Fecha 
de 
expedición]]+1461</f>
        <v>1461</v>
      </c>
      <c r="J1865" s="62" t="str">
        <f t="shared" ca="1" si="87"/>
        <v>no</v>
      </c>
      <c r="K1865" s="8" t="str">
        <f t="shared" ca="1" si="88"/>
        <v/>
      </c>
      <c r="L1865" s="8"/>
      <c r="M1865" s="8" t="str">
        <f t="shared" ca="1" si="89"/>
        <v>si</v>
      </c>
      <c r="Q1865" s="23" t="str" cm="1">
        <f t="array" aca="1" ref="Q1865" ca="1">_xlfn.IFS(J1865="no","no",$B$10="si","si")</f>
        <v>no</v>
      </c>
    </row>
    <row r="1866" spans="1:17" x14ac:dyDescent="0.3">
      <c r="A1866" s="61"/>
      <c r="B1866" s="56"/>
      <c r="C1866" s="57"/>
      <c r="D1866" s="38"/>
      <c r="E1866" s="60"/>
      <c r="F1866" s="38"/>
      <c r="G1866" s="39"/>
      <c r="H1866" s="81"/>
      <c r="I1866" s="84">
        <f>Table13[[#This Row],[Fecha 
de 
expedición]]+1461</f>
        <v>1461</v>
      </c>
      <c r="J1866" s="62" t="str">
        <f t="shared" ca="1" si="87"/>
        <v>no</v>
      </c>
      <c r="K1866" s="8" t="str">
        <f t="shared" ca="1" si="88"/>
        <v/>
      </c>
      <c r="L1866" s="8"/>
      <c r="M1866" s="8" t="str">
        <f t="shared" ca="1" si="89"/>
        <v>si</v>
      </c>
      <c r="Q1866" s="23" t="str" cm="1">
        <f t="array" aca="1" ref="Q1866" ca="1">_xlfn.IFS(J1866="no","no",$B$10="si","si")</f>
        <v>no</v>
      </c>
    </row>
    <row r="1867" spans="1:17" x14ac:dyDescent="0.3">
      <c r="A1867" s="61"/>
      <c r="B1867" s="56"/>
      <c r="C1867" s="57"/>
      <c r="D1867" s="38"/>
      <c r="E1867" s="60"/>
      <c r="F1867" s="38"/>
      <c r="G1867" s="39"/>
      <c r="H1867" s="81"/>
      <c r="I1867" s="84">
        <f>Table13[[#This Row],[Fecha 
de 
expedición]]+1461</f>
        <v>1461</v>
      </c>
      <c r="J1867" s="62" t="str">
        <f t="shared" ca="1" si="87"/>
        <v>no</v>
      </c>
      <c r="K1867" s="8" t="str">
        <f t="shared" ca="1" si="88"/>
        <v/>
      </c>
      <c r="L1867" s="8"/>
      <c r="M1867" s="8" t="str">
        <f t="shared" ca="1" si="89"/>
        <v>si</v>
      </c>
      <c r="Q1867" s="23" t="str" cm="1">
        <f t="array" aca="1" ref="Q1867" ca="1">_xlfn.IFS(J1867="no","no",$B$10="si","si")</f>
        <v>no</v>
      </c>
    </row>
    <row r="1868" spans="1:17" x14ac:dyDescent="0.3">
      <c r="A1868" s="61"/>
      <c r="B1868" s="56"/>
      <c r="C1868" s="57"/>
      <c r="D1868" s="38"/>
      <c r="E1868" s="60"/>
      <c r="F1868" s="38"/>
      <c r="G1868" s="39"/>
      <c r="H1868" s="81"/>
      <c r="I1868" s="84">
        <f>Table13[[#This Row],[Fecha 
de 
expedición]]+1461</f>
        <v>1461</v>
      </c>
      <c r="J1868" s="62" t="str">
        <f t="shared" ca="1" si="87"/>
        <v>no</v>
      </c>
      <c r="K1868" s="8" t="str">
        <f t="shared" ca="1" si="88"/>
        <v/>
      </c>
      <c r="L1868" s="8"/>
      <c r="M1868" s="8" t="str">
        <f t="shared" ca="1" si="89"/>
        <v>si</v>
      </c>
      <c r="Q1868" s="23" t="str" cm="1">
        <f t="array" aca="1" ref="Q1868" ca="1">_xlfn.IFS(J1868="no","no",$B$10="si","si")</f>
        <v>no</v>
      </c>
    </row>
    <row r="1869" spans="1:17" x14ac:dyDescent="0.3">
      <c r="A1869" s="61"/>
      <c r="B1869" s="56"/>
      <c r="C1869" s="57"/>
      <c r="D1869" s="38"/>
      <c r="E1869" s="60"/>
      <c r="F1869" s="38"/>
      <c r="G1869" s="39"/>
      <c r="H1869" s="81"/>
      <c r="I1869" s="84">
        <f>Table13[[#This Row],[Fecha 
de 
expedición]]+1461</f>
        <v>1461</v>
      </c>
      <c r="J1869" s="62" t="str">
        <f t="shared" ca="1" si="87"/>
        <v>no</v>
      </c>
      <c r="K1869" s="8" t="str">
        <f t="shared" ca="1" si="88"/>
        <v/>
      </c>
      <c r="L1869" s="8"/>
      <c r="M1869" s="8" t="str">
        <f t="shared" ca="1" si="89"/>
        <v>si</v>
      </c>
      <c r="Q1869" s="23" t="str" cm="1">
        <f t="array" aca="1" ref="Q1869" ca="1">_xlfn.IFS(J1869="no","no",$B$10="si","si")</f>
        <v>no</v>
      </c>
    </row>
    <row r="1870" spans="1:17" x14ac:dyDescent="0.3">
      <c r="A1870" s="61"/>
      <c r="B1870" s="56"/>
      <c r="C1870" s="57"/>
      <c r="D1870" s="38"/>
      <c r="E1870" s="60"/>
      <c r="F1870" s="38"/>
      <c r="G1870" s="39"/>
      <c r="H1870" s="81"/>
      <c r="I1870" s="84">
        <f>Table13[[#This Row],[Fecha 
de 
expedición]]+1461</f>
        <v>1461</v>
      </c>
      <c r="J1870" s="62" t="str">
        <f t="shared" ca="1" si="87"/>
        <v>no</v>
      </c>
      <c r="K1870" s="8" t="str">
        <f t="shared" ca="1" si="88"/>
        <v/>
      </c>
      <c r="L1870" s="8"/>
      <c r="M1870" s="8" t="str">
        <f t="shared" ca="1" si="89"/>
        <v>si</v>
      </c>
      <c r="Q1870" s="23" t="str" cm="1">
        <f t="array" aca="1" ref="Q1870" ca="1">_xlfn.IFS(J1870="no","no",$B$10="si","si")</f>
        <v>no</v>
      </c>
    </row>
    <row r="1871" spans="1:17" x14ac:dyDescent="0.3">
      <c r="A1871" s="61"/>
      <c r="B1871" s="56"/>
      <c r="C1871" s="57"/>
      <c r="D1871" s="38"/>
      <c r="E1871" s="60"/>
      <c r="F1871" s="38"/>
      <c r="G1871" s="39"/>
      <c r="H1871" s="81"/>
      <c r="I1871" s="84">
        <f>Table13[[#This Row],[Fecha 
de 
expedición]]+1461</f>
        <v>1461</v>
      </c>
      <c r="J1871" s="62" t="str">
        <f t="shared" ca="1" si="87"/>
        <v>no</v>
      </c>
      <c r="K1871" s="8" t="str">
        <f t="shared" ca="1" si="88"/>
        <v/>
      </c>
      <c r="L1871" s="8"/>
      <c r="M1871" s="8" t="str">
        <f t="shared" ca="1" si="89"/>
        <v>si</v>
      </c>
      <c r="Q1871" s="23" t="str" cm="1">
        <f t="array" aca="1" ref="Q1871" ca="1">_xlfn.IFS(J1871="no","no",$B$10="si","si")</f>
        <v>no</v>
      </c>
    </row>
    <row r="1872" spans="1:17" x14ac:dyDescent="0.3">
      <c r="A1872" s="61"/>
      <c r="B1872" s="56"/>
      <c r="C1872" s="57"/>
      <c r="D1872" s="38"/>
      <c r="E1872" s="60"/>
      <c r="F1872" s="38"/>
      <c r="G1872" s="39"/>
      <c r="H1872" s="81"/>
      <c r="I1872" s="84">
        <f>Table13[[#This Row],[Fecha 
de 
expedición]]+1461</f>
        <v>1461</v>
      </c>
      <c r="J1872" s="62" t="str">
        <f t="shared" ca="1" si="87"/>
        <v>no</v>
      </c>
      <c r="K1872" s="8" t="str">
        <f t="shared" ca="1" si="88"/>
        <v/>
      </c>
      <c r="L1872" s="8"/>
      <c r="M1872" s="8" t="str">
        <f t="shared" ca="1" si="89"/>
        <v>si</v>
      </c>
      <c r="Q1872" s="23" t="str" cm="1">
        <f t="array" aca="1" ref="Q1872" ca="1">_xlfn.IFS(J1872="no","no",$B$10="si","si")</f>
        <v>no</v>
      </c>
    </row>
    <row r="1873" spans="1:17" x14ac:dyDescent="0.3">
      <c r="A1873" s="61"/>
      <c r="B1873" s="56"/>
      <c r="C1873" s="57"/>
      <c r="D1873" s="38"/>
      <c r="E1873" s="60"/>
      <c r="F1873" s="38"/>
      <c r="G1873" s="39"/>
      <c r="H1873" s="81"/>
      <c r="I1873" s="84">
        <f>Table13[[#This Row],[Fecha 
de 
expedición]]+1461</f>
        <v>1461</v>
      </c>
      <c r="J1873" s="62" t="str">
        <f t="shared" ref="J1873:J1936" ca="1" si="90">IF(I1873&gt;=TODAY(),"si","no")</f>
        <v>no</v>
      </c>
      <c r="K1873" s="8" t="str">
        <f t="shared" ref="K1873:K1936" ca="1" si="91">IF(ABS(_xlfn.DAYS(TODAY(),I1873))&lt;$B$9,"Debe renovar licencia luego de curso de 8 horas","")</f>
        <v/>
      </c>
      <c r="L1873" s="8"/>
      <c r="M1873" s="8" t="str">
        <f t="shared" ref="M1873:M1936" ca="1" si="92">IF(AND(J1873="no",$B$10="si"),"si","no")</f>
        <v>si</v>
      </c>
      <c r="Q1873" s="23" t="str" cm="1">
        <f t="array" aca="1" ref="Q1873" ca="1">_xlfn.IFS(J1873="no","no",$B$10="si","si")</f>
        <v>no</v>
      </c>
    </row>
    <row r="1874" spans="1:17" x14ac:dyDescent="0.3">
      <c r="A1874" s="61"/>
      <c r="B1874" s="56"/>
      <c r="C1874" s="57"/>
      <c r="D1874" s="38"/>
      <c r="E1874" s="60"/>
      <c r="F1874" s="38"/>
      <c r="G1874" s="39"/>
      <c r="H1874" s="81"/>
      <c r="I1874" s="84">
        <f>Table13[[#This Row],[Fecha 
de 
expedición]]+1461</f>
        <v>1461</v>
      </c>
      <c r="J1874" s="62" t="str">
        <f t="shared" ca="1" si="90"/>
        <v>no</v>
      </c>
      <c r="K1874" s="8" t="str">
        <f t="shared" ca="1" si="91"/>
        <v/>
      </c>
      <c r="L1874" s="8"/>
      <c r="M1874" s="8" t="str">
        <f t="shared" ca="1" si="92"/>
        <v>si</v>
      </c>
      <c r="Q1874" s="23" t="str" cm="1">
        <f t="array" aca="1" ref="Q1874" ca="1">_xlfn.IFS(J1874="no","no",$B$10="si","si")</f>
        <v>no</v>
      </c>
    </row>
    <row r="1875" spans="1:17" x14ac:dyDescent="0.3">
      <c r="A1875" s="61"/>
      <c r="B1875" s="56"/>
      <c r="C1875" s="57"/>
      <c r="D1875" s="38"/>
      <c r="E1875" s="60"/>
      <c r="F1875" s="38"/>
      <c r="G1875" s="39"/>
      <c r="H1875" s="81"/>
      <c r="I1875" s="84">
        <f>Table13[[#This Row],[Fecha 
de 
expedición]]+1461</f>
        <v>1461</v>
      </c>
      <c r="J1875" s="62" t="str">
        <f t="shared" ca="1" si="90"/>
        <v>no</v>
      </c>
      <c r="K1875" s="8" t="str">
        <f t="shared" ca="1" si="91"/>
        <v/>
      </c>
      <c r="L1875" s="8"/>
      <c r="M1875" s="8" t="str">
        <f t="shared" ca="1" si="92"/>
        <v>si</v>
      </c>
      <c r="Q1875" s="23" t="str" cm="1">
        <f t="array" aca="1" ref="Q1875" ca="1">_xlfn.IFS(J1875="no","no",$B$10="si","si")</f>
        <v>no</v>
      </c>
    </row>
    <row r="1876" spans="1:17" x14ac:dyDescent="0.3">
      <c r="A1876" s="61"/>
      <c r="B1876" s="56"/>
      <c r="C1876" s="57"/>
      <c r="D1876" s="38"/>
      <c r="E1876" s="60"/>
      <c r="F1876" s="38"/>
      <c r="G1876" s="39"/>
      <c r="H1876" s="81"/>
      <c r="I1876" s="84">
        <f>Table13[[#This Row],[Fecha 
de 
expedición]]+1461</f>
        <v>1461</v>
      </c>
      <c r="J1876" s="62" t="str">
        <f t="shared" ca="1" si="90"/>
        <v>no</v>
      </c>
      <c r="K1876" s="8" t="str">
        <f t="shared" ca="1" si="91"/>
        <v/>
      </c>
      <c r="L1876" s="8"/>
      <c r="M1876" s="8" t="str">
        <f t="shared" ca="1" si="92"/>
        <v>si</v>
      </c>
      <c r="Q1876" s="23" t="str" cm="1">
        <f t="array" aca="1" ref="Q1876" ca="1">_xlfn.IFS(J1876="no","no",$B$10="si","si")</f>
        <v>no</v>
      </c>
    </row>
    <row r="1877" spans="1:17" x14ac:dyDescent="0.3">
      <c r="A1877" s="61"/>
      <c r="B1877" s="56"/>
      <c r="C1877" s="57"/>
      <c r="D1877" s="38"/>
      <c r="E1877" s="60"/>
      <c r="F1877" s="38"/>
      <c r="G1877" s="39"/>
      <c r="H1877" s="81"/>
      <c r="I1877" s="84">
        <f>Table13[[#This Row],[Fecha 
de 
expedición]]+1461</f>
        <v>1461</v>
      </c>
      <c r="J1877" s="62" t="str">
        <f t="shared" ca="1" si="90"/>
        <v>no</v>
      </c>
      <c r="K1877" s="8" t="str">
        <f t="shared" ca="1" si="91"/>
        <v/>
      </c>
      <c r="L1877" s="8"/>
      <c r="M1877" s="8" t="str">
        <f t="shared" ca="1" si="92"/>
        <v>si</v>
      </c>
      <c r="Q1877" s="23" t="str" cm="1">
        <f t="array" aca="1" ref="Q1877" ca="1">_xlfn.IFS(J1877="no","no",$B$10="si","si")</f>
        <v>no</v>
      </c>
    </row>
    <row r="1878" spans="1:17" x14ac:dyDescent="0.3">
      <c r="A1878" s="61"/>
      <c r="B1878" s="56"/>
      <c r="C1878" s="57"/>
      <c r="D1878" s="38"/>
      <c r="E1878" s="60"/>
      <c r="F1878" s="38"/>
      <c r="G1878" s="39"/>
      <c r="H1878" s="81"/>
      <c r="I1878" s="84">
        <f>Table13[[#This Row],[Fecha 
de 
expedición]]+1461</f>
        <v>1461</v>
      </c>
      <c r="J1878" s="62" t="str">
        <f t="shared" ca="1" si="90"/>
        <v>no</v>
      </c>
      <c r="K1878" s="8" t="str">
        <f t="shared" ca="1" si="91"/>
        <v/>
      </c>
      <c r="L1878" s="8"/>
      <c r="M1878" s="8" t="str">
        <f t="shared" ca="1" si="92"/>
        <v>si</v>
      </c>
      <c r="Q1878" s="23" t="str" cm="1">
        <f t="array" aca="1" ref="Q1878" ca="1">_xlfn.IFS(J1878="no","no",$B$10="si","si")</f>
        <v>no</v>
      </c>
    </row>
    <row r="1879" spans="1:17" x14ac:dyDescent="0.3">
      <c r="A1879" s="61"/>
      <c r="B1879" s="56"/>
      <c r="C1879" s="57"/>
      <c r="D1879" s="38"/>
      <c r="E1879" s="60"/>
      <c r="F1879" s="38"/>
      <c r="G1879" s="39"/>
      <c r="H1879" s="81"/>
      <c r="I1879" s="84">
        <f>Table13[[#This Row],[Fecha 
de 
expedición]]+1461</f>
        <v>1461</v>
      </c>
      <c r="J1879" s="62" t="str">
        <f t="shared" ca="1" si="90"/>
        <v>no</v>
      </c>
      <c r="K1879" s="8" t="str">
        <f t="shared" ca="1" si="91"/>
        <v/>
      </c>
      <c r="L1879" s="8"/>
      <c r="M1879" s="8" t="str">
        <f t="shared" ca="1" si="92"/>
        <v>si</v>
      </c>
      <c r="Q1879" s="23" t="str" cm="1">
        <f t="array" aca="1" ref="Q1879" ca="1">_xlfn.IFS(J1879="no","no",$B$10="si","si")</f>
        <v>no</v>
      </c>
    </row>
    <row r="1880" spans="1:17" x14ac:dyDescent="0.3">
      <c r="A1880" s="61"/>
      <c r="B1880" s="56"/>
      <c r="C1880" s="57"/>
      <c r="D1880" s="38"/>
      <c r="E1880" s="60"/>
      <c r="F1880" s="38"/>
      <c r="G1880" s="39"/>
      <c r="H1880" s="81"/>
      <c r="I1880" s="84">
        <f>Table13[[#This Row],[Fecha 
de 
expedición]]+1461</f>
        <v>1461</v>
      </c>
      <c r="J1880" s="62" t="str">
        <f t="shared" ca="1" si="90"/>
        <v>no</v>
      </c>
      <c r="K1880" s="8" t="str">
        <f t="shared" ca="1" si="91"/>
        <v/>
      </c>
      <c r="L1880" s="8"/>
      <c r="M1880" s="8" t="str">
        <f t="shared" ca="1" si="92"/>
        <v>si</v>
      </c>
      <c r="Q1880" s="23" t="str" cm="1">
        <f t="array" aca="1" ref="Q1880" ca="1">_xlfn.IFS(J1880="no","no",$B$10="si","si")</f>
        <v>no</v>
      </c>
    </row>
    <row r="1881" spans="1:17" x14ac:dyDescent="0.3">
      <c r="A1881" s="61"/>
      <c r="B1881" s="56"/>
      <c r="C1881" s="57"/>
      <c r="D1881" s="38"/>
      <c r="E1881" s="60"/>
      <c r="F1881" s="38"/>
      <c r="G1881" s="39"/>
      <c r="H1881" s="81"/>
      <c r="I1881" s="84">
        <f>Table13[[#This Row],[Fecha 
de 
expedición]]+1461</f>
        <v>1461</v>
      </c>
      <c r="J1881" s="62" t="str">
        <f t="shared" ca="1" si="90"/>
        <v>no</v>
      </c>
      <c r="K1881" s="8" t="str">
        <f t="shared" ca="1" si="91"/>
        <v/>
      </c>
      <c r="L1881" s="8"/>
      <c r="M1881" s="8" t="str">
        <f t="shared" ca="1" si="92"/>
        <v>si</v>
      </c>
      <c r="Q1881" s="23" t="str" cm="1">
        <f t="array" aca="1" ref="Q1881" ca="1">_xlfn.IFS(J1881="no","no",$B$10="si","si")</f>
        <v>no</v>
      </c>
    </row>
    <row r="1882" spans="1:17" x14ac:dyDescent="0.3">
      <c r="A1882" s="61"/>
      <c r="B1882" s="56"/>
      <c r="C1882" s="57"/>
      <c r="D1882" s="38"/>
      <c r="E1882" s="60"/>
      <c r="F1882" s="38"/>
      <c r="G1882" s="39"/>
      <c r="H1882" s="81"/>
      <c r="I1882" s="84">
        <f>Table13[[#This Row],[Fecha 
de 
expedición]]+1461</f>
        <v>1461</v>
      </c>
      <c r="J1882" s="62" t="str">
        <f t="shared" ca="1" si="90"/>
        <v>no</v>
      </c>
      <c r="K1882" s="8" t="str">
        <f t="shared" ca="1" si="91"/>
        <v/>
      </c>
      <c r="L1882" s="8"/>
      <c r="M1882" s="8" t="str">
        <f t="shared" ca="1" si="92"/>
        <v>si</v>
      </c>
      <c r="Q1882" s="23" t="str" cm="1">
        <f t="array" aca="1" ref="Q1882" ca="1">_xlfn.IFS(J1882="no","no",$B$10="si","si")</f>
        <v>no</v>
      </c>
    </row>
    <row r="1883" spans="1:17" x14ac:dyDescent="0.3">
      <c r="A1883" s="61"/>
      <c r="B1883" s="56"/>
      <c r="C1883" s="57"/>
      <c r="D1883" s="38"/>
      <c r="E1883" s="60"/>
      <c r="F1883" s="38"/>
      <c r="G1883" s="39"/>
      <c r="H1883" s="81"/>
      <c r="I1883" s="84">
        <f>Table13[[#This Row],[Fecha 
de 
expedición]]+1461</f>
        <v>1461</v>
      </c>
      <c r="J1883" s="62" t="str">
        <f t="shared" ca="1" si="90"/>
        <v>no</v>
      </c>
      <c r="K1883" s="8" t="str">
        <f t="shared" ca="1" si="91"/>
        <v/>
      </c>
      <c r="L1883" s="8"/>
      <c r="M1883" s="8" t="str">
        <f t="shared" ca="1" si="92"/>
        <v>si</v>
      </c>
      <c r="Q1883" s="23" t="str" cm="1">
        <f t="array" aca="1" ref="Q1883" ca="1">_xlfn.IFS(J1883="no","no",$B$10="si","si")</f>
        <v>no</v>
      </c>
    </row>
    <row r="1884" spans="1:17" x14ac:dyDescent="0.3">
      <c r="A1884" s="61"/>
      <c r="B1884" s="56"/>
      <c r="C1884" s="57"/>
      <c r="D1884" s="38"/>
      <c r="E1884" s="60"/>
      <c r="F1884" s="38"/>
      <c r="G1884" s="39"/>
      <c r="H1884" s="81"/>
      <c r="I1884" s="84">
        <f>Table13[[#This Row],[Fecha 
de 
expedición]]+1461</f>
        <v>1461</v>
      </c>
      <c r="J1884" s="62" t="str">
        <f t="shared" ca="1" si="90"/>
        <v>no</v>
      </c>
      <c r="K1884" s="8" t="str">
        <f t="shared" ca="1" si="91"/>
        <v/>
      </c>
      <c r="L1884" s="8"/>
      <c r="M1884" s="8" t="str">
        <f t="shared" ca="1" si="92"/>
        <v>si</v>
      </c>
      <c r="Q1884" s="23" t="str" cm="1">
        <f t="array" aca="1" ref="Q1884" ca="1">_xlfn.IFS(J1884="no","no",$B$10="si","si")</f>
        <v>no</v>
      </c>
    </row>
    <row r="1885" spans="1:17" x14ac:dyDescent="0.3">
      <c r="A1885" s="61"/>
      <c r="B1885" s="56"/>
      <c r="C1885" s="57"/>
      <c r="D1885" s="38"/>
      <c r="E1885" s="60"/>
      <c r="F1885" s="38"/>
      <c r="G1885" s="39"/>
      <c r="H1885" s="81"/>
      <c r="I1885" s="84">
        <f>Table13[[#This Row],[Fecha 
de 
expedición]]+1461</f>
        <v>1461</v>
      </c>
      <c r="J1885" s="62" t="str">
        <f t="shared" ca="1" si="90"/>
        <v>no</v>
      </c>
      <c r="K1885" s="8" t="str">
        <f t="shared" ca="1" si="91"/>
        <v/>
      </c>
      <c r="L1885" s="8"/>
      <c r="M1885" s="8" t="str">
        <f t="shared" ca="1" si="92"/>
        <v>si</v>
      </c>
      <c r="Q1885" s="23" t="str" cm="1">
        <f t="array" aca="1" ref="Q1885" ca="1">_xlfn.IFS(J1885="no","no",$B$10="si","si")</f>
        <v>no</v>
      </c>
    </row>
    <row r="1886" spans="1:17" x14ac:dyDescent="0.3">
      <c r="A1886" s="61"/>
      <c r="B1886" s="56"/>
      <c r="C1886" s="57"/>
      <c r="D1886" s="38"/>
      <c r="E1886" s="60"/>
      <c r="F1886" s="38"/>
      <c r="G1886" s="39"/>
      <c r="H1886" s="81"/>
      <c r="I1886" s="84">
        <f>Table13[[#This Row],[Fecha 
de 
expedición]]+1461</f>
        <v>1461</v>
      </c>
      <c r="J1886" s="62" t="str">
        <f t="shared" ca="1" si="90"/>
        <v>no</v>
      </c>
      <c r="K1886" s="8" t="str">
        <f t="shared" ca="1" si="91"/>
        <v/>
      </c>
      <c r="L1886" s="8"/>
      <c r="M1886" s="8" t="str">
        <f t="shared" ca="1" si="92"/>
        <v>si</v>
      </c>
      <c r="Q1886" s="23" t="str" cm="1">
        <f t="array" aca="1" ref="Q1886" ca="1">_xlfn.IFS(J1886="no","no",$B$10="si","si")</f>
        <v>no</v>
      </c>
    </row>
    <row r="1887" spans="1:17" x14ac:dyDescent="0.3">
      <c r="A1887" s="61"/>
      <c r="B1887" s="56"/>
      <c r="C1887" s="57"/>
      <c r="D1887" s="38"/>
      <c r="E1887" s="60"/>
      <c r="F1887" s="38"/>
      <c r="G1887" s="39"/>
      <c r="H1887" s="81"/>
      <c r="I1887" s="84">
        <f>Table13[[#This Row],[Fecha 
de 
expedición]]+1461</f>
        <v>1461</v>
      </c>
      <c r="J1887" s="62" t="str">
        <f t="shared" ca="1" si="90"/>
        <v>no</v>
      </c>
      <c r="K1887" s="8" t="str">
        <f t="shared" ca="1" si="91"/>
        <v/>
      </c>
      <c r="L1887" s="8"/>
      <c r="M1887" s="8" t="str">
        <f t="shared" ca="1" si="92"/>
        <v>si</v>
      </c>
      <c r="Q1887" s="23" t="str" cm="1">
        <f t="array" aca="1" ref="Q1887" ca="1">_xlfn.IFS(J1887="no","no",$B$10="si","si")</f>
        <v>no</v>
      </c>
    </row>
    <row r="1888" spans="1:17" x14ac:dyDescent="0.3">
      <c r="A1888" s="61"/>
      <c r="B1888" s="56"/>
      <c r="C1888" s="57"/>
      <c r="D1888" s="38"/>
      <c r="E1888" s="60"/>
      <c r="F1888" s="38"/>
      <c r="G1888" s="39"/>
      <c r="H1888" s="81"/>
      <c r="I1888" s="84">
        <f>Table13[[#This Row],[Fecha 
de 
expedición]]+1461</f>
        <v>1461</v>
      </c>
      <c r="J1888" s="62" t="str">
        <f t="shared" ca="1" si="90"/>
        <v>no</v>
      </c>
      <c r="K1888" s="8" t="str">
        <f t="shared" ca="1" si="91"/>
        <v/>
      </c>
      <c r="L1888" s="8"/>
      <c r="M1888" s="8" t="str">
        <f t="shared" ca="1" si="92"/>
        <v>si</v>
      </c>
      <c r="Q1888" s="23" t="str" cm="1">
        <f t="array" aca="1" ref="Q1888" ca="1">_xlfn.IFS(J1888="no","no",$B$10="si","si")</f>
        <v>no</v>
      </c>
    </row>
    <row r="1889" spans="1:17" x14ac:dyDescent="0.3">
      <c r="A1889" s="61"/>
      <c r="B1889" s="56"/>
      <c r="C1889" s="57"/>
      <c r="D1889" s="38"/>
      <c r="E1889" s="60"/>
      <c r="F1889" s="38"/>
      <c r="G1889" s="39"/>
      <c r="H1889" s="81"/>
      <c r="I1889" s="84">
        <f>Table13[[#This Row],[Fecha 
de 
expedición]]+1461</f>
        <v>1461</v>
      </c>
      <c r="J1889" s="62" t="str">
        <f t="shared" ca="1" si="90"/>
        <v>no</v>
      </c>
      <c r="K1889" s="8" t="str">
        <f t="shared" ca="1" si="91"/>
        <v/>
      </c>
      <c r="L1889" s="8"/>
      <c r="M1889" s="8" t="str">
        <f t="shared" ca="1" si="92"/>
        <v>si</v>
      </c>
      <c r="Q1889" s="23" t="str" cm="1">
        <f t="array" aca="1" ref="Q1889" ca="1">_xlfn.IFS(J1889="no","no",$B$10="si","si")</f>
        <v>no</v>
      </c>
    </row>
    <row r="1890" spans="1:17" x14ac:dyDescent="0.3">
      <c r="A1890" s="61"/>
      <c r="B1890" s="56"/>
      <c r="C1890" s="57"/>
      <c r="D1890" s="38"/>
      <c r="E1890" s="60"/>
      <c r="F1890" s="38"/>
      <c r="G1890" s="39"/>
      <c r="H1890" s="81"/>
      <c r="I1890" s="84">
        <f>Table13[[#This Row],[Fecha 
de 
expedición]]+1461</f>
        <v>1461</v>
      </c>
      <c r="J1890" s="62" t="str">
        <f t="shared" ca="1" si="90"/>
        <v>no</v>
      </c>
      <c r="K1890" s="8" t="str">
        <f t="shared" ca="1" si="91"/>
        <v/>
      </c>
      <c r="L1890" s="8"/>
      <c r="M1890" s="8" t="str">
        <f t="shared" ca="1" si="92"/>
        <v>si</v>
      </c>
      <c r="Q1890" s="23" t="str" cm="1">
        <f t="array" aca="1" ref="Q1890" ca="1">_xlfn.IFS(J1890="no","no",$B$10="si","si")</f>
        <v>no</v>
      </c>
    </row>
    <row r="1891" spans="1:17" x14ac:dyDescent="0.3">
      <c r="A1891" s="61"/>
      <c r="B1891" s="56"/>
      <c r="C1891" s="57"/>
      <c r="D1891" s="38"/>
      <c r="E1891" s="60"/>
      <c r="F1891" s="38"/>
      <c r="G1891" s="39"/>
      <c r="H1891" s="81"/>
      <c r="I1891" s="84">
        <f>Table13[[#This Row],[Fecha 
de 
expedición]]+1461</f>
        <v>1461</v>
      </c>
      <c r="J1891" s="62" t="str">
        <f t="shared" ca="1" si="90"/>
        <v>no</v>
      </c>
      <c r="K1891" s="8" t="str">
        <f t="shared" ca="1" si="91"/>
        <v/>
      </c>
      <c r="L1891" s="8"/>
      <c r="M1891" s="8" t="str">
        <f t="shared" ca="1" si="92"/>
        <v>si</v>
      </c>
      <c r="Q1891" s="23" t="str" cm="1">
        <f t="array" aca="1" ref="Q1891" ca="1">_xlfn.IFS(J1891="no","no",$B$10="si","si")</f>
        <v>no</v>
      </c>
    </row>
    <row r="1892" spans="1:17" x14ac:dyDescent="0.3">
      <c r="A1892" s="61"/>
      <c r="B1892" s="56"/>
      <c r="C1892" s="57"/>
      <c r="D1892" s="38"/>
      <c r="E1892" s="60"/>
      <c r="F1892" s="38"/>
      <c r="G1892" s="39"/>
      <c r="H1892" s="81"/>
      <c r="I1892" s="84">
        <f>Table13[[#This Row],[Fecha 
de 
expedición]]+1461</f>
        <v>1461</v>
      </c>
      <c r="J1892" s="62" t="str">
        <f t="shared" ca="1" si="90"/>
        <v>no</v>
      </c>
      <c r="K1892" s="8" t="str">
        <f t="shared" ca="1" si="91"/>
        <v/>
      </c>
      <c r="L1892" s="8"/>
      <c r="M1892" s="8" t="str">
        <f t="shared" ca="1" si="92"/>
        <v>si</v>
      </c>
      <c r="Q1892" s="23" t="str" cm="1">
        <f t="array" aca="1" ref="Q1892" ca="1">_xlfn.IFS(J1892="no","no",$B$10="si","si")</f>
        <v>no</v>
      </c>
    </row>
    <row r="1893" spans="1:17" x14ac:dyDescent="0.3">
      <c r="A1893" s="61"/>
      <c r="B1893" s="56"/>
      <c r="C1893" s="57"/>
      <c r="D1893" s="38"/>
      <c r="E1893" s="60"/>
      <c r="F1893" s="38"/>
      <c r="G1893" s="39"/>
      <c r="H1893" s="81"/>
      <c r="I1893" s="84">
        <f>Table13[[#This Row],[Fecha 
de 
expedición]]+1461</f>
        <v>1461</v>
      </c>
      <c r="J1893" s="62" t="str">
        <f t="shared" ca="1" si="90"/>
        <v>no</v>
      </c>
      <c r="K1893" s="8" t="str">
        <f t="shared" ca="1" si="91"/>
        <v/>
      </c>
      <c r="L1893" s="8"/>
      <c r="M1893" s="8" t="str">
        <f t="shared" ca="1" si="92"/>
        <v>si</v>
      </c>
      <c r="Q1893" s="23" t="str" cm="1">
        <f t="array" aca="1" ref="Q1893" ca="1">_xlfn.IFS(J1893="no","no",$B$10="si","si")</f>
        <v>no</v>
      </c>
    </row>
    <row r="1894" spans="1:17" x14ac:dyDescent="0.3">
      <c r="A1894" s="61"/>
      <c r="B1894" s="56"/>
      <c r="C1894" s="57"/>
      <c r="D1894" s="38"/>
      <c r="E1894" s="60"/>
      <c r="F1894" s="38"/>
      <c r="G1894" s="39"/>
      <c r="H1894" s="81"/>
      <c r="I1894" s="84">
        <f>Table13[[#This Row],[Fecha 
de 
expedición]]+1461</f>
        <v>1461</v>
      </c>
      <c r="J1894" s="62" t="str">
        <f t="shared" ca="1" si="90"/>
        <v>no</v>
      </c>
      <c r="K1894" s="8" t="str">
        <f t="shared" ca="1" si="91"/>
        <v/>
      </c>
      <c r="L1894" s="8"/>
      <c r="M1894" s="8" t="str">
        <f t="shared" ca="1" si="92"/>
        <v>si</v>
      </c>
      <c r="Q1894" s="23" t="str" cm="1">
        <f t="array" aca="1" ref="Q1894" ca="1">_xlfn.IFS(J1894="no","no",$B$10="si","si")</f>
        <v>no</v>
      </c>
    </row>
    <row r="1895" spans="1:17" x14ac:dyDescent="0.3">
      <c r="A1895" s="61"/>
      <c r="B1895" s="56"/>
      <c r="C1895" s="57"/>
      <c r="D1895" s="38"/>
      <c r="E1895" s="60"/>
      <c r="F1895" s="38"/>
      <c r="G1895" s="39"/>
      <c r="H1895" s="81"/>
      <c r="I1895" s="84">
        <f>Table13[[#This Row],[Fecha 
de 
expedición]]+1461</f>
        <v>1461</v>
      </c>
      <c r="J1895" s="62" t="str">
        <f t="shared" ca="1" si="90"/>
        <v>no</v>
      </c>
      <c r="K1895" s="8" t="str">
        <f t="shared" ca="1" si="91"/>
        <v/>
      </c>
      <c r="L1895" s="8"/>
      <c r="M1895" s="8" t="str">
        <f t="shared" ca="1" si="92"/>
        <v>si</v>
      </c>
      <c r="Q1895" s="23" t="str" cm="1">
        <f t="array" aca="1" ref="Q1895" ca="1">_xlfn.IFS(J1895="no","no",$B$10="si","si")</f>
        <v>no</v>
      </c>
    </row>
    <row r="1896" spans="1:17" x14ac:dyDescent="0.3">
      <c r="A1896" s="61"/>
      <c r="B1896" s="56"/>
      <c r="C1896" s="57"/>
      <c r="D1896" s="38"/>
      <c r="E1896" s="60"/>
      <c r="F1896" s="38"/>
      <c r="G1896" s="39"/>
      <c r="H1896" s="81"/>
      <c r="I1896" s="84">
        <f>Table13[[#This Row],[Fecha 
de 
expedición]]+1461</f>
        <v>1461</v>
      </c>
      <c r="J1896" s="62" t="str">
        <f t="shared" ca="1" si="90"/>
        <v>no</v>
      </c>
      <c r="K1896" s="8" t="str">
        <f t="shared" ca="1" si="91"/>
        <v/>
      </c>
      <c r="L1896" s="8"/>
      <c r="M1896" s="8" t="str">
        <f t="shared" ca="1" si="92"/>
        <v>si</v>
      </c>
      <c r="Q1896" s="23" t="str" cm="1">
        <f t="array" aca="1" ref="Q1896" ca="1">_xlfn.IFS(J1896="no","no",$B$10="si","si")</f>
        <v>no</v>
      </c>
    </row>
    <row r="1897" spans="1:17" x14ac:dyDescent="0.3">
      <c r="A1897" s="61"/>
      <c r="B1897" s="56"/>
      <c r="C1897" s="57"/>
      <c r="D1897" s="38"/>
      <c r="E1897" s="60"/>
      <c r="F1897" s="38"/>
      <c r="G1897" s="39"/>
      <c r="H1897" s="81"/>
      <c r="I1897" s="84">
        <f>Table13[[#This Row],[Fecha 
de 
expedición]]+1461</f>
        <v>1461</v>
      </c>
      <c r="J1897" s="62" t="str">
        <f t="shared" ca="1" si="90"/>
        <v>no</v>
      </c>
      <c r="K1897" s="8" t="str">
        <f t="shared" ca="1" si="91"/>
        <v/>
      </c>
      <c r="L1897" s="8"/>
      <c r="M1897" s="8" t="str">
        <f t="shared" ca="1" si="92"/>
        <v>si</v>
      </c>
      <c r="Q1897" s="23" t="str" cm="1">
        <f t="array" aca="1" ref="Q1897" ca="1">_xlfn.IFS(J1897="no","no",$B$10="si","si")</f>
        <v>no</v>
      </c>
    </row>
    <row r="1898" spans="1:17" x14ac:dyDescent="0.3">
      <c r="A1898" s="61"/>
      <c r="B1898" s="56"/>
      <c r="C1898" s="57"/>
      <c r="D1898" s="38"/>
      <c r="E1898" s="60"/>
      <c r="F1898" s="38"/>
      <c r="G1898" s="39"/>
      <c r="H1898" s="81"/>
      <c r="I1898" s="84">
        <f>Table13[[#This Row],[Fecha 
de 
expedición]]+1461</f>
        <v>1461</v>
      </c>
      <c r="J1898" s="62" t="str">
        <f t="shared" ca="1" si="90"/>
        <v>no</v>
      </c>
      <c r="K1898" s="8" t="str">
        <f t="shared" ca="1" si="91"/>
        <v/>
      </c>
      <c r="L1898" s="8"/>
      <c r="M1898" s="8" t="str">
        <f t="shared" ca="1" si="92"/>
        <v>si</v>
      </c>
      <c r="Q1898" s="23" t="str" cm="1">
        <f t="array" aca="1" ref="Q1898" ca="1">_xlfn.IFS(J1898="no","no",$B$10="si","si")</f>
        <v>no</v>
      </c>
    </row>
    <row r="1899" spans="1:17" x14ac:dyDescent="0.3">
      <c r="A1899" s="61"/>
      <c r="B1899" s="56"/>
      <c r="C1899" s="57"/>
      <c r="D1899" s="38"/>
      <c r="E1899" s="60"/>
      <c r="F1899" s="38"/>
      <c r="G1899" s="39"/>
      <c r="H1899" s="81"/>
      <c r="I1899" s="84">
        <f>Table13[[#This Row],[Fecha 
de 
expedición]]+1461</f>
        <v>1461</v>
      </c>
      <c r="J1899" s="62" t="str">
        <f t="shared" ca="1" si="90"/>
        <v>no</v>
      </c>
      <c r="K1899" s="8" t="str">
        <f t="shared" ca="1" si="91"/>
        <v/>
      </c>
      <c r="L1899" s="8"/>
      <c r="M1899" s="8" t="str">
        <f t="shared" ca="1" si="92"/>
        <v>si</v>
      </c>
      <c r="Q1899" s="23" t="str" cm="1">
        <f t="array" aca="1" ref="Q1899" ca="1">_xlfn.IFS(J1899="no","no",$B$10="si","si")</f>
        <v>no</v>
      </c>
    </row>
    <row r="1900" spans="1:17" x14ac:dyDescent="0.3">
      <c r="A1900" s="61"/>
      <c r="B1900" s="56"/>
      <c r="C1900" s="57"/>
      <c r="D1900" s="38"/>
      <c r="E1900" s="60"/>
      <c r="F1900" s="38"/>
      <c r="G1900" s="39"/>
      <c r="H1900" s="81"/>
      <c r="I1900" s="84">
        <f>Table13[[#This Row],[Fecha 
de 
expedición]]+1461</f>
        <v>1461</v>
      </c>
      <c r="J1900" s="62" t="str">
        <f t="shared" ca="1" si="90"/>
        <v>no</v>
      </c>
      <c r="K1900" s="8" t="str">
        <f t="shared" ca="1" si="91"/>
        <v/>
      </c>
      <c r="L1900" s="8"/>
      <c r="M1900" s="8" t="str">
        <f t="shared" ca="1" si="92"/>
        <v>si</v>
      </c>
      <c r="Q1900" s="23" t="str" cm="1">
        <f t="array" aca="1" ref="Q1900" ca="1">_xlfn.IFS(J1900="no","no",$B$10="si","si")</f>
        <v>no</v>
      </c>
    </row>
    <row r="1901" spans="1:17" x14ac:dyDescent="0.3">
      <c r="A1901" s="61"/>
      <c r="B1901" s="56"/>
      <c r="C1901" s="57"/>
      <c r="D1901" s="38"/>
      <c r="E1901" s="60"/>
      <c r="F1901" s="38"/>
      <c r="G1901" s="39"/>
      <c r="H1901" s="81"/>
      <c r="I1901" s="84">
        <f>Table13[[#This Row],[Fecha 
de 
expedición]]+1461</f>
        <v>1461</v>
      </c>
      <c r="J1901" s="62" t="str">
        <f t="shared" ca="1" si="90"/>
        <v>no</v>
      </c>
      <c r="K1901" s="8" t="str">
        <f t="shared" ca="1" si="91"/>
        <v/>
      </c>
      <c r="L1901" s="8"/>
      <c r="M1901" s="8" t="str">
        <f t="shared" ca="1" si="92"/>
        <v>si</v>
      </c>
      <c r="Q1901" s="23" t="str" cm="1">
        <f t="array" aca="1" ref="Q1901" ca="1">_xlfn.IFS(J1901="no","no",$B$10="si","si")</f>
        <v>no</v>
      </c>
    </row>
    <row r="1902" spans="1:17" x14ac:dyDescent="0.3">
      <c r="A1902" s="61"/>
      <c r="B1902" s="56"/>
      <c r="C1902" s="57"/>
      <c r="D1902" s="38"/>
      <c r="E1902" s="60"/>
      <c r="F1902" s="38"/>
      <c r="G1902" s="39"/>
      <c r="H1902" s="81"/>
      <c r="I1902" s="84">
        <f>Table13[[#This Row],[Fecha 
de 
expedición]]+1461</f>
        <v>1461</v>
      </c>
      <c r="J1902" s="62" t="str">
        <f t="shared" ca="1" si="90"/>
        <v>no</v>
      </c>
      <c r="K1902" s="8" t="str">
        <f t="shared" ca="1" si="91"/>
        <v/>
      </c>
      <c r="L1902" s="8"/>
      <c r="M1902" s="8" t="str">
        <f t="shared" ca="1" si="92"/>
        <v>si</v>
      </c>
      <c r="Q1902" s="23" t="str" cm="1">
        <f t="array" aca="1" ref="Q1902" ca="1">_xlfn.IFS(J1902="no","no",$B$10="si","si")</f>
        <v>no</v>
      </c>
    </row>
    <row r="1903" spans="1:17" x14ac:dyDescent="0.3">
      <c r="A1903" s="61"/>
      <c r="B1903" s="56"/>
      <c r="C1903" s="57"/>
      <c r="D1903" s="38"/>
      <c r="E1903" s="60"/>
      <c r="F1903" s="38"/>
      <c r="G1903" s="39"/>
      <c r="H1903" s="81"/>
      <c r="I1903" s="84">
        <f>Table13[[#This Row],[Fecha 
de 
expedición]]+1461</f>
        <v>1461</v>
      </c>
      <c r="J1903" s="62" t="str">
        <f t="shared" ca="1" si="90"/>
        <v>no</v>
      </c>
      <c r="K1903" s="8" t="str">
        <f t="shared" ca="1" si="91"/>
        <v/>
      </c>
      <c r="L1903" s="8"/>
      <c r="M1903" s="8" t="str">
        <f t="shared" ca="1" si="92"/>
        <v>si</v>
      </c>
      <c r="Q1903" s="23" t="str" cm="1">
        <f t="array" aca="1" ref="Q1903" ca="1">_xlfn.IFS(J1903="no","no",$B$10="si","si")</f>
        <v>no</v>
      </c>
    </row>
    <row r="1904" spans="1:17" x14ac:dyDescent="0.3">
      <c r="A1904" s="61"/>
      <c r="B1904" s="56"/>
      <c r="C1904" s="57"/>
      <c r="D1904" s="38"/>
      <c r="E1904" s="60"/>
      <c r="F1904" s="38"/>
      <c r="G1904" s="39"/>
      <c r="H1904" s="81"/>
      <c r="I1904" s="84">
        <f>Table13[[#This Row],[Fecha 
de 
expedición]]+1461</f>
        <v>1461</v>
      </c>
      <c r="J1904" s="62" t="str">
        <f t="shared" ca="1" si="90"/>
        <v>no</v>
      </c>
      <c r="K1904" s="8" t="str">
        <f t="shared" ca="1" si="91"/>
        <v/>
      </c>
      <c r="L1904" s="8"/>
      <c r="M1904" s="8" t="str">
        <f t="shared" ca="1" si="92"/>
        <v>si</v>
      </c>
      <c r="Q1904" s="23" t="str" cm="1">
        <f t="array" aca="1" ref="Q1904" ca="1">_xlfn.IFS(J1904="no","no",$B$10="si","si")</f>
        <v>no</v>
      </c>
    </row>
    <row r="1905" spans="1:17" x14ac:dyDescent="0.3">
      <c r="A1905" s="61"/>
      <c r="B1905" s="56"/>
      <c r="C1905" s="57"/>
      <c r="D1905" s="38"/>
      <c r="E1905" s="60"/>
      <c r="F1905" s="38"/>
      <c r="G1905" s="39"/>
      <c r="H1905" s="81"/>
      <c r="I1905" s="84">
        <f>Table13[[#This Row],[Fecha 
de 
expedición]]+1461</f>
        <v>1461</v>
      </c>
      <c r="J1905" s="62" t="str">
        <f t="shared" ca="1" si="90"/>
        <v>no</v>
      </c>
      <c r="K1905" s="8" t="str">
        <f t="shared" ca="1" si="91"/>
        <v/>
      </c>
      <c r="L1905" s="8"/>
      <c r="M1905" s="8" t="str">
        <f t="shared" ca="1" si="92"/>
        <v>si</v>
      </c>
      <c r="Q1905" s="23" t="str" cm="1">
        <f t="array" aca="1" ref="Q1905" ca="1">_xlfn.IFS(J1905="no","no",$B$10="si","si")</f>
        <v>no</v>
      </c>
    </row>
    <row r="1906" spans="1:17" x14ac:dyDescent="0.3">
      <c r="A1906" s="61"/>
      <c r="B1906" s="56"/>
      <c r="C1906" s="57"/>
      <c r="D1906" s="38"/>
      <c r="E1906" s="60"/>
      <c r="F1906" s="38"/>
      <c r="G1906" s="39"/>
      <c r="H1906" s="81"/>
      <c r="I1906" s="84">
        <f>Table13[[#This Row],[Fecha 
de 
expedición]]+1461</f>
        <v>1461</v>
      </c>
      <c r="J1906" s="62" t="str">
        <f t="shared" ca="1" si="90"/>
        <v>no</v>
      </c>
      <c r="K1906" s="8" t="str">
        <f t="shared" ca="1" si="91"/>
        <v/>
      </c>
      <c r="L1906" s="8"/>
      <c r="M1906" s="8" t="str">
        <f t="shared" ca="1" si="92"/>
        <v>si</v>
      </c>
      <c r="Q1906" s="23" t="str" cm="1">
        <f t="array" aca="1" ref="Q1906" ca="1">_xlfn.IFS(J1906="no","no",$B$10="si","si")</f>
        <v>no</v>
      </c>
    </row>
    <row r="1907" spans="1:17" x14ac:dyDescent="0.3">
      <c r="A1907" s="61"/>
      <c r="B1907" s="56"/>
      <c r="C1907" s="57"/>
      <c r="D1907" s="38"/>
      <c r="E1907" s="60"/>
      <c r="F1907" s="38"/>
      <c r="G1907" s="39"/>
      <c r="H1907" s="81"/>
      <c r="I1907" s="84">
        <f>Table13[[#This Row],[Fecha 
de 
expedición]]+1461</f>
        <v>1461</v>
      </c>
      <c r="J1907" s="62" t="str">
        <f t="shared" ca="1" si="90"/>
        <v>no</v>
      </c>
      <c r="K1907" s="8" t="str">
        <f t="shared" ca="1" si="91"/>
        <v/>
      </c>
      <c r="L1907" s="8"/>
      <c r="M1907" s="8" t="str">
        <f t="shared" ca="1" si="92"/>
        <v>si</v>
      </c>
      <c r="Q1907" s="23" t="str" cm="1">
        <f t="array" aca="1" ref="Q1907" ca="1">_xlfn.IFS(J1907="no","no",$B$10="si","si")</f>
        <v>no</v>
      </c>
    </row>
    <row r="1908" spans="1:17" x14ac:dyDescent="0.3">
      <c r="A1908" s="61"/>
      <c r="B1908" s="56"/>
      <c r="C1908" s="57"/>
      <c r="D1908" s="38"/>
      <c r="E1908" s="60"/>
      <c r="F1908" s="38"/>
      <c r="G1908" s="39"/>
      <c r="H1908" s="81"/>
      <c r="I1908" s="84">
        <f>Table13[[#This Row],[Fecha 
de 
expedición]]+1461</f>
        <v>1461</v>
      </c>
      <c r="J1908" s="62" t="str">
        <f t="shared" ca="1" si="90"/>
        <v>no</v>
      </c>
      <c r="K1908" s="8" t="str">
        <f t="shared" ca="1" si="91"/>
        <v/>
      </c>
      <c r="L1908" s="8"/>
      <c r="M1908" s="8" t="str">
        <f t="shared" ca="1" si="92"/>
        <v>si</v>
      </c>
      <c r="Q1908" s="23" t="str" cm="1">
        <f t="array" aca="1" ref="Q1908" ca="1">_xlfn.IFS(J1908="no","no",$B$10="si","si")</f>
        <v>no</v>
      </c>
    </row>
    <row r="1909" spans="1:17" x14ac:dyDescent="0.3">
      <c r="A1909" s="61"/>
      <c r="B1909" s="56"/>
      <c r="C1909" s="57"/>
      <c r="D1909" s="38"/>
      <c r="E1909" s="60"/>
      <c r="F1909" s="38"/>
      <c r="G1909" s="39"/>
      <c r="H1909" s="81"/>
      <c r="I1909" s="84">
        <f>Table13[[#This Row],[Fecha 
de 
expedición]]+1461</f>
        <v>1461</v>
      </c>
      <c r="J1909" s="62" t="str">
        <f t="shared" ca="1" si="90"/>
        <v>no</v>
      </c>
      <c r="K1909" s="8" t="str">
        <f t="shared" ca="1" si="91"/>
        <v/>
      </c>
      <c r="L1909" s="8"/>
      <c r="M1909" s="8" t="str">
        <f t="shared" ca="1" si="92"/>
        <v>si</v>
      </c>
      <c r="Q1909" s="23" t="str" cm="1">
        <f t="array" aca="1" ref="Q1909" ca="1">_xlfn.IFS(J1909="no","no",$B$10="si","si")</f>
        <v>no</v>
      </c>
    </row>
    <row r="1910" spans="1:17" x14ac:dyDescent="0.3">
      <c r="A1910" s="61"/>
      <c r="B1910" s="56"/>
      <c r="C1910" s="57"/>
      <c r="D1910" s="38"/>
      <c r="E1910" s="60"/>
      <c r="F1910" s="38"/>
      <c r="G1910" s="39"/>
      <c r="H1910" s="81"/>
      <c r="I1910" s="84">
        <f>Table13[[#This Row],[Fecha 
de 
expedición]]+1461</f>
        <v>1461</v>
      </c>
      <c r="J1910" s="62" t="str">
        <f t="shared" ca="1" si="90"/>
        <v>no</v>
      </c>
      <c r="K1910" s="8" t="str">
        <f t="shared" ca="1" si="91"/>
        <v/>
      </c>
      <c r="L1910" s="8"/>
      <c r="M1910" s="8" t="str">
        <f t="shared" ca="1" si="92"/>
        <v>si</v>
      </c>
      <c r="Q1910" s="23" t="str" cm="1">
        <f t="array" aca="1" ref="Q1910" ca="1">_xlfn.IFS(J1910="no","no",$B$10="si","si")</f>
        <v>no</v>
      </c>
    </row>
    <row r="1911" spans="1:17" x14ac:dyDescent="0.3">
      <c r="A1911" s="61"/>
      <c r="B1911" s="56"/>
      <c r="C1911" s="57"/>
      <c r="D1911" s="38"/>
      <c r="E1911" s="60"/>
      <c r="F1911" s="38"/>
      <c r="G1911" s="39"/>
      <c r="H1911" s="81"/>
      <c r="I1911" s="84">
        <f>Table13[[#This Row],[Fecha 
de 
expedición]]+1461</f>
        <v>1461</v>
      </c>
      <c r="J1911" s="62" t="str">
        <f t="shared" ca="1" si="90"/>
        <v>no</v>
      </c>
      <c r="K1911" s="8" t="str">
        <f t="shared" ca="1" si="91"/>
        <v/>
      </c>
      <c r="L1911" s="8"/>
      <c r="M1911" s="8" t="str">
        <f t="shared" ca="1" si="92"/>
        <v>si</v>
      </c>
      <c r="Q1911" s="23" t="str" cm="1">
        <f t="array" aca="1" ref="Q1911" ca="1">_xlfn.IFS(J1911="no","no",$B$10="si","si")</f>
        <v>no</v>
      </c>
    </row>
    <row r="1912" spans="1:17" x14ac:dyDescent="0.3">
      <c r="A1912" s="61"/>
      <c r="B1912" s="56"/>
      <c r="C1912" s="57"/>
      <c r="D1912" s="38"/>
      <c r="E1912" s="60"/>
      <c r="F1912" s="38"/>
      <c r="G1912" s="39"/>
      <c r="H1912" s="81"/>
      <c r="I1912" s="84">
        <f>Table13[[#This Row],[Fecha 
de 
expedición]]+1461</f>
        <v>1461</v>
      </c>
      <c r="J1912" s="62" t="str">
        <f t="shared" ca="1" si="90"/>
        <v>no</v>
      </c>
      <c r="K1912" s="8" t="str">
        <f t="shared" ca="1" si="91"/>
        <v/>
      </c>
      <c r="L1912" s="8"/>
      <c r="M1912" s="8" t="str">
        <f t="shared" ca="1" si="92"/>
        <v>si</v>
      </c>
      <c r="Q1912" s="23" t="str" cm="1">
        <f t="array" aca="1" ref="Q1912" ca="1">_xlfn.IFS(J1912="no","no",$B$10="si","si")</f>
        <v>no</v>
      </c>
    </row>
    <row r="1913" spans="1:17" x14ac:dyDescent="0.3">
      <c r="A1913" s="61"/>
      <c r="B1913" s="56"/>
      <c r="C1913" s="57"/>
      <c r="D1913" s="38"/>
      <c r="E1913" s="60"/>
      <c r="F1913" s="38"/>
      <c r="G1913" s="39"/>
      <c r="H1913" s="81"/>
      <c r="I1913" s="84">
        <f>Table13[[#This Row],[Fecha 
de 
expedición]]+1461</f>
        <v>1461</v>
      </c>
      <c r="J1913" s="62" t="str">
        <f t="shared" ca="1" si="90"/>
        <v>no</v>
      </c>
      <c r="K1913" s="8" t="str">
        <f t="shared" ca="1" si="91"/>
        <v/>
      </c>
      <c r="L1913" s="8"/>
      <c r="M1913" s="8" t="str">
        <f t="shared" ca="1" si="92"/>
        <v>si</v>
      </c>
      <c r="Q1913" s="23" t="str" cm="1">
        <f t="array" aca="1" ref="Q1913" ca="1">_xlfn.IFS(J1913="no","no",$B$10="si","si")</f>
        <v>no</v>
      </c>
    </row>
    <row r="1914" spans="1:17" x14ac:dyDescent="0.3">
      <c r="A1914" s="61"/>
      <c r="B1914" s="56"/>
      <c r="C1914" s="57"/>
      <c r="D1914" s="38"/>
      <c r="E1914" s="60"/>
      <c r="F1914" s="38"/>
      <c r="G1914" s="39"/>
      <c r="H1914" s="81"/>
      <c r="I1914" s="84">
        <f>Table13[[#This Row],[Fecha 
de 
expedición]]+1461</f>
        <v>1461</v>
      </c>
      <c r="J1914" s="62" t="str">
        <f t="shared" ca="1" si="90"/>
        <v>no</v>
      </c>
      <c r="K1914" s="8" t="str">
        <f t="shared" ca="1" si="91"/>
        <v/>
      </c>
      <c r="L1914" s="8"/>
      <c r="M1914" s="8" t="str">
        <f t="shared" ca="1" si="92"/>
        <v>si</v>
      </c>
      <c r="Q1914" s="23" t="str" cm="1">
        <f t="array" aca="1" ref="Q1914" ca="1">_xlfn.IFS(J1914="no","no",$B$10="si","si")</f>
        <v>no</v>
      </c>
    </row>
    <row r="1915" spans="1:17" x14ac:dyDescent="0.3">
      <c r="A1915" s="61"/>
      <c r="B1915" s="56"/>
      <c r="C1915" s="57"/>
      <c r="D1915" s="38"/>
      <c r="E1915" s="60"/>
      <c r="F1915" s="38"/>
      <c r="G1915" s="39"/>
      <c r="H1915" s="81"/>
      <c r="I1915" s="84">
        <f>Table13[[#This Row],[Fecha 
de 
expedición]]+1461</f>
        <v>1461</v>
      </c>
      <c r="J1915" s="62" t="str">
        <f t="shared" ca="1" si="90"/>
        <v>no</v>
      </c>
      <c r="K1915" s="8" t="str">
        <f t="shared" ca="1" si="91"/>
        <v/>
      </c>
      <c r="L1915" s="8"/>
      <c r="M1915" s="8" t="str">
        <f t="shared" ca="1" si="92"/>
        <v>si</v>
      </c>
      <c r="Q1915" s="23" t="str" cm="1">
        <f t="array" aca="1" ref="Q1915" ca="1">_xlfn.IFS(J1915="no","no",$B$10="si","si")</f>
        <v>no</v>
      </c>
    </row>
    <row r="1916" spans="1:17" x14ac:dyDescent="0.3">
      <c r="A1916" s="61"/>
      <c r="B1916" s="56"/>
      <c r="C1916" s="57"/>
      <c r="D1916" s="38"/>
      <c r="E1916" s="60"/>
      <c r="F1916" s="38"/>
      <c r="G1916" s="39"/>
      <c r="H1916" s="81"/>
      <c r="I1916" s="84">
        <f>Table13[[#This Row],[Fecha 
de 
expedición]]+1461</f>
        <v>1461</v>
      </c>
      <c r="J1916" s="62" t="str">
        <f t="shared" ca="1" si="90"/>
        <v>no</v>
      </c>
      <c r="K1916" s="8" t="str">
        <f t="shared" ca="1" si="91"/>
        <v/>
      </c>
      <c r="L1916" s="8"/>
      <c r="M1916" s="8" t="str">
        <f t="shared" ca="1" si="92"/>
        <v>si</v>
      </c>
      <c r="Q1916" s="23" t="str" cm="1">
        <f t="array" aca="1" ref="Q1916" ca="1">_xlfn.IFS(J1916="no","no",$B$10="si","si")</f>
        <v>no</v>
      </c>
    </row>
    <row r="1917" spans="1:17" x14ac:dyDescent="0.3">
      <c r="A1917" s="61"/>
      <c r="B1917" s="56"/>
      <c r="C1917" s="57"/>
      <c r="D1917" s="38"/>
      <c r="E1917" s="60"/>
      <c r="F1917" s="38"/>
      <c r="G1917" s="39"/>
      <c r="H1917" s="81"/>
      <c r="I1917" s="84">
        <f>Table13[[#This Row],[Fecha 
de 
expedición]]+1461</f>
        <v>1461</v>
      </c>
      <c r="J1917" s="62" t="str">
        <f t="shared" ca="1" si="90"/>
        <v>no</v>
      </c>
      <c r="K1917" s="8" t="str">
        <f t="shared" ca="1" si="91"/>
        <v/>
      </c>
      <c r="L1917" s="8"/>
      <c r="M1917" s="8" t="str">
        <f t="shared" ca="1" si="92"/>
        <v>si</v>
      </c>
      <c r="Q1917" s="23" t="str" cm="1">
        <f t="array" aca="1" ref="Q1917" ca="1">_xlfn.IFS(J1917="no","no",$B$10="si","si")</f>
        <v>no</v>
      </c>
    </row>
    <row r="1918" spans="1:17" x14ac:dyDescent="0.3">
      <c r="A1918" s="61"/>
      <c r="B1918" s="56"/>
      <c r="C1918" s="57"/>
      <c r="D1918" s="38"/>
      <c r="E1918" s="60"/>
      <c r="F1918" s="38"/>
      <c r="G1918" s="39"/>
      <c r="H1918" s="81"/>
      <c r="I1918" s="84">
        <f>Table13[[#This Row],[Fecha 
de 
expedición]]+1461</f>
        <v>1461</v>
      </c>
      <c r="J1918" s="62" t="str">
        <f t="shared" ca="1" si="90"/>
        <v>no</v>
      </c>
      <c r="K1918" s="8" t="str">
        <f t="shared" ca="1" si="91"/>
        <v/>
      </c>
      <c r="L1918" s="8"/>
      <c r="M1918" s="8" t="str">
        <f t="shared" ca="1" si="92"/>
        <v>si</v>
      </c>
      <c r="Q1918" s="23" t="str" cm="1">
        <f t="array" aca="1" ref="Q1918" ca="1">_xlfn.IFS(J1918="no","no",$B$10="si","si")</f>
        <v>no</v>
      </c>
    </row>
    <row r="1919" spans="1:17" x14ac:dyDescent="0.3">
      <c r="A1919" s="61"/>
      <c r="B1919" s="56"/>
      <c r="C1919" s="57"/>
      <c r="D1919" s="38"/>
      <c r="E1919" s="60"/>
      <c r="F1919" s="38"/>
      <c r="G1919" s="39"/>
      <c r="H1919" s="81"/>
      <c r="I1919" s="84">
        <f>Table13[[#This Row],[Fecha 
de 
expedición]]+1461</f>
        <v>1461</v>
      </c>
      <c r="J1919" s="62" t="str">
        <f t="shared" ca="1" si="90"/>
        <v>no</v>
      </c>
      <c r="K1919" s="8" t="str">
        <f t="shared" ca="1" si="91"/>
        <v/>
      </c>
      <c r="L1919" s="8"/>
      <c r="M1919" s="8" t="str">
        <f t="shared" ca="1" si="92"/>
        <v>si</v>
      </c>
      <c r="Q1919" s="23" t="str" cm="1">
        <f t="array" aca="1" ref="Q1919" ca="1">_xlfn.IFS(J1919="no","no",$B$10="si","si")</f>
        <v>no</v>
      </c>
    </row>
    <row r="1920" spans="1:17" x14ac:dyDescent="0.3">
      <c r="A1920" s="61"/>
      <c r="B1920" s="56"/>
      <c r="C1920" s="57"/>
      <c r="D1920" s="38"/>
      <c r="E1920" s="60"/>
      <c r="F1920" s="38"/>
      <c r="G1920" s="39"/>
      <c r="H1920" s="81"/>
      <c r="I1920" s="84">
        <f>Table13[[#This Row],[Fecha 
de 
expedición]]+1461</f>
        <v>1461</v>
      </c>
      <c r="J1920" s="62" t="str">
        <f t="shared" ca="1" si="90"/>
        <v>no</v>
      </c>
      <c r="K1920" s="8" t="str">
        <f t="shared" ca="1" si="91"/>
        <v/>
      </c>
      <c r="L1920" s="8"/>
      <c r="M1920" s="8" t="str">
        <f t="shared" ca="1" si="92"/>
        <v>si</v>
      </c>
      <c r="Q1920" s="23" t="str" cm="1">
        <f t="array" aca="1" ref="Q1920" ca="1">_xlfn.IFS(J1920="no","no",$B$10="si","si")</f>
        <v>no</v>
      </c>
    </row>
    <row r="1921" spans="1:17" x14ac:dyDescent="0.3">
      <c r="A1921" s="61"/>
      <c r="B1921" s="56"/>
      <c r="C1921" s="57"/>
      <c r="D1921" s="38"/>
      <c r="E1921" s="60"/>
      <c r="F1921" s="38"/>
      <c r="G1921" s="39"/>
      <c r="H1921" s="81"/>
      <c r="I1921" s="84">
        <f>Table13[[#This Row],[Fecha 
de 
expedición]]+1461</f>
        <v>1461</v>
      </c>
      <c r="J1921" s="62" t="str">
        <f t="shared" ca="1" si="90"/>
        <v>no</v>
      </c>
      <c r="K1921" s="8" t="str">
        <f t="shared" ca="1" si="91"/>
        <v/>
      </c>
      <c r="L1921" s="8"/>
      <c r="M1921" s="8" t="str">
        <f t="shared" ca="1" si="92"/>
        <v>si</v>
      </c>
      <c r="Q1921" s="23" t="str" cm="1">
        <f t="array" aca="1" ref="Q1921" ca="1">_xlfn.IFS(J1921="no","no",$B$10="si","si")</f>
        <v>no</v>
      </c>
    </row>
    <row r="1922" spans="1:17" x14ac:dyDescent="0.3">
      <c r="A1922" s="61"/>
      <c r="B1922" s="56"/>
      <c r="C1922" s="57"/>
      <c r="D1922" s="38"/>
      <c r="E1922" s="60"/>
      <c r="F1922" s="38"/>
      <c r="G1922" s="39"/>
      <c r="H1922" s="81"/>
      <c r="I1922" s="84">
        <f>Table13[[#This Row],[Fecha 
de 
expedición]]+1461</f>
        <v>1461</v>
      </c>
      <c r="J1922" s="62" t="str">
        <f t="shared" ca="1" si="90"/>
        <v>no</v>
      </c>
      <c r="K1922" s="8" t="str">
        <f t="shared" ca="1" si="91"/>
        <v/>
      </c>
      <c r="L1922" s="8"/>
      <c r="M1922" s="8" t="str">
        <f t="shared" ca="1" si="92"/>
        <v>si</v>
      </c>
      <c r="Q1922" s="23" t="str" cm="1">
        <f t="array" aca="1" ref="Q1922" ca="1">_xlfn.IFS(J1922="no","no",$B$10="si","si")</f>
        <v>no</v>
      </c>
    </row>
    <row r="1923" spans="1:17" x14ac:dyDescent="0.3">
      <c r="A1923" s="61"/>
      <c r="B1923" s="56"/>
      <c r="C1923" s="57"/>
      <c r="D1923" s="38"/>
      <c r="E1923" s="60"/>
      <c r="F1923" s="38"/>
      <c r="G1923" s="39"/>
      <c r="H1923" s="81"/>
      <c r="I1923" s="84">
        <f>Table13[[#This Row],[Fecha 
de 
expedición]]+1461</f>
        <v>1461</v>
      </c>
      <c r="J1923" s="62" t="str">
        <f t="shared" ca="1" si="90"/>
        <v>no</v>
      </c>
      <c r="K1923" s="8" t="str">
        <f t="shared" ca="1" si="91"/>
        <v/>
      </c>
      <c r="L1923" s="8"/>
      <c r="M1923" s="8" t="str">
        <f t="shared" ca="1" si="92"/>
        <v>si</v>
      </c>
      <c r="Q1923" s="23" t="str" cm="1">
        <f t="array" aca="1" ref="Q1923" ca="1">_xlfn.IFS(J1923="no","no",$B$10="si","si")</f>
        <v>no</v>
      </c>
    </row>
    <row r="1924" spans="1:17" x14ac:dyDescent="0.3">
      <c r="A1924" s="61"/>
      <c r="B1924" s="56"/>
      <c r="C1924" s="57"/>
      <c r="D1924" s="38"/>
      <c r="E1924" s="60"/>
      <c r="F1924" s="38"/>
      <c r="G1924" s="39"/>
      <c r="H1924" s="81"/>
      <c r="I1924" s="84">
        <f>Table13[[#This Row],[Fecha 
de 
expedición]]+1461</f>
        <v>1461</v>
      </c>
      <c r="J1924" s="62" t="str">
        <f t="shared" ca="1" si="90"/>
        <v>no</v>
      </c>
      <c r="K1924" s="8" t="str">
        <f t="shared" ca="1" si="91"/>
        <v/>
      </c>
      <c r="L1924" s="8"/>
      <c r="M1924" s="8" t="str">
        <f t="shared" ca="1" si="92"/>
        <v>si</v>
      </c>
      <c r="Q1924" s="23" t="str" cm="1">
        <f t="array" aca="1" ref="Q1924" ca="1">_xlfn.IFS(J1924="no","no",$B$10="si","si")</f>
        <v>no</v>
      </c>
    </row>
    <row r="1925" spans="1:17" x14ac:dyDescent="0.3">
      <c r="A1925" s="61"/>
      <c r="B1925" s="56"/>
      <c r="C1925" s="57"/>
      <c r="D1925" s="38"/>
      <c r="E1925" s="60"/>
      <c r="F1925" s="38"/>
      <c r="G1925" s="39"/>
      <c r="H1925" s="81"/>
      <c r="I1925" s="84">
        <f>Table13[[#This Row],[Fecha 
de 
expedición]]+1461</f>
        <v>1461</v>
      </c>
      <c r="J1925" s="62" t="str">
        <f t="shared" ca="1" si="90"/>
        <v>no</v>
      </c>
      <c r="K1925" s="8" t="str">
        <f t="shared" ca="1" si="91"/>
        <v/>
      </c>
      <c r="L1925" s="8"/>
      <c r="M1925" s="8" t="str">
        <f t="shared" ca="1" si="92"/>
        <v>si</v>
      </c>
      <c r="Q1925" s="23" t="str" cm="1">
        <f t="array" aca="1" ref="Q1925" ca="1">_xlfn.IFS(J1925="no","no",$B$10="si","si")</f>
        <v>no</v>
      </c>
    </row>
    <row r="1926" spans="1:17" x14ac:dyDescent="0.3">
      <c r="A1926" s="61"/>
      <c r="B1926" s="56"/>
      <c r="C1926" s="57"/>
      <c r="D1926" s="38"/>
      <c r="E1926" s="60"/>
      <c r="F1926" s="38"/>
      <c r="G1926" s="39"/>
      <c r="H1926" s="81"/>
      <c r="I1926" s="84">
        <f>Table13[[#This Row],[Fecha 
de 
expedición]]+1461</f>
        <v>1461</v>
      </c>
      <c r="J1926" s="62" t="str">
        <f t="shared" ca="1" si="90"/>
        <v>no</v>
      </c>
      <c r="K1926" s="8" t="str">
        <f t="shared" ca="1" si="91"/>
        <v/>
      </c>
      <c r="L1926" s="8"/>
      <c r="M1926" s="8" t="str">
        <f t="shared" ca="1" si="92"/>
        <v>si</v>
      </c>
      <c r="Q1926" s="23" t="str" cm="1">
        <f t="array" aca="1" ref="Q1926" ca="1">_xlfn.IFS(J1926="no","no",$B$10="si","si")</f>
        <v>no</v>
      </c>
    </row>
    <row r="1927" spans="1:17" x14ac:dyDescent="0.3">
      <c r="A1927" s="61"/>
      <c r="B1927" s="56"/>
      <c r="C1927" s="57"/>
      <c r="D1927" s="38"/>
      <c r="E1927" s="60"/>
      <c r="F1927" s="38"/>
      <c r="G1927" s="39"/>
      <c r="H1927" s="81"/>
      <c r="I1927" s="84">
        <f>Table13[[#This Row],[Fecha 
de 
expedición]]+1461</f>
        <v>1461</v>
      </c>
      <c r="J1927" s="62" t="str">
        <f t="shared" ca="1" si="90"/>
        <v>no</v>
      </c>
      <c r="K1927" s="8" t="str">
        <f t="shared" ca="1" si="91"/>
        <v/>
      </c>
      <c r="L1927" s="8"/>
      <c r="M1927" s="8" t="str">
        <f t="shared" ca="1" si="92"/>
        <v>si</v>
      </c>
      <c r="Q1927" s="23" t="str" cm="1">
        <f t="array" aca="1" ref="Q1927" ca="1">_xlfn.IFS(J1927="no","no",$B$10="si","si")</f>
        <v>no</v>
      </c>
    </row>
    <row r="1928" spans="1:17" x14ac:dyDescent="0.3">
      <c r="A1928" s="61"/>
      <c r="B1928" s="56"/>
      <c r="C1928" s="57"/>
      <c r="D1928" s="38"/>
      <c r="E1928" s="60"/>
      <c r="F1928" s="38"/>
      <c r="G1928" s="39"/>
      <c r="H1928" s="81"/>
      <c r="I1928" s="84">
        <f>Table13[[#This Row],[Fecha 
de 
expedición]]+1461</f>
        <v>1461</v>
      </c>
      <c r="J1928" s="62" t="str">
        <f t="shared" ca="1" si="90"/>
        <v>no</v>
      </c>
      <c r="K1928" s="8" t="str">
        <f t="shared" ca="1" si="91"/>
        <v/>
      </c>
      <c r="L1928" s="8"/>
      <c r="M1928" s="8" t="str">
        <f t="shared" ca="1" si="92"/>
        <v>si</v>
      </c>
      <c r="Q1928" s="23" t="str" cm="1">
        <f t="array" aca="1" ref="Q1928" ca="1">_xlfn.IFS(J1928="no","no",$B$10="si","si")</f>
        <v>no</v>
      </c>
    </row>
    <row r="1929" spans="1:17" x14ac:dyDescent="0.3">
      <c r="A1929" s="61"/>
      <c r="B1929" s="56"/>
      <c r="C1929" s="57"/>
      <c r="D1929" s="38"/>
      <c r="E1929" s="60"/>
      <c r="F1929" s="38"/>
      <c r="G1929" s="39"/>
      <c r="H1929" s="81"/>
      <c r="I1929" s="84">
        <f>Table13[[#This Row],[Fecha 
de 
expedición]]+1461</f>
        <v>1461</v>
      </c>
      <c r="J1929" s="62" t="str">
        <f t="shared" ca="1" si="90"/>
        <v>no</v>
      </c>
      <c r="K1929" s="8" t="str">
        <f t="shared" ca="1" si="91"/>
        <v/>
      </c>
      <c r="L1929" s="8"/>
      <c r="M1929" s="8" t="str">
        <f t="shared" ca="1" si="92"/>
        <v>si</v>
      </c>
      <c r="Q1929" s="23" t="str" cm="1">
        <f t="array" aca="1" ref="Q1929" ca="1">_xlfn.IFS(J1929="no","no",$B$10="si","si")</f>
        <v>no</v>
      </c>
    </row>
    <row r="1930" spans="1:17" x14ac:dyDescent="0.3">
      <c r="A1930" s="61"/>
      <c r="B1930" s="56"/>
      <c r="C1930" s="57"/>
      <c r="D1930" s="38"/>
      <c r="E1930" s="60"/>
      <c r="F1930" s="38"/>
      <c r="G1930" s="39"/>
      <c r="H1930" s="81"/>
      <c r="I1930" s="84">
        <f>Table13[[#This Row],[Fecha 
de 
expedición]]+1461</f>
        <v>1461</v>
      </c>
      <c r="J1930" s="62" t="str">
        <f t="shared" ca="1" si="90"/>
        <v>no</v>
      </c>
      <c r="K1930" s="8" t="str">
        <f t="shared" ca="1" si="91"/>
        <v/>
      </c>
      <c r="L1930" s="8"/>
      <c r="M1930" s="8" t="str">
        <f t="shared" ca="1" si="92"/>
        <v>si</v>
      </c>
      <c r="Q1930" s="23" t="str" cm="1">
        <f t="array" aca="1" ref="Q1930" ca="1">_xlfn.IFS(J1930="no","no",$B$10="si","si")</f>
        <v>no</v>
      </c>
    </row>
    <row r="1931" spans="1:17" x14ac:dyDescent="0.3">
      <c r="A1931" s="61"/>
      <c r="B1931" s="56"/>
      <c r="C1931" s="57"/>
      <c r="D1931" s="38"/>
      <c r="E1931" s="60"/>
      <c r="F1931" s="38"/>
      <c r="G1931" s="39"/>
      <c r="H1931" s="81"/>
      <c r="I1931" s="84">
        <f>Table13[[#This Row],[Fecha 
de 
expedición]]+1461</f>
        <v>1461</v>
      </c>
      <c r="J1931" s="62" t="str">
        <f t="shared" ca="1" si="90"/>
        <v>no</v>
      </c>
      <c r="K1931" s="8" t="str">
        <f t="shared" ca="1" si="91"/>
        <v/>
      </c>
      <c r="L1931" s="8"/>
      <c r="M1931" s="8" t="str">
        <f t="shared" ca="1" si="92"/>
        <v>si</v>
      </c>
      <c r="Q1931" s="23" t="str" cm="1">
        <f t="array" aca="1" ref="Q1931" ca="1">_xlfn.IFS(J1931="no","no",$B$10="si","si")</f>
        <v>no</v>
      </c>
    </row>
    <row r="1932" spans="1:17" x14ac:dyDescent="0.3">
      <c r="A1932" s="61"/>
      <c r="B1932" s="56"/>
      <c r="C1932" s="57"/>
      <c r="D1932" s="38"/>
      <c r="E1932" s="60"/>
      <c r="F1932" s="38"/>
      <c r="G1932" s="39"/>
      <c r="H1932" s="81"/>
      <c r="I1932" s="84">
        <f>Table13[[#This Row],[Fecha 
de 
expedición]]+1461</f>
        <v>1461</v>
      </c>
      <c r="J1932" s="62" t="str">
        <f t="shared" ca="1" si="90"/>
        <v>no</v>
      </c>
      <c r="K1932" s="8" t="str">
        <f t="shared" ca="1" si="91"/>
        <v/>
      </c>
      <c r="L1932" s="8"/>
      <c r="M1932" s="8" t="str">
        <f t="shared" ca="1" si="92"/>
        <v>si</v>
      </c>
      <c r="Q1932" s="23" t="str" cm="1">
        <f t="array" aca="1" ref="Q1932" ca="1">_xlfn.IFS(J1932="no","no",$B$10="si","si")</f>
        <v>no</v>
      </c>
    </row>
    <row r="1933" spans="1:17" x14ac:dyDescent="0.3">
      <c r="A1933" s="61"/>
      <c r="B1933" s="56"/>
      <c r="C1933" s="57"/>
      <c r="D1933" s="38"/>
      <c r="E1933" s="60"/>
      <c r="F1933" s="38"/>
      <c r="G1933" s="39"/>
      <c r="H1933" s="81"/>
      <c r="I1933" s="84">
        <f>Table13[[#This Row],[Fecha 
de 
expedición]]+1461</f>
        <v>1461</v>
      </c>
      <c r="J1933" s="62" t="str">
        <f t="shared" ca="1" si="90"/>
        <v>no</v>
      </c>
      <c r="K1933" s="8" t="str">
        <f t="shared" ca="1" si="91"/>
        <v/>
      </c>
      <c r="L1933" s="8"/>
      <c r="M1933" s="8" t="str">
        <f t="shared" ca="1" si="92"/>
        <v>si</v>
      </c>
      <c r="Q1933" s="23" t="str" cm="1">
        <f t="array" aca="1" ref="Q1933" ca="1">_xlfn.IFS(J1933="no","no",$B$10="si","si")</f>
        <v>no</v>
      </c>
    </row>
    <row r="1934" spans="1:17" x14ac:dyDescent="0.3">
      <c r="A1934" s="61"/>
      <c r="B1934" s="56"/>
      <c r="C1934" s="57"/>
      <c r="D1934" s="38"/>
      <c r="E1934" s="60"/>
      <c r="F1934" s="38"/>
      <c r="G1934" s="39"/>
      <c r="H1934" s="81"/>
      <c r="I1934" s="84">
        <f>Table13[[#This Row],[Fecha 
de 
expedición]]+1461</f>
        <v>1461</v>
      </c>
      <c r="J1934" s="62" t="str">
        <f t="shared" ca="1" si="90"/>
        <v>no</v>
      </c>
      <c r="K1934" s="8" t="str">
        <f t="shared" ca="1" si="91"/>
        <v/>
      </c>
      <c r="L1934" s="8"/>
      <c r="M1934" s="8" t="str">
        <f t="shared" ca="1" si="92"/>
        <v>si</v>
      </c>
      <c r="Q1934" s="23" t="str" cm="1">
        <f t="array" aca="1" ref="Q1934" ca="1">_xlfn.IFS(J1934="no","no",$B$10="si","si")</f>
        <v>no</v>
      </c>
    </row>
    <row r="1935" spans="1:17" x14ac:dyDescent="0.3">
      <c r="A1935" s="61"/>
      <c r="B1935" s="56"/>
      <c r="C1935" s="57"/>
      <c r="D1935" s="38"/>
      <c r="E1935" s="60"/>
      <c r="F1935" s="38"/>
      <c r="G1935" s="39"/>
      <c r="H1935" s="81"/>
      <c r="I1935" s="84">
        <f>Table13[[#This Row],[Fecha 
de 
expedición]]+1461</f>
        <v>1461</v>
      </c>
      <c r="J1935" s="62" t="str">
        <f t="shared" ca="1" si="90"/>
        <v>no</v>
      </c>
      <c r="K1935" s="8" t="str">
        <f t="shared" ca="1" si="91"/>
        <v/>
      </c>
      <c r="L1935" s="8"/>
      <c r="M1935" s="8" t="str">
        <f t="shared" ca="1" si="92"/>
        <v>si</v>
      </c>
      <c r="Q1935" s="23" t="str" cm="1">
        <f t="array" aca="1" ref="Q1935" ca="1">_xlfn.IFS(J1935="no","no",$B$10="si","si")</f>
        <v>no</v>
      </c>
    </row>
    <row r="1936" spans="1:17" x14ac:dyDescent="0.3">
      <c r="A1936" s="61"/>
      <c r="B1936" s="56"/>
      <c r="C1936" s="57"/>
      <c r="D1936" s="38"/>
      <c r="E1936" s="60"/>
      <c r="F1936" s="38"/>
      <c r="G1936" s="39"/>
      <c r="H1936" s="81"/>
      <c r="I1936" s="84">
        <f>Table13[[#This Row],[Fecha 
de 
expedición]]+1461</f>
        <v>1461</v>
      </c>
      <c r="J1936" s="62" t="str">
        <f t="shared" ca="1" si="90"/>
        <v>no</v>
      </c>
      <c r="K1936" s="8" t="str">
        <f t="shared" ca="1" si="91"/>
        <v/>
      </c>
      <c r="L1936" s="8"/>
      <c r="M1936" s="8" t="str">
        <f t="shared" ca="1" si="92"/>
        <v>si</v>
      </c>
      <c r="Q1936" s="23" t="str" cm="1">
        <f t="array" aca="1" ref="Q1936" ca="1">_xlfn.IFS(J1936="no","no",$B$10="si","si")</f>
        <v>no</v>
      </c>
    </row>
    <row r="1937" spans="1:17" x14ac:dyDescent="0.3">
      <c r="A1937" s="61"/>
      <c r="B1937" s="56"/>
      <c r="C1937" s="57"/>
      <c r="D1937" s="38"/>
      <c r="E1937" s="60"/>
      <c r="F1937" s="38"/>
      <c r="G1937" s="39"/>
      <c r="H1937" s="81"/>
      <c r="I1937" s="84">
        <f>Table13[[#This Row],[Fecha 
de 
expedición]]+1461</f>
        <v>1461</v>
      </c>
      <c r="J1937" s="62" t="str">
        <f t="shared" ref="J1937:J2000" ca="1" si="93">IF(I1937&gt;=TODAY(),"si","no")</f>
        <v>no</v>
      </c>
      <c r="K1937" s="8" t="str">
        <f t="shared" ref="K1937:K2000" ca="1" si="94">IF(ABS(_xlfn.DAYS(TODAY(),I1937))&lt;$B$9,"Debe renovar licencia luego de curso de 8 horas","")</f>
        <v/>
      </c>
      <c r="L1937" s="8"/>
      <c r="M1937" s="8" t="str">
        <f t="shared" ref="M1937:M2000" ca="1" si="95">IF(AND(J1937="no",$B$10="si"),"si","no")</f>
        <v>si</v>
      </c>
      <c r="Q1937" s="23" t="str" cm="1">
        <f t="array" aca="1" ref="Q1937" ca="1">_xlfn.IFS(J1937="no","no",$B$10="si","si")</f>
        <v>no</v>
      </c>
    </row>
    <row r="1938" spans="1:17" x14ac:dyDescent="0.3">
      <c r="A1938" s="61"/>
      <c r="B1938" s="56"/>
      <c r="C1938" s="57"/>
      <c r="D1938" s="38"/>
      <c r="E1938" s="60"/>
      <c r="F1938" s="38"/>
      <c r="G1938" s="39"/>
      <c r="H1938" s="81"/>
      <c r="I1938" s="84">
        <f>Table13[[#This Row],[Fecha 
de 
expedición]]+1461</f>
        <v>1461</v>
      </c>
      <c r="J1938" s="62" t="str">
        <f t="shared" ca="1" si="93"/>
        <v>no</v>
      </c>
      <c r="K1938" s="8" t="str">
        <f t="shared" ca="1" si="94"/>
        <v/>
      </c>
      <c r="L1938" s="8"/>
      <c r="M1938" s="8" t="str">
        <f t="shared" ca="1" si="95"/>
        <v>si</v>
      </c>
      <c r="Q1938" s="23" t="str" cm="1">
        <f t="array" aca="1" ref="Q1938" ca="1">_xlfn.IFS(J1938="no","no",$B$10="si","si")</f>
        <v>no</v>
      </c>
    </row>
    <row r="1939" spans="1:17" x14ac:dyDescent="0.3">
      <c r="A1939" s="61"/>
      <c r="B1939" s="56"/>
      <c r="C1939" s="57"/>
      <c r="D1939" s="38"/>
      <c r="E1939" s="60"/>
      <c r="F1939" s="38"/>
      <c r="G1939" s="39"/>
      <c r="H1939" s="81"/>
      <c r="I1939" s="84">
        <f>Table13[[#This Row],[Fecha 
de 
expedición]]+1461</f>
        <v>1461</v>
      </c>
      <c r="J1939" s="62" t="str">
        <f t="shared" ca="1" si="93"/>
        <v>no</v>
      </c>
      <c r="K1939" s="8" t="str">
        <f t="shared" ca="1" si="94"/>
        <v/>
      </c>
      <c r="L1939" s="8"/>
      <c r="M1939" s="8" t="str">
        <f t="shared" ca="1" si="95"/>
        <v>si</v>
      </c>
      <c r="Q1939" s="23" t="str" cm="1">
        <f t="array" aca="1" ref="Q1939" ca="1">_xlfn.IFS(J1939="no","no",$B$10="si","si")</f>
        <v>no</v>
      </c>
    </row>
    <row r="1940" spans="1:17" x14ac:dyDescent="0.3">
      <c r="A1940" s="61"/>
      <c r="B1940" s="56"/>
      <c r="C1940" s="57"/>
      <c r="D1940" s="38"/>
      <c r="E1940" s="60"/>
      <c r="F1940" s="38"/>
      <c r="G1940" s="39"/>
      <c r="H1940" s="81"/>
      <c r="I1940" s="84">
        <f>Table13[[#This Row],[Fecha 
de 
expedición]]+1461</f>
        <v>1461</v>
      </c>
      <c r="J1940" s="62" t="str">
        <f t="shared" ca="1" si="93"/>
        <v>no</v>
      </c>
      <c r="K1940" s="8" t="str">
        <f t="shared" ca="1" si="94"/>
        <v/>
      </c>
      <c r="L1940" s="8"/>
      <c r="M1940" s="8" t="str">
        <f t="shared" ca="1" si="95"/>
        <v>si</v>
      </c>
      <c r="Q1940" s="23" t="str" cm="1">
        <f t="array" aca="1" ref="Q1940" ca="1">_xlfn.IFS(J1940="no","no",$B$10="si","si")</f>
        <v>no</v>
      </c>
    </row>
    <row r="1941" spans="1:17" x14ac:dyDescent="0.3">
      <c r="A1941" s="61"/>
      <c r="B1941" s="56"/>
      <c r="C1941" s="57"/>
      <c r="D1941" s="38"/>
      <c r="E1941" s="60"/>
      <c r="F1941" s="38"/>
      <c r="G1941" s="39"/>
      <c r="H1941" s="81"/>
      <c r="I1941" s="84">
        <f>Table13[[#This Row],[Fecha 
de 
expedición]]+1461</f>
        <v>1461</v>
      </c>
      <c r="J1941" s="62" t="str">
        <f t="shared" ca="1" si="93"/>
        <v>no</v>
      </c>
      <c r="K1941" s="8" t="str">
        <f t="shared" ca="1" si="94"/>
        <v/>
      </c>
      <c r="L1941" s="8"/>
      <c r="M1941" s="8" t="str">
        <f t="shared" ca="1" si="95"/>
        <v>si</v>
      </c>
      <c r="Q1941" s="23" t="str" cm="1">
        <f t="array" aca="1" ref="Q1941" ca="1">_xlfn.IFS(J1941="no","no",$B$10="si","si")</f>
        <v>no</v>
      </c>
    </row>
    <row r="1942" spans="1:17" x14ac:dyDescent="0.3">
      <c r="A1942" s="61"/>
      <c r="B1942" s="56"/>
      <c r="C1942" s="57"/>
      <c r="D1942" s="38"/>
      <c r="E1942" s="60"/>
      <c r="F1942" s="38"/>
      <c r="G1942" s="39"/>
      <c r="H1942" s="81"/>
      <c r="I1942" s="84">
        <f>Table13[[#This Row],[Fecha 
de 
expedición]]+1461</f>
        <v>1461</v>
      </c>
      <c r="J1942" s="62" t="str">
        <f t="shared" ca="1" si="93"/>
        <v>no</v>
      </c>
      <c r="K1942" s="8" t="str">
        <f t="shared" ca="1" si="94"/>
        <v/>
      </c>
      <c r="L1942" s="8"/>
      <c r="M1942" s="8" t="str">
        <f t="shared" ca="1" si="95"/>
        <v>si</v>
      </c>
      <c r="Q1942" s="23" t="str" cm="1">
        <f t="array" aca="1" ref="Q1942" ca="1">_xlfn.IFS(J1942="no","no",$B$10="si","si")</f>
        <v>no</v>
      </c>
    </row>
    <row r="1943" spans="1:17" x14ac:dyDescent="0.3">
      <c r="A1943" s="61"/>
      <c r="B1943" s="56"/>
      <c r="C1943" s="57"/>
      <c r="D1943" s="38"/>
      <c r="E1943" s="60"/>
      <c r="F1943" s="38"/>
      <c r="G1943" s="39"/>
      <c r="H1943" s="81"/>
      <c r="I1943" s="84">
        <f>Table13[[#This Row],[Fecha 
de 
expedición]]+1461</f>
        <v>1461</v>
      </c>
      <c r="J1943" s="62" t="str">
        <f t="shared" ca="1" si="93"/>
        <v>no</v>
      </c>
      <c r="K1943" s="8" t="str">
        <f t="shared" ca="1" si="94"/>
        <v/>
      </c>
      <c r="L1943" s="8"/>
      <c r="M1943" s="8" t="str">
        <f t="shared" ca="1" si="95"/>
        <v>si</v>
      </c>
      <c r="Q1943" s="23" t="str" cm="1">
        <f t="array" aca="1" ref="Q1943" ca="1">_xlfn.IFS(J1943="no","no",$B$10="si","si")</f>
        <v>no</v>
      </c>
    </row>
    <row r="1944" spans="1:17" x14ac:dyDescent="0.3">
      <c r="A1944" s="61"/>
      <c r="B1944" s="56"/>
      <c r="C1944" s="57"/>
      <c r="D1944" s="38"/>
      <c r="E1944" s="60"/>
      <c r="F1944" s="38"/>
      <c r="G1944" s="39"/>
      <c r="H1944" s="81"/>
      <c r="I1944" s="84">
        <f>Table13[[#This Row],[Fecha 
de 
expedición]]+1461</f>
        <v>1461</v>
      </c>
      <c r="J1944" s="62" t="str">
        <f t="shared" ca="1" si="93"/>
        <v>no</v>
      </c>
      <c r="K1944" s="8" t="str">
        <f t="shared" ca="1" si="94"/>
        <v/>
      </c>
      <c r="L1944" s="8"/>
      <c r="M1944" s="8" t="str">
        <f t="shared" ca="1" si="95"/>
        <v>si</v>
      </c>
      <c r="Q1944" s="23" t="str" cm="1">
        <f t="array" aca="1" ref="Q1944" ca="1">_xlfn.IFS(J1944="no","no",$B$10="si","si")</f>
        <v>no</v>
      </c>
    </row>
    <row r="1945" spans="1:17" x14ac:dyDescent="0.3">
      <c r="A1945" s="61"/>
      <c r="B1945" s="56"/>
      <c r="C1945" s="57"/>
      <c r="D1945" s="38"/>
      <c r="E1945" s="60"/>
      <c r="F1945" s="38"/>
      <c r="G1945" s="39"/>
      <c r="H1945" s="81"/>
      <c r="I1945" s="84">
        <f>Table13[[#This Row],[Fecha 
de 
expedición]]+1461</f>
        <v>1461</v>
      </c>
      <c r="J1945" s="62" t="str">
        <f t="shared" ca="1" si="93"/>
        <v>no</v>
      </c>
      <c r="K1945" s="8" t="str">
        <f t="shared" ca="1" si="94"/>
        <v/>
      </c>
      <c r="L1945" s="8"/>
      <c r="M1945" s="8" t="str">
        <f t="shared" ca="1" si="95"/>
        <v>si</v>
      </c>
      <c r="Q1945" s="23" t="str" cm="1">
        <f t="array" aca="1" ref="Q1945" ca="1">_xlfn.IFS(J1945="no","no",$B$10="si","si")</f>
        <v>no</v>
      </c>
    </row>
    <row r="1946" spans="1:17" x14ac:dyDescent="0.3">
      <c r="A1946" s="61"/>
      <c r="B1946" s="56"/>
      <c r="C1946" s="57"/>
      <c r="D1946" s="38"/>
      <c r="E1946" s="60"/>
      <c r="F1946" s="38"/>
      <c r="G1946" s="39"/>
      <c r="H1946" s="81"/>
      <c r="I1946" s="84">
        <f>Table13[[#This Row],[Fecha 
de 
expedición]]+1461</f>
        <v>1461</v>
      </c>
      <c r="J1946" s="62" t="str">
        <f t="shared" ca="1" si="93"/>
        <v>no</v>
      </c>
      <c r="K1946" s="8" t="str">
        <f t="shared" ca="1" si="94"/>
        <v/>
      </c>
      <c r="L1946" s="8"/>
      <c r="M1946" s="8" t="str">
        <f t="shared" ca="1" si="95"/>
        <v>si</v>
      </c>
      <c r="Q1946" s="23" t="str" cm="1">
        <f t="array" aca="1" ref="Q1946" ca="1">_xlfn.IFS(J1946="no","no",$B$10="si","si")</f>
        <v>no</v>
      </c>
    </row>
    <row r="1947" spans="1:17" x14ac:dyDescent="0.3">
      <c r="A1947" s="61"/>
      <c r="B1947" s="56"/>
      <c r="C1947" s="57"/>
      <c r="D1947" s="38"/>
      <c r="E1947" s="60"/>
      <c r="F1947" s="38"/>
      <c r="G1947" s="39"/>
      <c r="H1947" s="81"/>
      <c r="I1947" s="84">
        <f>Table13[[#This Row],[Fecha 
de 
expedición]]+1461</f>
        <v>1461</v>
      </c>
      <c r="J1947" s="62" t="str">
        <f t="shared" ca="1" si="93"/>
        <v>no</v>
      </c>
      <c r="K1947" s="8" t="str">
        <f t="shared" ca="1" si="94"/>
        <v/>
      </c>
      <c r="L1947" s="8"/>
      <c r="M1947" s="8" t="str">
        <f t="shared" ca="1" si="95"/>
        <v>si</v>
      </c>
      <c r="Q1947" s="23" t="str" cm="1">
        <f t="array" aca="1" ref="Q1947" ca="1">_xlfn.IFS(J1947="no","no",$B$10="si","si")</f>
        <v>no</v>
      </c>
    </row>
    <row r="1948" spans="1:17" x14ac:dyDescent="0.3">
      <c r="A1948" s="61"/>
      <c r="B1948" s="56"/>
      <c r="C1948" s="57"/>
      <c r="D1948" s="38"/>
      <c r="E1948" s="60"/>
      <c r="F1948" s="38"/>
      <c r="G1948" s="39"/>
      <c r="H1948" s="81"/>
      <c r="I1948" s="84">
        <f>Table13[[#This Row],[Fecha 
de 
expedición]]+1461</f>
        <v>1461</v>
      </c>
      <c r="J1948" s="62" t="str">
        <f t="shared" ca="1" si="93"/>
        <v>no</v>
      </c>
      <c r="K1948" s="8" t="str">
        <f t="shared" ca="1" si="94"/>
        <v/>
      </c>
      <c r="L1948" s="8"/>
      <c r="M1948" s="8" t="str">
        <f t="shared" ca="1" si="95"/>
        <v>si</v>
      </c>
      <c r="Q1948" s="23" t="str" cm="1">
        <f t="array" aca="1" ref="Q1948" ca="1">_xlfn.IFS(J1948="no","no",$B$10="si","si")</f>
        <v>no</v>
      </c>
    </row>
    <row r="1949" spans="1:17" x14ac:dyDescent="0.3">
      <c r="A1949" s="61"/>
      <c r="B1949" s="56"/>
      <c r="C1949" s="57"/>
      <c r="D1949" s="38"/>
      <c r="E1949" s="60"/>
      <c r="F1949" s="38"/>
      <c r="G1949" s="39"/>
      <c r="H1949" s="81"/>
      <c r="I1949" s="84">
        <f>Table13[[#This Row],[Fecha 
de 
expedición]]+1461</f>
        <v>1461</v>
      </c>
      <c r="J1949" s="62" t="str">
        <f t="shared" ca="1" si="93"/>
        <v>no</v>
      </c>
      <c r="K1949" s="8" t="str">
        <f t="shared" ca="1" si="94"/>
        <v/>
      </c>
      <c r="L1949" s="8"/>
      <c r="M1949" s="8" t="str">
        <f t="shared" ca="1" si="95"/>
        <v>si</v>
      </c>
      <c r="Q1949" s="23" t="str" cm="1">
        <f t="array" aca="1" ref="Q1949" ca="1">_xlfn.IFS(J1949="no","no",$B$10="si","si")</f>
        <v>no</v>
      </c>
    </row>
    <row r="1950" spans="1:17" x14ac:dyDescent="0.3">
      <c r="A1950" s="61"/>
      <c r="B1950" s="56"/>
      <c r="C1950" s="57"/>
      <c r="D1950" s="38"/>
      <c r="E1950" s="60"/>
      <c r="F1950" s="38"/>
      <c r="G1950" s="39"/>
      <c r="H1950" s="81"/>
      <c r="I1950" s="84">
        <f>Table13[[#This Row],[Fecha 
de 
expedición]]+1461</f>
        <v>1461</v>
      </c>
      <c r="J1950" s="62" t="str">
        <f t="shared" ca="1" si="93"/>
        <v>no</v>
      </c>
      <c r="K1950" s="8" t="str">
        <f t="shared" ca="1" si="94"/>
        <v/>
      </c>
      <c r="L1950" s="8"/>
      <c r="M1950" s="8" t="str">
        <f t="shared" ca="1" si="95"/>
        <v>si</v>
      </c>
      <c r="Q1950" s="23" t="str" cm="1">
        <f t="array" aca="1" ref="Q1950" ca="1">_xlfn.IFS(J1950="no","no",$B$10="si","si")</f>
        <v>no</v>
      </c>
    </row>
    <row r="1951" spans="1:17" x14ac:dyDescent="0.3">
      <c r="A1951" s="61"/>
      <c r="B1951" s="56"/>
      <c r="C1951" s="57"/>
      <c r="D1951" s="38"/>
      <c r="E1951" s="60"/>
      <c r="F1951" s="38"/>
      <c r="G1951" s="39"/>
      <c r="H1951" s="81"/>
      <c r="I1951" s="84">
        <f>Table13[[#This Row],[Fecha 
de 
expedición]]+1461</f>
        <v>1461</v>
      </c>
      <c r="J1951" s="62" t="str">
        <f t="shared" ca="1" si="93"/>
        <v>no</v>
      </c>
      <c r="K1951" s="8" t="str">
        <f t="shared" ca="1" si="94"/>
        <v/>
      </c>
      <c r="L1951" s="8"/>
      <c r="M1951" s="8" t="str">
        <f t="shared" ca="1" si="95"/>
        <v>si</v>
      </c>
      <c r="Q1951" s="23" t="str" cm="1">
        <f t="array" aca="1" ref="Q1951" ca="1">_xlfn.IFS(J1951="no","no",$B$10="si","si")</f>
        <v>no</v>
      </c>
    </row>
    <row r="1952" spans="1:17" x14ac:dyDescent="0.3">
      <c r="A1952" s="61"/>
      <c r="B1952" s="56"/>
      <c r="C1952" s="57"/>
      <c r="D1952" s="38"/>
      <c r="E1952" s="60"/>
      <c r="F1952" s="38"/>
      <c r="G1952" s="39"/>
      <c r="H1952" s="81"/>
      <c r="I1952" s="84">
        <f>Table13[[#This Row],[Fecha 
de 
expedición]]+1461</f>
        <v>1461</v>
      </c>
      <c r="J1952" s="62" t="str">
        <f t="shared" ca="1" si="93"/>
        <v>no</v>
      </c>
      <c r="K1952" s="8" t="str">
        <f t="shared" ca="1" si="94"/>
        <v/>
      </c>
      <c r="L1952" s="8"/>
      <c r="M1952" s="8" t="str">
        <f t="shared" ca="1" si="95"/>
        <v>si</v>
      </c>
      <c r="Q1952" s="23" t="str" cm="1">
        <f t="array" aca="1" ref="Q1952" ca="1">_xlfn.IFS(J1952="no","no",$B$10="si","si")</f>
        <v>no</v>
      </c>
    </row>
    <row r="1953" spans="1:17" x14ac:dyDescent="0.3">
      <c r="A1953" s="61"/>
      <c r="B1953" s="56"/>
      <c r="C1953" s="57"/>
      <c r="D1953" s="38"/>
      <c r="E1953" s="60"/>
      <c r="F1953" s="38"/>
      <c r="G1953" s="39"/>
      <c r="H1953" s="81"/>
      <c r="I1953" s="84">
        <f>Table13[[#This Row],[Fecha 
de 
expedición]]+1461</f>
        <v>1461</v>
      </c>
      <c r="J1953" s="62" t="str">
        <f t="shared" ca="1" si="93"/>
        <v>no</v>
      </c>
      <c r="K1953" s="8" t="str">
        <f t="shared" ca="1" si="94"/>
        <v/>
      </c>
      <c r="L1953" s="8"/>
      <c r="M1953" s="8" t="str">
        <f t="shared" ca="1" si="95"/>
        <v>si</v>
      </c>
      <c r="Q1953" s="23" t="str" cm="1">
        <f t="array" aca="1" ref="Q1953" ca="1">_xlfn.IFS(J1953="no","no",$B$10="si","si")</f>
        <v>no</v>
      </c>
    </row>
    <row r="1954" spans="1:17" x14ac:dyDescent="0.3">
      <c r="A1954" s="61"/>
      <c r="B1954" s="56"/>
      <c r="C1954" s="57"/>
      <c r="D1954" s="38"/>
      <c r="E1954" s="60"/>
      <c r="F1954" s="38"/>
      <c r="G1954" s="39"/>
      <c r="H1954" s="81"/>
      <c r="I1954" s="84">
        <f>Table13[[#This Row],[Fecha 
de 
expedición]]+1461</f>
        <v>1461</v>
      </c>
      <c r="J1954" s="62" t="str">
        <f t="shared" ca="1" si="93"/>
        <v>no</v>
      </c>
      <c r="K1954" s="8" t="str">
        <f t="shared" ca="1" si="94"/>
        <v/>
      </c>
      <c r="L1954" s="8"/>
      <c r="M1954" s="8" t="str">
        <f t="shared" ca="1" si="95"/>
        <v>si</v>
      </c>
      <c r="Q1954" s="23" t="str" cm="1">
        <f t="array" aca="1" ref="Q1954" ca="1">_xlfn.IFS(J1954="no","no",$B$10="si","si")</f>
        <v>no</v>
      </c>
    </row>
    <row r="1955" spans="1:17" x14ac:dyDescent="0.3">
      <c r="A1955" s="61"/>
      <c r="B1955" s="56"/>
      <c r="C1955" s="57"/>
      <c r="D1955" s="38"/>
      <c r="E1955" s="60"/>
      <c r="F1955" s="38"/>
      <c r="G1955" s="39"/>
      <c r="H1955" s="81"/>
      <c r="I1955" s="84">
        <f>Table13[[#This Row],[Fecha 
de 
expedición]]+1461</f>
        <v>1461</v>
      </c>
      <c r="J1955" s="62" t="str">
        <f t="shared" ca="1" si="93"/>
        <v>no</v>
      </c>
      <c r="K1955" s="8" t="str">
        <f t="shared" ca="1" si="94"/>
        <v/>
      </c>
      <c r="L1955" s="8"/>
      <c r="M1955" s="8" t="str">
        <f t="shared" ca="1" si="95"/>
        <v>si</v>
      </c>
      <c r="Q1955" s="23" t="str" cm="1">
        <f t="array" aca="1" ref="Q1955" ca="1">_xlfn.IFS(J1955="no","no",$B$10="si","si")</f>
        <v>no</v>
      </c>
    </row>
    <row r="1956" spans="1:17" x14ac:dyDescent="0.3">
      <c r="A1956" s="61"/>
      <c r="B1956" s="56"/>
      <c r="C1956" s="57"/>
      <c r="D1956" s="38"/>
      <c r="E1956" s="60"/>
      <c r="F1956" s="38"/>
      <c r="G1956" s="39"/>
      <c r="H1956" s="81"/>
      <c r="I1956" s="84">
        <f>Table13[[#This Row],[Fecha 
de 
expedición]]+1461</f>
        <v>1461</v>
      </c>
      <c r="J1956" s="62" t="str">
        <f t="shared" ca="1" si="93"/>
        <v>no</v>
      </c>
      <c r="K1956" s="8" t="str">
        <f t="shared" ca="1" si="94"/>
        <v/>
      </c>
      <c r="L1956" s="8"/>
      <c r="M1956" s="8" t="str">
        <f t="shared" ca="1" si="95"/>
        <v>si</v>
      </c>
      <c r="Q1956" s="23" t="str" cm="1">
        <f t="array" aca="1" ref="Q1956" ca="1">_xlfn.IFS(J1956="no","no",$B$10="si","si")</f>
        <v>no</v>
      </c>
    </row>
    <row r="1957" spans="1:17" x14ac:dyDescent="0.3">
      <c r="A1957" s="61"/>
      <c r="B1957" s="56"/>
      <c r="C1957" s="57"/>
      <c r="D1957" s="38"/>
      <c r="E1957" s="60"/>
      <c r="F1957" s="38"/>
      <c r="G1957" s="39"/>
      <c r="H1957" s="81"/>
      <c r="I1957" s="84">
        <f>Table13[[#This Row],[Fecha 
de 
expedición]]+1461</f>
        <v>1461</v>
      </c>
      <c r="J1957" s="62" t="str">
        <f t="shared" ca="1" si="93"/>
        <v>no</v>
      </c>
      <c r="K1957" s="8" t="str">
        <f t="shared" ca="1" si="94"/>
        <v/>
      </c>
      <c r="L1957" s="8"/>
      <c r="M1957" s="8" t="str">
        <f t="shared" ca="1" si="95"/>
        <v>si</v>
      </c>
      <c r="Q1957" s="23" t="str" cm="1">
        <f t="array" aca="1" ref="Q1957" ca="1">_xlfn.IFS(J1957="no","no",$B$10="si","si")</f>
        <v>no</v>
      </c>
    </row>
    <row r="1958" spans="1:17" x14ac:dyDescent="0.3">
      <c r="A1958" s="61"/>
      <c r="B1958" s="56"/>
      <c r="C1958" s="57"/>
      <c r="D1958" s="38"/>
      <c r="E1958" s="60"/>
      <c r="F1958" s="38"/>
      <c r="G1958" s="39"/>
      <c r="H1958" s="81"/>
      <c r="I1958" s="84">
        <f>Table13[[#This Row],[Fecha 
de 
expedición]]+1461</f>
        <v>1461</v>
      </c>
      <c r="J1958" s="62" t="str">
        <f t="shared" ca="1" si="93"/>
        <v>no</v>
      </c>
      <c r="K1958" s="8" t="str">
        <f t="shared" ca="1" si="94"/>
        <v/>
      </c>
      <c r="L1958" s="8"/>
      <c r="M1958" s="8" t="str">
        <f t="shared" ca="1" si="95"/>
        <v>si</v>
      </c>
      <c r="Q1958" s="23" t="str" cm="1">
        <f t="array" aca="1" ref="Q1958" ca="1">_xlfn.IFS(J1958="no","no",$B$10="si","si")</f>
        <v>no</v>
      </c>
    </row>
    <row r="1959" spans="1:17" x14ac:dyDescent="0.3">
      <c r="A1959" s="61"/>
      <c r="B1959" s="56"/>
      <c r="C1959" s="57"/>
      <c r="D1959" s="38"/>
      <c r="E1959" s="60"/>
      <c r="F1959" s="38"/>
      <c r="G1959" s="39"/>
      <c r="H1959" s="81"/>
      <c r="I1959" s="84">
        <f>Table13[[#This Row],[Fecha 
de 
expedición]]+1461</f>
        <v>1461</v>
      </c>
      <c r="J1959" s="62" t="str">
        <f t="shared" ca="1" si="93"/>
        <v>no</v>
      </c>
      <c r="K1959" s="8" t="str">
        <f t="shared" ca="1" si="94"/>
        <v/>
      </c>
      <c r="L1959" s="8"/>
      <c r="M1959" s="8" t="str">
        <f t="shared" ca="1" si="95"/>
        <v>si</v>
      </c>
      <c r="Q1959" s="23" t="str" cm="1">
        <f t="array" aca="1" ref="Q1959" ca="1">_xlfn.IFS(J1959="no","no",$B$10="si","si")</f>
        <v>no</v>
      </c>
    </row>
    <row r="1960" spans="1:17" x14ac:dyDescent="0.3">
      <c r="A1960" s="61"/>
      <c r="B1960" s="56"/>
      <c r="C1960" s="57"/>
      <c r="D1960" s="38"/>
      <c r="E1960" s="60"/>
      <c r="F1960" s="38"/>
      <c r="G1960" s="39"/>
      <c r="H1960" s="81"/>
      <c r="I1960" s="84">
        <f>Table13[[#This Row],[Fecha 
de 
expedición]]+1461</f>
        <v>1461</v>
      </c>
      <c r="J1960" s="62" t="str">
        <f t="shared" ca="1" si="93"/>
        <v>no</v>
      </c>
      <c r="K1960" s="8" t="str">
        <f t="shared" ca="1" si="94"/>
        <v/>
      </c>
      <c r="L1960" s="8"/>
      <c r="M1960" s="8" t="str">
        <f t="shared" ca="1" si="95"/>
        <v>si</v>
      </c>
      <c r="Q1960" s="23" t="str" cm="1">
        <f t="array" aca="1" ref="Q1960" ca="1">_xlfn.IFS(J1960="no","no",$B$10="si","si")</f>
        <v>no</v>
      </c>
    </row>
    <row r="1961" spans="1:17" x14ac:dyDescent="0.3">
      <c r="A1961" s="61"/>
      <c r="B1961" s="56"/>
      <c r="C1961" s="57"/>
      <c r="D1961" s="38"/>
      <c r="E1961" s="60"/>
      <c r="F1961" s="38"/>
      <c r="G1961" s="39"/>
      <c r="H1961" s="81"/>
      <c r="I1961" s="84">
        <f>Table13[[#This Row],[Fecha 
de 
expedición]]+1461</f>
        <v>1461</v>
      </c>
      <c r="J1961" s="62" t="str">
        <f t="shared" ca="1" si="93"/>
        <v>no</v>
      </c>
      <c r="K1961" s="8" t="str">
        <f t="shared" ca="1" si="94"/>
        <v/>
      </c>
      <c r="L1961" s="8"/>
      <c r="M1961" s="8" t="str">
        <f t="shared" ca="1" si="95"/>
        <v>si</v>
      </c>
      <c r="Q1961" s="23" t="str" cm="1">
        <f t="array" aca="1" ref="Q1961" ca="1">_xlfn.IFS(J1961="no","no",$B$10="si","si")</f>
        <v>no</v>
      </c>
    </row>
    <row r="1962" spans="1:17" x14ac:dyDescent="0.3">
      <c r="A1962" s="61"/>
      <c r="B1962" s="56"/>
      <c r="C1962" s="57"/>
      <c r="D1962" s="38"/>
      <c r="E1962" s="60"/>
      <c r="F1962" s="38"/>
      <c r="G1962" s="39"/>
      <c r="H1962" s="81"/>
      <c r="I1962" s="84">
        <f>Table13[[#This Row],[Fecha 
de 
expedición]]+1461</f>
        <v>1461</v>
      </c>
      <c r="J1962" s="62" t="str">
        <f t="shared" ca="1" si="93"/>
        <v>no</v>
      </c>
      <c r="K1962" s="8" t="str">
        <f t="shared" ca="1" si="94"/>
        <v/>
      </c>
      <c r="L1962" s="8"/>
      <c r="M1962" s="8" t="str">
        <f t="shared" ca="1" si="95"/>
        <v>si</v>
      </c>
      <c r="Q1962" s="23" t="str" cm="1">
        <f t="array" aca="1" ref="Q1962" ca="1">_xlfn.IFS(J1962="no","no",$B$10="si","si")</f>
        <v>no</v>
      </c>
    </row>
    <row r="1963" spans="1:17" x14ac:dyDescent="0.3">
      <c r="A1963" s="61"/>
      <c r="B1963" s="56"/>
      <c r="C1963" s="57"/>
      <c r="D1963" s="38"/>
      <c r="E1963" s="60"/>
      <c r="F1963" s="38"/>
      <c r="G1963" s="39"/>
      <c r="H1963" s="81"/>
      <c r="I1963" s="84">
        <f>Table13[[#This Row],[Fecha 
de 
expedición]]+1461</f>
        <v>1461</v>
      </c>
      <c r="J1963" s="62" t="str">
        <f t="shared" ca="1" si="93"/>
        <v>no</v>
      </c>
      <c r="K1963" s="8" t="str">
        <f t="shared" ca="1" si="94"/>
        <v/>
      </c>
      <c r="L1963" s="8"/>
      <c r="M1963" s="8" t="str">
        <f t="shared" ca="1" si="95"/>
        <v>si</v>
      </c>
      <c r="Q1963" s="23" t="str" cm="1">
        <f t="array" aca="1" ref="Q1963" ca="1">_xlfn.IFS(J1963="no","no",$B$10="si","si")</f>
        <v>no</v>
      </c>
    </row>
    <row r="1964" spans="1:17" x14ac:dyDescent="0.3">
      <c r="A1964" s="61"/>
      <c r="B1964" s="56"/>
      <c r="C1964" s="57"/>
      <c r="D1964" s="38"/>
      <c r="E1964" s="60"/>
      <c r="F1964" s="38"/>
      <c r="G1964" s="39"/>
      <c r="H1964" s="81"/>
      <c r="I1964" s="84">
        <f>Table13[[#This Row],[Fecha 
de 
expedición]]+1461</f>
        <v>1461</v>
      </c>
      <c r="J1964" s="62" t="str">
        <f t="shared" ca="1" si="93"/>
        <v>no</v>
      </c>
      <c r="K1964" s="8" t="str">
        <f t="shared" ca="1" si="94"/>
        <v/>
      </c>
      <c r="L1964" s="8"/>
      <c r="M1964" s="8" t="str">
        <f t="shared" ca="1" si="95"/>
        <v>si</v>
      </c>
      <c r="Q1964" s="23" t="str" cm="1">
        <f t="array" aca="1" ref="Q1964" ca="1">_xlfn.IFS(J1964="no","no",$B$10="si","si")</f>
        <v>no</v>
      </c>
    </row>
    <row r="1965" spans="1:17" x14ac:dyDescent="0.3">
      <c r="A1965" s="61"/>
      <c r="B1965" s="56"/>
      <c r="C1965" s="57"/>
      <c r="D1965" s="38"/>
      <c r="E1965" s="60"/>
      <c r="F1965" s="38"/>
      <c r="G1965" s="39"/>
      <c r="H1965" s="81"/>
      <c r="I1965" s="84">
        <f>Table13[[#This Row],[Fecha 
de 
expedición]]+1461</f>
        <v>1461</v>
      </c>
      <c r="J1965" s="62" t="str">
        <f t="shared" ca="1" si="93"/>
        <v>no</v>
      </c>
      <c r="K1965" s="8" t="str">
        <f t="shared" ca="1" si="94"/>
        <v/>
      </c>
      <c r="L1965" s="8"/>
      <c r="M1965" s="8" t="str">
        <f t="shared" ca="1" si="95"/>
        <v>si</v>
      </c>
      <c r="Q1965" s="23" t="str" cm="1">
        <f t="array" aca="1" ref="Q1965" ca="1">_xlfn.IFS(J1965="no","no",$B$10="si","si")</f>
        <v>no</v>
      </c>
    </row>
    <row r="1966" spans="1:17" x14ac:dyDescent="0.3">
      <c r="A1966" s="61"/>
      <c r="B1966" s="56"/>
      <c r="C1966" s="57"/>
      <c r="D1966" s="38"/>
      <c r="E1966" s="60"/>
      <c r="F1966" s="38"/>
      <c r="G1966" s="39"/>
      <c r="H1966" s="81"/>
      <c r="I1966" s="84">
        <f>Table13[[#This Row],[Fecha 
de 
expedición]]+1461</f>
        <v>1461</v>
      </c>
      <c r="J1966" s="62" t="str">
        <f t="shared" ca="1" si="93"/>
        <v>no</v>
      </c>
      <c r="K1966" s="8" t="str">
        <f t="shared" ca="1" si="94"/>
        <v/>
      </c>
      <c r="L1966" s="8"/>
      <c r="M1966" s="8" t="str">
        <f t="shared" ca="1" si="95"/>
        <v>si</v>
      </c>
      <c r="Q1966" s="23" t="str" cm="1">
        <f t="array" aca="1" ref="Q1966" ca="1">_xlfn.IFS(J1966="no","no",$B$10="si","si")</f>
        <v>no</v>
      </c>
    </row>
    <row r="1967" spans="1:17" x14ac:dyDescent="0.3">
      <c r="A1967" s="61"/>
      <c r="B1967" s="56"/>
      <c r="C1967" s="57"/>
      <c r="D1967" s="38"/>
      <c r="E1967" s="60"/>
      <c r="F1967" s="38"/>
      <c r="G1967" s="39"/>
      <c r="H1967" s="81"/>
      <c r="I1967" s="84">
        <f>Table13[[#This Row],[Fecha 
de 
expedición]]+1461</f>
        <v>1461</v>
      </c>
      <c r="J1967" s="62" t="str">
        <f t="shared" ca="1" si="93"/>
        <v>no</v>
      </c>
      <c r="K1967" s="8" t="str">
        <f t="shared" ca="1" si="94"/>
        <v/>
      </c>
      <c r="L1967" s="8"/>
      <c r="M1967" s="8" t="str">
        <f t="shared" ca="1" si="95"/>
        <v>si</v>
      </c>
      <c r="Q1967" s="23" t="str" cm="1">
        <f t="array" aca="1" ref="Q1967" ca="1">_xlfn.IFS(J1967="no","no",$B$10="si","si")</f>
        <v>no</v>
      </c>
    </row>
    <row r="1968" spans="1:17" x14ac:dyDescent="0.3">
      <c r="A1968" s="61"/>
      <c r="B1968" s="56"/>
      <c r="C1968" s="57"/>
      <c r="D1968" s="38"/>
      <c r="E1968" s="60"/>
      <c r="F1968" s="38"/>
      <c r="G1968" s="39"/>
      <c r="H1968" s="81"/>
      <c r="I1968" s="84">
        <f>Table13[[#This Row],[Fecha 
de 
expedición]]+1461</f>
        <v>1461</v>
      </c>
      <c r="J1968" s="62" t="str">
        <f t="shared" ca="1" si="93"/>
        <v>no</v>
      </c>
      <c r="K1968" s="8" t="str">
        <f t="shared" ca="1" si="94"/>
        <v/>
      </c>
      <c r="L1968" s="8"/>
      <c r="M1968" s="8" t="str">
        <f t="shared" ca="1" si="95"/>
        <v>si</v>
      </c>
      <c r="Q1968" s="23" t="str" cm="1">
        <f t="array" aca="1" ref="Q1968" ca="1">_xlfn.IFS(J1968="no","no",$B$10="si","si")</f>
        <v>no</v>
      </c>
    </row>
    <row r="1969" spans="1:17" x14ac:dyDescent="0.3">
      <c r="A1969" s="61"/>
      <c r="B1969" s="56"/>
      <c r="C1969" s="57"/>
      <c r="D1969" s="38"/>
      <c r="E1969" s="60"/>
      <c r="F1969" s="38"/>
      <c r="G1969" s="39"/>
      <c r="H1969" s="81"/>
      <c r="I1969" s="84">
        <f>Table13[[#This Row],[Fecha 
de 
expedición]]+1461</f>
        <v>1461</v>
      </c>
      <c r="J1969" s="62" t="str">
        <f t="shared" ca="1" si="93"/>
        <v>no</v>
      </c>
      <c r="K1969" s="8" t="str">
        <f t="shared" ca="1" si="94"/>
        <v/>
      </c>
      <c r="L1969" s="8"/>
      <c r="M1969" s="8" t="str">
        <f t="shared" ca="1" si="95"/>
        <v>si</v>
      </c>
      <c r="Q1969" s="23" t="str" cm="1">
        <f t="array" aca="1" ref="Q1969" ca="1">_xlfn.IFS(J1969="no","no",$B$10="si","si")</f>
        <v>no</v>
      </c>
    </row>
    <row r="1970" spans="1:17" x14ac:dyDescent="0.3">
      <c r="A1970" s="61"/>
      <c r="B1970" s="56"/>
      <c r="C1970" s="57"/>
      <c r="D1970" s="38"/>
      <c r="E1970" s="60"/>
      <c r="F1970" s="38"/>
      <c r="G1970" s="39"/>
      <c r="H1970" s="81"/>
      <c r="I1970" s="84">
        <f>Table13[[#This Row],[Fecha 
de 
expedición]]+1461</f>
        <v>1461</v>
      </c>
      <c r="J1970" s="62" t="str">
        <f t="shared" ca="1" si="93"/>
        <v>no</v>
      </c>
      <c r="K1970" s="8" t="str">
        <f t="shared" ca="1" si="94"/>
        <v/>
      </c>
      <c r="L1970" s="8"/>
      <c r="M1970" s="8" t="str">
        <f t="shared" ca="1" si="95"/>
        <v>si</v>
      </c>
      <c r="Q1970" s="23" t="str" cm="1">
        <f t="array" aca="1" ref="Q1970" ca="1">_xlfn.IFS(J1970="no","no",$B$10="si","si")</f>
        <v>no</v>
      </c>
    </row>
    <row r="1971" spans="1:17" x14ac:dyDescent="0.3">
      <c r="A1971" s="61"/>
      <c r="B1971" s="56"/>
      <c r="C1971" s="57"/>
      <c r="D1971" s="38"/>
      <c r="E1971" s="60"/>
      <c r="F1971" s="38"/>
      <c r="G1971" s="39"/>
      <c r="H1971" s="81"/>
      <c r="I1971" s="84">
        <f>Table13[[#This Row],[Fecha 
de 
expedición]]+1461</f>
        <v>1461</v>
      </c>
      <c r="J1971" s="62" t="str">
        <f t="shared" ca="1" si="93"/>
        <v>no</v>
      </c>
      <c r="K1971" s="8" t="str">
        <f t="shared" ca="1" si="94"/>
        <v/>
      </c>
      <c r="L1971" s="8"/>
      <c r="M1971" s="8" t="str">
        <f t="shared" ca="1" si="95"/>
        <v>si</v>
      </c>
      <c r="Q1971" s="23" t="str" cm="1">
        <f t="array" aca="1" ref="Q1971" ca="1">_xlfn.IFS(J1971="no","no",$B$10="si","si")</f>
        <v>no</v>
      </c>
    </row>
    <row r="1972" spans="1:17" x14ac:dyDescent="0.3">
      <c r="A1972" s="61"/>
      <c r="B1972" s="56"/>
      <c r="C1972" s="57"/>
      <c r="D1972" s="38"/>
      <c r="E1972" s="60"/>
      <c r="F1972" s="38"/>
      <c r="G1972" s="39"/>
      <c r="H1972" s="81"/>
      <c r="I1972" s="84">
        <f>Table13[[#This Row],[Fecha 
de 
expedición]]+1461</f>
        <v>1461</v>
      </c>
      <c r="J1972" s="62" t="str">
        <f t="shared" ca="1" si="93"/>
        <v>no</v>
      </c>
      <c r="K1972" s="8" t="str">
        <f t="shared" ca="1" si="94"/>
        <v/>
      </c>
      <c r="L1972" s="8"/>
      <c r="M1972" s="8" t="str">
        <f t="shared" ca="1" si="95"/>
        <v>si</v>
      </c>
      <c r="Q1972" s="23" t="str" cm="1">
        <f t="array" aca="1" ref="Q1972" ca="1">_xlfn.IFS(J1972="no","no",$B$10="si","si")</f>
        <v>no</v>
      </c>
    </row>
    <row r="1973" spans="1:17" x14ac:dyDescent="0.3">
      <c r="A1973" s="61"/>
      <c r="B1973" s="56"/>
      <c r="C1973" s="57"/>
      <c r="D1973" s="38"/>
      <c r="E1973" s="60"/>
      <c r="F1973" s="38"/>
      <c r="G1973" s="39"/>
      <c r="H1973" s="81"/>
      <c r="I1973" s="84">
        <f>Table13[[#This Row],[Fecha 
de 
expedición]]+1461</f>
        <v>1461</v>
      </c>
      <c r="J1973" s="62" t="str">
        <f t="shared" ca="1" si="93"/>
        <v>no</v>
      </c>
      <c r="K1973" s="8" t="str">
        <f t="shared" ca="1" si="94"/>
        <v/>
      </c>
      <c r="L1973" s="8"/>
      <c r="M1973" s="8" t="str">
        <f t="shared" ca="1" si="95"/>
        <v>si</v>
      </c>
      <c r="Q1973" s="23" t="str" cm="1">
        <f t="array" aca="1" ref="Q1973" ca="1">_xlfn.IFS(J1973="no","no",$B$10="si","si")</f>
        <v>no</v>
      </c>
    </row>
    <row r="1974" spans="1:17" x14ac:dyDescent="0.3">
      <c r="A1974" s="61"/>
      <c r="B1974" s="56"/>
      <c r="C1974" s="57"/>
      <c r="D1974" s="38"/>
      <c r="E1974" s="60"/>
      <c r="F1974" s="38"/>
      <c r="G1974" s="39"/>
      <c r="H1974" s="81"/>
      <c r="I1974" s="84">
        <f>Table13[[#This Row],[Fecha 
de 
expedición]]+1461</f>
        <v>1461</v>
      </c>
      <c r="J1974" s="62" t="str">
        <f t="shared" ca="1" si="93"/>
        <v>no</v>
      </c>
      <c r="K1974" s="8" t="str">
        <f t="shared" ca="1" si="94"/>
        <v/>
      </c>
      <c r="L1974" s="8"/>
      <c r="M1974" s="8" t="str">
        <f t="shared" ca="1" si="95"/>
        <v>si</v>
      </c>
      <c r="Q1974" s="23" t="str" cm="1">
        <f t="array" aca="1" ref="Q1974" ca="1">_xlfn.IFS(J1974="no","no",$B$10="si","si")</f>
        <v>no</v>
      </c>
    </row>
    <row r="1975" spans="1:17" x14ac:dyDescent="0.3">
      <c r="A1975" s="61"/>
      <c r="B1975" s="56"/>
      <c r="C1975" s="57"/>
      <c r="D1975" s="38"/>
      <c r="E1975" s="60"/>
      <c r="F1975" s="38"/>
      <c r="G1975" s="39"/>
      <c r="H1975" s="81"/>
      <c r="I1975" s="84">
        <f>Table13[[#This Row],[Fecha 
de 
expedición]]+1461</f>
        <v>1461</v>
      </c>
      <c r="J1975" s="62" t="str">
        <f t="shared" ca="1" si="93"/>
        <v>no</v>
      </c>
      <c r="K1975" s="8" t="str">
        <f t="shared" ca="1" si="94"/>
        <v/>
      </c>
      <c r="L1975" s="8"/>
      <c r="M1975" s="8" t="str">
        <f t="shared" ca="1" si="95"/>
        <v>si</v>
      </c>
      <c r="Q1975" s="23" t="str" cm="1">
        <f t="array" aca="1" ref="Q1975" ca="1">_xlfn.IFS(J1975="no","no",$B$10="si","si")</f>
        <v>no</v>
      </c>
    </row>
    <row r="1976" spans="1:17" x14ac:dyDescent="0.3">
      <c r="A1976" s="61"/>
      <c r="B1976" s="56"/>
      <c r="C1976" s="57"/>
      <c r="D1976" s="38"/>
      <c r="E1976" s="60"/>
      <c r="F1976" s="38"/>
      <c r="G1976" s="39"/>
      <c r="H1976" s="81"/>
      <c r="I1976" s="84">
        <f>Table13[[#This Row],[Fecha 
de 
expedición]]+1461</f>
        <v>1461</v>
      </c>
      <c r="J1976" s="62" t="str">
        <f t="shared" ca="1" si="93"/>
        <v>no</v>
      </c>
      <c r="K1976" s="8" t="str">
        <f t="shared" ca="1" si="94"/>
        <v/>
      </c>
      <c r="L1976" s="8"/>
      <c r="M1976" s="8" t="str">
        <f t="shared" ca="1" si="95"/>
        <v>si</v>
      </c>
      <c r="Q1976" s="23" t="str" cm="1">
        <f t="array" aca="1" ref="Q1976" ca="1">_xlfn.IFS(J1976="no","no",$B$10="si","si")</f>
        <v>no</v>
      </c>
    </row>
    <row r="1977" spans="1:17" x14ac:dyDescent="0.3">
      <c r="A1977" s="61"/>
      <c r="B1977" s="56"/>
      <c r="C1977" s="57"/>
      <c r="D1977" s="38"/>
      <c r="E1977" s="60"/>
      <c r="F1977" s="38"/>
      <c r="G1977" s="39"/>
      <c r="H1977" s="81"/>
      <c r="I1977" s="84">
        <f>Table13[[#This Row],[Fecha 
de 
expedición]]+1461</f>
        <v>1461</v>
      </c>
      <c r="J1977" s="62" t="str">
        <f t="shared" ca="1" si="93"/>
        <v>no</v>
      </c>
      <c r="K1977" s="8" t="str">
        <f t="shared" ca="1" si="94"/>
        <v/>
      </c>
      <c r="L1977" s="8"/>
      <c r="M1977" s="8" t="str">
        <f t="shared" ca="1" si="95"/>
        <v>si</v>
      </c>
      <c r="Q1977" s="23" t="str" cm="1">
        <f t="array" aca="1" ref="Q1977" ca="1">_xlfn.IFS(J1977="no","no",$B$10="si","si")</f>
        <v>no</v>
      </c>
    </row>
    <row r="1978" spans="1:17" x14ac:dyDescent="0.3">
      <c r="A1978" s="61"/>
      <c r="B1978" s="56"/>
      <c r="C1978" s="57"/>
      <c r="D1978" s="38"/>
      <c r="E1978" s="60"/>
      <c r="F1978" s="38"/>
      <c r="G1978" s="39"/>
      <c r="H1978" s="81"/>
      <c r="I1978" s="84">
        <f>Table13[[#This Row],[Fecha 
de 
expedición]]+1461</f>
        <v>1461</v>
      </c>
      <c r="J1978" s="62" t="str">
        <f t="shared" ca="1" si="93"/>
        <v>no</v>
      </c>
      <c r="K1978" s="8" t="str">
        <f t="shared" ca="1" si="94"/>
        <v/>
      </c>
      <c r="L1978" s="8"/>
      <c r="M1978" s="8" t="str">
        <f t="shared" ca="1" si="95"/>
        <v>si</v>
      </c>
      <c r="Q1978" s="23" t="str" cm="1">
        <f t="array" aca="1" ref="Q1978" ca="1">_xlfn.IFS(J1978="no","no",$B$10="si","si")</f>
        <v>no</v>
      </c>
    </row>
    <row r="1979" spans="1:17" x14ac:dyDescent="0.3">
      <c r="A1979" s="61"/>
      <c r="B1979" s="56"/>
      <c r="C1979" s="57"/>
      <c r="D1979" s="38"/>
      <c r="E1979" s="60"/>
      <c r="F1979" s="38"/>
      <c r="G1979" s="39"/>
      <c r="H1979" s="81"/>
      <c r="I1979" s="84">
        <f>Table13[[#This Row],[Fecha 
de 
expedición]]+1461</f>
        <v>1461</v>
      </c>
      <c r="J1979" s="62" t="str">
        <f t="shared" ca="1" si="93"/>
        <v>no</v>
      </c>
      <c r="K1979" s="8" t="str">
        <f t="shared" ca="1" si="94"/>
        <v/>
      </c>
      <c r="L1979" s="8"/>
      <c r="M1979" s="8" t="str">
        <f t="shared" ca="1" si="95"/>
        <v>si</v>
      </c>
      <c r="Q1979" s="23" t="str" cm="1">
        <f t="array" aca="1" ref="Q1979" ca="1">_xlfn.IFS(J1979="no","no",$B$10="si","si")</f>
        <v>no</v>
      </c>
    </row>
    <row r="1980" spans="1:17" x14ac:dyDescent="0.3">
      <c r="A1980" s="61"/>
      <c r="B1980" s="56"/>
      <c r="C1980" s="57"/>
      <c r="D1980" s="38"/>
      <c r="E1980" s="60"/>
      <c r="F1980" s="38"/>
      <c r="G1980" s="39"/>
      <c r="H1980" s="81"/>
      <c r="I1980" s="84">
        <f>Table13[[#This Row],[Fecha 
de 
expedición]]+1461</f>
        <v>1461</v>
      </c>
      <c r="J1980" s="62" t="str">
        <f t="shared" ca="1" si="93"/>
        <v>no</v>
      </c>
      <c r="K1980" s="8" t="str">
        <f t="shared" ca="1" si="94"/>
        <v/>
      </c>
      <c r="L1980" s="8"/>
      <c r="M1980" s="8" t="str">
        <f t="shared" ca="1" si="95"/>
        <v>si</v>
      </c>
      <c r="Q1980" s="23" t="str" cm="1">
        <f t="array" aca="1" ref="Q1980" ca="1">_xlfn.IFS(J1980="no","no",$B$10="si","si")</f>
        <v>no</v>
      </c>
    </row>
    <row r="1981" spans="1:17" x14ac:dyDescent="0.3">
      <c r="A1981" s="61"/>
      <c r="B1981" s="56"/>
      <c r="C1981" s="57"/>
      <c r="D1981" s="38"/>
      <c r="E1981" s="60"/>
      <c r="F1981" s="38"/>
      <c r="G1981" s="39"/>
      <c r="H1981" s="81"/>
      <c r="I1981" s="84">
        <f>Table13[[#This Row],[Fecha 
de 
expedición]]+1461</f>
        <v>1461</v>
      </c>
      <c r="J1981" s="62" t="str">
        <f t="shared" ca="1" si="93"/>
        <v>no</v>
      </c>
      <c r="K1981" s="8" t="str">
        <f t="shared" ca="1" si="94"/>
        <v/>
      </c>
      <c r="L1981" s="8"/>
      <c r="M1981" s="8" t="str">
        <f t="shared" ca="1" si="95"/>
        <v>si</v>
      </c>
      <c r="Q1981" s="23" t="str" cm="1">
        <f t="array" aca="1" ref="Q1981" ca="1">_xlfn.IFS(J1981="no","no",$B$10="si","si")</f>
        <v>no</v>
      </c>
    </row>
    <row r="1982" spans="1:17" x14ac:dyDescent="0.3">
      <c r="A1982" s="61"/>
      <c r="B1982" s="56"/>
      <c r="C1982" s="57"/>
      <c r="D1982" s="38"/>
      <c r="E1982" s="60"/>
      <c r="F1982" s="38"/>
      <c r="G1982" s="39"/>
      <c r="H1982" s="81"/>
      <c r="I1982" s="84">
        <f>Table13[[#This Row],[Fecha 
de 
expedición]]+1461</f>
        <v>1461</v>
      </c>
      <c r="J1982" s="62" t="str">
        <f t="shared" ca="1" si="93"/>
        <v>no</v>
      </c>
      <c r="K1982" s="8" t="str">
        <f t="shared" ca="1" si="94"/>
        <v/>
      </c>
      <c r="L1982" s="8"/>
      <c r="M1982" s="8" t="str">
        <f t="shared" ca="1" si="95"/>
        <v>si</v>
      </c>
      <c r="Q1982" s="23" t="str" cm="1">
        <f t="array" aca="1" ref="Q1982" ca="1">_xlfn.IFS(J1982="no","no",$B$10="si","si")</f>
        <v>no</v>
      </c>
    </row>
    <row r="1983" spans="1:17" x14ac:dyDescent="0.3">
      <c r="A1983" s="61"/>
      <c r="B1983" s="56"/>
      <c r="C1983" s="57"/>
      <c r="D1983" s="38"/>
      <c r="E1983" s="60"/>
      <c r="F1983" s="38"/>
      <c r="G1983" s="39"/>
      <c r="H1983" s="81"/>
      <c r="I1983" s="84">
        <f>Table13[[#This Row],[Fecha 
de 
expedición]]+1461</f>
        <v>1461</v>
      </c>
      <c r="J1983" s="62" t="str">
        <f t="shared" ca="1" si="93"/>
        <v>no</v>
      </c>
      <c r="K1983" s="8" t="str">
        <f t="shared" ca="1" si="94"/>
        <v/>
      </c>
      <c r="L1983" s="8"/>
      <c r="M1983" s="8" t="str">
        <f t="shared" ca="1" si="95"/>
        <v>si</v>
      </c>
      <c r="Q1983" s="23" t="str" cm="1">
        <f t="array" aca="1" ref="Q1983" ca="1">_xlfn.IFS(J1983="no","no",$B$10="si","si")</f>
        <v>no</v>
      </c>
    </row>
    <row r="1984" spans="1:17" x14ac:dyDescent="0.3">
      <c r="A1984" s="61"/>
      <c r="B1984" s="56"/>
      <c r="C1984" s="57"/>
      <c r="D1984" s="38"/>
      <c r="E1984" s="60"/>
      <c r="F1984" s="38"/>
      <c r="G1984" s="39"/>
      <c r="H1984" s="81"/>
      <c r="I1984" s="84">
        <f>Table13[[#This Row],[Fecha 
de 
expedición]]+1461</f>
        <v>1461</v>
      </c>
      <c r="J1984" s="62" t="str">
        <f t="shared" ca="1" si="93"/>
        <v>no</v>
      </c>
      <c r="K1984" s="8" t="str">
        <f t="shared" ca="1" si="94"/>
        <v/>
      </c>
      <c r="L1984" s="8"/>
      <c r="M1984" s="8" t="str">
        <f t="shared" ca="1" si="95"/>
        <v>si</v>
      </c>
      <c r="Q1984" s="23" t="str" cm="1">
        <f t="array" aca="1" ref="Q1984" ca="1">_xlfn.IFS(J1984="no","no",$B$10="si","si")</f>
        <v>no</v>
      </c>
    </row>
    <row r="1985" spans="1:17" x14ac:dyDescent="0.3">
      <c r="A1985" s="61"/>
      <c r="B1985" s="56"/>
      <c r="C1985" s="57"/>
      <c r="D1985" s="38"/>
      <c r="E1985" s="60"/>
      <c r="F1985" s="38"/>
      <c r="G1985" s="39"/>
      <c r="H1985" s="81"/>
      <c r="I1985" s="84">
        <f>Table13[[#This Row],[Fecha 
de 
expedición]]+1461</f>
        <v>1461</v>
      </c>
      <c r="J1985" s="62" t="str">
        <f t="shared" ca="1" si="93"/>
        <v>no</v>
      </c>
      <c r="K1985" s="8" t="str">
        <f t="shared" ca="1" si="94"/>
        <v/>
      </c>
      <c r="L1985" s="8"/>
      <c r="M1985" s="8" t="str">
        <f t="shared" ca="1" si="95"/>
        <v>si</v>
      </c>
      <c r="Q1985" s="23" t="str" cm="1">
        <f t="array" aca="1" ref="Q1985" ca="1">_xlfn.IFS(J1985="no","no",$B$10="si","si")</f>
        <v>no</v>
      </c>
    </row>
    <row r="1986" spans="1:17" x14ac:dyDescent="0.3">
      <c r="A1986" s="61"/>
      <c r="B1986" s="56"/>
      <c r="C1986" s="57"/>
      <c r="D1986" s="38"/>
      <c r="E1986" s="60"/>
      <c r="F1986" s="38"/>
      <c r="G1986" s="39"/>
      <c r="H1986" s="81"/>
      <c r="I1986" s="84">
        <f>Table13[[#This Row],[Fecha 
de 
expedición]]+1461</f>
        <v>1461</v>
      </c>
      <c r="J1986" s="62" t="str">
        <f t="shared" ca="1" si="93"/>
        <v>no</v>
      </c>
      <c r="K1986" s="8" t="str">
        <f t="shared" ca="1" si="94"/>
        <v/>
      </c>
      <c r="L1986" s="8"/>
      <c r="M1986" s="8" t="str">
        <f t="shared" ca="1" si="95"/>
        <v>si</v>
      </c>
      <c r="Q1986" s="23" t="str" cm="1">
        <f t="array" aca="1" ref="Q1986" ca="1">_xlfn.IFS(J1986="no","no",$B$10="si","si")</f>
        <v>no</v>
      </c>
    </row>
    <row r="1987" spans="1:17" x14ac:dyDescent="0.3">
      <c r="A1987" s="61"/>
      <c r="B1987" s="56"/>
      <c r="C1987" s="57"/>
      <c r="D1987" s="38"/>
      <c r="E1987" s="60"/>
      <c r="F1987" s="38"/>
      <c r="G1987" s="39"/>
      <c r="H1987" s="81"/>
      <c r="I1987" s="84">
        <f>Table13[[#This Row],[Fecha 
de 
expedición]]+1461</f>
        <v>1461</v>
      </c>
      <c r="J1987" s="62" t="str">
        <f t="shared" ca="1" si="93"/>
        <v>no</v>
      </c>
      <c r="K1987" s="8" t="str">
        <f t="shared" ca="1" si="94"/>
        <v/>
      </c>
      <c r="L1987" s="8"/>
      <c r="M1987" s="8" t="str">
        <f t="shared" ca="1" si="95"/>
        <v>si</v>
      </c>
      <c r="Q1987" s="23" t="str" cm="1">
        <f t="array" aca="1" ref="Q1987" ca="1">_xlfn.IFS(J1987="no","no",$B$10="si","si")</f>
        <v>no</v>
      </c>
    </row>
    <row r="1988" spans="1:17" x14ac:dyDescent="0.3">
      <c r="A1988" s="61"/>
      <c r="B1988" s="56"/>
      <c r="C1988" s="57"/>
      <c r="D1988" s="38"/>
      <c r="E1988" s="60"/>
      <c r="F1988" s="38"/>
      <c r="G1988" s="39"/>
      <c r="H1988" s="81"/>
      <c r="I1988" s="84">
        <f>Table13[[#This Row],[Fecha 
de 
expedición]]+1461</f>
        <v>1461</v>
      </c>
      <c r="J1988" s="62" t="str">
        <f t="shared" ca="1" si="93"/>
        <v>no</v>
      </c>
      <c r="K1988" s="8" t="str">
        <f t="shared" ca="1" si="94"/>
        <v/>
      </c>
      <c r="L1988" s="8"/>
      <c r="M1988" s="8" t="str">
        <f t="shared" ca="1" si="95"/>
        <v>si</v>
      </c>
      <c r="Q1988" s="23" t="str" cm="1">
        <f t="array" aca="1" ref="Q1988" ca="1">_xlfn.IFS(J1988="no","no",$B$10="si","si")</f>
        <v>no</v>
      </c>
    </row>
    <row r="1989" spans="1:17" x14ac:dyDescent="0.3">
      <c r="A1989" s="61"/>
      <c r="B1989" s="56"/>
      <c r="C1989" s="57"/>
      <c r="D1989" s="38"/>
      <c r="E1989" s="60"/>
      <c r="F1989" s="38"/>
      <c r="G1989" s="39"/>
      <c r="H1989" s="81"/>
      <c r="I1989" s="84">
        <f>Table13[[#This Row],[Fecha 
de 
expedición]]+1461</f>
        <v>1461</v>
      </c>
      <c r="J1989" s="62" t="str">
        <f t="shared" ca="1" si="93"/>
        <v>no</v>
      </c>
      <c r="K1989" s="8" t="str">
        <f t="shared" ca="1" si="94"/>
        <v/>
      </c>
      <c r="L1989" s="8"/>
      <c r="M1989" s="8" t="str">
        <f t="shared" ca="1" si="95"/>
        <v>si</v>
      </c>
      <c r="Q1989" s="23" t="str" cm="1">
        <f t="array" aca="1" ref="Q1989" ca="1">_xlfn.IFS(J1989="no","no",$B$10="si","si")</f>
        <v>no</v>
      </c>
    </row>
    <row r="1990" spans="1:17" x14ac:dyDescent="0.3">
      <c r="A1990" s="61"/>
      <c r="B1990" s="56"/>
      <c r="C1990" s="57"/>
      <c r="D1990" s="38"/>
      <c r="E1990" s="60"/>
      <c r="F1990" s="38"/>
      <c r="G1990" s="39"/>
      <c r="H1990" s="81"/>
      <c r="I1990" s="84">
        <f>Table13[[#This Row],[Fecha 
de 
expedición]]+1461</f>
        <v>1461</v>
      </c>
      <c r="J1990" s="62" t="str">
        <f t="shared" ca="1" si="93"/>
        <v>no</v>
      </c>
      <c r="K1990" s="8" t="str">
        <f t="shared" ca="1" si="94"/>
        <v/>
      </c>
      <c r="L1990" s="8"/>
      <c r="M1990" s="8" t="str">
        <f t="shared" ca="1" si="95"/>
        <v>si</v>
      </c>
      <c r="Q1990" s="23" t="str" cm="1">
        <f t="array" aca="1" ref="Q1990" ca="1">_xlfn.IFS(J1990="no","no",$B$10="si","si")</f>
        <v>no</v>
      </c>
    </row>
    <row r="1991" spans="1:17" x14ac:dyDescent="0.3">
      <c r="A1991" s="61"/>
      <c r="B1991" s="56"/>
      <c r="C1991" s="57"/>
      <c r="D1991" s="38"/>
      <c r="E1991" s="60"/>
      <c r="F1991" s="38"/>
      <c r="G1991" s="39"/>
      <c r="H1991" s="81"/>
      <c r="I1991" s="84">
        <f>Table13[[#This Row],[Fecha 
de 
expedición]]+1461</f>
        <v>1461</v>
      </c>
      <c r="J1991" s="62" t="str">
        <f t="shared" ca="1" si="93"/>
        <v>no</v>
      </c>
      <c r="K1991" s="8" t="str">
        <f t="shared" ca="1" si="94"/>
        <v/>
      </c>
      <c r="L1991" s="8"/>
      <c r="M1991" s="8" t="str">
        <f t="shared" ca="1" si="95"/>
        <v>si</v>
      </c>
      <c r="Q1991" s="23" t="str" cm="1">
        <f t="array" aca="1" ref="Q1991" ca="1">_xlfn.IFS(J1991="no","no",$B$10="si","si")</f>
        <v>no</v>
      </c>
    </row>
    <row r="1992" spans="1:17" x14ac:dyDescent="0.3">
      <c r="A1992" s="61"/>
      <c r="B1992" s="56"/>
      <c r="C1992" s="57"/>
      <c r="D1992" s="38"/>
      <c r="E1992" s="60"/>
      <c r="F1992" s="38"/>
      <c r="G1992" s="39"/>
      <c r="H1992" s="81"/>
      <c r="I1992" s="84">
        <f>Table13[[#This Row],[Fecha 
de 
expedición]]+1461</f>
        <v>1461</v>
      </c>
      <c r="J1992" s="62" t="str">
        <f t="shared" ca="1" si="93"/>
        <v>no</v>
      </c>
      <c r="K1992" s="8" t="str">
        <f t="shared" ca="1" si="94"/>
        <v/>
      </c>
      <c r="L1992" s="8"/>
      <c r="M1992" s="8" t="str">
        <f t="shared" ca="1" si="95"/>
        <v>si</v>
      </c>
      <c r="Q1992" s="23" t="str" cm="1">
        <f t="array" aca="1" ref="Q1992" ca="1">_xlfn.IFS(J1992="no","no",$B$10="si","si")</f>
        <v>no</v>
      </c>
    </row>
    <row r="1993" spans="1:17" x14ac:dyDescent="0.3">
      <c r="A1993" s="61"/>
      <c r="B1993" s="56"/>
      <c r="C1993" s="57"/>
      <c r="D1993" s="38"/>
      <c r="E1993" s="60"/>
      <c r="F1993" s="38"/>
      <c r="G1993" s="39"/>
      <c r="H1993" s="81"/>
      <c r="I1993" s="84">
        <f>Table13[[#This Row],[Fecha 
de 
expedición]]+1461</f>
        <v>1461</v>
      </c>
      <c r="J1993" s="62" t="str">
        <f t="shared" ca="1" si="93"/>
        <v>no</v>
      </c>
      <c r="K1993" s="8" t="str">
        <f t="shared" ca="1" si="94"/>
        <v/>
      </c>
      <c r="L1993" s="8"/>
      <c r="M1993" s="8" t="str">
        <f t="shared" ca="1" si="95"/>
        <v>si</v>
      </c>
      <c r="Q1993" s="23" t="str" cm="1">
        <f t="array" aca="1" ref="Q1993" ca="1">_xlfn.IFS(J1993="no","no",$B$10="si","si")</f>
        <v>no</v>
      </c>
    </row>
    <row r="1994" spans="1:17" x14ac:dyDescent="0.3">
      <c r="A1994" s="61"/>
      <c r="B1994" s="56"/>
      <c r="C1994" s="57"/>
      <c r="D1994" s="38"/>
      <c r="E1994" s="60"/>
      <c r="F1994" s="38"/>
      <c r="G1994" s="39"/>
      <c r="H1994" s="81"/>
      <c r="I1994" s="84">
        <f>Table13[[#This Row],[Fecha 
de 
expedición]]+1461</f>
        <v>1461</v>
      </c>
      <c r="J1994" s="62" t="str">
        <f t="shared" ca="1" si="93"/>
        <v>no</v>
      </c>
      <c r="K1994" s="8" t="str">
        <f t="shared" ca="1" si="94"/>
        <v/>
      </c>
      <c r="L1994" s="8"/>
      <c r="M1994" s="8" t="str">
        <f t="shared" ca="1" si="95"/>
        <v>si</v>
      </c>
      <c r="Q1994" s="23" t="str" cm="1">
        <f t="array" aca="1" ref="Q1994" ca="1">_xlfn.IFS(J1994="no","no",$B$10="si","si")</f>
        <v>no</v>
      </c>
    </row>
    <row r="1995" spans="1:17" x14ac:dyDescent="0.3">
      <c r="A1995" s="61"/>
      <c r="B1995" s="56"/>
      <c r="C1995" s="57"/>
      <c r="D1995" s="38"/>
      <c r="E1995" s="60"/>
      <c r="F1995" s="38"/>
      <c r="G1995" s="39"/>
      <c r="H1995" s="81"/>
      <c r="I1995" s="84">
        <f>Table13[[#This Row],[Fecha 
de 
expedición]]+1461</f>
        <v>1461</v>
      </c>
      <c r="J1995" s="62" t="str">
        <f t="shared" ca="1" si="93"/>
        <v>no</v>
      </c>
      <c r="K1995" s="8" t="str">
        <f t="shared" ca="1" si="94"/>
        <v/>
      </c>
      <c r="L1995" s="8"/>
      <c r="M1995" s="8" t="str">
        <f t="shared" ca="1" si="95"/>
        <v>si</v>
      </c>
      <c r="Q1995" s="23" t="str" cm="1">
        <f t="array" aca="1" ref="Q1995" ca="1">_xlfn.IFS(J1995="no","no",$B$10="si","si")</f>
        <v>no</v>
      </c>
    </row>
    <row r="1996" spans="1:17" x14ac:dyDescent="0.3">
      <c r="A1996" s="61"/>
      <c r="B1996" s="56"/>
      <c r="C1996" s="57"/>
      <c r="D1996" s="38"/>
      <c r="E1996" s="60"/>
      <c r="F1996" s="38"/>
      <c r="G1996" s="39"/>
      <c r="H1996" s="81"/>
      <c r="I1996" s="84">
        <f>Table13[[#This Row],[Fecha 
de 
expedición]]+1461</f>
        <v>1461</v>
      </c>
      <c r="J1996" s="62" t="str">
        <f t="shared" ca="1" si="93"/>
        <v>no</v>
      </c>
      <c r="K1996" s="8" t="str">
        <f t="shared" ca="1" si="94"/>
        <v/>
      </c>
      <c r="L1996" s="8"/>
      <c r="M1996" s="8" t="str">
        <f t="shared" ca="1" si="95"/>
        <v>si</v>
      </c>
      <c r="Q1996" s="23" t="str" cm="1">
        <f t="array" aca="1" ref="Q1996" ca="1">_xlfn.IFS(J1996="no","no",$B$10="si","si")</f>
        <v>no</v>
      </c>
    </row>
    <row r="1997" spans="1:17" x14ac:dyDescent="0.3">
      <c r="A1997" s="61"/>
      <c r="B1997" s="56"/>
      <c r="C1997" s="57"/>
      <c r="D1997" s="38"/>
      <c r="E1997" s="60"/>
      <c r="F1997" s="38"/>
      <c r="G1997" s="39"/>
      <c r="H1997" s="81"/>
      <c r="I1997" s="84">
        <f>Table13[[#This Row],[Fecha 
de 
expedición]]+1461</f>
        <v>1461</v>
      </c>
      <c r="J1997" s="62" t="str">
        <f t="shared" ca="1" si="93"/>
        <v>no</v>
      </c>
      <c r="K1997" s="8" t="str">
        <f t="shared" ca="1" si="94"/>
        <v/>
      </c>
      <c r="L1997" s="8"/>
      <c r="M1997" s="8" t="str">
        <f t="shared" ca="1" si="95"/>
        <v>si</v>
      </c>
      <c r="Q1997" s="23" t="str" cm="1">
        <f t="array" aca="1" ref="Q1997" ca="1">_xlfn.IFS(J1997="no","no",$B$10="si","si")</f>
        <v>no</v>
      </c>
    </row>
    <row r="1998" spans="1:17" x14ac:dyDescent="0.3">
      <c r="A1998" s="61"/>
      <c r="B1998" s="56"/>
      <c r="C1998" s="57"/>
      <c r="D1998" s="38"/>
      <c r="E1998" s="60"/>
      <c r="F1998" s="38"/>
      <c r="G1998" s="39"/>
      <c r="H1998" s="81"/>
      <c r="I1998" s="84">
        <f>Table13[[#This Row],[Fecha 
de 
expedición]]+1461</f>
        <v>1461</v>
      </c>
      <c r="J1998" s="62" t="str">
        <f t="shared" ca="1" si="93"/>
        <v>no</v>
      </c>
      <c r="K1998" s="8" t="str">
        <f t="shared" ca="1" si="94"/>
        <v/>
      </c>
      <c r="L1998" s="8"/>
      <c r="M1998" s="8" t="str">
        <f t="shared" ca="1" si="95"/>
        <v>si</v>
      </c>
      <c r="Q1998" s="23" t="str" cm="1">
        <f t="array" aca="1" ref="Q1998" ca="1">_xlfn.IFS(J1998="no","no",$B$10="si","si")</f>
        <v>no</v>
      </c>
    </row>
    <row r="1999" spans="1:17" x14ac:dyDescent="0.3">
      <c r="A1999" s="61"/>
      <c r="B1999" s="56"/>
      <c r="C1999" s="57"/>
      <c r="D1999" s="38"/>
      <c r="E1999" s="60"/>
      <c r="F1999" s="38"/>
      <c r="G1999" s="39"/>
      <c r="H1999" s="81"/>
      <c r="I1999" s="84">
        <f>Table13[[#This Row],[Fecha 
de 
expedición]]+1461</f>
        <v>1461</v>
      </c>
      <c r="J1999" s="62" t="str">
        <f t="shared" ca="1" si="93"/>
        <v>no</v>
      </c>
      <c r="K1999" s="8" t="str">
        <f t="shared" ca="1" si="94"/>
        <v/>
      </c>
      <c r="L1999" s="8"/>
      <c r="M1999" s="8" t="str">
        <f t="shared" ca="1" si="95"/>
        <v>si</v>
      </c>
      <c r="Q1999" s="23" t="str" cm="1">
        <f t="array" aca="1" ref="Q1999" ca="1">_xlfn.IFS(J1999="no","no",$B$10="si","si")</f>
        <v>no</v>
      </c>
    </row>
    <row r="2000" spans="1:17" x14ac:dyDescent="0.3">
      <c r="A2000" s="61"/>
      <c r="B2000" s="56"/>
      <c r="C2000" s="57"/>
      <c r="D2000" s="38"/>
      <c r="E2000" s="60"/>
      <c r="F2000" s="38"/>
      <c r="G2000" s="39"/>
      <c r="H2000" s="81"/>
      <c r="I2000" s="84">
        <f>Table13[[#This Row],[Fecha 
de 
expedición]]+1461</f>
        <v>1461</v>
      </c>
      <c r="J2000" s="62" t="str">
        <f t="shared" ca="1" si="93"/>
        <v>no</v>
      </c>
      <c r="K2000" s="8" t="str">
        <f t="shared" ca="1" si="94"/>
        <v/>
      </c>
      <c r="L2000" s="8"/>
      <c r="M2000" s="8" t="str">
        <f t="shared" ca="1" si="95"/>
        <v>si</v>
      </c>
      <c r="Q2000" s="23" t="str" cm="1">
        <f t="array" aca="1" ref="Q2000" ca="1">_xlfn.IFS(J2000="no","no",$B$10="si","si")</f>
        <v>no</v>
      </c>
    </row>
    <row r="2001" spans="1:17" x14ac:dyDescent="0.3">
      <c r="A2001" s="61"/>
      <c r="B2001" s="56"/>
      <c r="C2001" s="57"/>
      <c r="D2001" s="38"/>
      <c r="E2001" s="60"/>
      <c r="F2001" s="38"/>
      <c r="G2001" s="39"/>
      <c r="H2001" s="81"/>
      <c r="I2001" s="84">
        <f>Table13[[#This Row],[Fecha 
de 
expedición]]+1461</f>
        <v>1461</v>
      </c>
      <c r="J2001" s="62" t="str">
        <f t="shared" ref="J2001:J2064" ca="1" si="96">IF(I2001&gt;=TODAY(),"si","no")</f>
        <v>no</v>
      </c>
      <c r="K2001" s="8" t="str">
        <f t="shared" ref="K2001:K2064" ca="1" si="97">IF(ABS(_xlfn.DAYS(TODAY(),I2001))&lt;$B$9,"Debe renovar licencia luego de curso de 8 horas","")</f>
        <v/>
      </c>
      <c r="L2001" s="8"/>
      <c r="M2001" s="8" t="str">
        <f t="shared" ref="M2001:M2064" ca="1" si="98">IF(AND(J2001="no",$B$10="si"),"si","no")</f>
        <v>si</v>
      </c>
      <c r="Q2001" s="23" t="str" cm="1">
        <f t="array" aca="1" ref="Q2001" ca="1">_xlfn.IFS(J2001="no","no",$B$10="si","si")</f>
        <v>no</v>
      </c>
    </row>
    <row r="2002" spans="1:17" x14ac:dyDescent="0.3">
      <c r="A2002" s="61"/>
      <c r="B2002" s="56"/>
      <c r="C2002" s="57"/>
      <c r="D2002" s="38"/>
      <c r="E2002" s="60"/>
      <c r="F2002" s="38"/>
      <c r="G2002" s="39"/>
      <c r="H2002" s="81"/>
      <c r="I2002" s="84">
        <f>Table13[[#This Row],[Fecha 
de 
expedición]]+1461</f>
        <v>1461</v>
      </c>
      <c r="J2002" s="62" t="str">
        <f t="shared" ca="1" si="96"/>
        <v>no</v>
      </c>
      <c r="K2002" s="8" t="str">
        <f t="shared" ca="1" si="97"/>
        <v/>
      </c>
      <c r="L2002" s="8"/>
      <c r="M2002" s="8" t="str">
        <f t="shared" ca="1" si="98"/>
        <v>si</v>
      </c>
      <c r="Q2002" s="23" t="str" cm="1">
        <f t="array" aca="1" ref="Q2002" ca="1">_xlfn.IFS(J2002="no","no",$B$10="si","si")</f>
        <v>no</v>
      </c>
    </row>
    <row r="2003" spans="1:17" x14ac:dyDescent="0.3">
      <c r="A2003" s="61"/>
      <c r="B2003" s="56"/>
      <c r="C2003" s="57"/>
      <c r="D2003" s="38"/>
      <c r="E2003" s="60"/>
      <c r="F2003" s="38"/>
      <c r="G2003" s="39"/>
      <c r="H2003" s="81"/>
      <c r="I2003" s="84">
        <f>Table13[[#This Row],[Fecha 
de 
expedición]]+1461</f>
        <v>1461</v>
      </c>
      <c r="J2003" s="62" t="str">
        <f t="shared" ca="1" si="96"/>
        <v>no</v>
      </c>
      <c r="K2003" s="8" t="str">
        <f t="shared" ca="1" si="97"/>
        <v/>
      </c>
      <c r="L2003" s="8"/>
      <c r="M2003" s="8" t="str">
        <f t="shared" ca="1" si="98"/>
        <v>si</v>
      </c>
      <c r="Q2003" s="23" t="str" cm="1">
        <f t="array" aca="1" ref="Q2003" ca="1">_xlfn.IFS(J2003="no","no",$B$10="si","si")</f>
        <v>no</v>
      </c>
    </row>
    <row r="2004" spans="1:17" x14ac:dyDescent="0.3">
      <c r="A2004" s="61"/>
      <c r="B2004" s="56"/>
      <c r="C2004" s="57"/>
      <c r="D2004" s="38"/>
      <c r="E2004" s="60"/>
      <c r="F2004" s="38"/>
      <c r="G2004" s="39"/>
      <c r="H2004" s="81"/>
      <c r="I2004" s="84">
        <f>Table13[[#This Row],[Fecha 
de 
expedición]]+1461</f>
        <v>1461</v>
      </c>
      <c r="J2004" s="62" t="str">
        <f t="shared" ca="1" si="96"/>
        <v>no</v>
      </c>
      <c r="K2004" s="8" t="str">
        <f t="shared" ca="1" si="97"/>
        <v/>
      </c>
      <c r="L2004" s="8"/>
      <c r="M2004" s="8" t="str">
        <f t="shared" ca="1" si="98"/>
        <v>si</v>
      </c>
      <c r="Q2004" s="23" t="str" cm="1">
        <f t="array" aca="1" ref="Q2004" ca="1">_xlfn.IFS(J2004="no","no",$B$10="si","si")</f>
        <v>no</v>
      </c>
    </row>
    <row r="2005" spans="1:17" x14ac:dyDescent="0.3">
      <c r="A2005" s="61"/>
      <c r="B2005" s="56"/>
      <c r="C2005" s="57"/>
      <c r="D2005" s="38"/>
      <c r="E2005" s="60"/>
      <c r="F2005" s="38"/>
      <c r="G2005" s="39"/>
      <c r="H2005" s="81"/>
      <c r="I2005" s="84">
        <f>Table13[[#This Row],[Fecha 
de 
expedición]]+1461</f>
        <v>1461</v>
      </c>
      <c r="J2005" s="62" t="str">
        <f t="shared" ca="1" si="96"/>
        <v>no</v>
      </c>
      <c r="K2005" s="8" t="str">
        <f t="shared" ca="1" si="97"/>
        <v/>
      </c>
      <c r="L2005" s="8"/>
      <c r="M2005" s="8" t="str">
        <f t="shared" ca="1" si="98"/>
        <v>si</v>
      </c>
      <c r="Q2005" s="23" t="str" cm="1">
        <f t="array" aca="1" ref="Q2005" ca="1">_xlfn.IFS(J2005="no","no",$B$10="si","si")</f>
        <v>no</v>
      </c>
    </row>
    <row r="2006" spans="1:17" x14ac:dyDescent="0.3">
      <c r="A2006" s="61"/>
      <c r="B2006" s="56"/>
      <c r="C2006" s="57"/>
      <c r="D2006" s="38"/>
      <c r="E2006" s="60"/>
      <c r="F2006" s="38"/>
      <c r="G2006" s="39"/>
      <c r="H2006" s="81"/>
      <c r="I2006" s="84">
        <f>Table13[[#This Row],[Fecha 
de 
expedición]]+1461</f>
        <v>1461</v>
      </c>
      <c r="J2006" s="62" t="str">
        <f t="shared" ca="1" si="96"/>
        <v>no</v>
      </c>
      <c r="K2006" s="8" t="str">
        <f t="shared" ca="1" si="97"/>
        <v/>
      </c>
      <c r="L2006" s="8"/>
      <c r="M2006" s="8" t="str">
        <f t="shared" ca="1" si="98"/>
        <v>si</v>
      </c>
      <c r="Q2006" s="23" t="str" cm="1">
        <f t="array" aca="1" ref="Q2006" ca="1">_xlfn.IFS(J2006="no","no",$B$10="si","si")</f>
        <v>no</v>
      </c>
    </row>
    <row r="2007" spans="1:17" x14ac:dyDescent="0.3">
      <c r="A2007" s="61"/>
      <c r="B2007" s="56"/>
      <c r="C2007" s="57"/>
      <c r="D2007" s="38"/>
      <c r="E2007" s="60"/>
      <c r="F2007" s="38"/>
      <c r="G2007" s="39"/>
      <c r="H2007" s="81"/>
      <c r="I2007" s="84">
        <f>Table13[[#This Row],[Fecha 
de 
expedición]]+1461</f>
        <v>1461</v>
      </c>
      <c r="J2007" s="62" t="str">
        <f t="shared" ca="1" si="96"/>
        <v>no</v>
      </c>
      <c r="K2007" s="8" t="str">
        <f t="shared" ca="1" si="97"/>
        <v/>
      </c>
      <c r="L2007" s="8"/>
      <c r="M2007" s="8" t="str">
        <f t="shared" ca="1" si="98"/>
        <v>si</v>
      </c>
      <c r="Q2007" s="23" t="str" cm="1">
        <f t="array" aca="1" ref="Q2007" ca="1">_xlfn.IFS(J2007="no","no",$B$10="si","si")</f>
        <v>no</v>
      </c>
    </row>
    <row r="2008" spans="1:17" x14ac:dyDescent="0.3">
      <c r="A2008" s="61"/>
      <c r="B2008" s="56"/>
      <c r="C2008" s="57"/>
      <c r="D2008" s="38"/>
      <c r="E2008" s="60"/>
      <c r="F2008" s="38"/>
      <c r="G2008" s="39"/>
      <c r="H2008" s="81"/>
      <c r="I2008" s="84">
        <f>Table13[[#This Row],[Fecha 
de 
expedición]]+1461</f>
        <v>1461</v>
      </c>
      <c r="J2008" s="62" t="str">
        <f t="shared" ca="1" si="96"/>
        <v>no</v>
      </c>
      <c r="K2008" s="8" t="str">
        <f t="shared" ca="1" si="97"/>
        <v/>
      </c>
      <c r="L2008" s="8"/>
      <c r="M2008" s="8" t="str">
        <f t="shared" ca="1" si="98"/>
        <v>si</v>
      </c>
      <c r="Q2008" s="23" t="str" cm="1">
        <f t="array" aca="1" ref="Q2008" ca="1">_xlfn.IFS(J2008="no","no",$B$10="si","si")</f>
        <v>no</v>
      </c>
    </row>
    <row r="2009" spans="1:17" x14ac:dyDescent="0.3">
      <c r="A2009" s="61"/>
      <c r="B2009" s="56"/>
      <c r="C2009" s="57"/>
      <c r="D2009" s="38"/>
      <c r="E2009" s="60"/>
      <c r="F2009" s="38"/>
      <c r="G2009" s="39"/>
      <c r="H2009" s="81"/>
      <c r="I2009" s="84">
        <f>Table13[[#This Row],[Fecha 
de 
expedición]]+1461</f>
        <v>1461</v>
      </c>
      <c r="J2009" s="62" t="str">
        <f t="shared" ca="1" si="96"/>
        <v>no</v>
      </c>
      <c r="K2009" s="8" t="str">
        <f t="shared" ca="1" si="97"/>
        <v/>
      </c>
      <c r="L2009" s="8"/>
      <c r="M2009" s="8" t="str">
        <f t="shared" ca="1" si="98"/>
        <v>si</v>
      </c>
      <c r="Q2009" s="23" t="str" cm="1">
        <f t="array" aca="1" ref="Q2009" ca="1">_xlfn.IFS(J2009="no","no",$B$10="si","si")</f>
        <v>no</v>
      </c>
    </row>
    <row r="2010" spans="1:17" x14ac:dyDescent="0.3">
      <c r="A2010" s="61"/>
      <c r="B2010" s="56"/>
      <c r="C2010" s="57"/>
      <c r="D2010" s="38"/>
      <c r="E2010" s="60"/>
      <c r="F2010" s="38"/>
      <c r="G2010" s="39"/>
      <c r="H2010" s="81"/>
      <c r="I2010" s="84">
        <f>Table13[[#This Row],[Fecha 
de 
expedición]]+1461</f>
        <v>1461</v>
      </c>
      <c r="J2010" s="62" t="str">
        <f t="shared" ca="1" si="96"/>
        <v>no</v>
      </c>
      <c r="K2010" s="8" t="str">
        <f t="shared" ca="1" si="97"/>
        <v/>
      </c>
      <c r="L2010" s="8"/>
      <c r="M2010" s="8" t="str">
        <f t="shared" ca="1" si="98"/>
        <v>si</v>
      </c>
      <c r="Q2010" s="23" t="str" cm="1">
        <f t="array" aca="1" ref="Q2010" ca="1">_xlfn.IFS(J2010="no","no",$B$10="si","si")</f>
        <v>no</v>
      </c>
    </row>
    <row r="2011" spans="1:17" x14ac:dyDescent="0.3">
      <c r="A2011" s="61"/>
      <c r="B2011" s="56"/>
      <c r="C2011" s="57"/>
      <c r="D2011" s="38"/>
      <c r="E2011" s="60"/>
      <c r="F2011" s="38"/>
      <c r="G2011" s="39"/>
      <c r="H2011" s="81"/>
      <c r="I2011" s="84">
        <f>Table13[[#This Row],[Fecha 
de 
expedición]]+1461</f>
        <v>1461</v>
      </c>
      <c r="J2011" s="62" t="str">
        <f t="shared" ca="1" si="96"/>
        <v>no</v>
      </c>
      <c r="K2011" s="8" t="str">
        <f t="shared" ca="1" si="97"/>
        <v/>
      </c>
      <c r="L2011" s="8"/>
      <c r="M2011" s="8" t="str">
        <f t="shared" ca="1" si="98"/>
        <v>si</v>
      </c>
      <c r="Q2011" s="23" t="str" cm="1">
        <f t="array" aca="1" ref="Q2011" ca="1">_xlfn.IFS(J2011="no","no",$B$10="si","si")</f>
        <v>no</v>
      </c>
    </row>
    <row r="2012" spans="1:17" x14ac:dyDescent="0.3">
      <c r="A2012" s="61"/>
      <c r="B2012" s="56"/>
      <c r="C2012" s="57"/>
      <c r="D2012" s="38"/>
      <c r="E2012" s="60"/>
      <c r="F2012" s="38"/>
      <c r="G2012" s="39"/>
      <c r="H2012" s="81"/>
      <c r="I2012" s="84">
        <f>Table13[[#This Row],[Fecha 
de 
expedición]]+1461</f>
        <v>1461</v>
      </c>
      <c r="J2012" s="62" t="str">
        <f t="shared" ca="1" si="96"/>
        <v>no</v>
      </c>
      <c r="K2012" s="8" t="str">
        <f t="shared" ca="1" si="97"/>
        <v/>
      </c>
      <c r="L2012" s="8"/>
      <c r="M2012" s="8" t="str">
        <f t="shared" ca="1" si="98"/>
        <v>si</v>
      </c>
      <c r="Q2012" s="23" t="str" cm="1">
        <f t="array" aca="1" ref="Q2012" ca="1">_xlfn.IFS(J2012="no","no",$B$10="si","si")</f>
        <v>no</v>
      </c>
    </row>
    <row r="2013" spans="1:17" x14ac:dyDescent="0.3">
      <c r="A2013" s="61"/>
      <c r="B2013" s="56"/>
      <c r="C2013" s="57"/>
      <c r="D2013" s="38"/>
      <c r="E2013" s="60"/>
      <c r="F2013" s="38"/>
      <c r="G2013" s="39"/>
      <c r="H2013" s="81"/>
      <c r="I2013" s="84">
        <f>Table13[[#This Row],[Fecha 
de 
expedición]]+1461</f>
        <v>1461</v>
      </c>
      <c r="J2013" s="62" t="str">
        <f t="shared" ca="1" si="96"/>
        <v>no</v>
      </c>
      <c r="K2013" s="8" t="str">
        <f t="shared" ca="1" si="97"/>
        <v/>
      </c>
      <c r="L2013" s="8"/>
      <c r="M2013" s="8" t="str">
        <f t="shared" ca="1" si="98"/>
        <v>si</v>
      </c>
      <c r="Q2013" s="23" t="str" cm="1">
        <f t="array" aca="1" ref="Q2013" ca="1">_xlfn.IFS(J2013="no","no",$B$10="si","si")</f>
        <v>no</v>
      </c>
    </row>
    <row r="2014" spans="1:17" x14ac:dyDescent="0.3">
      <c r="A2014" s="61"/>
      <c r="B2014" s="56"/>
      <c r="C2014" s="57"/>
      <c r="D2014" s="38"/>
      <c r="E2014" s="60"/>
      <c r="F2014" s="38"/>
      <c r="G2014" s="39"/>
      <c r="H2014" s="81"/>
      <c r="I2014" s="84">
        <f>Table13[[#This Row],[Fecha 
de 
expedición]]+1461</f>
        <v>1461</v>
      </c>
      <c r="J2014" s="62" t="str">
        <f t="shared" ca="1" si="96"/>
        <v>no</v>
      </c>
      <c r="K2014" s="8" t="str">
        <f t="shared" ca="1" si="97"/>
        <v/>
      </c>
      <c r="L2014" s="8"/>
      <c r="M2014" s="8" t="str">
        <f t="shared" ca="1" si="98"/>
        <v>si</v>
      </c>
      <c r="Q2014" s="23" t="str" cm="1">
        <f t="array" aca="1" ref="Q2014" ca="1">_xlfn.IFS(J2014="no","no",$B$10="si","si")</f>
        <v>no</v>
      </c>
    </row>
    <row r="2015" spans="1:17" x14ac:dyDescent="0.3">
      <c r="A2015" s="61"/>
      <c r="B2015" s="56"/>
      <c r="C2015" s="57"/>
      <c r="D2015" s="38"/>
      <c r="E2015" s="60"/>
      <c r="F2015" s="38"/>
      <c r="G2015" s="39"/>
      <c r="H2015" s="81"/>
      <c r="I2015" s="84">
        <f>Table13[[#This Row],[Fecha 
de 
expedición]]+1461</f>
        <v>1461</v>
      </c>
      <c r="J2015" s="62" t="str">
        <f t="shared" ca="1" si="96"/>
        <v>no</v>
      </c>
      <c r="K2015" s="8" t="str">
        <f t="shared" ca="1" si="97"/>
        <v/>
      </c>
      <c r="L2015" s="8"/>
      <c r="M2015" s="8" t="str">
        <f t="shared" ca="1" si="98"/>
        <v>si</v>
      </c>
      <c r="Q2015" s="23" t="str" cm="1">
        <f t="array" aca="1" ref="Q2015" ca="1">_xlfn.IFS(J2015="no","no",$B$10="si","si")</f>
        <v>no</v>
      </c>
    </row>
    <row r="2016" spans="1:17" x14ac:dyDescent="0.3">
      <c r="A2016" s="61"/>
      <c r="B2016" s="56"/>
      <c r="C2016" s="57"/>
      <c r="D2016" s="38"/>
      <c r="E2016" s="60"/>
      <c r="F2016" s="38"/>
      <c r="G2016" s="39"/>
      <c r="H2016" s="81"/>
      <c r="I2016" s="84">
        <f>Table13[[#This Row],[Fecha 
de 
expedición]]+1461</f>
        <v>1461</v>
      </c>
      <c r="J2016" s="62" t="str">
        <f t="shared" ca="1" si="96"/>
        <v>no</v>
      </c>
      <c r="K2016" s="8" t="str">
        <f t="shared" ca="1" si="97"/>
        <v/>
      </c>
      <c r="L2016" s="8"/>
      <c r="M2016" s="8" t="str">
        <f t="shared" ca="1" si="98"/>
        <v>si</v>
      </c>
      <c r="Q2016" s="23" t="str" cm="1">
        <f t="array" aca="1" ref="Q2016" ca="1">_xlfn.IFS(J2016="no","no",$B$10="si","si")</f>
        <v>no</v>
      </c>
    </row>
    <row r="2017" spans="1:17" x14ac:dyDescent="0.3">
      <c r="A2017" s="61"/>
      <c r="B2017" s="56"/>
      <c r="C2017" s="57"/>
      <c r="D2017" s="38"/>
      <c r="E2017" s="60"/>
      <c r="F2017" s="38"/>
      <c r="G2017" s="39"/>
      <c r="H2017" s="81"/>
      <c r="I2017" s="84">
        <f>Table13[[#This Row],[Fecha 
de 
expedición]]+1461</f>
        <v>1461</v>
      </c>
      <c r="J2017" s="62" t="str">
        <f t="shared" ca="1" si="96"/>
        <v>no</v>
      </c>
      <c r="K2017" s="8" t="str">
        <f t="shared" ca="1" si="97"/>
        <v/>
      </c>
      <c r="L2017" s="8"/>
      <c r="M2017" s="8" t="str">
        <f t="shared" ca="1" si="98"/>
        <v>si</v>
      </c>
      <c r="Q2017" s="23" t="str" cm="1">
        <f t="array" aca="1" ref="Q2017" ca="1">_xlfn.IFS(J2017="no","no",$B$10="si","si")</f>
        <v>no</v>
      </c>
    </row>
    <row r="2018" spans="1:17" x14ac:dyDescent="0.3">
      <c r="A2018" s="61"/>
      <c r="B2018" s="56"/>
      <c r="C2018" s="57"/>
      <c r="D2018" s="38"/>
      <c r="E2018" s="60"/>
      <c r="F2018" s="38"/>
      <c r="G2018" s="39"/>
      <c r="H2018" s="81"/>
      <c r="I2018" s="84">
        <f>Table13[[#This Row],[Fecha 
de 
expedición]]+1461</f>
        <v>1461</v>
      </c>
      <c r="J2018" s="62" t="str">
        <f t="shared" ca="1" si="96"/>
        <v>no</v>
      </c>
      <c r="K2018" s="8" t="str">
        <f t="shared" ca="1" si="97"/>
        <v/>
      </c>
      <c r="L2018" s="8"/>
      <c r="M2018" s="8" t="str">
        <f t="shared" ca="1" si="98"/>
        <v>si</v>
      </c>
      <c r="Q2018" s="23" t="str" cm="1">
        <f t="array" aca="1" ref="Q2018" ca="1">_xlfn.IFS(J2018="no","no",$B$10="si","si")</f>
        <v>no</v>
      </c>
    </row>
    <row r="2019" spans="1:17" x14ac:dyDescent="0.3">
      <c r="A2019" s="61"/>
      <c r="B2019" s="56"/>
      <c r="C2019" s="57"/>
      <c r="D2019" s="38"/>
      <c r="E2019" s="60"/>
      <c r="F2019" s="38"/>
      <c r="G2019" s="39"/>
      <c r="H2019" s="81"/>
      <c r="I2019" s="84">
        <f>Table13[[#This Row],[Fecha 
de 
expedición]]+1461</f>
        <v>1461</v>
      </c>
      <c r="J2019" s="62" t="str">
        <f t="shared" ca="1" si="96"/>
        <v>no</v>
      </c>
      <c r="K2019" s="8" t="str">
        <f t="shared" ca="1" si="97"/>
        <v/>
      </c>
      <c r="L2019" s="8"/>
      <c r="M2019" s="8" t="str">
        <f t="shared" ca="1" si="98"/>
        <v>si</v>
      </c>
      <c r="Q2019" s="23" t="str" cm="1">
        <f t="array" aca="1" ref="Q2019" ca="1">_xlfn.IFS(J2019="no","no",$B$10="si","si")</f>
        <v>no</v>
      </c>
    </row>
    <row r="2020" spans="1:17" x14ac:dyDescent="0.3">
      <c r="A2020" s="61"/>
      <c r="B2020" s="56"/>
      <c r="C2020" s="57"/>
      <c r="D2020" s="38"/>
      <c r="E2020" s="60"/>
      <c r="F2020" s="38"/>
      <c r="G2020" s="39"/>
      <c r="H2020" s="81"/>
      <c r="I2020" s="84">
        <f>Table13[[#This Row],[Fecha 
de 
expedición]]+1461</f>
        <v>1461</v>
      </c>
      <c r="J2020" s="62" t="str">
        <f t="shared" ca="1" si="96"/>
        <v>no</v>
      </c>
      <c r="K2020" s="8" t="str">
        <f t="shared" ca="1" si="97"/>
        <v/>
      </c>
      <c r="L2020" s="8"/>
      <c r="M2020" s="8" t="str">
        <f t="shared" ca="1" si="98"/>
        <v>si</v>
      </c>
      <c r="Q2020" s="23" t="str" cm="1">
        <f t="array" aca="1" ref="Q2020" ca="1">_xlfn.IFS(J2020="no","no",$B$10="si","si")</f>
        <v>no</v>
      </c>
    </row>
    <row r="2021" spans="1:17" x14ac:dyDescent="0.3">
      <c r="A2021" s="61"/>
      <c r="B2021" s="56"/>
      <c r="C2021" s="57"/>
      <c r="D2021" s="38"/>
      <c r="E2021" s="60"/>
      <c r="F2021" s="38"/>
      <c r="G2021" s="39"/>
      <c r="H2021" s="81"/>
      <c r="I2021" s="84">
        <f>Table13[[#This Row],[Fecha 
de 
expedición]]+1461</f>
        <v>1461</v>
      </c>
      <c r="J2021" s="62" t="str">
        <f t="shared" ca="1" si="96"/>
        <v>no</v>
      </c>
      <c r="K2021" s="8" t="str">
        <f t="shared" ca="1" si="97"/>
        <v/>
      </c>
      <c r="L2021" s="8"/>
      <c r="M2021" s="8" t="str">
        <f t="shared" ca="1" si="98"/>
        <v>si</v>
      </c>
      <c r="Q2021" s="23" t="str" cm="1">
        <f t="array" aca="1" ref="Q2021" ca="1">_xlfn.IFS(J2021="no","no",$B$10="si","si")</f>
        <v>no</v>
      </c>
    </row>
    <row r="2022" spans="1:17" x14ac:dyDescent="0.3">
      <c r="A2022" s="61"/>
      <c r="B2022" s="56"/>
      <c r="C2022" s="57"/>
      <c r="D2022" s="38"/>
      <c r="E2022" s="60"/>
      <c r="F2022" s="38"/>
      <c r="G2022" s="39"/>
      <c r="H2022" s="81"/>
      <c r="I2022" s="84">
        <f>Table13[[#This Row],[Fecha 
de 
expedición]]+1461</f>
        <v>1461</v>
      </c>
      <c r="J2022" s="62" t="str">
        <f t="shared" ca="1" si="96"/>
        <v>no</v>
      </c>
      <c r="K2022" s="8" t="str">
        <f t="shared" ca="1" si="97"/>
        <v/>
      </c>
      <c r="L2022" s="8"/>
      <c r="M2022" s="8" t="str">
        <f t="shared" ca="1" si="98"/>
        <v>si</v>
      </c>
      <c r="Q2022" s="23" t="str" cm="1">
        <f t="array" aca="1" ref="Q2022" ca="1">_xlfn.IFS(J2022="no","no",$B$10="si","si")</f>
        <v>no</v>
      </c>
    </row>
    <row r="2023" spans="1:17" x14ac:dyDescent="0.3">
      <c r="A2023" s="61"/>
      <c r="B2023" s="56"/>
      <c r="C2023" s="57"/>
      <c r="D2023" s="38"/>
      <c r="E2023" s="60"/>
      <c r="F2023" s="38"/>
      <c r="G2023" s="39"/>
      <c r="H2023" s="81"/>
      <c r="I2023" s="84">
        <f>Table13[[#This Row],[Fecha 
de 
expedición]]+1461</f>
        <v>1461</v>
      </c>
      <c r="J2023" s="62" t="str">
        <f t="shared" ca="1" si="96"/>
        <v>no</v>
      </c>
      <c r="K2023" s="8" t="str">
        <f t="shared" ca="1" si="97"/>
        <v/>
      </c>
      <c r="L2023" s="8"/>
      <c r="M2023" s="8" t="str">
        <f t="shared" ca="1" si="98"/>
        <v>si</v>
      </c>
      <c r="Q2023" s="23" t="str" cm="1">
        <f t="array" aca="1" ref="Q2023" ca="1">_xlfn.IFS(J2023="no","no",$B$10="si","si")</f>
        <v>no</v>
      </c>
    </row>
    <row r="2024" spans="1:17" x14ac:dyDescent="0.3">
      <c r="A2024" s="61"/>
      <c r="B2024" s="56"/>
      <c r="C2024" s="57"/>
      <c r="D2024" s="38"/>
      <c r="E2024" s="60"/>
      <c r="F2024" s="38"/>
      <c r="G2024" s="39"/>
      <c r="H2024" s="81"/>
      <c r="I2024" s="84">
        <f>Table13[[#This Row],[Fecha 
de 
expedición]]+1461</f>
        <v>1461</v>
      </c>
      <c r="J2024" s="62" t="str">
        <f t="shared" ca="1" si="96"/>
        <v>no</v>
      </c>
      <c r="K2024" s="8" t="str">
        <f t="shared" ca="1" si="97"/>
        <v/>
      </c>
      <c r="L2024" s="8"/>
      <c r="M2024" s="8" t="str">
        <f t="shared" ca="1" si="98"/>
        <v>si</v>
      </c>
      <c r="Q2024" s="23" t="str" cm="1">
        <f t="array" aca="1" ref="Q2024" ca="1">_xlfn.IFS(J2024="no","no",$B$10="si","si")</f>
        <v>no</v>
      </c>
    </row>
    <row r="2025" spans="1:17" x14ac:dyDescent="0.3">
      <c r="A2025" s="61"/>
      <c r="B2025" s="56"/>
      <c r="C2025" s="57"/>
      <c r="D2025" s="38"/>
      <c r="E2025" s="60"/>
      <c r="F2025" s="38"/>
      <c r="G2025" s="39"/>
      <c r="H2025" s="81"/>
      <c r="I2025" s="84">
        <f>Table13[[#This Row],[Fecha 
de 
expedición]]+1461</f>
        <v>1461</v>
      </c>
      <c r="J2025" s="62" t="str">
        <f t="shared" ca="1" si="96"/>
        <v>no</v>
      </c>
      <c r="K2025" s="8" t="str">
        <f t="shared" ca="1" si="97"/>
        <v/>
      </c>
      <c r="L2025" s="8"/>
      <c r="M2025" s="8" t="str">
        <f t="shared" ca="1" si="98"/>
        <v>si</v>
      </c>
      <c r="Q2025" s="23" t="str" cm="1">
        <f t="array" aca="1" ref="Q2025" ca="1">_xlfn.IFS(J2025="no","no",$B$10="si","si")</f>
        <v>no</v>
      </c>
    </row>
    <row r="2026" spans="1:17" x14ac:dyDescent="0.3">
      <c r="A2026" s="61"/>
      <c r="B2026" s="56"/>
      <c r="C2026" s="57"/>
      <c r="D2026" s="38"/>
      <c r="E2026" s="60"/>
      <c r="F2026" s="38"/>
      <c r="G2026" s="39"/>
      <c r="H2026" s="81"/>
      <c r="I2026" s="84">
        <f>Table13[[#This Row],[Fecha 
de 
expedición]]+1461</f>
        <v>1461</v>
      </c>
      <c r="J2026" s="62" t="str">
        <f t="shared" ca="1" si="96"/>
        <v>no</v>
      </c>
      <c r="K2026" s="8" t="str">
        <f t="shared" ca="1" si="97"/>
        <v/>
      </c>
      <c r="L2026" s="8"/>
      <c r="M2026" s="8" t="str">
        <f t="shared" ca="1" si="98"/>
        <v>si</v>
      </c>
      <c r="Q2026" s="23" t="str" cm="1">
        <f t="array" aca="1" ref="Q2026" ca="1">_xlfn.IFS(J2026="no","no",$B$10="si","si")</f>
        <v>no</v>
      </c>
    </row>
    <row r="2027" spans="1:17" x14ac:dyDescent="0.3">
      <c r="A2027" s="61"/>
      <c r="B2027" s="56"/>
      <c r="C2027" s="57"/>
      <c r="D2027" s="38"/>
      <c r="E2027" s="60"/>
      <c r="F2027" s="38"/>
      <c r="G2027" s="39"/>
      <c r="H2027" s="81"/>
      <c r="I2027" s="84">
        <f>Table13[[#This Row],[Fecha 
de 
expedición]]+1461</f>
        <v>1461</v>
      </c>
      <c r="J2027" s="62" t="str">
        <f t="shared" ca="1" si="96"/>
        <v>no</v>
      </c>
      <c r="K2027" s="8" t="str">
        <f t="shared" ca="1" si="97"/>
        <v/>
      </c>
      <c r="L2027" s="8"/>
      <c r="M2027" s="8" t="str">
        <f t="shared" ca="1" si="98"/>
        <v>si</v>
      </c>
      <c r="Q2027" s="23" t="str" cm="1">
        <f t="array" aca="1" ref="Q2027" ca="1">_xlfn.IFS(J2027="no","no",$B$10="si","si")</f>
        <v>no</v>
      </c>
    </row>
    <row r="2028" spans="1:17" x14ac:dyDescent="0.3">
      <c r="A2028" s="61"/>
      <c r="B2028" s="56"/>
      <c r="C2028" s="57"/>
      <c r="D2028" s="38"/>
      <c r="E2028" s="60"/>
      <c r="F2028" s="38"/>
      <c r="G2028" s="39"/>
      <c r="H2028" s="81"/>
      <c r="I2028" s="84">
        <f>Table13[[#This Row],[Fecha 
de 
expedición]]+1461</f>
        <v>1461</v>
      </c>
      <c r="J2028" s="62" t="str">
        <f t="shared" ca="1" si="96"/>
        <v>no</v>
      </c>
      <c r="K2028" s="8" t="str">
        <f t="shared" ca="1" si="97"/>
        <v/>
      </c>
      <c r="L2028" s="8"/>
      <c r="M2028" s="8" t="str">
        <f t="shared" ca="1" si="98"/>
        <v>si</v>
      </c>
      <c r="Q2028" s="23" t="str" cm="1">
        <f t="array" aca="1" ref="Q2028" ca="1">_xlfn.IFS(J2028="no","no",$B$10="si","si")</f>
        <v>no</v>
      </c>
    </row>
    <row r="2029" spans="1:17" x14ac:dyDescent="0.3">
      <c r="A2029" s="61"/>
      <c r="B2029" s="56"/>
      <c r="C2029" s="57"/>
      <c r="D2029" s="38"/>
      <c r="E2029" s="60"/>
      <c r="F2029" s="38"/>
      <c r="G2029" s="39"/>
      <c r="H2029" s="81"/>
      <c r="I2029" s="84">
        <f>Table13[[#This Row],[Fecha 
de 
expedición]]+1461</f>
        <v>1461</v>
      </c>
      <c r="J2029" s="62" t="str">
        <f t="shared" ca="1" si="96"/>
        <v>no</v>
      </c>
      <c r="K2029" s="8" t="str">
        <f t="shared" ca="1" si="97"/>
        <v/>
      </c>
      <c r="L2029" s="8"/>
      <c r="M2029" s="8" t="str">
        <f t="shared" ca="1" si="98"/>
        <v>si</v>
      </c>
      <c r="Q2029" s="23" t="str" cm="1">
        <f t="array" aca="1" ref="Q2029" ca="1">_xlfn.IFS(J2029="no","no",$B$10="si","si")</f>
        <v>no</v>
      </c>
    </row>
    <row r="2030" spans="1:17" x14ac:dyDescent="0.3">
      <c r="A2030" s="61"/>
      <c r="B2030" s="56"/>
      <c r="C2030" s="57"/>
      <c r="D2030" s="38"/>
      <c r="E2030" s="60"/>
      <c r="F2030" s="38"/>
      <c r="G2030" s="39"/>
      <c r="H2030" s="81"/>
      <c r="I2030" s="84">
        <f>Table13[[#This Row],[Fecha 
de 
expedición]]+1461</f>
        <v>1461</v>
      </c>
      <c r="J2030" s="62" t="str">
        <f t="shared" ca="1" si="96"/>
        <v>no</v>
      </c>
      <c r="K2030" s="8" t="str">
        <f t="shared" ca="1" si="97"/>
        <v/>
      </c>
      <c r="L2030" s="8"/>
      <c r="M2030" s="8" t="str">
        <f t="shared" ca="1" si="98"/>
        <v>si</v>
      </c>
      <c r="Q2030" s="23" t="str" cm="1">
        <f t="array" aca="1" ref="Q2030" ca="1">_xlfn.IFS(J2030="no","no",$B$10="si","si")</f>
        <v>no</v>
      </c>
    </row>
    <row r="2031" spans="1:17" x14ac:dyDescent="0.3">
      <c r="A2031" s="61"/>
      <c r="B2031" s="56"/>
      <c r="C2031" s="57"/>
      <c r="D2031" s="38"/>
      <c r="E2031" s="60"/>
      <c r="F2031" s="38"/>
      <c r="G2031" s="39"/>
      <c r="H2031" s="81"/>
      <c r="I2031" s="84">
        <f>Table13[[#This Row],[Fecha 
de 
expedición]]+1461</f>
        <v>1461</v>
      </c>
      <c r="J2031" s="62" t="str">
        <f t="shared" ca="1" si="96"/>
        <v>no</v>
      </c>
      <c r="K2031" s="8" t="str">
        <f t="shared" ca="1" si="97"/>
        <v/>
      </c>
      <c r="L2031" s="8"/>
      <c r="M2031" s="8" t="str">
        <f t="shared" ca="1" si="98"/>
        <v>si</v>
      </c>
      <c r="Q2031" s="23" t="str" cm="1">
        <f t="array" aca="1" ref="Q2031" ca="1">_xlfn.IFS(J2031="no","no",$B$10="si","si")</f>
        <v>no</v>
      </c>
    </row>
    <row r="2032" spans="1:17" x14ac:dyDescent="0.3">
      <c r="A2032" s="61"/>
      <c r="B2032" s="56"/>
      <c r="C2032" s="57"/>
      <c r="D2032" s="38"/>
      <c r="E2032" s="60"/>
      <c r="F2032" s="38"/>
      <c r="G2032" s="39"/>
      <c r="H2032" s="81"/>
      <c r="I2032" s="84">
        <f>Table13[[#This Row],[Fecha 
de 
expedición]]+1461</f>
        <v>1461</v>
      </c>
      <c r="J2032" s="62" t="str">
        <f t="shared" ca="1" si="96"/>
        <v>no</v>
      </c>
      <c r="K2032" s="8" t="str">
        <f t="shared" ca="1" si="97"/>
        <v/>
      </c>
      <c r="L2032" s="8"/>
      <c r="M2032" s="8" t="str">
        <f t="shared" ca="1" si="98"/>
        <v>si</v>
      </c>
      <c r="Q2032" s="23" t="str" cm="1">
        <f t="array" aca="1" ref="Q2032" ca="1">_xlfn.IFS(J2032="no","no",$B$10="si","si")</f>
        <v>no</v>
      </c>
    </row>
    <row r="2033" spans="1:17" x14ac:dyDescent="0.3">
      <c r="A2033" s="61"/>
      <c r="B2033" s="56"/>
      <c r="C2033" s="57"/>
      <c r="D2033" s="38"/>
      <c r="E2033" s="60"/>
      <c r="F2033" s="38"/>
      <c r="G2033" s="39"/>
      <c r="H2033" s="81"/>
      <c r="I2033" s="84">
        <f>Table13[[#This Row],[Fecha 
de 
expedición]]+1461</f>
        <v>1461</v>
      </c>
      <c r="J2033" s="62" t="str">
        <f t="shared" ca="1" si="96"/>
        <v>no</v>
      </c>
      <c r="K2033" s="8" t="str">
        <f t="shared" ca="1" si="97"/>
        <v/>
      </c>
      <c r="L2033" s="8"/>
      <c r="M2033" s="8" t="str">
        <f t="shared" ca="1" si="98"/>
        <v>si</v>
      </c>
      <c r="Q2033" s="23" t="str" cm="1">
        <f t="array" aca="1" ref="Q2033" ca="1">_xlfn.IFS(J2033="no","no",$B$10="si","si")</f>
        <v>no</v>
      </c>
    </row>
    <row r="2034" spans="1:17" x14ac:dyDescent="0.3">
      <c r="A2034" s="61"/>
      <c r="B2034" s="56"/>
      <c r="C2034" s="57"/>
      <c r="D2034" s="38"/>
      <c r="E2034" s="60"/>
      <c r="F2034" s="38"/>
      <c r="G2034" s="39"/>
      <c r="H2034" s="81"/>
      <c r="I2034" s="84">
        <f>Table13[[#This Row],[Fecha 
de 
expedición]]+1461</f>
        <v>1461</v>
      </c>
      <c r="J2034" s="62" t="str">
        <f t="shared" ca="1" si="96"/>
        <v>no</v>
      </c>
      <c r="K2034" s="8" t="str">
        <f t="shared" ca="1" si="97"/>
        <v/>
      </c>
      <c r="L2034" s="8"/>
      <c r="M2034" s="8" t="str">
        <f t="shared" ca="1" si="98"/>
        <v>si</v>
      </c>
      <c r="Q2034" s="23" t="str" cm="1">
        <f t="array" aca="1" ref="Q2034" ca="1">_xlfn.IFS(J2034="no","no",$B$10="si","si")</f>
        <v>no</v>
      </c>
    </row>
    <row r="2035" spans="1:17" x14ac:dyDescent="0.3">
      <c r="A2035" s="61"/>
      <c r="B2035" s="56"/>
      <c r="C2035" s="57"/>
      <c r="D2035" s="38"/>
      <c r="E2035" s="60"/>
      <c r="F2035" s="38"/>
      <c r="G2035" s="39"/>
      <c r="H2035" s="81"/>
      <c r="I2035" s="84">
        <f>Table13[[#This Row],[Fecha 
de 
expedición]]+1461</f>
        <v>1461</v>
      </c>
      <c r="J2035" s="62" t="str">
        <f t="shared" ca="1" si="96"/>
        <v>no</v>
      </c>
      <c r="K2035" s="8" t="str">
        <f t="shared" ca="1" si="97"/>
        <v/>
      </c>
      <c r="L2035" s="8"/>
      <c r="M2035" s="8" t="str">
        <f t="shared" ca="1" si="98"/>
        <v>si</v>
      </c>
      <c r="Q2035" s="23" t="str" cm="1">
        <f t="array" aca="1" ref="Q2035" ca="1">_xlfn.IFS(J2035="no","no",$B$10="si","si")</f>
        <v>no</v>
      </c>
    </row>
    <row r="2036" spans="1:17" x14ac:dyDescent="0.3">
      <c r="A2036" s="61"/>
      <c r="B2036" s="56"/>
      <c r="C2036" s="57"/>
      <c r="D2036" s="38"/>
      <c r="E2036" s="60"/>
      <c r="F2036" s="38"/>
      <c r="G2036" s="39"/>
      <c r="H2036" s="81"/>
      <c r="I2036" s="84">
        <f>Table13[[#This Row],[Fecha 
de 
expedición]]+1461</f>
        <v>1461</v>
      </c>
      <c r="J2036" s="62" t="str">
        <f t="shared" ca="1" si="96"/>
        <v>no</v>
      </c>
      <c r="K2036" s="8" t="str">
        <f t="shared" ca="1" si="97"/>
        <v/>
      </c>
      <c r="L2036" s="8"/>
      <c r="M2036" s="8" t="str">
        <f t="shared" ca="1" si="98"/>
        <v>si</v>
      </c>
      <c r="Q2036" s="23" t="str" cm="1">
        <f t="array" aca="1" ref="Q2036" ca="1">_xlfn.IFS(J2036="no","no",$B$10="si","si")</f>
        <v>no</v>
      </c>
    </row>
    <row r="2037" spans="1:17" x14ac:dyDescent="0.3">
      <c r="A2037" s="61"/>
      <c r="B2037" s="56"/>
      <c r="C2037" s="57"/>
      <c r="D2037" s="38"/>
      <c r="E2037" s="60"/>
      <c r="F2037" s="38"/>
      <c r="G2037" s="39"/>
      <c r="H2037" s="81"/>
      <c r="I2037" s="84">
        <f>Table13[[#This Row],[Fecha 
de 
expedición]]+1461</f>
        <v>1461</v>
      </c>
      <c r="J2037" s="62" t="str">
        <f t="shared" ca="1" si="96"/>
        <v>no</v>
      </c>
      <c r="K2037" s="8" t="str">
        <f t="shared" ca="1" si="97"/>
        <v/>
      </c>
      <c r="L2037" s="8"/>
      <c r="M2037" s="8" t="str">
        <f t="shared" ca="1" si="98"/>
        <v>si</v>
      </c>
      <c r="Q2037" s="23" t="str" cm="1">
        <f t="array" aca="1" ref="Q2037" ca="1">_xlfn.IFS(J2037="no","no",$B$10="si","si")</f>
        <v>no</v>
      </c>
    </row>
    <row r="2038" spans="1:17" x14ac:dyDescent="0.3">
      <c r="A2038" s="61"/>
      <c r="B2038" s="56"/>
      <c r="C2038" s="57"/>
      <c r="D2038" s="38"/>
      <c r="E2038" s="60"/>
      <c r="F2038" s="38"/>
      <c r="G2038" s="39"/>
      <c r="H2038" s="81"/>
      <c r="I2038" s="84">
        <f>Table13[[#This Row],[Fecha 
de 
expedición]]+1461</f>
        <v>1461</v>
      </c>
      <c r="J2038" s="62" t="str">
        <f t="shared" ca="1" si="96"/>
        <v>no</v>
      </c>
      <c r="K2038" s="8" t="str">
        <f t="shared" ca="1" si="97"/>
        <v/>
      </c>
      <c r="L2038" s="8"/>
      <c r="M2038" s="8" t="str">
        <f t="shared" ca="1" si="98"/>
        <v>si</v>
      </c>
      <c r="Q2038" s="23" t="str" cm="1">
        <f t="array" aca="1" ref="Q2038" ca="1">_xlfn.IFS(J2038="no","no",$B$10="si","si")</f>
        <v>no</v>
      </c>
    </row>
    <row r="2039" spans="1:17" x14ac:dyDescent="0.3">
      <c r="A2039" s="61"/>
      <c r="B2039" s="56"/>
      <c r="C2039" s="57"/>
      <c r="D2039" s="38"/>
      <c r="E2039" s="60"/>
      <c r="F2039" s="38"/>
      <c r="G2039" s="39"/>
      <c r="H2039" s="81"/>
      <c r="I2039" s="84">
        <f>Table13[[#This Row],[Fecha 
de 
expedición]]+1461</f>
        <v>1461</v>
      </c>
      <c r="J2039" s="62" t="str">
        <f t="shared" ca="1" si="96"/>
        <v>no</v>
      </c>
      <c r="K2039" s="8" t="str">
        <f t="shared" ca="1" si="97"/>
        <v/>
      </c>
      <c r="L2039" s="8"/>
      <c r="M2039" s="8" t="str">
        <f t="shared" ca="1" si="98"/>
        <v>si</v>
      </c>
      <c r="Q2039" s="23" t="str" cm="1">
        <f t="array" aca="1" ref="Q2039" ca="1">_xlfn.IFS(J2039="no","no",$B$10="si","si")</f>
        <v>no</v>
      </c>
    </row>
    <row r="2040" spans="1:17" x14ac:dyDescent="0.3">
      <c r="A2040" s="61"/>
      <c r="B2040" s="56"/>
      <c r="C2040" s="57"/>
      <c r="D2040" s="38"/>
      <c r="E2040" s="60"/>
      <c r="F2040" s="38"/>
      <c r="G2040" s="39"/>
      <c r="H2040" s="81"/>
      <c r="I2040" s="84">
        <f>Table13[[#This Row],[Fecha 
de 
expedición]]+1461</f>
        <v>1461</v>
      </c>
      <c r="J2040" s="62" t="str">
        <f t="shared" ca="1" si="96"/>
        <v>no</v>
      </c>
      <c r="K2040" s="8" t="str">
        <f t="shared" ca="1" si="97"/>
        <v/>
      </c>
      <c r="L2040" s="8"/>
      <c r="M2040" s="8" t="str">
        <f t="shared" ca="1" si="98"/>
        <v>si</v>
      </c>
      <c r="Q2040" s="23" t="str" cm="1">
        <f t="array" aca="1" ref="Q2040" ca="1">_xlfn.IFS(J2040="no","no",$B$10="si","si")</f>
        <v>no</v>
      </c>
    </row>
    <row r="2041" spans="1:17" x14ac:dyDescent="0.3">
      <c r="A2041" s="61"/>
      <c r="B2041" s="56"/>
      <c r="C2041" s="57"/>
      <c r="D2041" s="38"/>
      <c r="E2041" s="60"/>
      <c r="F2041" s="38"/>
      <c r="G2041" s="39"/>
      <c r="H2041" s="81"/>
      <c r="I2041" s="84">
        <f>Table13[[#This Row],[Fecha 
de 
expedición]]+1461</f>
        <v>1461</v>
      </c>
      <c r="J2041" s="62" t="str">
        <f t="shared" ca="1" si="96"/>
        <v>no</v>
      </c>
      <c r="K2041" s="8" t="str">
        <f t="shared" ca="1" si="97"/>
        <v/>
      </c>
      <c r="L2041" s="8"/>
      <c r="M2041" s="8" t="str">
        <f t="shared" ca="1" si="98"/>
        <v>si</v>
      </c>
      <c r="Q2041" s="23" t="str" cm="1">
        <f t="array" aca="1" ref="Q2041" ca="1">_xlfn.IFS(J2041="no","no",$B$10="si","si")</f>
        <v>no</v>
      </c>
    </row>
    <row r="2042" spans="1:17" x14ac:dyDescent="0.3">
      <c r="A2042" s="61"/>
      <c r="B2042" s="56"/>
      <c r="C2042" s="57"/>
      <c r="D2042" s="38"/>
      <c r="E2042" s="60"/>
      <c r="F2042" s="38"/>
      <c r="G2042" s="39"/>
      <c r="H2042" s="81"/>
      <c r="I2042" s="84">
        <f>Table13[[#This Row],[Fecha 
de 
expedición]]+1461</f>
        <v>1461</v>
      </c>
      <c r="J2042" s="62" t="str">
        <f t="shared" ca="1" si="96"/>
        <v>no</v>
      </c>
      <c r="K2042" s="8" t="str">
        <f t="shared" ca="1" si="97"/>
        <v/>
      </c>
      <c r="L2042" s="8"/>
      <c r="M2042" s="8" t="str">
        <f t="shared" ca="1" si="98"/>
        <v>si</v>
      </c>
      <c r="Q2042" s="23" t="str" cm="1">
        <f t="array" aca="1" ref="Q2042" ca="1">_xlfn.IFS(J2042="no","no",$B$10="si","si")</f>
        <v>no</v>
      </c>
    </row>
    <row r="2043" spans="1:17" x14ac:dyDescent="0.3">
      <c r="A2043" s="61"/>
      <c r="B2043" s="56"/>
      <c r="C2043" s="57"/>
      <c r="D2043" s="38"/>
      <c r="E2043" s="60"/>
      <c r="F2043" s="38"/>
      <c r="G2043" s="39"/>
      <c r="H2043" s="81"/>
      <c r="I2043" s="84">
        <f>Table13[[#This Row],[Fecha 
de 
expedición]]+1461</f>
        <v>1461</v>
      </c>
      <c r="J2043" s="62" t="str">
        <f t="shared" ca="1" si="96"/>
        <v>no</v>
      </c>
      <c r="K2043" s="8" t="str">
        <f t="shared" ca="1" si="97"/>
        <v/>
      </c>
      <c r="L2043" s="8"/>
      <c r="M2043" s="8" t="str">
        <f t="shared" ca="1" si="98"/>
        <v>si</v>
      </c>
      <c r="Q2043" s="23" t="str" cm="1">
        <f t="array" aca="1" ref="Q2043" ca="1">_xlfn.IFS(J2043="no","no",$B$10="si","si")</f>
        <v>no</v>
      </c>
    </row>
    <row r="2044" spans="1:17" x14ac:dyDescent="0.3">
      <c r="A2044" s="61"/>
      <c r="B2044" s="56"/>
      <c r="C2044" s="57"/>
      <c r="D2044" s="38"/>
      <c r="E2044" s="60"/>
      <c r="F2044" s="38"/>
      <c r="G2044" s="39"/>
      <c r="H2044" s="81"/>
      <c r="I2044" s="84">
        <f>Table13[[#This Row],[Fecha 
de 
expedición]]+1461</f>
        <v>1461</v>
      </c>
      <c r="J2044" s="62" t="str">
        <f t="shared" ca="1" si="96"/>
        <v>no</v>
      </c>
      <c r="K2044" s="8" t="str">
        <f t="shared" ca="1" si="97"/>
        <v/>
      </c>
      <c r="L2044" s="8"/>
      <c r="M2044" s="8" t="str">
        <f t="shared" ca="1" si="98"/>
        <v>si</v>
      </c>
      <c r="Q2044" s="23" t="str" cm="1">
        <f t="array" aca="1" ref="Q2044" ca="1">_xlfn.IFS(J2044="no","no",$B$10="si","si")</f>
        <v>no</v>
      </c>
    </row>
    <row r="2045" spans="1:17" x14ac:dyDescent="0.3">
      <c r="A2045" s="61"/>
      <c r="B2045" s="56"/>
      <c r="C2045" s="57"/>
      <c r="D2045" s="38"/>
      <c r="E2045" s="60"/>
      <c r="F2045" s="38"/>
      <c r="G2045" s="39"/>
      <c r="H2045" s="81"/>
      <c r="I2045" s="84">
        <f>Table13[[#This Row],[Fecha 
de 
expedición]]+1461</f>
        <v>1461</v>
      </c>
      <c r="J2045" s="62" t="str">
        <f t="shared" ca="1" si="96"/>
        <v>no</v>
      </c>
      <c r="K2045" s="8" t="str">
        <f t="shared" ca="1" si="97"/>
        <v/>
      </c>
      <c r="L2045" s="8"/>
      <c r="M2045" s="8" t="str">
        <f t="shared" ca="1" si="98"/>
        <v>si</v>
      </c>
      <c r="Q2045" s="23" t="str" cm="1">
        <f t="array" aca="1" ref="Q2045" ca="1">_xlfn.IFS(J2045="no","no",$B$10="si","si")</f>
        <v>no</v>
      </c>
    </row>
    <row r="2046" spans="1:17" x14ac:dyDescent="0.3">
      <c r="A2046" s="61"/>
      <c r="B2046" s="56"/>
      <c r="C2046" s="57"/>
      <c r="D2046" s="38"/>
      <c r="E2046" s="60"/>
      <c r="F2046" s="38"/>
      <c r="G2046" s="39"/>
      <c r="H2046" s="81"/>
      <c r="I2046" s="84">
        <f>Table13[[#This Row],[Fecha 
de 
expedición]]+1461</f>
        <v>1461</v>
      </c>
      <c r="J2046" s="62" t="str">
        <f t="shared" ca="1" si="96"/>
        <v>no</v>
      </c>
      <c r="K2046" s="8" t="str">
        <f t="shared" ca="1" si="97"/>
        <v/>
      </c>
      <c r="L2046" s="8"/>
      <c r="M2046" s="8" t="str">
        <f t="shared" ca="1" si="98"/>
        <v>si</v>
      </c>
      <c r="Q2046" s="23" t="str" cm="1">
        <f t="array" aca="1" ref="Q2046" ca="1">_xlfn.IFS(J2046="no","no",$B$10="si","si")</f>
        <v>no</v>
      </c>
    </row>
    <row r="2047" spans="1:17" x14ac:dyDescent="0.3">
      <c r="A2047" s="61"/>
      <c r="B2047" s="56"/>
      <c r="C2047" s="57"/>
      <c r="D2047" s="38"/>
      <c r="E2047" s="60"/>
      <c r="F2047" s="38"/>
      <c r="G2047" s="39"/>
      <c r="H2047" s="81"/>
      <c r="I2047" s="84">
        <f>Table13[[#This Row],[Fecha 
de 
expedición]]+1461</f>
        <v>1461</v>
      </c>
      <c r="J2047" s="62" t="str">
        <f t="shared" ca="1" si="96"/>
        <v>no</v>
      </c>
      <c r="K2047" s="8" t="str">
        <f t="shared" ca="1" si="97"/>
        <v/>
      </c>
      <c r="L2047" s="8"/>
      <c r="M2047" s="8" t="str">
        <f t="shared" ca="1" si="98"/>
        <v>si</v>
      </c>
      <c r="Q2047" s="23" t="str" cm="1">
        <f t="array" aca="1" ref="Q2047" ca="1">_xlfn.IFS(J2047="no","no",$B$10="si","si")</f>
        <v>no</v>
      </c>
    </row>
    <row r="2048" spans="1:17" x14ac:dyDescent="0.3">
      <c r="A2048" s="61"/>
      <c r="B2048" s="56"/>
      <c r="C2048" s="57"/>
      <c r="D2048" s="38"/>
      <c r="E2048" s="60"/>
      <c r="F2048" s="38"/>
      <c r="G2048" s="39"/>
      <c r="H2048" s="81"/>
      <c r="I2048" s="84">
        <f>Table13[[#This Row],[Fecha 
de 
expedición]]+1461</f>
        <v>1461</v>
      </c>
      <c r="J2048" s="62" t="str">
        <f t="shared" ca="1" si="96"/>
        <v>no</v>
      </c>
      <c r="K2048" s="8" t="str">
        <f t="shared" ca="1" si="97"/>
        <v/>
      </c>
      <c r="L2048" s="8"/>
      <c r="M2048" s="8" t="str">
        <f t="shared" ca="1" si="98"/>
        <v>si</v>
      </c>
      <c r="Q2048" s="23" t="str" cm="1">
        <f t="array" aca="1" ref="Q2048" ca="1">_xlfn.IFS(J2048="no","no",$B$10="si","si")</f>
        <v>no</v>
      </c>
    </row>
    <row r="2049" spans="1:17" x14ac:dyDescent="0.3">
      <c r="A2049" s="61"/>
      <c r="B2049" s="56"/>
      <c r="C2049" s="57"/>
      <c r="D2049" s="38"/>
      <c r="E2049" s="60"/>
      <c r="F2049" s="38"/>
      <c r="G2049" s="39"/>
      <c r="H2049" s="81"/>
      <c r="I2049" s="84">
        <f>Table13[[#This Row],[Fecha 
de 
expedición]]+1461</f>
        <v>1461</v>
      </c>
      <c r="J2049" s="62" t="str">
        <f t="shared" ca="1" si="96"/>
        <v>no</v>
      </c>
      <c r="K2049" s="8" t="str">
        <f t="shared" ca="1" si="97"/>
        <v/>
      </c>
      <c r="L2049" s="8"/>
      <c r="M2049" s="8" t="str">
        <f t="shared" ca="1" si="98"/>
        <v>si</v>
      </c>
      <c r="Q2049" s="23" t="str" cm="1">
        <f t="array" aca="1" ref="Q2049" ca="1">_xlfn.IFS(J2049="no","no",$B$10="si","si")</f>
        <v>no</v>
      </c>
    </row>
    <row r="2050" spans="1:17" x14ac:dyDescent="0.3">
      <c r="A2050" s="61"/>
      <c r="B2050" s="56"/>
      <c r="C2050" s="57"/>
      <c r="D2050" s="38"/>
      <c r="E2050" s="60"/>
      <c r="F2050" s="38"/>
      <c r="G2050" s="39"/>
      <c r="H2050" s="81"/>
      <c r="I2050" s="84">
        <f>Table13[[#This Row],[Fecha 
de 
expedición]]+1461</f>
        <v>1461</v>
      </c>
      <c r="J2050" s="62" t="str">
        <f t="shared" ca="1" si="96"/>
        <v>no</v>
      </c>
      <c r="K2050" s="8" t="str">
        <f t="shared" ca="1" si="97"/>
        <v/>
      </c>
      <c r="L2050" s="8"/>
      <c r="M2050" s="8" t="str">
        <f t="shared" ca="1" si="98"/>
        <v>si</v>
      </c>
      <c r="Q2050" s="23" t="str" cm="1">
        <f t="array" aca="1" ref="Q2050" ca="1">_xlfn.IFS(J2050="no","no",$B$10="si","si")</f>
        <v>no</v>
      </c>
    </row>
    <row r="2051" spans="1:17" x14ac:dyDescent="0.3">
      <c r="A2051" s="61"/>
      <c r="B2051" s="56"/>
      <c r="C2051" s="57"/>
      <c r="D2051" s="38"/>
      <c r="E2051" s="60"/>
      <c r="F2051" s="38"/>
      <c r="G2051" s="39"/>
      <c r="H2051" s="81"/>
      <c r="I2051" s="84">
        <f>Table13[[#This Row],[Fecha 
de 
expedición]]+1461</f>
        <v>1461</v>
      </c>
      <c r="J2051" s="62" t="str">
        <f t="shared" ca="1" si="96"/>
        <v>no</v>
      </c>
      <c r="K2051" s="8" t="str">
        <f t="shared" ca="1" si="97"/>
        <v/>
      </c>
      <c r="L2051" s="8"/>
      <c r="M2051" s="8" t="str">
        <f t="shared" ca="1" si="98"/>
        <v>si</v>
      </c>
      <c r="Q2051" s="23" t="str" cm="1">
        <f t="array" aca="1" ref="Q2051" ca="1">_xlfn.IFS(J2051="no","no",$B$10="si","si")</f>
        <v>no</v>
      </c>
    </row>
    <row r="2052" spans="1:17" x14ac:dyDescent="0.3">
      <c r="A2052" s="61"/>
      <c r="B2052" s="56"/>
      <c r="C2052" s="57"/>
      <c r="D2052" s="38"/>
      <c r="E2052" s="60"/>
      <c r="F2052" s="38"/>
      <c r="G2052" s="39"/>
      <c r="H2052" s="81"/>
      <c r="I2052" s="84">
        <f>Table13[[#This Row],[Fecha 
de 
expedición]]+1461</f>
        <v>1461</v>
      </c>
      <c r="J2052" s="62" t="str">
        <f t="shared" ca="1" si="96"/>
        <v>no</v>
      </c>
      <c r="K2052" s="8" t="str">
        <f t="shared" ca="1" si="97"/>
        <v/>
      </c>
      <c r="L2052" s="8"/>
      <c r="M2052" s="8" t="str">
        <f t="shared" ca="1" si="98"/>
        <v>si</v>
      </c>
      <c r="Q2052" s="23" t="str" cm="1">
        <f t="array" aca="1" ref="Q2052" ca="1">_xlfn.IFS(J2052="no","no",$B$10="si","si")</f>
        <v>no</v>
      </c>
    </row>
    <row r="2053" spans="1:17" x14ac:dyDescent="0.3">
      <c r="A2053" s="61"/>
      <c r="B2053" s="56"/>
      <c r="C2053" s="57"/>
      <c r="D2053" s="38"/>
      <c r="E2053" s="60"/>
      <c r="F2053" s="38"/>
      <c r="G2053" s="39"/>
      <c r="H2053" s="81"/>
      <c r="I2053" s="84">
        <f>Table13[[#This Row],[Fecha 
de 
expedición]]+1461</f>
        <v>1461</v>
      </c>
      <c r="J2053" s="62" t="str">
        <f t="shared" ca="1" si="96"/>
        <v>no</v>
      </c>
      <c r="K2053" s="8" t="str">
        <f t="shared" ca="1" si="97"/>
        <v/>
      </c>
      <c r="L2053" s="8"/>
      <c r="M2053" s="8" t="str">
        <f t="shared" ca="1" si="98"/>
        <v>si</v>
      </c>
      <c r="Q2053" s="23" t="str" cm="1">
        <f t="array" aca="1" ref="Q2053" ca="1">_xlfn.IFS(J2053="no","no",$B$10="si","si")</f>
        <v>no</v>
      </c>
    </row>
    <row r="2054" spans="1:17" x14ac:dyDescent="0.3">
      <c r="A2054" s="61"/>
      <c r="B2054" s="56"/>
      <c r="C2054" s="57"/>
      <c r="D2054" s="38"/>
      <c r="E2054" s="60"/>
      <c r="F2054" s="38"/>
      <c r="G2054" s="39"/>
      <c r="H2054" s="81"/>
      <c r="I2054" s="84">
        <f>Table13[[#This Row],[Fecha 
de 
expedición]]+1461</f>
        <v>1461</v>
      </c>
      <c r="J2054" s="62" t="str">
        <f t="shared" ca="1" si="96"/>
        <v>no</v>
      </c>
      <c r="K2054" s="8" t="str">
        <f t="shared" ca="1" si="97"/>
        <v/>
      </c>
      <c r="L2054" s="8"/>
      <c r="M2054" s="8" t="str">
        <f t="shared" ca="1" si="98"/>
        <v>si</v>
      </c>
      <c r="Q2054" s="23" t="str" cm="1">
        <f t="array" aca="1" ref="Q2054" ca="1">_xlfn.IFS(J2054="no","no",$B$10="si","si")</f>
        <v>no</v>
      </c>
    </row>
    <row r="2055" spans="1:17" x14ac:dyDescent="0.3">
      <c r="A2055" s="61"/>
      <c r="B2055" s="56"/>
      <c r="C2055" s="57"/>
      <c r="D2055" s="38"/>
      <c r="E2055" s="60"/>
      <c r="F2055" s="38"/>
      <c r="G2055" s="39"/>
      <c r="H2055" s="81"/>
      <c r="I2055" s="84">
        <f>Table13[[#This Row],[Fecha 
de 
expedición]]+1461</f>
        <v>1461</v>
      </c>
      <c r="J2055" s="62" t="str">
        <f t="shared" ca="1" si="96"/>
        <v>no</v>
      </c>
      <c r="K2055" s="8" t="str">
        <f t="shared" ca="1" si="97"/>
        <v/>
      </c>
      <c r="L2055" s="8"/>
      <c r="M2055" s="8" t="str">
        <f t="shared" ca="1" si="98"/>
        <v>si</v>
      </c>
      <c r="Q2055" s="23" t="str" cm="1">
        <f t="array" aca="1" ref="Q2055" ca="1">_xlfn.IFS(J2055="no","no",$B$10="si","si")</f>
        <v>no</v>
      </c>
    </row>
    <row r="2056" spans="1:17" x14ac:dyDescent="0.3">
      <c r="A2056" s="61"/>
      <c r="B2056" s="56"/>
      <c r="C2056" s="57"/>
      <c r="D2056" s="38"/>
      <c r="E2056" s="60"/>
      <c r="F2056" s="38"/>
      <c r="G2056" s="39"/>
      <c r="H2056" s="81"/>
      <c r="I2056" s="84">
        <f>Table13[[#This Row],[Fecha 
de 
expedición]]+1461</f>
        <v>1461</v>
      </c>
      <c r="J2056" s="62" t="str">
        <f t="shared" ca="1" si="96"/>
        <v>no</v>
      </c>
      <c r="K2056" s="8" t="str">
        <f t="shared" ca="1" si="97"/>
        <v/>
      </c>
      <c r="L2056" s="8"/>
      <c r="M2056" s="8" t="str">
        <f t="shared" ca="1" si="98"/>
        <v>si</v>
      </c>
      <c r="Q2056" s="23" t="str" cm="1">
        <f t="array" aca="1" ref="Q2056" ca="1">_xlfn.IFS(J2056="no","no",$B$10="si","si")</f>
        <v>no</v>
      </c>
    </row>
    <row r="2057" spans="1:17" x14ac:dyDescent="0.3">
      <c r="A2057" s="61"/>
      <c r="B2057" s="56"/>
      <c r="C2057" s="57"/>
      <c r="D2057" s="38"/>
      <c r="E2057" s="60"/>
      <c r="F2057" s="38"/>
      <c r="G2057" s="39"/>
      <c r="H2057" s="81"/>
      <c r="I2057" s="84">
        <f>Table13[[#This Row],[Fecha 
de 
expedición]]+1461</f>
        <v>1461</v>
      </c>
      <c r="J2057" s="62" t="str">
        <f t="shared" ca="1" si="96"/>
        <v>no</v>
      </c>
      <c r="K2057" s="8" t="str">
        <f t="shared" ca="1" si="97"/>
        <v/>
      </c>
      <c r="L2057" s="8"/>
      <c r="M2057" s="8" t="str">
        <f t="shared" ca="1" si="98"/>
        <v>si</v>
      </c>
      <c r="Q2057" s="23" t="str" cm="1">
        <f t="array" aca="1" ref="Q2057" ca="1">_xlfn.IFS(J2057="no","no",$B$10="si","si")</f>
        <v>no</v>
      </c>
    </row>
    <row r="2058" spans="1:17" x14ac:dyDescent="0.3">
      <c r="A2058" s="61"/>
      <c r="B2058" s="56"/>
      <c r="C2058" s="57"/>
      <c r="D2058" s="38"/>
      <c r="E2058" s="60"/>
      <c r="F2058" s="38"/>
      <c r="G2058" s="39"/>
      <c r="H2058" s="81"/>
      <c r="I2058" s="84">
        <f>Table13[[#This Row],[Fecha 
de 
expedición]]+1461</f>
        <v>1461</v>
      </c>
      <c r="J2058" s="62" t="str">
        <f t="shared" ca="1" si="96"/>
        <v>no</v>
      </c>
      <c r="K2058" s="8" t="str">
        <f t="shared" ca="1" si="97"/>
        <v/>
      </c>
      <c r="L2058" s="8"/>
      <c r="M2058" s="8" t="str">
        <f t="shared" ca="1" si="98"/>
        <v>si</v>
      </c>
      <c r="Q2058" s="23" t="str" cm="1">
        <f t="array" aca="1" ref="Q2058" ca="1">_xlfn.IFS(J2058="no","no",$B$10="si","si")</f>
        <v>no</v>
      </c>
    </row>
    <row r="2059" spans="1:17" x14ac:dyDescent="0.3">
      <c r="A2059" s="61"/>
      <c r="B2059" s="56"/>
      <c r="C2059" s="57"/>
      <c r="D2059" s="38"/>
      <c r="E2059" s="60"/>
      <c r="F2059" s="38"/>
      <c r="G2059" s="39"/>
      <c r="H2059" s="81"/>
      <c r="I2059" s="84">
        <f>Table13[[#This Row],[Fecha 
de 
expedición]]+1461</f>
        <v>1461</v>
      </c>
      <c r="J2059" s="62" t="str">
        <f t="shared" ca="1" si="96"/>
        <v>no</v>
      </c>
      <c r="K2059" s="8" t="str">
        <f t="shared" ca="1" si="97"/>
        <v/>
      </c>
      <c r="L2059" s="8"/>
      <c r="M2059" s="8" t="str">
        <f t="shared" ca="1" si="98"/>
        <v>si</v>
      </c>
      <c r="Q2059" s="23" t="str" cm="1">
        <f t="array" aca="1" ref="Q2059" ca="1">_xlfn.IFS(J2059="no","no",$B$10="si","si")</f>
        <v>no</v>
      </c>
    </row>
    <row r="2060" spans="1:17" x14ac:dyDescent="0.3">
      <c r="A2060" s="61"/>
      <c r="B2060" s="56"/>
      <c r="C2060" s="57"/>
      <c r="D2060" s="38"/>
      <c r="E2060" s="60"/>
      <c r="F2060" s="38"/>
      <c r="G2060" s="39"/>
      <c r="H2060" s="81"/>
      <c r="I2060" s="84">
        <f>Table13[[#This Row],[Fecha 
de 
expedición]]+1461</f>
        <v>1461</v>
      </c>
      <c r="J2060" s="62" t="str">
        <f t="shared" ca="1" si="96"/>
        <v>no</v>
      </c>
      <c r="K2060" s="8" t="str">
        <f t="shared" ca="1" si="97"/>
        <v/>
      </c>
      <c r="L2060" s="8"/>
      <c r="M2060" s="8" t="str">
        <f t="shared" ca="1" si="98"/>
        <v>si</v>
      </c>
      <c r="Q2060" s="23" t="str" cm="1">
        <f t="array" aca="1" ref="Q2060" ca="1">_xlfn.IFS(J2060="no","no",$B$10="si","si")</f>
        <v>no</v>
      </c>
    </row>
    <row r="2061" spans="1:17" x14ac:dyDescent="0.3">
      <c r="A2061" s="61"/>
      <c r="B2061" s="56"/>
      <c r="C2061" s="57"/>
      <c r="D2061" s="38"/>
      <c r="E2061" s="60"/>
      <c r="F2061" s="38"/>
      <c r="G2061" s="39"/>
      <c r="H2061" s="81"/>
      <c r="I2061" s="84">
        <f>Table13[[#This Row],[Fecha 
de 
expedición]]+1461</f>
        <v>1461</v>
      </c>
      <c r="J2061" s="62" t="str">
        <f t="shared" ca="1" si="96"/>
        <v>no</v>
      </c>
      <c r="K2061" s="8" t="str">
        <f t="shared" ca="1" si="97"/>
        <v/>
      </c>
      <c r="L2061" s="8"/>
      <c r="M2061" s="8" t="str">
        <f t="shared" ca="1" si="98"/>
        <v>si</v>
      </c>
      <c r="Q2061" s="23" t="str" cm="1">
        <f t="array" aca="1" ref="Q2061" ca="1">_xlfn.IFS(J2061="no","no",$B$10="si","si")</f>
        <v>no</v>
      </c>
    </row>
    <row r="2062" spans="1:17" x14ac:dyDescent="0.3">
      <c r="A2062" s="61"/>
      <c r="B2062" s="56"/>
      <c r="C2062" s="57"/>
      <c r="D2062" s="38"/>
      <c r="E2062" s="60"/>
      <c r="F2062" s="38"/>
      <c r="G2062" s="39"/>
      <c r="H2062" s="81"/>
      <c r="I2062" s="84">
        <f>Table13[[#This Row],[Fecha 
de 
expedición]]+1461</f>
        <v>1461</v>
      </c>
      <c r="J2062" s="62" t="str">
        <f t="shared" ca="1" si="96"/>
        <v>no</v>
      </c>
      <c r="K2062" s="8" t="str">
        <f t="shared" ca="1" si="97"/>
        <v/>
      </c>
      <c r="L2062" s="8"/>
      <c r="M2062" s="8" t="str">
        <f t="shared" ca="1" si="98"/>
        <v>si</v>
      </c>
      <c r="Q2062" s="23" t="str" cm="1">
        <f t="array" aca="1" ref="Q2062" ca="1">_xlfn.IFS(J2062="no","no",$B$10="si","si")</f>
        <v>no</v>
      </c>
    </row>
    <row r="2063" spans="1:17" x14ac:dyDescent="0.3">
      <c r="A2063" s="61"/>
      <c r="B2063" s="56"/>
      <c r="C2063" s="57"/>
      <c r="D2063" s="38"/>
      <c r="E2063" s="60"/>
      <c r="F2063" s="38"/>
      <c r="G2063" s="39"/>
      <c r="H2063" s="81"/>
      <c r="I2063" s="84"/>
      <c r="J2063" s="62" t="str">
        <f t="shared" ca="1" si="96"/>
        <v>no</v>
      </c>
      <c r="K2063" s="8" t="str">
        <f t="shared" ca="1" si="97"/>
        <v/>
      </c>
      <c r="L2063" s="8"/>
      <c r="M2063" s="8" t="str">
        <f t="shared" ca="1" si="98"/>
        <v>si</v>
      </c>
      <c r="Q2063" s="23" t="str" cm="1">
        <f t="array" aca="1" ref="Q2063" ca="1">_xlfn.IFS(J2063="no","no",$B$10="si","si")</f>
        <v>no</v>
      </c>
    </row>
    <row r="2064" spans="1:17" ht="15" thickBot="1" x14ac:dyDescent="0.35">
      <c r="A2064" s="66" t="s">
        <v>10315</v>
      </c>
      <c r="B2064" s="67"/>
      <c r="C2064" s="68"/>
      <c r="D2064" s="69"/>
      <c r="E2064" s="70"/>
      <c r="F2064" s="71"/>
      <c r="G2064" s="72"/>
      <c r="H2064" s="73"/>
      <c r="I2064" s="74">
        <f>Table13[[#This Row],[Fecha 
de 
expedición]]+1461</f>
        <v>1461</v>
      </c>
      <c r="J2064" s="75" t="str">
        <f t="shared" ca="1" si="96"/>
        <v>no</v>
      </c>
      <c r="K2064" s="8" t="str">
        <f t="shared" ca="1" si="97"/>
        <v/>
      </c>
      <c r="L2064" s="8"/>
      <c r="M2064" s="8" t="str">
        <f t="shared" ca="1" si="98"/>
        <v>si</v>
      </c>
      <c r="Q2064" s="24" t="str" cm="1">
        <f t="array" aca="1" ref="Q2064" ca="1">_xlfn.IFS(J2064="no","no",$B$10="si","si")</f>
        <v>no</v>
      </c>
    </row>
    <row r="2065" spans="1:13" x14ac:dyDescent="0.3">
      <c r="A2065" s="86"/>
      <c r="B2065" s="87"/>
      <c r="C2065" s="88"/>
      <c r="D2065" s="89"/>
      <c r="E2065" s="90"/>
      <c r="F2065" s="91"/>
      <c r="G2065" s="92"/>
      <c r="H2065" s="93"/>
      <c r="I2065" s="94"/>
      <c r="J2065" s="17"/>
      <c r="K2065" s="8"/>
      <c r="L2065" s="8"/>
      <c r="M2065" s="8"/>
    </row>
  </sheetData>
  <mergeCells count="4">
    <mergeCell ref="A1:M1"/>
    <mergeCell ref="A2:M2"/>
    <mergeCell ref="F5:R5"/>
    <mergeCell ref="B15:C15"/>
  </mergeCells>
  <conditionalFormatting sqref="A17:A1661">
    <cfRule type="expression" dxfId="7" priority="1">
      <formula>K17="Debe renovar licencia luego de curso de 8 horas"</formula>
    </cfRule>
    <cfRule type="expression" dxfId="6" priority="2">
      <formula>M17="si"</formula>
    </cfRule>
  </conditionalFormatting>
  <conditionalFormatting sqref="A1669:A2063">
    <cfRule type="expression" dxfId="5" priority="3">
      <formula>K1669="Debe renovar licencia luego de curso de 8 horas"</formula>
    </cfRule>
    <cfRule type="expression" dxfId="4" priority="4">
      <formula>M1669="si"</formula>
    </cfRule>
  </conditionalFormatting>
  <pageMargins left="0.7" right="0.7" top="0.75" bottom="0.75" header="0.3" footer="0.3"/>
  <pageSetup paperSize="5" scale="76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75F732-0F04-4E88-8A16-D340617D62CC}">
          <x14:formula1>
            <xm:f>Sheet2!$A$11:$A$12</xm:f>
          </x14:formula1>
          <xm:sqref>B10:B13</xm:sqref>
        </x14:dataValidation>
        <x14:dataValidation type="list" allowBlank="1" showInputMessage="1" showErrorMessage="1" xr:uid="{ADC0CFC4-5DAF-49D3-B095-41E48CAC6A69}">
          <x14:formula1>
            <xm:f>Sheet2!$A$5:$A$9</xm:f>
          </x14:formula1>
          <xm:sqref>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1CF50-B19D-46AA-B410-153BCB925FC6}">
  <sheetPr codeName="Sheet2"/>
  <dimension ref="A5:A12"/>
  <sheetViews>
    <sheetView workbookViewId="0">
      <selection activeCell="B41" sqref="B41"/>
    </sheetView>
  </sheetViews>
  <sheetFormatPr defaultRowHeight="14.4" x14ac:dyDescent="0.3"/>
  <sheetData>
    <row r="5" spans="1:1" x14ac:dyDescent="0.3">
      <c r="A5" s="18">
        <v>0</v>
      </c>
    </row>
    <row r="6" spans="1:1" x14ac:dyDescent="0.3">
      <c r="A6" s="18">
        <v>30</v>
      </c>
    </row>
    <row r="7" spans="1:1" x14ac:dyDescent="0.3">
      <c r="A7" s="18">
        <v>60</v>
      </c>
    </row>
    <row r="8" spans="1:1" x14ac:dyDescent="0.3">
      <c r="A8" s="18">
        <v>90</v>
      </c>
    </row>
    <row r="11" spans="1:1" x14ac:dyDescent="0.3">
      <c r="A11" t="s">
        <v>16</v>
      </c>
    </row>
    <row r="12" spans="1:1" x14ac:dyDescent="0.3">
      <c r="A12" t="s">
        <v>10316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282F9-8EFE-4610-89ED-933B68B08DD7}">
  <sheetPr>
    <tabColor rgb="FF00B050"/>
    <pageSetUpPr fitToPage="1"/>
  </sheetPr>
  <dimension ref="A1:S2208"/>
  <sheetViews>
    <sheetView topLeftCell="A2" zoomScaleNormal="100" workbookViewId="0">
      <selection activeCell="C11" sqref="C11"/>
    </sheetView>
  </sheetViews>
  <sheetFormatPr defaultColWidth="9.109375" defaultRowHeight="14.4" x14ac:dyDescent="0.3"/>
  <cols>
    <col min="1" max="1" width="36.6640625" style="4" bestFit="1" customWidth="1"/>
    <col min="2" max="2" width="15.33203125" style="17" customWidth="1"/>
    <col min="3" max="3" width="10.33203125" style="232" customWidth="1"/>
    <col min="4" max="4" width="10.33203125" style="21" customWidth="1"/>
    <col min="5" max="5" width="37.109375" style="238" bestFit="1" customWidth="1"/>
    <col min="6" max="6" width="11.88671875" style="4" bestFit="1" customWidth="1"/>
    <col min="7" max="7" width="13.6640625" style="4" customWidth="1"/>
    <col min="8" max="8" width="14.109375" style="4" customWidth="1"/>
    <col min="9" max="9" width="14.44140625" style="4" bestFit="1" customWidth="1"/>
    <col min="10" max="10" width="11.6640625" style="238" customWidth="1"/>
    <col min="11" max="11" width="0" style="4" hidden="1" customWidth="1"/>
    <col min="12" max="13" width="10.88671875" style="4" hidden="1" customWidth="1"/>
    <col min="14" max="14" width="38.88671875" style="4" hidden="1" customWidth="1"/>
    <col min="15" max="17" width="0" style="4" hidden="1" customWidth="1"/>
    <col min="18" max="18" width="9.88671875" style="4" bestFit="1" customWidth="1"/>
    <col min="19" max="16384" width="9.109375" style="4"/>
  </cols>
  <sheetData>
    <row r="1" spans="1:19" ht="23.4" x14ac:dyDescent="0.45">
      <c r="A1" s="275" t="s">
        <v>0</v>
      </c>
      <c r="B1" s="275"/>
      <c r="C1" s="276"/>
      <c r="D1" s="275"/>
      <c r="E1" s="275"/>
      <c r="F1" s="275"/>
      <c r="G1" s="275"/>
      <c r="H1" s="275"/>
      <c r="I1" s="275"/>
      <c r="J1" s="277"/>
      <c r="K1" s="275"/>
      <c r="L1" s="275"/>
      <c r="M1" s="275"/>
    </row>
    <row r="2" spans="1:19" ht="23.4" x14ac:dyDescent="0.45">
      <c r="A2" s="275"/>
      <c r="B2" s="275"/>
      <c r="C2" s="276"/>
      <c r="D2" s="275"/>
      <c r="E2" s="275"/>
      <c r="F2" s="275"/>
      <c r="G2" s="275"/>
      <c r="H2" s="275"/>
      <c r="I2" s="275"/>
      <c r="J2" s="277"/>
      <c r="K2" s="275"/>
      <c r="L2" s="275"/>
      <c r="M2" s="275"/>
    </row>
    <row r="3" spans="1:19" x14ac:dyDescent="0.3">
      <c r="B3" s="1"/>
      <c r="C3" s="233"/>
      <c r="D3" s="20"/>
      <c r="E3" s="236"/>
      <c r="F3" s="5"/>
      <c r="G3" s="5"/>
      <c r="I3" s="5"/>
      <c r="J3" s="236"/>
      <c r="K3" s="5"/>
      <c r="L3" s="5"/>
      <c r="M3" s="5"/>
    </row>
    <row r="4" spans="1:19" ht="15" thickBot="1" x14ac:dyDescent="0.35">
      <c r="A4" s="2"/>
      <c r="B4" s="1"/>
      <c r="C4" s="233"/>
      <c r="D4" s="20"/>
      <c r="E4" s="237"/>
      <c r="F4" s="2"/>
      <c r="G4" s="2"/>
      <c r="H4" s="3"/>
      <c r="I4" s="3"/>
      <c r="J4" s="3"/>
      <c r="K4" s="3"/>
      <c r="L4" s="3"/>
      <c r="M4" s="3"/>
    </row>
    <row r="5" spans="1:19" x14ac:dyDescent="0.3">
      <c r="A5" s="10" t="s">
        <v>1</v>
      </c>
      <c r="B5" s="11">
        <f ca="1">COUNTIF(Table16[Activo],"si")</f>
        <v>1645</v>
      </c>
      <c r="E5" s="237"/>
      <c r="F5" s="278" t="s">
        <v>10317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9"/>
    </row>
    <row r="6" spans="1:19" x14ac:dyDescent="0.3">
      <c r="A6" s="12" t="s">
        <v>3</v>
      </c>
      <c r="B6" s="13">
        <f ca="1">COUNTIFS($J$17:$J$2208,"=si",$D$17:$D$2208,"=I")</f>
        <v>271</v>
      </c>
      <c r="E6" s="273"/>
      <c r="F6" s="274" t="s">
        <v>4</v>
      </c>
      <c r="G6" s="274" t="s">
        <v>5</v>
      </c>
      <c r="H6" s="274" t="s">
        <v>6</v>
      </c>
      <c r="I6" s="274" t="s">
        <v>7</v>
      </c>
      <c r="J6" s="274" t="s">
        <v>8</v>
      </c>
      <c r="K6" s="33"/>
      <c r="L6" s="33"/>
      <c r="M6" s="33"/>
      <c r="N6" s="33"/>
      <c r="O6" s="33"/>
      <c r="P6" s="33"/>
      <c r="Q6" s="33"/>
      <c r="R6" s="274" t="s">
        <v>9</v>
      </c>
      <c r="S6" s="30"/>
    </row>
    <row r="7" spans="1:19" ht="15" thickBot="1" x14ac:dyDescent="0.35">
      <c r="A7" s="14" t="s">
        <v>10</v>
      </c>
      <c r="B7" s="15">
        <f ca="1">COUNTIFS($J$17:$J$2208,"=si",$D$17:$D$2208,"=P")</f>
        <v>1373</v>
      </c>
      <c r="E7" s="34" t="s">
        <v>11</v>
      </c>
      <c r="F7" s="7">
        <f>COUNTIFS($H$17:$H$2208,"&gt;=1/1/2022",$H$17:$H$2208,"&lt;=1/31/2022")</f>
        <v>43</v>
      </c>
      <c r="G7" s="7">
        <f>COUNTIFS($H$17:$H$2208,"&gt;=2/1/2022",$H$17:$H$2208,"&lt;=2/28/2022")</f>
        <v>47</v>
      </c>
      <c r="H7" s="7">
        <f>COUNTIFS($H$17:$H$2208,"&gt;=3/1/2022",$H$17:$H$2208,"&lt;3/31/2022")</f>
        <v>95</v>
      </c>
      <c r="I7" s="7">
        <f>COUNTIFS($H$17:$H$2208,"&gt;=4/1/2022",$H$17:$H$2208,"&lt;4/30/2022")</f>
        <v>17</v>
      </c>
      <c r="J7" s="7">
        <f>COUNTIFS($H$17:$H$2208,"&gt;=5/1/2022",$H$17:$H$2208,"&lt;5/31/2022")</f>
        <v>63</v>
      </c>
      <c r="K7" s="33"/>
      <c r="L7" s="33"/>
      <c r="M7" s="33"/>
      <c r="N7" s="33"/>
      <c r="O7" s="33"/>
      <c r="P7" s="33"/>
      <c r="Q7" s="33"/>
      <c r="R7" s="7">
        <f>COUNTIFS($H$17:$H$2208,"&gt;=6/1/2022",$H$17:$H$2208,"&lt;6/30/2022")</f>
        <v>48</v>
      </c>
    </row>
    <row r="8" spans="1:19" ht="15" thickBot="1" x14ac:dyDescent="0.35">
      <c r="A8" s="6"/>
      <c r="B8" s="1"/>
      <c r="C8" s="16"/>
      <c r="D8" s="20"/>
      <c r="E8" s="34" t="s">
        <v>12</v>
      </c>
      <c r="F8" s="7">
        <f>COUNTIFS($H$17:$H$2208,"&gt;=1/1/2022",$H$17:$H$2208,"&lt;=1/31/2022",$D$17:$D$2208,"=I")</f>
        <v>3</v>
      </c>
      <c r="G8" s="7">
        <f>COUNTIFS($H$17:$H$2208,"&gt;=2/1/2022",$H$17:$H$2208,"&lt;=2/28/2022",$D$17:$D$2208,"=I")</f>
        <v>9</v>
      </c>
      <c r="H8" s="7">
        <f>COUNTIFS($H$17:$H$2208,"&gt;=3/1/2022",$H$17:$H$2208,"&lt;3/31/2022",$D$17:$D$2208,"=I")</f>
        <v>14</v>
      </c>
      <c r="I8" s="7">
        <f>COUNTIFS($H$17:$H$2208,"&gt;=4/1/2022",$H$17:$H$2208,"&lt;4/30/2022",$D$17:$D$2208,"=I")</f>
        <v>2</v>
      </c>
      <c r="J8" s="7">
        <f>COUNTIFS($H$17:$H$2208,"&gt;=5/1/2022",$H$17:$H$2208,"&lt;5/31/2022",$D$17:$D$2208,"=I")</f>
        <v>19</v>
      </c>
      <c r="K8" s="33"/>
      <c r="L8" s="33"/>
      <c r="M8" s="33"/>
      <c r="N8" s="33"/>
      <c r="O8" s="33"/>
      <c r="P8" s="33"/>
      <c r="Q8" s="33"/>
      <c r="R8" s="7">
        <f>COUNTIFS($H$17:$H$2208,"&gt;=6/1/2022",$H$17:$H$2208,"&lt;6/30/2022",$D$17:$D$2208,"=I")</f>
        <v>6</v>
      </c>
    </row>
    <row r="9" spans="1:19" x14ac:dyDescent="0.3">
      <c r="A9" s="76" t="s">
        <v>13</v>
      </c>
      <c r="B9" s="77">
        <v>30</v>
      </c>
      <c r="C9" s="25"/>
      <c r="D9" s="26"/>
      <c r="E9" s="34" t="s">
        <v>14</v>
      </c>
      <c r="F9" s="7">
        <f>COUNTIFS($H$17:$H$2208,"&gt;=1/1/2022",$H$17:$H$2208,"&lt;=1/31/2022",$D$17:$D$2208,"=P")</f>
        <v>40</v>
      </c>
      <c r="G9" s="7">
        <f>COUNTIFS($H$17:$H$2208,"&gt;=2/1/2022",$H$17:$H$2208,"&lt;=2/28/2022",$D$17:$D$2208,"=P")</f>
        <v>38</v>
      </c>
      <c r="H9" s="7">
        <f>COUNTIFS($H$17:$H$2208,"&gt;=3/1/2022",$H$17:$H$2208,"&lt;3/31/2022",$D$17:$D$2208,"=P")</f>
        <v>81</v>
      </c>
      <c r="I9" s="7">
        <f>COUNTIFS($H$17:$H$2208,"&gt;=4/1/2022",$H$17:$H$2208,"&lt;4/30/2022",$D$17:$D$2208,"=P")</f>
        <v>15</v>
      </c>
      <c r="J9" s="7">
        <f>COUNTIFS($H$17:$H$2208,"&gt;=5/1/2022",$H$17:$H$2208,"&lt;5/31/2022",$D$17:$D$2208,"=P")</f>
        <v>44</v>
      </c>
      <c r="K9" s="33"/>
      <c r="L9" s="33"/>
      <c r="M9" s="33"/>
      <c r="N9" s="33"/>
      <c r="O9" s="33"/>
      <c r="P9" s="33"/>
      <c r="Q9" s="33"/>
      <c r="R9" s="7">
        <f>COUNTIFS($H$17:$H$2208,"&gt;=6/1/2022",$H$17:$H$2208,"&lt;6/30/2022",$D$17:$D$2208,"=P")</f>
        <v>42</v>
      </c>
    </row>
    <row r="10" spans="1:19" ht="15" thickBot="1" x14ac:dyDescent="0.35">
      <c r="A10" s="78" t="s">
        <v>15</v>
      </c>
      <c r="B10" s="79" t="s">
        <v>16</v>
      </c>
      <c r="C10" s="27"/>
      <c r="D10" s="28"/>
      <c r="E10" s="1"/>
      <c r="F10" s="16"/>
      <c r="G10" s="17"/>
      <c r="H10" s="17"/>
      <c r="I10" s="17"/>
      <c r="J10" s="17"/>
      <c r="K10" s="17"/>
      <c r="L10" s="17"/>
      <c r="M10" s="17"/>
    </row>
    <row r="11" spans="1:19" ht="15" thickBot="1" x14ac:dyDescent="0.35">
      <c r="A11" s="31"/>
      <c r="B11" s="32"/>
      <c r="C11" s="27"/>
      <c r="D11" s="28"/>
      <c r="E11" s="1"/>
      <c r="F11" s="274" t="s">
        <v>17</v>
      </c>
      <c r="G11" s="274" t="s">
        <v>18</v>
      </c>
      <c r="H11" s="274" t="s">
        <v>19</v>
      </c>
      <c r="I11" s="274" t="s">
        <v>20</v>
      </c>
      <c r="J11" s="274" t="s">
        <v>21</v>
      </c>
      <c r="K11" s="33"/>
      <c r="L11" s="33"/>
      <c r="M11" s="33"/>
      <c r="N11" s="33"/>
      <c r="O11" s="33"/>
      <c r="P11" s="33"/>
      <c r="Q11" s="33"/>
      <c r="R11" s="274" t="s">
        <v>22</v>
      </c>
      <c r="S11" s="30"/>
    </row>
    <row r="12" spans="1:19" ht="15" thickBot="1" x14ac:dyDescent="0.35">
      <c r="A12" s="248" t="s">
        <v>10318</v>
      </c>
      <c r="B12" s="249">
        <f>SUM(F7:J7)+R7+SUM(F12:J12)+R12</f>
        <v>739</v>
      </c>
      <c r="C12" s="27"/>
      <c r="D12" s="28"/>
      <c r="E12" s="34" t="s">
        <v>11</v>
      </c>
      <c r="F12" s="7">
        <f>COUNTIFS($H$17:$H$2208,"&gt;=7/1/2022",$H$17:$H$2208,"&lt;7/31/2022")</f>
        <v>56</v>
      </c>
      <c r="G12" s="7">
        <f>COUNTIFS($H$17:$H$2208,"&gt;=8/1/2022",$H$17:$H$2208,"&lt;8/31/2022")</f>
        <v>49</v>
      </c>
      <c r="H12" s="7">
        <f>COUNTIFS($H$17:$H$2208,"&gt;=9/1/2022",$H$17:$H$2208,"&lt;9/30/2022")</f>
        <v>37</v>
      </c>
      <c r="I12" s="7">
        <f>COUNTIFS($H$17:$H$2208,"&gt;=10/1/2022",$H$17:$H$2208,"&lt;10/31/2022")</f>
        <v>92</v>
      </c>
      <c r="J12" s="7">
        <f>COUNTIFS($H$17:$H$2208,"&gt;=11/1/2022",$H$17:$H$2208,"&lt;11/30/2022")</f>
        <v>107</v>
      </c>
      <c r="K12" s="7">
        <f t="shared" ref="K12:Q12" si="0">COUNTIFS($H$17:$H$2208,"&gt;=7/1/2021",$H$17:$H$2208,"&lt;7/31/2021")</f>
        <v>40</v>
      </c>
      <c r="L12" s="7">
        <f t="shared" si="0"/>
        <v>40</v>
      </c>
      <c r="M12" s="7">
        <f t="shared" si="0"/>
        <v>40</v>
      </c>
      <c r="N12" s="7">
        <f t="shared" si="0"/>
        <v>40</v>
      </c>
      <c r="O12" s="7">
        <f t="shared" si="0"/>
        <v>40</v>
      </c>
      <c r="P12" s="7">
        <f t="shared" si="0"/>
        <v>40</v>
      </c>
      <c r="Q12" s="7">
        <f t="shared" si="0"/>
        <v>40</v>
      </c>
      <c r="R12" s="7">
        <f>COUNTIFS($H$17:$H$2208,"&gt;=12/1/2022",$H$17:$H$2208,"&lt;12/31/2022")</f>
        <v>85</v>
      </c>
    </row>
    <row r="13" spans="1:19" x14ac:dyDescent="0.3">
      <c r="A13" s="31"/>
      <c r="C13" s="27"/>
      <c r="D13" s="28"/>
      <c r="E13" s="34" t="s">
        <v>12</v>
      </c>
      <c r="F13" s="7">
        <f>COUNTIFS($H$17:$H$2208,"&gt;=7/1/2022",$H$17:$H$2208,"&lt;7/31/2022",$D$17:$D$2208,"=I")</f>
        <v>7</v>
      </c>
      <c r="G13" s="7">
        <f>COUNTIFS($H$17:$H$2208,"&gt;=8/1/2022",$H$17:$H$2208,"&lt;8/31/2022",$D$17:$D$2208,"=I")</f>
        <v>10</v>
      </c>
      <c r="H13" s="7">
        <f>COUNTIFS($H$17:$H$2208,"&gt;=9/1/2022",$H$17:$H$2208,"&lt;9/30/2022",$D$17:$D$2208,"=I")</f>
        <v>4</v>
      </c>
      <c r="I13" s="7">
        <f>COUNTIFS($H$17:$H$2208,"&gt;=10/1/2022",$H$17:$H$2208,"&lt;10/31/2022",$D$17:$D$2208,"=I")</f>
        <v>14</v>
      </c>
      <c r="J13" s="7">
        <f>COUNTIFS($H$17:$H$2208,"&gt;=11/1/2022",$H$17:$H$2208,"&lt;11/30/2022",$D$17:$D$2208,"=I")</f>
        <v>14</v>
      </c>
      <c r="K13" s="7">
        <f t="shared" ref="K13:Q13" si="1">COUNTIFS($H$17:$H$2208,"&gt;=7/1/2021",$H$17:$H$2208,"&lt;7/31/2021",$D$17:$D$2208,"=I")</f>
        <v>8</v>
      </c>
      <c r="L13" s="7">
        <f t="shared" si="1"/>
        <v>8</v>
      </c>
      <c r="M13" s="7">
        <f t="shared" si="1"/>
        <v>8</v>
      </c>
      <c r="N13" s="7">
        <f t="shared" si="1"/>
        <v>8</v>
      </c>
      <c r="O13" s="7">
        <f t="shared" si="1"/>
        <v>8</v>
      </c>
      <c r="P13" s="7">
        <f t="shared" si="1"/>
        <v>8</v>
      </c>
      <c r="Q13" s="7">
        <f t="shared" si="1"/>
        <v>8</v>
      </c>
      <c r="R13" s="7">
        <f>COUNTIFS($H$17:$H$2208,"&gt;=12/1/2022",$H$17:$H$2208,"&lt;12/31/2022",$D$17:$D$2208,"=I")</f>
        <v>5</v>
      </c>
    </row>
    <row r="14" spans="1:19" ht="15" thickBot="1" x14ac:dyDescent="0.35">
      <c r="C14" s="19"/>
      <c r="E14" s="34" t="s">
        <v>14</v>
      </c>
      <c r="F14" s="7">
        <f>COUNTIFS($H$17:$H$2208,"&gt;=7/1/2022",$H$17:$H$2208,"&lt;7/31/2022",$D$17:$D$2208,"=P")</f>
        <v>49</v>
      </c>
      <c r="G14" s="7">
        <f>COUNTIFS($H$17:$H$2208,"&gt;=8/1/2022",$H$17:$H$2208,"&lt;8/31/2022",$D$17:$D$2208,"=P")</f>
        <v>39</v>
      </c>
      <c r="H14" s="7">
        <f>COUNTIFS($H$17:$H$2208,"&gt;=9/1/2022",$H$17:$H$2208,"&lt;9/30/2022",$D$17:$D$2208,"=P")</f>
        <v>33</v>
      </c>
      <c r="I14" s="7">
        <f>COUNTIFS($H$17:$H$2208,"&gt;=10/1/2022",$H$17:$H$2208,"&lt;10/31/2022",$D$17:$D$2208,"=P")</f>
        <v>78</v>
      </c>
      <c r="J14" s="7">
        <f>COUNTIFS($H$17:$H$2208,"&gt;=11/1/2022",$H$17:$H$2208,"&lt;11/30/2022",$D$17:$D$2208,"=P")</f>
        <v>93</v>
      </c>
      <c r="K14" s="7">
        <f t="shared" ref="K14:Q14" si="2">COUNTIFS($H$17:$H$2208,"&gt;=7/1/2021",$H$17:$H$2208,"&lt;7/31/2021",$D$17:$D$2208,"=P")</f>
        <v>32</v>
      </c>
      <c r="L14" s="7">
        <f t="shared" si="2"/>
        <v>32</v>
      </c>
      <c r="M14" s="7">
        <f t="shared" si="2"/>
        <v>32</v>
      </c>
      <c r="N14" s="7">
        <f t="shared" si="2"/>
        <v>32</v>
      </c>
      <c r="O14" s="7">
        <f t="shared" si="2"/>
        <v>32</v>
      </c>
      <c r="P14" s="7">
        <f t="shared" si="2"/>
        <v>32</v>
      </c>
      <c r="Q14" s="7">
        <f t="shared" si="2"/>
        <v>32</v>
      </c>
      <c r="R14" s="7">
        <f>COUNTIFS($H$17:$H$2208,"&gt;=12/1/2022",$H$17:$H$2208,"&lt;12/31/2022",$D$17:$D$2208,"=P")</f>
        <v>80</v>
      </c>
    </row>
    <row r="15" spans="1:19" ht="15" thickBot="1" x14ac:dyDescent="0.35">
      <c r="B15" s="279" t="s">
        <v>24</v>
      </c>
      <c r="C15" s="280"/>
      <c r="D15" s="35"/>
      <c r="J15" s="4"/>
    </row>
    <row r="16" spans="1:19" ht="42" thickBot="1" x14ac:dyDescent="0.35">
      <c r="A16" s="216" t="s">
        <v>25</v>
      </c>
      <c r="B16" s="217" t="s">
        <v>26</v>
      </c>
      <c r="C16" s="218" t="s">
        <v>27</v>
      </c>
      <c r="D16" s="219" t="s">
        <v>28</v>
      </c>
      <c r="E16" s="219" t="s">
        <v>29</v>
      </c>
      <c r="F16" s="219" t="s">
        <v>30</v>
      </c>
      <c r="G16" s="220" t="s">
        <v>31</v>
      </c>
      <c r="H16" s="221" t="s">
        <v>32</v>
      </c>
      <c r="I16" s="221" t="s">
        <v>33</v>
      </c>
      <c r="J16" s="222" t="s">
        <v>34</v>
      </c>
      <c r="K16" s="9" t="s">
        <v>35</v>
      </c>
      <c r="L16" s="9" t="s">
        <v>36</v>
      </c>
      <c r="M16" s="9" t="s">
        <v>37</v>
      </c>
      <c r="Q16" s="22" t="s">
        <v>41</v>
      </c>
    </row>
    <row r="17" spans="1:17" x14ac:dyDescent="0.3">
      <c r="A17" s="145" t="s">
        <v>9641</v>
      </c>
      <c r="B17" s="223" t="s">
        <v>44</v>
      </c>
      <c r="C17" s="225" t="s">
        <v>45</v>
      </c>
      <c r="D17" s="246" t="s">
        <v>46</v>
      </c>
      <c r="E17" s="110" t="s">
        <v>9642</v>
      </c>
      <c r="F17" s="109" t="s">
        <v>48</v>
      </c>
      <c r="G17" s="111" t="s">
        <v>9643</v>
      </c>
      <c r="H17" s="112">
        <v>43440</v>
      </c>
      <c r="I17" s="113">
        <f>Table16[[#This Row],[Fecha 
de 
expedición]]+1461</f>
        <v>44901</v>
      </c>
      <c r="J17" s="243" t="str">
        <f t="shared" ref="J17:J80" ca="1" si="3">IF(I17&gt;=TODAY(),"si","no")</f>
        <v>no</v>
      </c>
      <c r="K17" s="8" t="str">
        <f t="shared" ref="K17:K80" ca="1" si="4">IF(ABS(_xlfn.DAYS(TODAY(),I17))&lt;$B$9,"Debe renovar licencia luego de curso de 8 horas","")</f>
        <v/>
      </c>
      <c r="L17" s="8"/>
      <c r="M17" s="8" t="str">
        <f t="shared" ref="M17:M80" ca="1" si="5">IF(AND(J17="no",$B$10="si"),"si","no")</f>
        <v>si</v>
      </c>
      <c r="Q17" s="23" t="str" cm="1">
        <f t="array" aca="1" ref="Q17" ca="1">_xlfn.IFS(J17="no","no",$B$10="si","si")</f>
        <v>no</v>
      </c>
    </row>
    <row r="18" spans="1:17" x14ac:dyDescent="0.3">
      <c r="A18" s="61" t="s">
        <v>50</v>
      </c>
      <c r="B18" s="224" t="s">
        <v>44</v>
      </c>
      <c r="C18" s="225" t="s">
        <v>51</v>
      </c>
      <c r="D18" s="38" t="s">
        <v>46</v>
      </c>
      <c r="E18" s="58" t="s">
        <v>52</v>
      </c>
      <c r="F18" s="38" t="s">
        <v>53</v>
      </c>
      <c r="G18" s="39" t="s">
        <v>54</v>
      </c>
      <c r="H18" s="40">
        <v>44363</v>
      </c>
      <c r="I18" s="41">
        <f>Table16[[#This Row],[Fecha 
de 
expedición]]+1461</f>
        <v>45824</v>
      </c>
      <c r="J18" s="244" t="str">
        <f t="shared" ca="1" si="3"/>
        <v>si</v>
      </c>
      <c r="K18" s="8" t="str">
        <f t="shared" ca="1" si="4"/>
        <v/>
      </c>
      <c r="L18" s="8"/>
      <c r="M18" s="8" t="str">
        <f t="shared" ca="1" si="5"/>
        <v>no</v>
      </c>
      <c r="Q18" s="23" t="str" cm="1">
        <f t="array" aca="1" ref="Q18" ca="1">_xlfn.IFS(J18="no","no",$B$10="si","si")</f>
        <v>si</v>
      </c>
    </row>
    <row r="19" spans="1:17" x14ac:dyDescent="0.3">
      <c r="A19" s="61" t="s">
        <v>55</v>
      </c>
      <c r="B19" s="224" t="s">
        <v>44</v>
      </c>
      <c r="C19" s="225" t="s">
        <v>56</v>
      </c>
      <c r="D19" s="38" t="s">
        <v>57</v>
      </c>
      <c r="E19" s="37" t="s">
        <v>58</v>
      </c>
      <c r="F19" s="38" t="s">
        <v>59</v>
      </c>
      <c r="G19" s="39" t="s">
        <v>60</v>
      </c>
      <c r="H19" s="40">
        <v>44726</v>
      </c>
      <c r="I19" s="41">
        <f>Table16[[#This Row],[Fecha 
de 
expedición]]+1461</f>
        <v>46187</v>
      </c>
      <c r="J19" s="244" t="str">
        <f t="shared" ca="1" si="3"/>
        <v>si</v>
      </c>
      <c r="K19" s="8" t="str">
        <f t="shared" ca="1" si="4"/>
        <v/>
      </c>
      <c r="L19" s="8"/>
      <c r="M19" s="8" t="str">
        <f t="shared" ca="1" si="5"/>
        <v>no</v>
      </c>
      <c r="Q19" s="23" t="str" cm="1">
        <f t="array" aca="1" ref="Q19" ca="1">_xlfn.IFS(J19="no","no",$B$10="si","si")</f>
        <v>si</v>
      </c>
    </row>
    <row r="20" spans="1:17" x14ac:dyDescent="0.3">
      <c r="A20" s="61" t="s">
        <v>61</v>
      </c>
      <c r="B20" s="224" t="s">
        <v>62</v>
      </c>
      <c r="C20" s="225" t="s">
        <v>63</v>
      </c>
      <c r="D20" s="38" t="s">
        <v>46</v>
      </c>
      <c r="E20" s="37" t="s">
        <v>64</v>
      </c>
      <c r="F20" s="38" t="s">
        <v>53</v>
      </c>
      <c r="G20" s="39" t="s">
        <v>65</v>
      </c>
      <c r="H20" s="40">
        <v>44305</v>
      </c>
      <c r="I20" s="41">
        <f>Table16[[#This Row],[Fecha 
de 
expedición]]+1461</f>
        <v>45766</v>
      </c>
      <c r="J20" s="244" t="str">
        <f t="shared" ca="1" si="3"/>
        <v>si</v>
      </c>
      <c r="K20" s="8" t="str">
        <f t="shared" ca="1" si="4"/>
        <v/>
      </c>
      <c r="L20" s="8"/>
      <c r="M20" s="8" t="str">
        <f t="shared" ca="1" si="5"/>
        <v>no</v>
      </c>
      <c r="Q20" s="23" t="str" cm="1">
        <f t="array" aca="1" ref="Q20" ca="1">_xlfn.IFS(J20="no","no",$B$10="si","si")</f>
        <v>si</v>
      </c>
    </row>
    <row r="21" spans="1:17" x14ac:dyDescent="0.3">
      <c r="A21" s="63" t="s">
        <v>66</v>
      </c>
      <c r="B21" s="224" t="s">
        <v>44</v>
      </c>
      <c r="C21" s="225" t="s">
        <v>67</v>
      </c>
      <c r="D21" s="38" t="s">
        <v>46</v>
      </c>
      <c r="E21" s="37" t="s">
        <v>68</v>
      </c>
      <c r="F21" s="38" t="s">
        <v>69</v>
      </c>
      <c r="G21" s="39" t="s">
        <v>70</v>
      </c>
      <c r="H21" s="40">
        <v>44341</v>
      </c>
      <c r="I21" s="41">
        <f>Table16[[#This Row],[Fecha 
de 
expedición]]+1461</f>
        <v>45802</v>
      </c>
      <c r="J21" s="244" t="str">
        <f t="shared" ca="1" si="3"/>
        <v>si</v>
      </c>
      <c r="K21" s="8" t="str">
        <f t="shared" ca="1" si="4"/>
        <v/>
      </c>
      <c r="L21" s="8"/>
      <c r="M21" s="8" t="str">
        <f t="shared" ca="1" si="5"/>
        <v>no</v>
      </c>
      <c r="Q21" s="23" t="str" cm="1">
        <f t="array" aca="1" ref="Q21" ca="1">_xlfn.IFS(J21="no","no",$B$10="si","si")</f>
        <v>si</v>
      </c>
    </row>
    <row r="22" spans="1:17" x14ac:dyDescent="0.3">
      <c r="A22" s="61" t="s">
        <v>71</v>
      </c>
      <c r="B22" s="224" t="s">
        <v>44</v>
      </c>
      <c r="C22" s="225" t="s">
        <v>72</v>
      </c>
      <c r="D22" s="38" t="s">
        <v>46</v>
      </c>
      <c r="E22" s="37" t="s">
        <v>73</v>
      </c>
      <c r="F22" s="38" t="s">
        <v>74</v>
      </c>
      <c r="G22" s="39" t="s">
        <v>75</v>
      </c>
      <c r="H22" s="40">
        <v>44280</v>
      </c>
      <c r="I22" s="41">
        <f>Table16[[#This Row],[Fecha 
de 
expedición]]+1461</f>
        <v>45741</v>
      </c>
      <c r="J22" s="244" t="str">
        <f t="shared" ca="1" si="3"/>
        <v>si</v>
      </c>
      <c r="K22" s="8" t="str">
        <f t="shared" ca="1" si="4"/>
        <v/>
      </c>
      <c r="L22" s="8"/>
      <c r="M22" s="8" t="str">
        <f t="shared" ca="1" si="5"/>
        <v>no</v>
      </c>
      <c r="Q22" s="23" t="str" cm="1">
        <f t="array" aca="1" ref="Q22" ca="1">_xlfn.IFS(J22="no","no",$B$10="si","si")</f>
        <v>si</v>
      </c>
    </row>
    <row r="23" spans="1:17" x14ac:dyDescent="0.3">
      <c r="A23" s="61" t="s">
        <v>76</v>
      </c>
      <c r="B23" s="224" t="s">
        <v>62</v>
      </c>
      <c r="C23" s="225" t="s">
        <v>77</v>
      </c>
      <c r="D23" s="38" t="s">
        <v>78</v>
      </c>
      <c r="E23" s="37" t="s">
        <v>79</v>
      </c>
      <c r="F23" s="38" t="s">
        <v>53</v>
      </c>
      <c r="G23" s="39" t="s">
        <v>80</v>
      </c>
      <c r="H23" s="40">
        <v>44334</v>
      </c>
      <c r="I23" s="41">
        <f>Table16[[#This Row],[Fecha 
de 
expedición]]+1461</f>
        <v>45795</v>
      </c>
      <c r="J23" s="244" t="str">
        <f t="shared" ca="1" si="3"/>
        <v>si</v>
      </c>
      <c r="K23" s="8" t="str">
        <f t="shared" ca="1" si="4"/>
        <v/>
      </c>
      <c r="L23" s="8"/>
      <c r="M23" s="8" t="str">
        <f t="shared" ca="1" si="5"/>
        <v>no</v>
      </c>
      <c r="Q23" s="23" t="str" cm="1">
        <f t="array" aca="1" ref="Q23" ca="1">_xlfn.IFS(J23="no","no",$B$10="si","si")</f>
        <v>si</v>
      </c>
    </row>
    <row r="24" spans="1:17" x14ac:dyDescent="0.3">
      <c r="A24" s="61" t="s">
        <v>81</v>
      </c>
      <c r="B24" s="224" t="s">
        <v>44</v>
      </c>
      <c r="C24" s="225" t="s">
        <v>82</v>
      </c>
      <c r="D24" s="38" t="s">
        <v>57</v>
      </c>
      <c r="E24" s="37" t="s">
        <v>83</v>
      </c>
      <c r="F24" s="38" t="s">
        <v>84</v>
      </c>
      <c r="G24" s="39" t="s">
        <v>85</v>
      </c>
      <c r="H24" s="40">
        <v>44406</v>
      </c>
      <c r="I24" s="41">
        <f>Table16[[#This Row],[Fecha 
de 
expedición]]+1461</f>
        <v>45867</v>
      </c>
      <c r="J24" s="244" t="str">
        <f t="shared" ca="1" si="3"/>
        <v>si</v>
      </c>
      <c r="K24" s="8" t="str">
        <f t="shared" ca="1" si="4"/>
        <v/>
      </c>
      <c r="L24" s="8"/>
      <c r="M24" s="8" t="str">
        <f t="shared" ca="1" si="5"/>
        <v>no</v>
      </c>
      <c r="Q24" s="23" t="str" cm="1">
        <f t="array" aca="1" ref="Q24" ca="1">_xlfn.IFS(J24="no","no",$B$10="si","si")</f>
        <v>si</v>
      </c>
    </row>
    <row r="25" spans="1:17" x14ac:dyDescent="0.3">
      <c r="A25" s="61" t="s">
        <v>86</v>
      </c>
      <c r="B25" s="224" t="s">
        <v>44</v>
      </c>
      <c r="C25" s="225" t="s">
        <v>87</v>
      </c>
      <c r="D25" s="38" t="s">
        <v>46</v>
      </c>
      <c r="E25" s="37" t="s">
        <v>88</v>
      </c>
      <c r="F25" s="38" t="s">
        <v>89</v>
      </c>
      <c r="G25" s="39" t="s">
        <v>90</v>
      </c>
      <c r="H25" s="40">
        <v>44356</v>
      </c>
      <c r="I25" s="41">
        <f>Table16[[#This Row],[Fecha 
de 
expedición]]+1461</f>
        <v>45817</v>
      </c>
      <c r="J25" s="244" t="str">
        <f t="shared" ca="1" si="3"/>
        <v>si</v>
      </c>
      <c r="K25" s="8" t="str">
        <f t="shared" ca="1" si="4"/>
        <v/>
      </c>
      <c r="L25" s="8"/>
      <c r="M25" s="8" t="str">
        <f t="shared" ca="1" si="5"/>
        <v>no</v>
      </c>
      <c r="Q25" s="23" t="str" cm="1">
        <f t="array" aca="1" ref="Q25" ca="1">_xlfn.IFS(J25="no","no",$B$10="si","si")</f>
        <v>si</v>
      </c>
    </row>
    <row r="26" spans="1:17" x14ac:dyDescent="0.3">
      <c r="A26" s="61" t="s">
        <v>91</v>
      </c>
      <c r="B26" s="224" t="s">
        <v>44</v>
      </c>
      <c r="C26" s="225" t="s">
        <v>92</v>
      </c>
      <c r="D26" s="38" t="s">
        <v>46</v>
      </c>
      <c r="E26" s="37" t="s">
        <v>93</v>
      </c>
      <c r="F26" s="38" t="s">
        <v>94</v>
      </c>
      <c r="G26" s="39" t="s">
        <v>95</v>
      </c>
      <c r="H26" s="40">
        <v>44427</v>
      </c>
      <c r="I26" s="41">
        <f>Table16[[#This Row],[Fecha 
de 
expedición]]+1461</f>
        <v>45888</v>
      </c>
      <c r="J26" s="244" t="str">
        <f t="shared" ca="1" si="3"/>
        <v>si</v>
      </c>
      <c r="K26" s="8" t="str">
        <f t="shared" ca="1" si="4"/>
        <v/>
      </c>
      <c r="L26" s="8"/>
      <c r="M26" s="8" t="str">
        <f t="shared" ca="1" si="5"/>
        <v>no</v>
      </c>
      <c r="Q26" s="23" t="str" cm="1">
        <f t="array" aca="1" ref="Q26" ca="1">_xlfn.IFS(J26="no","no",$B$10="si","si")</f>
        <v>si</v>
      </c>
    </row>
    <row r="27" spans="1:17" x14ac:dyDescent="0.3">
      <c r="A27" s="61" t="s">
        <v>96</v>
      </c>
      <c r="B27" s="224" t="s">
        <v>44</v>
      </c>
      <c r="C27" s="225" t="s">
        <v>97</v>
      </c>
      <c r="D27" s="38" t="s">
        <v>46</v>
      </c>
      <c r="E27" s="37" t="s">
        <v>98</v>
      </c>
      <c r="F27" s="38" t="s">
        <v>99</v>
      </c>
      <c r="G27" s="39" t="s">
        <v>100</v>
      </c>
      <c r="H27" s="40">
        <v>44336</v>
      </c>
      <c r="I27" s="41">
        <f>Table16[[#This Row],[Fecha 
de 
expedición]]+1461</f>
        <v>45797</v>
      </c>
      <c r="J27" s="244" t="str">
        <f t="shared" ca="1" si="3"/>
        <v>si</v>
      </c>
      <c r="K27" s="8" t="str">
        <f t="shared" ca="1" si="4"/>
        <v/>
      </c>
      <c r="L27" s="8"/>
      <c r="M27" s="8" t="str">
        <f t="shared" ca="1" si="5"/>
        <v>no</v>
      </c>
      <c r="Q27" s="23" t="str" cm="1">
        <f t="array" aca="1" ref="Q27" ca="1">_xlfn.IFS(J27="no","no",$B$10="si","si")</f>
        <v>si</v>
      </c>
    </row>
    <row r="28" spans="1:17" x14ac:dyDescent="0.3">
      <c r="A28" s="61" t="s">
        <v>101</v>
      </c>
      <c r="B28" s="224" t="s">
        <v>44</v>
      </c>
      <c r="C28" s="225" t="s">
        <v>102</v>
      </c>
      <c r="D28" s="38" t="s">
        <v>46</v>
      </c>
      <c r="E28" s="37" t="s">
        <v>103</v>
      </c>
      <c r="F28" s="38" t="s">
        <v>104</v>
      </c>
      <c r="G28" s="39" t="s">
        <v>105</v>
      </c>
      <c r="H28" s="40">
        <v>44356</v>
      </c>
      <c r="I28" s="41">
        <f>Table16[[#This Row],[Fecha 
de 
expedición]]+1461</f>
        <v>45817</v>
      </c>
      <c r="J28" s="244" t="str">
        <f t="shared" ca="1" si="3"/>
        <v>si</v>
      </c>
      <c r="K28" s="8" t="str">
        <f t="shared" ca="1" si="4"/>
        <v/>
      </c>
      <c r="L28" s="8"/>
      <c r="M28" s="8" t="str">
        <f t="shared" ca="1" si="5"/>
        <v>no</v>
      </c>
      <c r="Q28" s="23" t="str" cm="1">
        <f t="array" aca="1" ref="Q28" ca="1">_xlfn.IFS(J28="no","no",$B$10="si","si")</f>
        <v>si</v>
      </c>
    </row>
    <row r="29" spans="1:17" x14ac:dyDescent="0.3">
      <c r="A29" s="61" t="s">
        <v>106</v>
      </c>
      <c r="B29" s="224" t="s">
        <v>44</v>
      </c>
      <c r="C29" s="225" t="s">
        <v>107</v>
      </c>
      <c r="D29" s="38" t="s">
        <v>46</v>
      </c>
      <c r="E29" s="37" t="s">
        <v>108</v>
      </c>
      <c r="F29" s="38" t="s">
        <v>109</v>
      </c>
      <c r="G29" s="39" t="s">
        <v>110</v>
      </c>
      <c r="H29" s="40">
        <v>44279</v>
      </c>
      <c r="I29" s="41">
        <f>Table16[[#This Row],[Fecha 
de 
expedición]]+1461</f>
        <v>45740</v>
      </c>
      <c r="J29" s="244" t="str">
        <f t="shared" ca="1" si="3"/>
        <v>si</v>
      </c>
      <c r="K29" s="8" t="str">
        <f t="shared" ca="1" si="4"/>
        <v/>
      </c>
      <c r="L29" s="8"/>
      <c r="M29" s="8" t="str">
        <f t="shared" ca="1" si="5"/>
        <v>no</v>
      </c>
      <c r="Q29" s="23" t="str" cm="1">
        <f t="array" aca="1" ref="Q29" ca="1">_xlfn.IFS(J29="no","no",$B$10="si","si")</f>
        <v>si</v>
      </c>
    </row>
    <row r="30" spans="1:17" x14ac:dyDescent="0.3">
      <c r="A30" s="63" t="s">
        <v>111</v>
      </c>
      <c r="B30" s="224" t="s">
        <v>44</v>
      </c>
      <c r="C30" s="225" t="s">
        <v>112</v>
      </c>
      <c r="D30" s="38" t="s">
        <v>46</v>
      </c>
      <c r="E30" s="37" t="s">
        <v>113</v>
      </c>
      <c r="F30" s="38" t="s">
        <v>114</v>
      </c>
      <c r="G30" s="39" t="s">
        <v>115</v>
      </c>
      <c r="H30" s="40">
        <v>43600</v>
      </c>
      <c r="I30" s="41">
        <f>Table16[[#This Row],[Fecha 
de 
expedición]]+1461</f>
        <v>45061</v>
      </c>
      <c r="J30" s="244" t="str">
        <f t="shared" ca="1" si="3"/>
        <v>no</v>
      </c>
      <c r="K30" s="8" t="str">
        <f t="shared" ca="1" si="4"/>
        <v/>
      </c>
      <c r="L30" s="8"/>
      <c r="M30" s="8" t="str">
        <f t="shared" ca="1" si="5"/>
        <v>si</v>
      </c>
      <c r="Q30" s="23" t="str" cm="1">
        <f t="array" aca="1" ref="Q30" ca="1">_xlfn.IFS(J30="no","no",$B$10="si","si")</f>
        <v>no</v>
      </c>
    </row>
    <row r="31" spans="1:17" x14ac:dyDescent="0.3">
      <c r="A31" s="63" t="s">
        <v>116</v>
      </c>
      <c r="B31" s="224" t="s">
        <v>44</v>
      </c>
      <c r="C31" s="225" t="s">
        <v>117</v>
      </c>
      <c r="D31" s="38" t="s">
        <v>46</v>
      </c>
      <c r="E31" s="37" t="s">
        <v>118</v>
      </c>
      <c r="F31" s="38" t="s">
        <v>119</v>
      </c>
      <c r="G31" s="39" t="s">
        <v>120</v>
      </c>
      <c r="H31" s="40">
        <v>44390</v>
      </c>
      <c r="I31" s="41">
        <f>Table16[[#This Row],[Fecha 
de 
expedición]]+1461</f>
        <v>45851</v>
      </c>
      <c r="J31" s="244" t="str">
        <f t="shared" ca="1" si="3"/>
        <v>si</v>
      </c>
      <c r="K31" s="8" t="str">
        <f t="shared" ca="1" si="4"/>
        <v/>
      </c>
      <c r="L31" s="8"/>
      <c r="M31" s="8" t="str">
        <f t="shared" ca="1" si="5"/>
        <v>no</v>
      </c>
      <c r="Q31" s="23" t="str" cm="1">
        <f t="array" aca="1" ref="Q31" ca="1">_xlfn.IFS(J31="no","no",$B$10="si","si")</f>
        <v>si</v>
      </c>
    </row>
    <row r="32" spans="1:17" x14ac:dyDescent="0.3">
      <c r="A32" s="63" t="s">
        <v>121</v>
      </c>
      <c r="B32" s="224" t="s">
        <v>44</v>
      </c>
      <c r="C32" s="225" t="s">
        <v>122</v>
      </c>
      <c r="D32" s="38" t="s">
        <v>46</v>
      </c>
      <c r="E32" s="37" t="s">
        <v>123</v>
      </c>
      <c r="F32" s="38" t="s">
        <v>124</v>
      </c>
      <c r="G32" s="39" t="s">
        <v>125</v>
      </c>
      <c r="H32" s="40">
        <v>44326</v>
      </c>
      <c r="I32" s="41">
        <f>Table16[[#This Row],[Fecha 
de 
expedición]]+1461</f>
        <v>45787</v>
      </c>
      <c r="J32" s="244" t="str">
        <f t="shared" ca="1" si="3"/>
        <v>si</v>
      </c>
      <c r="K32" s="8" t="str">
        <f t="shared" ca="1" si="4"/>
        <v/>
      </c>
      <c r="L32" s="8"/>
      <c r="M32" s="8" t="str">
        <f t="shared" ca="1" si="5"/>
        <v>no</v>
      </c>
      <c r="Q32" s="23" t="str" cm="1">
        <f t="array" aca="1" ref="Q32" ca="1">_xlfn.IFS(J32="no","no",$B$10="si","si")</f>
        <v>si</v>
      </c>
    </row>
    <row r="33" spans="1:17" x14ac:dyDescent="0.3">
      <c r="A33" s="63" t="s">
        <v>126</v>
      </c>
      <c r="B33" s="224" t="s">
        <v>44</v>
      </c>
      <c r="C33" s="225" t="s">
        <v>127</v>
      </c>
      <c r="D33" s="38" t="s">
        <v>57</v>
      </c>
      <c r="E33" s="37" t="s">
        <v>128</v>
      </c>
      <c r="F33" s="38" t="s">
        <v>129</v>
      </c>
      <c r="G33" s="39" t="s">
        <v>130</v>
      </c>
      <c r="H33" s="40">
        <v>43706</v>
      </c>
      <c r="I33" s="41">
        <f>Table16[[#This Row],[Fecha 
de 
expedición]]+1461</f>
        <v>45167</v>
      </c>
      <c r="J33" s="244" t="str">
        <f t="shared" ca="1" si="3"/>
        <v>si</v>
      </c>
      <c r="K33" s="8" t="str">
        <f t="shared" ca="1" si="4"/>
        <v>Debe renovar licencia luego de curso de 8 horas</v>
      </c>
      <c r="L33" s="8"/>
      <c r="M33" s="8" t="str">
        <f t="shared" ca="1" si="5"/>
        <v>no</v>
      </c>
      <c r="Q33" s="23" t="str" cm="1">
        <f t="array" aca="1" ref="Q33" ca="1">_xlfn.IFS(J33="no","no",$B$10="si","si")</f>
        <v>si</v>
      </c>
    </row>
    <row r="34" spans="1:17" x14ac:dyDescent="0.3">
      <c r="A34" s="63" t="s">
        <v>131</v>
      </c>
      <c r="B34" s="224" t="s">
        <v>44</v>
      </c>
      <c r="C34" s="225" t="s">
        <v>132</v>
      </c>
      <c r="D34" s="38" t="s">
        <v>46</v>
      </c>
      <c r="E34" s="58" t="s">
        <v>133</v>
      </c>
      <c r="F34" s="38" t="s">
        <v>124</v>
      </c>
      <c r="G34" s="39" t="s">
        <v>134</v>
      </c>
      <c r="H34" s="40">
        <v>44363</v>
      </c>
      <c r="I34" s="41">
        <f>Table16[[#This Row],[Fecha 
de 
expedición]]+1461</f>
        <v>45824</v>
      </c>
      <c r="J34" s="244" t="str">
        <f t="shared" ca="1" si="3"/>
        <v>si</v>
      </c>
      <c r="K34" s="8" t="str">
        <f t="shared" ca="1" si="4"/>
        <v/>
      </c>
      <c r="L34" s="8"/>
      <c r="M34" s="8" t="str">
        <f t="shared" ca="1" si="5"/>
        <v>no</v>
      </c>
      <c r="Q34" s="23" t="str" cm="1">
        <f t="array" aca="1" ref="Q34" ca="1">_xlfn.IFS(J34="no","no",$B$10="si","si")</f>
        <v>si</v>
      </c>
    </row>
    <row r="35" spans="1:17" x14ac:dyDescent="0.3">
      <c r="A35" s="63" t="s">
        <v>135</v>
      </c>
      <c r="B35" s="224" t="s">
        <v>44</v>
      </c>
      <c r="C35" s="225" t="s">
        <v>136</v>
      </c>
      <c r="D35" s="38" t="s">
        <v>46</v>
      </c>
      <c r="E35" s="37" t="s">
        <v>137</v>
      </c>
      <c r="F35" s="38" t="s">
        <v>74</v>
      </c>
      <c r="G35" s="39" t="s">
        <v>138</v>
      </c>
      <c r="H35" s="40">
        <v>44910</v>
      </c>
      <c r="I35" s="41">
        <f>Table16[[#This Row],[Fecha 
de 
expedición]]+1461</f>
        <v>46371</v>
      </c>
      <c r="J35" s="244" t="str">
        <f t="shared" ca="1" si="3"/>
        <v>si</v>
      </c>
      <c r="K35" s="8" t="str">
        <f t="shared" ca="1" si="4"/>
        <v/>
      </c>
      <c r="L35" s="8"/>
      <c r="M35" s="8" t="str">
        <f t="shared" ca="1" si="5"/>
        <v>no</v>
      </c>
      <c r="Q35" s="23" t="str" cm="1">
        <f t="array" aca="1" ref="Q35" ca="1">_xlfn.IFS(J35="no","no",$B$10="si","si")</f>
        <v>si</v>
      </c>
    </row>
    <row r="36" spans="1:17" x14ac:dyDescent="0.3">
      <c r="A36" s="63" t="s">
        <v>139</v>
      </c>
      <c r="B36" s="224" t="s">
        <v>44</v>
      </c>
      <c r="C36" s="225" t="s">
        <v>140</v>
      </c>
      <c r="D36" s="38" t="s">
        <v>46</v>
      </c>
      <c r="E36" s="37" t="s">
        <v>141</v>
      </c>
      <c r="F36" s="38" t="s">
        <v>74</v>
      </c>
      <c r="G36" s="39" t="s">
        <v>142</v>
      </c>
      <c r="H36" s="40">
        <v>44629</v>
      </c>
      <c r="I36" s="41">
        <f>Table16[[#This Row],[Fecha 
de 
expedición]]+1461</f>
        <v>46090</v>
      </c>
      <c r="J36" s="244" t="str">
        <f t="shared" ca="1" si="3"/>
        <v>si</v>
      </c>
      <c r="K36" s="8" t="str">
        <f t="shared" ca="1" si="4"/>
        <v/>
      </c>
      <c r="L36" s="8"/>
      <c r="M36" s="8" t="str">
        <f t="shared" ca="1" si="5"/>
        <v>no</v>
      </c>
      <c r="Q36" s="23" t="str" cm="1">
        <f t="array" aca="1" ref="Q36" ca="1">_xlfn.IFS(J36="no","no",$B$10="si","si")</f>
        <v>si</v>
      </c>
    </row>
    <row r="37" spans="1:17" x14ac:dyDescent="0.3">
      <c r="A37" s="63" t="s">
        <v>143</v>
      </c>
      <c r="B37" s="224" t="s">
        <v>44</v>
      </c>
      <c r="C37" s="225" t="s">
        <v>144</v>
      </c>
      <c r="D37" s="38" t="s">
        <v>46</v>
      </c>
      <c r="E37" s="37" t="s">
        <v>145</v>
      </c>
      <c r="F37" s="38" t="s">
        <v>124</v>
      </c>
      <c r="G37" s="39" t="s">
        <v>146</v>
      </c>
      <c r="H37" s="40">
        <v>43899</v>
      </c>
      <c r="I37" s="41">
        <f>Table16[[#This Row],[Fecha 
de 
expedición]]+1461</f>
        <v>45360</v>
      </c>
      <c r="J37" s="244" t="str">
        <f t="shared" ca="1" si="3"/>
        <v>si</v>
      </c>
      <c r="K37" s="8" t="str">
        <f t="shared" ca="1" si="4"/>
        <v/>
      </c>
      <c r="L37" s="8"/>
      <c r="M37" s="8" t="str">
        <f t="shared" ca="1" si="5"/>
        <v>no</v>
      </c>
      <c r="Q37" s="23" t="str" cm="1">
        <f t="array" aca="1" ref="Q37" ca="1">_xlfn.IFS(J37="no","no",$B$10="si","si")</f>
        <v>si</v>
      </c>
    </row>
    <row r="38" spans="1:17" x14ac:dyDescent="0.3">
      <c r="A38" s="63" t="s">
        <v>147</v>
      </c>
      <c r="B38" s="224" t="s">
        <v>44</v>
      </c>
      <c r="C38" s="225" t="s">
        <v>148</v>
      </c>
      <c r="D38" s="38" t="s">
        <v>46</v>
      </c>
      <c r="E38" s="37" t="s">
        <v>149</v>
      </c>
      <c r="F38" s="38" t="s">
        <v>150</v>
      </c>
      <c r="G38" s="39" t="s">
        <v>151</v>
      </c>
      <c r="H38" s="40">
        <v>44326</v>
      </c>
      <c r="I38" s="41">
        <f>Table16[[#This Row],[Fecha 
de 
expedición]]+1461</f>
        <v>45787</v>
      </c>
      <c r="J38" s="244" t="str">
        <f t="shared" ca="1" si="3"/>
        <v>si</v>
      </c>
      <c r="K38" s="8" t="str">
        <f t="shared" ca="1" si="4"/>
        <v/>
      </c>
      <c r="L38" s="8"/>
      <c r="M38" s="8" t="str">
        <f t="shared" ca="1" si="5"/>
        <v>no</v>
      </c>
      <c r="Q38" s="23" t="str" cm="1">
        <f t="array" aca="1" ref="Q38" ca="1">_xlfn.IFS(J38="no","no",$B$10="si","si")</f>
        <v>si</v>
      </c>
    </row>
    <row r="39" spans="1:17" x14ac:dyDescent="0.3">
      <c r="A39" s="61" t="s">
        <v>152</v>
      </c>
      <c r="B39" s="224" t="s">
        <v>44</v>
      </c>
      <c r="C39" s="225" t="s">
        <v>153</v>
      </c>
      <c r="D39" s="38" t="s">
        <v>57</v>
      </c>
      <c r="E39" s="235" t="s">
        <v>154</v>
      </c>
      <c r="F39" s="38" t="s">
        <v>155</v>
      </c>
      <c r="G39" s="39" t="s">
        <v>156</v>
      </c>
      <c r="H39" s="81">
        <v>44589</v>
      </c>
      <c r="I39" s="84">
        <f>Table16[[#This Row],[Fecha 
de 
expedición]]+1461</f>
        <v>46050</v>
      </c>
      <c r="J39" s="244" t="str">
        <f t="shared" ca="1" si="3"/>
        <v>si</v>
      </c>
      <c r="K39" s="8" t="str">
        <f t="shared" ca="1" si="4"/>
        <v/>
      </c>
      <c r="L39" s="8"/>
      <c r="M39" s="8" t="str">
        <f t="shared" ca="1" si="5"/>
        <v>no</v>
      </c>
      <c r="Q39" s="23" t="str" cm="1">
        <f t="array" aca="1" ref="Q39" ca="1">_xlfn.IFS(J39="no","no",$B$10="si","si")</f>
        <v>si</v>
      </c>
    </row>
    <row r="40" spans="1:17" x14ac:dyDescent="0.3">
      <c r="A40" s="63" t="s">
        <v>157</v>
      </c>
      <c r="B40" s="224" t="s">
        <v>44</v>
      </c>
      <c r="C40" s="225" t="s">
        <v>158</v>
      </c>
      <c r="D40" s="38" t="s">
        <v>46</v>
      </c>
      <c r="E40" s="37" t="s">
        <v>159</v>
      </c>
      <c r="F40" s="38" t="s">
        <v>155</v>
      </c>
      <c r="G40" s="39" t="s">
        <v>160</v>
      </c>
      <c r="H40" s="40">
        <v>43361</v>
      </c>
      <c r="I40" s="41">
        <f>Table16[[#This Row],[Fecha 
de 
expedición]]+1461</f>
        <v>44822</v>
      </c>
      <c r="J40" s="244" t="str">
        <f t="shared" ca="1" si="3"/>
        <v>no</v>
      </c>
      <c r="K40" s="8" t="str">
        <f t="shared" ca="1" si="4"/>
        <v/>
      </c>
      <c r="L40" s="8"/>
      <c r="M40" s="8" t="str">
        <f t="shared" ca="1" si="5"/>
        <v>si</v>
      </c>
      <c r="Q40" s="23" t="str" cm="1">
        <f t="array" aca="1" ref="Q40" ca="1">_xlfn.IFS(J40="no","no",$B$10="si","si")</f>
        <v>no</v>
      </c>
    </row>
    <row r="41" spans="1:17" x14ac:dyDescent="0.3">
      <c r="A41" s="63" t="s">
        <v>161</v>
      </c>
      <c r="B41" s="224" t="s">
        <v>44</v>
      </c>
      <c r="C41" s="225" t="s">
        <v>162</v>
      </c>
      <c r="D41" s="38" t="s">
        <v>57</v>
      </c>
      <c r="E41" s="58" t="s">
        <v>163</v>
      </c>
      <c r="F41" s="38" t="s">
        <v>119</v>
      </c>
      <c r="G41" s="39" t="s">
        <v>164</v>
      </c>
      <c r="H41" s="40">
        <v>44687</v>
      </c>
      <c r="I41" s="41">
        <f>Table16[[#This Row],[Fecha 
de 
expedición]]+1461</f>
        <v>46148</v>
      </c>
      <c r="J41" s="244" t="str">
        <f t="shared" ca="1" si="3"/>
        <v>si</v>
      </c>
      <c r="K41" s="8" t="str">
        <f t="shared" ca="1" si="4"/>
        <v/>
      </c>
      <c r="L41" s="8"/>
      <c r="M41" s="8" t="str">
        <f t="shared" ca="1" si="5"/>
        <v>no</v>
      </c>
      <c r="Q41" s="23" t="str" cm="1">
        <f t="array" aca="1" ref="Q41" ca="1">_xlfn.IFS(J41="no","no",$B$10="si","si")</f>
        <v>si</v>
      </c>
    </row>
    <row r="42" spans="1:17" x14ac:dyDescent="0.3">
      <c r="A42" s="63" t="s">
        <v>165</v>
      </c>
      <c r="B42" s="224" t="s">
        <v>44</v>
      </c>
      <c r="C42" s="225" t="s">
        <v>166</v>
      </c>
      <c r="D42" s="38" t="s">
        <v>46</v>
      </c>
      <c r="E42" s="37" t="s">
        <v>167</v>
      </c>
      <c r="F42" s="38" t="s">
        <v>168</v>
      </c>
      <c r="G42" s="39" t="s">
        <v>169</v>
      </c>
      <c r="H42" s="40">
        <v>43389</v>
      </c>
      <c r="I42" s="41">
        <f>Table16[[#This Row],[Fecha 
de 
expedición]]+1461</f>
        <v>44850</v>
      </c>
      <c r="J42" s="244" t="str">
        <f t="shared" ca="1" si="3"/>
        <v>no</v>
      </c>
      <c r="K42" s="8" t="str">
        <f t="shared" ca="1" si="4"/>
        <v/>
      </c>
      <c r="L42" s="8"/>
      <c r="M42" s="8" t="str">
        <f t="shared" ca="1" si="5"/>
        <v>si</v>
      </c>
      <c r="Q42" s="23" t="str" cm="1">
        <f t="array" aca="1" ref="Q42" ca="1">_xlfn.IFS(J42="no","no",$B$10="si","si")</f>
        <v>no</v>
      </c>
    </row>
    <row r="43" spans="1:17" x14ac:dyDescent="0.3">
      <c r="A43" s="61" t="s">
        <v>170</v>
      </c>
      <c r="B43" s="224" t="s">
        <v>44</v>
      </c>
      <c r="C43" s="225" t="s">
        <v>171</v>
      </c>
      <c r="D43" s="38" t="s">
        <v>46</v>
      </c>
      <c r="E43" s="58" t="s">
        <v>172</v>
      </c>
      <c r="F43" s="38" t="s">
        <v>74</v>
      </c>
      <c r="G43" s="39" t="s">
        <v>173</v>
      </c>
      <c r="H43" s="40">
        <v>44397</v>
      </c>
      <c r="I43" s="41">
        <f>Table16[[#This Row],[Fecha 
de 
expedición]]+1461</f>
        <v>45858</v>
      </c>
      <c r="J43" s="244" t="str">
        <f t="shared" ca="1" si="3"/>
        <v>si</v>
      </c>
      <c r="K43" s="8" t="str">
        <f t="shared" ca="1" si="4"/>
        <v/>
      </c>
      <c r="L43" s="8"/>
      <c r="M43" s="8" t="str">
        <f t="shared" ca="1" si="5"/>
        <v>no</v>
      </c>
      <c r="Q43" s="23" t="str" cm="1">
        <f t="array" aca="1" ref="Q43" ca="1">_xlfn.IFS(J43="no","no",$B$10="si","si")</f>
        <v>si</v>
      </c>
    </row>
    <row r="44" spans="1:17" x14ac:dyDescent="0.3">
      <c r="A44" s="63" t="s">
        <v>174</v>
      </c>
      <c r="B44" s="224" t="s">
        <v>44</v>
      </c>
      <c r="C44" s="225" t="s">
        <v>175</v>
      </c>
      <c r="D44" s="38" t="s">
        <v>57</v>
      </c>
      <c r="E44" s="58" t="s">
        <v>176</v>
      </c>
      <c r="F44" s="38" t="s">
        <v>53</v>
      </c>
      <c r="G44" s="39" t="s">
        <v>177</v>
      </c>
      <c r="H44" s="40">
        <v>44363</v>
      </c>
      <c r="I44" s="41">
        <f>Table16[[#This Row],[Fecha 
de 
expedición]]+1461</f>
        <v>45824</v>
      </c>
      <c r="J44" s="244" t="str">
        <f t="shared" ca="1" si="3"/>
        <v>si</v>
      </c>
      <c r="K44" s="8" t="str">
        <f t="shared" ca="1" si="4"/>
        <v/>
      </c>
      <c r="L44" s="8"/>
      <c r="M44" s="8" t="str">
        <f t="shared" ca="1" si="5"/>
        <v>no</v>
      </c>
      <c r="Q44" s="23" t="str" cm="1">
        <f t="array" aca="1" ref="Q44" ca="1">_xlfn.IFS(J44="no","no",$B$10="si","si")</f>
        <v>si</v>
      </c>
    </row>
    <row r="45" spans="1:17" x14ac:dyDescent="0.3">
      <c r="A45" s="63" t="s">
        <v>178</v>
      </c>
      <c r="B45" s="224" t="s">
        <v>44</v>
      </c>
      <c r="C45" s="225" t="s">
        <v>179</v>
      </c>
      <c r="D45" s="38" t="s">
        <v>46</v>
      </c>
      <c r="E45" s="37" t="s">
        <v>180</v>
      </c>
      <c r="F45" s="38" t="s">
        <v>89</v>
      </c>
      <c r="G45" s="39" t="s">
        <v>9650</v>
      </c>
      <c r="H45" s="40">
        <v>43539</v>
      </c>
      <c r="I45" s="41">
        <f>Table16[[#This Row],[Fecha 
de 
expedición]]+1461</f>
        <v>45000</v>
      </c>
      <c r="J45" s="244" t="str">
        <f t="shared" ca="1" si="3"/>
        <v>no</v>
      </c>
      <c r="K45" s="8" t="str">
        <f t="shared" ca="1" si="4"/>
        <v/>
      </c>
      <c r="L45" s="8"/>
      <c r="M45" s="8" t="str">
        <f t="shared" ca="1" si="5"/>
        <v>si</v>
      </c>
      <c r="Q45" s="23" t="str" cm="1">
        <f t="array" aca="1" ref="Q45" ca="1">_xlfn.IFS(J45="no","no",$B$10="si","si")</f>
        <v>no</v>
      </c>
    </row>
    <row r="46" spans="1:17" x14ac:dyDescent="0.3">
      <c r="A46" s="63" t="s">
        <v>182</v>
      </c>
      <c r="B46" s="224" t="s">
        <v>44</v>
      </c>
      <c r="C46" s="225" t="s">
        <v>183</v>
      </c>
      <c r="D46" s="38" t="s">
        <v>46</v>
      </c>
      <c r="E46" s="37" t="s">
        <v>184</v>
      </c>
      <c r="F46" s="38" t="s">
        <v>185</v>
      </c>
      <c r="G46" s="39" t="s">
        <v>186</v>
      </c>
      <c r="H46" s="40">
        <v>43397</v>
      </c>
      <c r="I46" s="41">
        <f>Table16[[#This Row],[Fecha 
de 
expedición]]+1461</f>
        <v>44858</v>
      </c>
      <c r="J46" s="244" t="str">
        <f t="shared" ca="1" si="3"/>
        <v>no</v>
      </c>
      <c r="K46" s="8" t="str">
        <f t="shared" ca="1" si="4"/>
        <v/>
      </c>
      <c r="L46" s="8"/>
      <c r="M46" s="8" t="str">
        <f t="shared" ca="1" si="5"/>
        <v>si</v>
      </c>
      <c r="Q46" s="23" t="str" cm="1">
        <f t="array" aca="1" ref="Q46" ca="1">_xlfn.IFS(J46="no","no",$B$10="si","si")</f>
        <v>no</v>
      </c>
    </row>
    <row r="47" spans="1:17" x14ac:dyDescent="0.3">
      <c r="A47" s="63" t="s">
        <v>187</v>
      </c>
      <c r="B47" s="224" t="s">
        <v>44</v>
      </c>
      <c r="C47" s="225" t="s">
        <v>188</v>
      </c>
      <c r="D47" s="38" t="s">
        <v>57</v>
      </c>
      <c r="E47" s="37" t="s">
        <v>189</v>
      </c>
      <c r="F47" s="38" t="s">
        <v>94</v>
      </c>
      <c r="G47" s="39" t="s">
        <v>190</v>
      </c>
      <c r="H47" s="40">
        <v>44845</v>
      </c>
      <c r="I47" s="41">
        <f>Table16[[#This Row],[Fecha 
de 
expedición]]+1461</f>
        <v>46306</v>
      </c>
      <c r="J47" s="244" t="str">
        <f t="shared" ca="1" si="3"/>
        <v>si</v>
      </c>
      <c r="K47" s="8" t="str">
        <f t="shared" ca="1" si="4"/>
        <v/>
      </c>
      <c r="L47" s="8"/>
      <c r="M47" s="8" t="str">
        <f t="shared" ca="1" si="5"/>
        <v>no</v>
      </c>
      <c r="Q47" s="23" t="str" cm="1">
        <f t="array" aca="1" ref="Q47" ca="1">_xlfn.IFS(J47="no","no",$B$10="si","si")</f>
        <v>si</v>
      </c>
    </row>
    <row r="48" spans="1:17" x14ac:dyDescent="0.3">
      <c r="A48" s="61" t="s">
        <v>191</v>
      </c>
      <c r="B48" s="224" t="s">
        <v>44</v>
      </c>
      <c r="C48" s="225" t="s">
        <v>192</v>
      </c>
      <c r="D48" s="38" t="s">
        <v>46</v>
      </c>
      <c r="E48" s="235" t="s">
        <v>193</v>
      </c>
      <c r="F48" s="38" t="s">
        <v>194</v>
      </c>
      <c r="G48" s="39" t="s">
        <v>195</v>
      </c>
      <c r="H48" s="81">
        <v>44726</v>
      </c>
      <c r="I48" s="84">
        <f>Table16[[#This Row],[Fecha 
de 
expedición]]+1461</f>
        <v>46187</v>
      </c>
      <c r="J48" s="244" t="str">
        <f t="shared" ca="1" si="3"/>
        <v>si</v>
      </c>
      <c r="K48" s="8" t="str">
        <f t="shared" ca="1" si="4"/>
        <v/>
      </c>
      <c r="L48" s="8"/>
      <c r="M48" s="8" t="str">
        <f t="shared" ca="1" si="5"/>
        <v>no</v>
      </c>
      <c r="Q48" s="23" t="str" cm="1">
        <f t="array" aca="1" ref="Q48" ca="1">_xlfn.IFS(J48="no","no",$B$10="si","si")</f>
        <v>si</v>
      </c>
    </row>
    <row r="49" spans="1:17" x14ac:dyDescent="0.3">
      <c r="A49" s="61" t="s">
        <v>196</v>
      </c>
      <c r="B49" s="224" t="s">
        <v>44</v>
      </c>
      <c r="C49" s="225" t="s">
        <v>197</v>
      </c>
      <c r="D49" s="38" t="s">
        <v>46</v>
      </c>
      <c r="E49" s="58" t="s">
        <v>198</v>
      </c>
      <c r="F49" s="38" t="s">
        <v>199</v>
      </c>
      <c r="G49" s="39" t="s">
        <v>200</v>
      </c>
      <c r="H49" s="40">
        <v>44397</v>
      </c>
      <c r="I49" s="41">
        <f>Table16[[#This Row],[Fecha 
de 
expedición]]+1461</f>
        <v>45858</v>
      </c>
      <c r="J49" s="244" t="str">
        <f t="shared" ca="1" si="3"/>
        <v>si</v>
      </c>
      <c r="K49" s="8" t="str">
        <f t="shared" ca="1" si="4"/>
        <v/>
      </c>
      <c r="L49" s="8"/>
      <c r="M49" s="8" t="str">
        <f t="shared" ca="1" si="5"/>
        <v>no</v>
      </c>
      <c r="Q49" s="23" t="str" cm="1">
        <f t="array" aca="1" ref="Q49" ca="1">_xlfn.IFS(J49="no","no",$B$10="si","si")</f>
        <v>si</v>
      </c>
    </row>
    <row r="50" spans="1:17" x14ac:dyDescent="0.3">
      <c r="A50" s="63" t="s">
        <v>201</v>
      </c>
      <c r="B50" s="224" t="s">
        <v>62</v>
      </c>
      <c r="C50" s="225" t="s">
        <v>202</v>
      </c>
      <c r="D50" s="38" t="s">
        <v>46</v>
      </c>
      <c r="E50" s="37" t="s">
        <v>203</v>
      </c>
      <c r="F50" s="38" t="s">
        <v>204</v>
      </c>
      <c r="G50" s="39" t="s">
        <v>205</v>
      </c>
      <c r="H50" s="40">
        <v>43171</v>
      </c>
      <c r="I50" s="41">
        <f>Table16[[#This Row],[Fecha 
de 
expedición]]+1461</f>
        <v>44632</v>
      </c>
      <c r="J50" s="244" t="str">
        <f t="shared" ca="1" si="3"/>
        <v>no</v>
      </c>
      <c r="K50" s="8" t="str">
        <f t="shared" ca="1" si="4"/>
        <v/>
      </c>
      <c r="L50" s="8"/>
      <c r="M50" s="8" t="str">
        <f t="shared" ca="1" si="5"/>
        <v>si</v>
      </c>
      <c r="Q50" s="23" t="str" cm="1">
        <f t="array" aca="1" ref="Q50" ca="1">_xlfn.IFS(J50="no","no",$B$10="si","si")</f>
        <v>no</v>
      </c>
    </row>
    <row r="51" spans="1:17" x14ac:dyDescent="0.3">
      <c r="A51" s="63" t="s">
        <v>206</v>
      </c>
      <c r="B51" s="224" t="s">
        <v>44</v>
      </c>
      <c r="C51" s="225" t="s">
        <v>207</v>
      </c>
      <c r="D51" s="38" t="s">
        <v>57</v>
      </c>
      <c r="E51" s="37" t="s">
        <v>208</v>
      </c>
      <c r="F51" s="38" t="s">
        <v>119</v>
      </c>
      <c r="G51" s="39" t="s">
        <v>209</v>
      </c>
      <c r="H51" s="40">
        <v>44636</v>
      </c>
      <c r="I51" s="41">
        <f>Table16[[#This Row],[Fecha 
de 
expedición]]+1461</f>
        <v>46097</v>
      </c>
      <c r="J51" s="244" t="str">
        <f t="shared" ca="1" si="3"/>
        <v>si</v>
      </c>
      <c r="K51" s="8" t="str">
        <f t="shared" ca="1" si="4"/>
        <v/>
      </c>
      <c r="L51" s="8"/>
      <c r="M51" s="8" t="str">
        <f t="shared" ca="1" si="5"/>
        <v>no</v>
      </c>
      <c r="Q51" s="23" t="str" cm="1">
        <f t="array" aca="1" ref="Q51" ca="1">_xlfn.IFS(J51="no","no",$B$10="si","si")</f>
        <v>si</v>
      </c>
    </row>
    <row r="52" spans="1:17" x14ac:dyDescent="0.3">
      <c r="A52" s="63" t="s">
        <v>210</v>
      </c>
      <c r="B52" s="224" t="s">
        <v>44</v>
      </c>
      <c r="C52" s="225" t="s">
        <v>211</v>
      </c>
      <c r="D52" s="38" t="s">
        <v>57</v>
      </c>
      <c r="E52" s="82" t="s">
        <v>212</v>
      </c>
      <c r="F52" s="38" t="s">
        <v>155</v>
      </c>
      <c r="G52" s="39" t="s">
        <v>213</v>
      </c>
      <c r="H52" s="40">
        <v>44845</v>
      </c>
      <c r="I52" s="41">
        <f>Table16[[#This Row],[Fecha 
de 
expedición]]+1461</f>
        <v>46306</v>
      </c>
      <c r="J52" s="244" t="str">
        <f t="shared" ca="1" si="3"/>
        <v>si</v>
      </c>
      <c r="K52" s="8" t="str">
        <f t="shared" ca="1" si="4"/>
        <v/>
      </c>
      <c r="L52" s="8"/>
      <c r="M52" s="8" t="str">
        <f t="shared" ca="1" si="5"/>
        <v>no</v>
      </c>
      <c r="Q52" s="23" t="str" cm="1">
        <f t="array" aca="1" ref="Q52" ca="1">_xlfn.IFS(J52="no","no",$B$10="si","si")</f>
        <v>si</v>
      </c>
    </row>
    <row r="53" spans="1:17" x14ac:dyDescent="0.3">
      <c r="A53" s="63" t="s">
        <v>214</v>
      </c>
      <c r="B53" s="224" t="s">
        <v>44</v>
      </c>
      <c r="C53" s="225" t="s">
        <v>215</v>
      </c>
      <c r="D53" s="38" t="s">
        <v>46</v>
      </c>
      <c r="E53" s="37" t="s">
        <v>216</v>
      </c>
      <c r="F53" s="38" t="s">
        <v>155</v>
      </c>
      <c r="G53" s="39" t="s">
        <v>217</v>
      </c>
      <c r="H53" s="40">
        <v>44636</v>
      </c>
      <c r="I53" s="41">
        <f>Table16[[#This Row],[Fecha 
de 
expedición]]+1461</f>
        <v>46097</v>
      </c>
      <c r="J53" s="244" t="str">
        <f t="shared" ca="1" si="3"/>
        <v>si</v>
      </c>
      <c r="K53" s="8" t="str">
        <f t="shared" ca="1" si="4"/>
        <v/>
      </c>
      <c r="L53" s="8"/>
      <c r="M53" s="8" t="str">
        <f t="shared" ca="1" si="5"/>
        <v>no</v>
      </c>
      <c r="Q53" s="23" t="str" cm="1">
        <f t="array" aca="1" ref="Q53" ca="1">_xlfn.IFS(J53="no","no",$B$10="si","si")</f>
        <v>si</v>
      </c>
    </row>
    <row r="54" spans="1:17" x14ac:dyDescent="0.3">
      <c r="A54" s="213" t="s">
        <v>218</v>
      </c>
      <c r="B54" s="226" t="s">
        <v>44</v>
      </c>
      <c r="C54" s="227" t="s">
        <v>219</v>
      </c>
      <c r="D54" s="214" t="s">
        <v>57</v>
      </c>
      <c r="E54" s="58" t="s">
        <v>220</v>
      </c>
      <c r="F54" s="45" t="s">
        <v>74</v>
      </c>
      <c r="G54" s="46" t="s">
        <v>221</v>
      </c>
      <c r="H54" s="211">
        <v>44833</v>
      </c>
      <c r="I54" s="41">
        <f>Table16[[#This Row],[Fecha 
de 
expedición]]+1461</f>
        <v>46294</v>
      </c>
      <c r="J54" s="228" t="str">
        <f t="shared" ca="1" si="3"/>
        <v>si</v>
      </c>
      <c r="K54" s="8" t="str">
        <f t="shared" ca="1" si="4"/>
        <v/>
      </c>
      <c r="L54" s="8"/>
      <c r="M54" s="8" t="str">
        <f t="shared" ca="1" si="5"/>
        <v>no</v>
      </c>
      <c r="Q54" s="23" t="str" cm="1">
        <f t="array" aca="1" ref="Q54" ca="1">_xlfn.IFS(J54="no","no",$B$10="si","si")</f>
        <v>si</v>
      </c>
    </row>
    <row r="55" spans="1:17" x14ac:dyDescent="0.3">
      <c r="A55" s="63" t="s">
        <v>222</v>
      </c>
      <c r="B55" s="224" t="s">
        <v>44</v>
      </c>
      <c r="C55" s="225" t="s">
        <v>223</v>
      </c>
      <c r="D55" s="38" t="s">
        <v>57</v>
      </c>
      <c r="E55" s="58" t="s">
        <v>224</v>
      </c>
      <c r="F55" s="38" t="s">
        <v>74</v>
      </c>
      <c r="G55" s="39" t="s">
        <v>225</v>
      </c>
      <c r="H55" s="40">
        <v>44363</v>
      </c>
      <c r="I55" s="41">
        <f>Table16[[#This Row],[Fecha 
de 
expedición]]+1461</f>
        <v>45824</v>
      </c>
      <c r="J55" s="244" t="str">
        <f t="shared" ca="1" si="3"/>
        <v>si</v>
      </c>
      <c r="K55" s="8" t="str">
        <f t="shared" ca="1" si="4"/>
        <v/>
      </c>
      <c r="L55" s="8"/>
      <c r="M55" s="8" t="str">
        <f t="shared" ca="1" si="5"/>
        <v>no</v>
      </c>
      <c r="Q55" s="23" t="str" cm="1">
        <f t="array" aca="1" ref="Q55" ca="1">_xlfn.IFS(J55="no","no",$B$10="si","si")</f>
        <v>si</v>
      </c>
    </row>
    <row r="56" spans="1:17" x14ac:dyDescent="0.3">
      <c r="A56" s="63" t="s">
        <v>226</v>
      </c>
      <c r="B56" s="224" t="s">
        <v>44</v>
      </c>
      <c r="C56" s="225" t="s">
        <v>227</v>
      </c>
      <c r="D56" s="38" t="s">
        <v>46</v>
      </c>
      <c r="E56" s="37" t="s">
        <v>228</v>
      </c>
      <c r="F56" s="38" t="s">
        <v>194</v>
      </c>
      <c r="G56" s="39" t="s">
        <v>229</v>
      </c>
      <c r="H56" s="40">
        <v>44714</v>
      </c>
      <c r="I56" s="41">
        <f>Table16[[#This Row],[Fecha 
de 
expedición]]+1461</f>
        <v>46175</v>
      </c>
      <c r="J56" s="244" t="str">
        <f t="shared" ca="1" si="3"/>
        <v>si</v>
      </c>
      <c r="K56" s="8" t="str">
        <f t="shared" ca="1" si="4"/>
        <v/>
      </c>
      <c r="L56" s="8"/>
      <c r="M56" s="8" t="str">
        <f t="shared" ca="1" si="5"/>
        <v>no</v>
      </c>
      <c r="Q56" s="23" t="str" cm="1">
        <f t="array" aca="1" ref="Q56" ca="1">_xlfn.IFS(J56="no","no",$B$10="si","si")</f>
        <v>si</v>
      </c>
    </row>
    <row r="57" spans="1:17" x14ac:dyDescent="0.3">
      <c r="A57" s="61" t="s">
        <v>230</v>
      </c>
      <c r="B57" s="224" t="s">
        <v>44</v>
      </c>
      <c r="C57" s="225" t="s">
        <v>231</v>
      </c>
      <c r="D57" s="38" t="s">
        <v>46</v>
      </c>
      <c r="E57" s="37" t="s">
        <v>232</v>
      </c>
      <c r="F57" s="38" t="s">
        <v>129</v>
      </c>
      <c r="G57" s="39" t="s">
        <v>233</v>
      </c>
      <c r="H57" s="40">
        <v>44356</v>
      </c>
      <c r="I57" s="41">
        <f>Table16[[#This Row],[Fecha 
de 
expedición]]+1461</f>
        <v>45817</v>
      </c>
      <c r="J57" s="244" t="str">
        <f t="shared" ca="1" si="3"/>
        <v>si</v>
      </c>
      <c r="K57" s="8" t="str">
        <f t="shared" ca="1" si="4"/>
        <v/>
      </c>
      <c r="L57" s="8"/>
      <c r="M57" s="8" t="str">
        <f t="shared" ca="1" si="5"/>
        <v>no</v>
      </c>
      <c r="Q57" s="23" t="str" cm="1">
        <f t="array" aca="1" ref="Q57" ca="1">_xlfn.IFS(J57="no","no",$B$10="si","si")</f>
        <v>si</v>
      </c>
    </row>
    <row r="58" spans="1:17" x14ac:dyDescent="0.3">
      <c r="A58" s="61" t="s">
        <v>234</v>
      </c>
      <c r="B58" s="224" t="s">
        <v>44</v>
      </c>
      <c r="C58" s="225" t="s">
        <v>235</v>
      </c>
      <c r="D58" s="38" t="s">
        <v>57</v>
      </c>
      <c r="E58" s="235" t="s">
        <v>236</v>
      </c>
      <c r="F58" s="38" t="s">
        <v>237</v>
      </c>
      <c r="G58" s="39" t="s">
        <v>238</v>
      </c>
      <c r="H58" s="81">
        <v>44488</v>
      </c>
      <c r="I58" s="84">
        <f>Table16[[#This Row],[Fecha 
de 
expedición]]+1461</f>
        <v>45949</v>
      </c>
      <c r="J58" s="244" t="str">
        <f t="shared" ca="1" si="3"/>
        <v>si</v>
      </c>
      <c r="K58" s="8" t="str">
        <f t="shared" ca="1" si="4"/>
        <v/>
      </c>
      <c r="L58" s="8"/>
      <c r="M58" s="8" t="str">
        <f t="shared" ca="1" si="5"/>
        <v>no</v>
      </c>
      <c r="Q58" s="23" t="str" cm="1">
        <f t="array" aca="1" ref="Q58" ca="1">_xlfn.IFS(J58="no","no",$B$10="si","si")</f>
        <v>si</v>
      </c>
    </row>
    <row r="59" spans="1:17" x14ac:dyDescent="0.3">
      <c r="A59" s="63" t="s">
        <v>239</v>
      </c>
      <c r="B59" s="224" t="s">
        <v>44</v>
      </c>
      <c r="C59" s="225" t="s">
        <v>240</v>
      </c>
      <c r="D59" s="38" t="s">
        <v>46</v>
      </c>
      <c r="E59" s="37" t="s">
        <v>241</v>
      </c>
      <c r="F59" s="38" t="s">
        <v>119</v>
      </c>
      <c r="G59" s="39" t="s">
        <v>242</v>
      </c>
      <c r="H59" s="40">
        <v>44701</v>
      </c>
      <c r="I59" s="41">
        <f>Table16[[#This Row],[Fecha 
de 
expedición]]+1461</f>
        <v>46162</v>
      </c>
      <c r="J59" s="244" t="str">
        <f t="shared" ca="1" si="3"/>
        <v>si</v>
      </c>
      <c r="K59" s="8" t="str">
        <f t="shared" ca="1" si="4"/>
        <v/>
      </c>
      <c r="L59" s="8"/>
      <c r="M59" s="8" t="str">
        <f t="shared" ca="1" si="5"/>
        <v>no</v>
      </c>
      <c r="Q59" s="23" t="str" cm="1">
        <f t="array" aca="1" ref="Q59" ca="1">_xlfn.IFS(J59="no","no",$B$10="si","si")</f>
        <v>si</v>
      </c>
    </row>
    <row r="60" spans="1:17" x14ac:dyDescent="0.3">
      <c r="A60" s="63" t="s">
        <v>243</v>
      </c>
      <c r="B60" s="224" t="s">
        <v>62</v>
      </c>
      <c r="C60" s="225" t="s">
        <v>244</v>
      </c>
      <c r="D60" s="38" t="s">
        <v>46</v>
      </c>
      <c r="E60" s="37" t="s">
        <v>245</v>
      </c>
      <c r="F60" s="38" t="s">
        <v>129</v>
      </c>
      <c r="G60" s="39" t="s">
        <v>246</v>
      </c>
      <c r="H60" s="40">
        <v>43171</v>
      </c>
      <c r="I60" s="41">
        <f>Table16[[#This Row],[Fecha 
de 
expedición]]+1461</f>
        <v>44632</v>
      </c>
      <c r="J60" s="244" t="str">
        <f t="shared" ca="1" si="3"/>
        <v>no</v>
      </c>
      <c r="K60" s="8" t="str">
        <f t="shared" ca="1" si="4"/>
        <v/>
      </c>
      <c r="L60" s="8"/>
      <c r="M60" s="8" t="str">
        <f t="shared" ca="1" si="5"/>
        <v>si</v>
      </c>
      <c r="Q60" s="23" t="str" cm="1">
        <f t="array" aca="1" ref="Q60" ca="1">_xlfn.IFS(J60="no","no",$B$10="si","si")</f>
        <v>no</v>
      </c>
    </row>
    <row r="61" spans="1:17" x14ac:dyDescent="0.3">
      <c r="A61" s="63" t="s">
        <v>247</v>
      </c>
      <c r="B61" s="224" t="s">
        <v>44</v>
      </c>
      <c r="C61" s="225" t="s">
        <v>248</v>
      </c>
      <c r="D61" s="38" t="s">
        <v>46</v>
      </c>
      <c r="E61" s="37" t="s">
        <v>249</v>
      </c>
      <c r="F61" s="38" t="s">
        <v>124</v>
      </c>
      <c r="G61" s="39" t="s">
        <v>250</v>
      </c>
      <c r="H61" s="40">
        <v>43766</v>
      </c>
      <c r="I61" s="41">
        <f>Table16[[#This Row],[Fecha 
de 
expedición]]+1461</f>
        <v>45227</v>
      </c>
      <c r="J61" s="244" t="str">
        <f t="shared" ca="1" si="3"/>
        <v>si</v>
      </c>
      <c r="K61" s="8" t="str">
        <f t="shared" ca="1" si="4"/>
        <v/>
      </c>
      <c r="L61" s="8"/>
      <c r="M61" s="8" t="str">
        <f t="shared" ca="1" si="5"/>
        <v>no</v>
      </c>
      <c r="Q61" s="23" t="str" cm="1">
        <f t="array" aca="1" ref="Q61" ca="1">_xlfn.IFS(J61="no","no",$B$10="si","si")</f>
        <v>si</v>
      </c>
    </row>
    <row r="62" spans="1:17" x14ac:dyDescent="0.3">
      <c r="A62" s="63" t="s">
        <v>251</v>
      </c>
      <c r="B62" s="224" t="s">
        <v>62</v>
      </c>
      <c r="C62" s="225" t="s">
        <v>252</v>
      </c>
      <c r="D62" s="38" t="s">
        <v>46</v>
      </c>
      <c r="E62" s="37" t="s">
        <v>253</v>
      </c>
      <c r="F62" s="38" t="s">
        <v>74</v>
      </c>
      <c r="G62" s="39" t="s">
        <v>254</v>
      </c>
      <c r="H62" s="40">
        <v>44326</v>
      </c>
      <c r="I62" s="41">
        <f>Table16[[#This Row],[Fecha 
de 
expedición]]+1461</f>
        <v>45787</v>
      </c>
      <c r="J62" s="244" t="str">
        <f t="shared" ca="1" si="3"/>
        <v>si</v>
      </c>
      <c r="K62" s="8" t="str">
        <f t="shared" ca="1" si="4"/>
        <v/>
      </c>
      <c r="L62" s="8"/>
      <c r="M62" s="8" t="str">
        <f t="shared" ca="1" si="5"/>
        <v>no</v>
      </c>
      <c r="Q62" s="23" t="str" cm="1">
        <f t="array" aca="1" ref="Q62" ca="1">_xlfn.IFS(J62="no","no",$B$10="si","si")</f>
        <v>si</v>
      </c>
    </row>
    <row r="63" spans="1:17" x14ac:dyDescent="0.3">
      <c r="A63" s="63" t="s">
        <v>255</v>
      </c>
      <c r="B63" s="224" t="s">
        <v>44</v>
      </c>
      <c r="C63" s="225" t="s">
        <v>256</v>
      </c>
      <c r="D63" s="38" t="s">
        <v>46</v>
      </c>
      <c r="E63" s="37" t="s">
        <v>257</v>
      </c>
      <c r="F63" s="38" t="s">
        <v>155</v>
      </c>
      <c r="G63" s="39" t="s">
        <v>258</v>
      </c>
      <c r="H63" s="40">
        <v>44497</v>
      </c>
      <c r="I63" s="41">
        <f>Table16[[#This Row],[Fecha 
de 
expedición]]+1461</f>
        <v>45958</v>
      </c>
      <c r="J63" s="244" t="str">
        <f t="shared" ca="1" si="3"/>
        <v>si</v>
      </c>
      <c r="K63" s="8" t="str">
        <f t="shared" ca="1" si="4"/>
        <v/>
      </c>
      <c r="L63" s="8"/>
      <c r="M63" s="8" t="str">
        <f t="shared" ca="1" si="5"/>
        <v>no</v>
      </c>
      <c r="Q63" s="23" t="str" cm="1">
        <f t="array" aca="1" ref="Q63" ca="1">_xlfn.IFS(J63="no","no",$B$10="si","si")</f>
        <v>si</v>
      </c>
    </row>
    <row r="64" spans="1:17" x14ac:dyDescent="0.3">
      <c r="A64" s="63" t="s">
        <v>259</v>
      </c>
      <c r="B64" s="224" t="s">
        <v>44</v>
      </c>
      <c r="C64" s="225" t="s">
        <v>260</v>
      </c>
      <c r="D64" s="38" t="s">
        <v>46</v>
      </c>
      <c r="E64" s="37" t="s">
        <v>261</v>
      </c>
      <c r="F64" s="38" t="s">
        <v>262</v>
      </c>
      <c r="G64" s="39" t="s">
        <v>263</v>
      </c>
      <c r="H64" s="40">
        <v>44279</v>
      </c>
      <c r="I64" s="41">
        <f>Table16[[#This Row],[Fecha 
de 
expedición]]+1461</f>
        <v>45740</v>
      </c>
      <c r="J64" s="244" t="str">
        <f t="shared" ca="1" si="3"/>
        <v>si</v>
      </c>
      <c r="K64" s="8" t="str">
        <f t="shared" ca="1" si="4"/>
        <v/>
      </c>
      <c r="L64" s="8"/>
      <c r="M64" s="8" t="str">
        <f t="shared" ca="1" si="5"/>
        <v>no</v>
      </c>
      <c r="Q64" s="23" t="str" cm="1">
        <f t="array" aca="1" ref="Q64" ca="1">_xlfn.IFS(J64="no","no",$B$10="si","si")</f>
        <v>si</v>
      </c>
    </row>
    <row r="65" spans="1:17" x14ac:dyDescent="0.3">
      <c r="A65" s="63" t="s">
        <v>264</v>
      </c>
      <c r="B65" s="224" t="s">
        <v>44</v>
      </c>
      <c r="C65" s="225" t="s">
        <v>265</v>
      </c>
      <c r="D65" s="38" t="s">
        <v>46</v>
      </c>
      <c r="E65" s="37" t="s">
        <v>266</v>
      </c>
      <c r="F65" s="38" t="s">
        <v>267</v>
      </c>
      <c r="G65" s="39" t="s">
        <v>268</v>
      </c>
      <c r="H65" s="40">
        <v>44356</v>
      </c>
      <c r="I65" s="41">
        <f>Table16[[#This Row],[Fecha 
de 
expedición]]+1461</f>
        <v>45817</v>
      </c>
      <c r="J65" s="244" t="str">
        <f t="shared" ca="1" si="3"/>
        <v>si</v>
      </c>
      <c r="K65" s="8" t="str">
        <f t="shared" ca="1" si="4"/>
        <v/>
      </c>
      <c r="L65" s="8"/>
      <c r="M65" s="8" t="str">
        <f t="shared" ca="1" si="5"/>
        <v>no</v>
      </c>
      <c r="Q65" s="23" t="str" cm="1">
        <f t="array" aca="1" ref="Q65" ca="1">_xlfn.IFS(J65="no","no",$B$10="si","si")</f>
        <v>si</v>
      </c>
    </row>
    <row r="66" spans="1:17" x14ac:dyDescent="0.3">
      <c r="A66" s="63" t="s">
        <v>269</v>
      </c>
      <c r="B66" s="224" t="s">
        <v>44</v>
      </c>
      <c r="C66" s="225" t="s">
        <v>270</v>
      </c>
      <c r="D66" s="38" t="s">
        <v>46</v>
      </c>
      <c r="E66" s="37" t="s">
        <v>271</v>
      </c>
      <c r="F66" s="38" t="s">
        <v>129</v>
      </c>
      <c r="G66" s="39" t="s">
        <v>272</v>
      </c>
      <c r="H66" s="40">
        <v>44701</v>
      </c>
      <c r="I66" s="41">
        <f>Table16[[#This Row],[Fecha 
de 
expedición]]+1461</f>
        <v>46162</v>
      </c>
      <c r="J66" s="244" t="str">
        <f t="shared" ca="1" si="3"/>
        <v>si</v>
      </c>
      <c r="K66" s="8" t="str">
        <f t="shared" ca="1" si="4"/>
        <v/>
      </c>
      <c r="L66" s="8"/>
      <c r="M66" s="8" t="str">
        <f t="shared" ca="1" si="5"/>
        <v>no</v>
      </c>
      <c r="Q66" s="23" t="str" cm="1">
        <f t="array" aca="1" ref="Q66" ca="1">_xlfn.IFS(J66="no","no",$B$10="si","si")</f>
        <v>si</v>
      </c>
    </row>
    <row r="67" spans="1:17" x14ac:dyDescent="0.3">
      <c r="A67" s="63" t="s">
        <v>273</v>
      </c>
      <c r="B67" s="224" t="s">
        <v>44</v>
      </c>
      <c r="C67" s="225" t="s">
        <v>274</v>
      </c>
      <c r="D67" s="38" t="s">
        <v>46</v>
      </c>
      <c r="E67" s="37" t="s">
        <v>275</v>
      </c>
      <c r="F67" s="38" t="s">
        <v>276</v>
      </c>
      <c r="G67" s="39" t="s">
        <v>277</v>
      </c>
      <c r="H67" s="40">
        <v>43628</v>
      </c>
      <c r="I67" s="41">
        <f>Table16[[#This Row],[Fecha 
de 
expedición]]+1461</f>
        <v>45089</v>
      </c>
      <c r="J67" s="244" t="str">
        <f t="shared" ca="1" si="3"/>
        <v>no</v>
      </c>
      <c r="K67" s="8" t="str">
        <f t="shared" ca="1" si="4"/>
        <v/>
      </c>
      <c r="L67" s="8"/>
      <c r="M67" s="8" t="str">
        <f t="shared" ca="1" si="5"/>
        <v>si</v>
      </c>
      <c r="Q67" s="23" t="str" cm="1">
        <f t="array" aca="1" ref="Q67" ca="1">_xlfn.IFS(J67="no","no",$B$10="si","si")</f>
        <v>no</v>
      </c>
    </row>
    <row r="68" spans="1:17" x14ac:dyDescent="0.3">
      <c r="A68" s="61" t="s">
        <v>278</v>
      </c>
      <c r="B68" s="224" t="s">
        <v>44</v>
      </c>
      <c r="C68" s="225" t="s">
        <v>279</v>
      </c>
      <c r="D68" s="38" t="s">
        <v>46</v>
      </c>
      <c r="E68" s="58" t="s">
        <v>280</v>
      </c>
      <c r="F68" s="38" t="s">
        <v>74</v>
      </c>
      <c r="G68" s="39" t="s">
        <v>281</v>
      </c>
      <c r="H68" s="40">
        <v>44427</v>
      </c>
      <c r="I68" s="41">
        <f>Table16[[#This Row],[Fecha 
de 
expedición]]+1461</f>
        <v>45888</v>
      </c>
      <c r="J68" s="244" t="str">
        <f t="shared" ca="1" si="3"/>
        <v>si</v>
      </c>
      <c r="K68" s="8" t="str">
        <f t="shared" ca="1" si="4"/>
        <v/>
      </c>
      <c r="L68" s="8"/>
      <c r="M68" s="8" t="str">
        <f t="shared" ca="1" si="5"/>
        <v>no</v>
      </c>
      <c r="Q68" s="23" t="str" cm="1">
        <f t="array" aca="1" ref="Q68" ca="1">_xlfn.IFS(J68="no","no",$B$10="si","si")</f>
        <v>si</v>
      </c>
    </row>
    <row r="69" spans="1:17" x14ac:dyDescent="0.3">
      <c r="A69" s="63" t="s">
        <v>282</v>
      </c>
      <c r="B69" s="224" t="s">
        <v>44</v>
      </c>
      <c r="C69" s="225" t="s">
        <v>283</v>
      </c>
      <c r="D69" s="38" t="s">
        <v>46</v>
      </c>
      <c r="E69" s="37" t="s">
        <v>284</v>
      </c>
      <c r="F69" s="38" t="s">
        <v>285</v>
      </c>
      <c r="G69" s="39" t="s">
        <v>286</v>
      </c>
      <c r="H69" s="40">
        <v>44783</v>
      </c>
      <c r="I69" s="41">
        <f>Table16[[#This Row],[Fecha 
de 
expedición]]+1461</f>
        <v>46244</v>
      </c>
      <c r="J69" s="244" t="str">
        <f t="shared" ca="1" si="3"/>
        <v>si</v>
      </c>
      <c r="K69" s="8" t="str">
        <f t="shared" ca="1" si="4"/>
        <v/>
      </c>
      <c r="L69" s="8"/>
      <c r="M69" s="8" t="str">
        <f t="shared" ca="1" si="5"/>
        <v>no</v>
      </c>
      <c r="Q69" s="23" t="str" cm="1">
        <f t="array" aca="1" ref="Q69" ca="1">_xlfn.IFS(J69="no","no",$B$10="si","si")</f>
        <v>si</v>
      </c>
    </row>
    <row r="70" spans="1:17" x14ac:dyDescent="0.3">
      <c r="A70" s="63" t="s">
        <v>287</v>
      </c>
      <c r="B70" s="224" t="s">
        <v>44</v>
      </c>
      <c r="C70" s="225" t="s">
        <v>288</v>
      </c>
      <c r="D70" s="38" t="s">
        <v>57</v>
      </c>
      <c r="E70" s="37" t="s">
        <v>289</v>
      </c>
      <c r="F70" s="38" t="s">
        <v>114</v>
      </c>
      <c r="G70" s="39" t="s">
        <v>290</v>
      </c>
      <c r="H70" s="40">
        <v>44880</v>
      </c>
      <c r="I70" s="41">
        <f>Table16[[#This Row],[Fecha 
de 
expedición]]+1461</f>
        <v>46341</v>
      </c>
      <c r="J70" s="244" t="str">
        <f t="shared" ca="1" si="3"/>
        <v>si</v>
      </c>
      <c r="K70" s="8" t="str">
        <f t="shared" ca="1" si="4"/>
        <v/>
      </c>
      <c r="L70" s="8"/>
      <c r="M70" s="8" t="str">
        <f t="shared" ca="1" si="5"/>
        <v>no</v>
      </c>
      <c r="Q70" s="23" t="str" cm="1">
        <f t="array" aca="1" ref="Q70" ca="1">_xlfn.IFS(J70="no","no",$B$10="si","si")</f>
        <v>si</v>
      </c>
    </row>
    <row r="71" spans="1:17" x14ac:dyDescent="0.3">
      <c r="A71" s="63" t="s">
        <v>291</v>
      </c>
      <c r="B71" s="224" t="s">
        <v>44</v>
      </c>
      <c r="C71" s="225" t="s">
        <v>292</v>
      </c>
      <c r="D71" s="38" t="s">
        <v>57</v>
      </c>
      <c r="E71" s="37" t="s">
        <v>293</v>
      </c>
      <c r="F71" s="38" t="s">
        <v>294</v>
      </c>
      <c r="G71" s="39" t="s">
        <v>295</v>
      </c>
      <c r="H71" s="40">
        <v>44798</v>
      </c>
      <c r="I71" s="41">
        <f>Table16[[#This Row],[Fecha 
de 
expedición]]+1461</f>
        <v>46259</v>
      </c>
      <c r="J71" s="244" t="str">
        <f t="shared" ca="1" si="3"/>
        <v>si</v>
      </c>
      <c r="K71" s="8" t="str">
        <f t="shared" ca="1" si="4"/>
        <v/>
      </c>
      <c r="L71" s="8"/>
      <c r="M71" s="8" t="str">
        <f t="shared" ca="1" si="5"/>
        <v>no</v>
      </c>
      <c r="Q71" s="23" t="str" cm="1">
        <f t="array" aca="1" ref="Q71" ca="1">_xlfn.IFS(J71="no","no",$B$10="si","si")</f>
        <v>si</v>
      </c>
    </row>
    <row r="72" spans="1:17" x14ac:dyDescent="0.3">
      <c r="A72" s="213" t="s">
        <v>296</v>
      </c>
      <c r="B72" s="226" t="s">
        <v>44</v>
      </c>
      <c r="C72" s="227" t="s">
        <v>297</v>
      </c>
      <c r="D72" s="214" t="s">
        <v>57</v>
      </c>
      <c r="E72" s="58" t="s">
        <v>298</v>
      </c>
      <c r="F72" s="45" t="s">
        <v>299</v>
      </c>
      <c r="G72" s="46" t="s">
        <v>300</v>
      </c>
      <c r="H72" s="211">
        <v>44875</v>
      </c>
      <c r="I72" s="41">
        <f>Table16[[#This Row],[Fecha 
de 
expedición]]+1461</f>
        <v>46336</v>
      </c>
      <c r="J72" s="228" t="str">
        <f t="shared" ca="1" si="3"/>
        <v>si</v>
      </c>
      <c r="K72" s="8" t="str">
        <f t="shared" ca="1" si="4"/>
        <v/>
      </c>
      <c r="L72" s="8"/>
      <c r="M72" s="8" t="str">
        <f t="shared" ca="1" si="5"/>
        <v>no</v>
      </c>
      <c r="Q72" s="23" t="str" cm="1">
        <f t="array" aca="1" ref="Q72" ca="1">_xlfn.IFS(J72="no","no",$B$10="si","si")</f>
        <v>si</v>
      </c>
    </row>
    <row r="73" spans="1:17" x14ac:dyDescent="0.3">
      <c r="A73" s="63" t="s">
        <v>301</v>
      </c>
      <c r="B73" s="224" t="s">
        <v>44</v>
      </c>
      <c r="C73" s="225" t="s">
        <v>302</v>
      </c>
      <c r="D73" s="38" t="s">
        <v>46</v>
      </c>
      <c r="E73" s="37" t="s">
        <v>303</v>
      </c>
      <c r="F73" s="38" t="s">
        <v>129</v>
      </c>
      <c r="G73" s="39" t="s">
        <v>304</v>
      </c>
      <c r="H73" s="40">
        <v>44363</v>
      </c>
      <c r="I73" s="41">
        <f>Table16[[#This Row],[Fecha 
de 
expedición]]+1461</f>
        <v>45824</v>
      </c>
      <c r="J73" s="244" t="str">
        <f t="shared" ca="1" si="3"/>
        <v>si</v>
      </c>
      <c r="K73" s="8" t="str">
        <f t="shared" ca="1" si="4"/>
        <v/>
      </c>
      <c r="L73" s="8"/>
      <c r="M73" s="8" t="str">
        <f t="shared" ca="1" si="5"/>
        <v>no</v>
      </c>
      <c r="Q73" s="23" t="str" cm="1">
        <f t="array" aca="1" ref="Q73" ca="1">_xlfn.IFS(J73="no","no",$B$10="si","si")</f>
        <v>si</v>
      </c>
    </row>
    <row r="74" spans="1:17" x14ac:dyDescent="0.3">
      <c r="A74" s="63" t="s">
        <v>305</v>
      </c>
      <c r="B74" s="224" t="s">
        <v>44</v>
      </c>
      <c r="C74" s="225" t="s">
        <v>306</v>
      </c>
      <c r="D74" s="38" t="s">
        <v>46</v>
      </c>
      <c r="E74" s="58" t="s">
        <v>307</v>
      </c>
      <c r="F74" s="38" t="s">
        <v>124</v>
      </c>
      <c r="G74" s="39" t="s">
        <v>308</v>
      </c>
      <c r="H74" s="40">
        <v>44363</v>
      </c>
      <c r="I74" s="41">
        <f>Table16[[#This Row],[Fecha 
de 
expedición]]+1461</f>
        <v>45824</v>
      </c>
      <c r="J74" s="244" t="str">
        <f t="shared" ca="1" si="3"/>
        <v>si</v>
      </c>
      <c r="K74" s="8" t="str">
        <f t="shared" ca="1" si="4"/>
        <v/>
      </c>
      <c r="L74" s="8"/>
      <c r="M74" s="8" t="str">
        <f t="shared" ca="1" si="5"/>
        <v>no</v>
      </c>
      <c r="Q74" s="23" t="str" cm="1">
        <f t="array" aca="1" ref="Q74" ca="1">_xlfn.IFS(J74="no","no",$B$10="si","si")</f>
        <v>si</v>
      </c>
    </row>
    <row r="75" spans="1:17" x14ac:dyDescent="0.3">
      <c r="A75" s="63" t="s">
        <v>309</v>
      </c>
      <c r="B75" s="224" t="s">
        <v>44</v>
      </c>
      <c r="C75" s="225" t="s">
        <v>310</v>
      </c>
      <c r="D75" s="38" t="s">
        <v>46</v>
      </c>
      <c r="E75" s="37" t="s">
        <v>311</v>
      </c>
      <c r="F75" s="38" t="s">
        <v>74</v>
      </c>
      <c r="G75" s="39" t="s">
        <v>312</v>
      </c>
      <c r="H75" s="40">
        <v>43405</v>
      </c>
      <c r="I75" s="41">
        <f>Table16[[#This Row],[Fecha 
de 
expedición]]+1461</f>
        <v>44866</v>
      </c>
      <c r="J75" s="244" t="str">
        <f t="shared" ca="1" si="3"/>
        <v>no</v>
      </c>
      <c r="K75" s="8" t="str">
        <f t="shared" ca="1" si="4"/>
        <v/>
      </c>
      <c r="L75" s="8"/>
      <c r="M75" s="8" t="str">
        <f t="shared" ca="1" si="5"/>
        <v>si</v>
      </c>
      <c r="Q75" s="23" t="str" cm="1">
        <f t="array" aca="1" ref="Q75" ca="1">_xlfn.IFS(J75="no","no",$B$10="si","si")</f>
        <v>no</v>
      </c>
    </row>
    <row r="76" spans="1:17" x14ac:dyDescent="0.3">
      <c r="A76" s="63" t="s">
        <v>313</v>
      </c>
      <c r="B76" s="224" t="s">
        <v>44</v>
      </c>
      <c r="C76" s="225" t="s">
        <v>314</v>
      </c>
      <c r="D76" s="38" t="s">
        <v>46</v>
      </c>
      <c r="E76" s="58" t="s">
        <v>315</v>
      </c>
      <c r="F76" s="38" t="s">
        <v>48</v>
      </c>
      <c r="G76" s="39" t="s">
        <v>316</v>
      </c>
      <c r="H76" s="40">
        <v>44363</v>
      </c>
      <c r="I76" s="41">
        <f>Table16[[#This Row],[Fecha 
de 
expedición]]+1461</f>
        <v>45824</v>
      </c>
      <c r="J76" s="244" t="str">
        <f t="shared" ca="1" si="3"/>
        <v>si</v>
      </c>
      <c r="K76" s="8" t="str">
        <f t="shared" ca="1" si="4"/>
        <v/>
      </c>
      <c r="L76" s="8"/>
      <c r="M76" s="8" t="str">
        <f t="shared" ca="1" si="5"/>
        <v>no</v>
      </c>
      <c r="Q76" s="23" t="str" cm="1">
        <f t="array" aca="1" ref="Q76" ca="1">_xlfn.IFS(J76="no","no",$B$10="si","si")</f>
        <v>si</v>
      </c>
    </row>
    <row r="77" spans="1:17" x14ac:dyDescent="0.3">
      <c r="A77" s="63" t="s">
        <v>317</v>
      </c>
      <c r="B77" s="224" t="s">
        <v>44</v>
      </c>
      <c r="C77" s="225" t="s">
        <v>318</v>
      </c>
      <c r="D77" s="38" t="s">
        <v>46</v>
      </c>
      <c r="E77" s="58" t="s">
        <v>319</v>
      </c>
      <c r="F77" s="38" t="s">
        <v>320</v>
      </c>
      <c r="G77" s="39" t="s">
        <v>321</v>
      </c>
      <c r="H77" s="40">
        <v>44649</v>
      </c>
      <c r="I77" s="41">
        <f>Table16[[#This Row],[Fecha 
de 
expedición]]+1461</f>
        <v>46110</v>
      </c>
      <c r="J77" s="244" t="str">
        <f t="shared" ca="1" si="3"/>
        <v>si</v>
      </c>
      <c r="K77" s="8" t="str">
        <f t="shared" ca="1" si="4"/>
        <v/>
      </c>
      <c r="L77" s="8"/>
      <c r="M77" s="8" t="str">
        <f t="shared" ca="1" si="5"/>
        <v>no</v>
      </c>
      <c r="Q77" s="23" t="str" cm="1">
        <f t="array" aca="1" ref="Q77" ca="1">_xlfn.IFS(J77="no","no",$B$10="si","si")</f>
        <v>si</v>
      </c>
    </row>
    <row r="78" spans="1:17" x14ac:dyDescent="0.3">
      <c r="A78" s="63" t="s">
        <v>322</v>
      </c>
      <c r="B78" s="224" t="s">
        <v>44</v>
      </c>
      <c r="C78" s="225" t="s">
        <v>323</v>
      </c>
      <c r="D78" s="38" t="s">
        <v>46</v>
      </c>
      <c r="E78" s="37" t="s">
        <v>324</v>
      </c>
      <c r="F78" s="38" t="s">
        <v>325</v>
      </c>
      <c r="G78" s="39" t="s">
        <v>326</v>
      </c>
      <c r="H78" s="40">
        <v>44629</v>
      </c>
      <c r="I78" s="41">
        <f>Table16[[#This Row],[Fecha 
de 
expedición]]+1461</f>
        <v>46090</v>
      </c>
      <c r="J78" s="244" t="str">
        <f t="shared" ca="1" si="3"/>
        <v>si</v>
      </c>
      <c r="K78" s="8" t="str">
        <f t="shared" ca="1" si="4"/>
        <v/>
      </c>
      <c r="L78" s="8"/>
      <c r="M78" s="8" t="str">
        <f t="shared" ca="1" si="5"/>
        <v>no</v>
      </c>
      <c r="Q78" s="23" t="str" cm="1">
        <f t="array" aca="1" ref="Q78" ca="1">_xlfn.IFS(J78="no","no",$B$10="si","si")</f>
        <v>si</v>
      </c>
    </row>
    <row r="79" spans="1:17" x14ac:dyDescent="0.3">
      <c r="A79" s="61" t="s">
        <v>327</v>
      </c>
      <c r="B79" s="224" t="s">
        <v>44</v>
      </c>
      <c r="C79" s="225" t="s">
        <v>328</v>
      </c>
      <c r="D79" s="38" t="s">
        <v>57</v>
      </c>
      <c r="E79" s="235" t="s">
        <v>329</v>
      </c>
      <c r="F79" s="38" t="s">
        <v>285</v>
      </c>
      <c r="G79" s="39" t="s">
        <v>330</v>
      </c>
      <c r="H79" s="81">
        <v>44488</v>
      </c>
      <c r="I79" s="84">
        <f>Table16[[#This Row],[Fecha 
de 
expedición]]+1461</f>
        <v>45949</v>
      </c>
      <c r="J79" s="244" t="str">
        <f t="shared" ca="1" si="3"/>
        <v>si</v>
      </c>
      <c r="K79" s="8" t="str">
        <f t="shared" ca="1" si="4"/>
        <v/>
      </c>
      <c r="L79" s="8"/>
      <c r="M79" s="8" t="str">
        <f t="shared" ca="1" si="5"/>
        <v>no</v>
      </c>
      <c r="Q79" s="23" t="str" cm="1">
        <f t="array" aca="1" ref="Q79" ca="1">_xlfn.IFS(J79="no","no",$B$10="si","si")</f>
        <v>si</v>
      </c>
    </row>
    <row r="80" spans="1:17" x14ac:dyDescent="0.3">
      <c r="A80" s="63" t="s">
        <v>331</v>
      </c>
      <c r="B80" s="224" t="s">
        <v>44</v>
      </c>
      <c r="C80" s="225" t="s">
        <v>332</v>
      </c>
      <c r="D80" s="38" t="s">
        <v>57</v>
      </c>
      <c r="E80" s="37" t="s">
        <v>333</v>
      </c>
      <c r="F80" s="38" t="s">
        <v>119</v>
      </c>
      <c r="G80" s="39" t="s">
        <v>334</v>
      </c>
      <c r="H80" s="40">
        <v>44621</v>
      </c>
      <c r="I80" s="41">
        <f>Table16[[#This Row],[Fecha 
de 
expedición]]+1461</f>
        <v>46082</v>
      </c>
      <c r="J80" s="244" t="str">
        <f t="shared" ca="1" si="3"/>
        <v>si</v>
      </c>
      <c r="K80" s="8" t="str">
        <f t="shared" ca="1" si="4"/>
        <v/>
      </c>
      <c r="L80" s="8"/>
      <c r="M80" s="8" t="str">
        <f t="shared" ca="1" si="5"/>
        <v>no</v>
      </c>
      <c r="Q80" s="23" t="str" cm="1">
        <f t="array" aca="1" ref="Q80" ca="1">_xlfn.IFS(J80="no","no",$B$10="si","si")</f>
        <v>si</v>
      </c>
    </row>
    <row r="81" spans="1:17" x14ac:dyDescent="0.3">
      <c r="A81" s="63" t="s">
        <v>335</v>
      </c>
      <c r="B81" s="224" t="s">
        <v>44</v>
      </c>
      <c r="C81" s="225" t="s">
        <v>336</v>
      </c>
      <c r="D81" s="38" t="s">
        <v>46</v>
      </c>
      <c r="E81" s="37" t="s">
        <v>337</v>
      </c>
      <c r="F81" s="38" t="s">
        <v>338</v>
      </c>
      <c r="G81" s="39" t="s">
        <v>339</v>
      </c>
      <c r="H81" s="40">
        <v>43641</v>
      </c>
      <c r="I81" s="41">
        <f>Table16[[#This Row],[Fecha 
de 
expedición]]+1461</f>
        <v>45102</v>
      </c>
      <c r="J81" s="244" t="str">
        <f t="shared" ref="J81:J144" ca="1" si="6">IF(I81&gt;=TODAY(),"si","no")</f>
        <v>no</v>
      </c>
      <c r="K81" s="8" t="str">
        <f t="shared" ref="K81:K144" ca="1" si="7">IF(ABS(_xlfn.DAYS(TODAY(),I81))&lt;$B$9,"Debe renovar licencia luego de curso de 8 horas","")</f>
        <v/>
      </c>
      <c r="L81" s="8"/>
      <c r="M81" s="8" t="str">
        <f t="shared" ref="M81:M144" ca="1" si="8">IF(AND(J81="no",$B$10="si"),"si","no")</f>
        <v>si</v>
      </c>
      <c r="Q81" s="23" t="str" cm="1">
        <f t="array" aca="1" ref="Q81" ca="1">_xlfn.IFS(J81="no","no",$B$10="si","si")</f>
        <v>no</v>
      </c>
    </row>
    <row r="82" spans="1:17" x14ac:dyDescent="0.3">
      <c r="A82" s="213" t="s">
        <v>340</v>
      </c>
      <c r="B82" s="226" t="s">
        <v>44</v>
      </c>
      <c r="C82" s="227" t="s">
        <v>341</v>
      </c>
      <c r="D82" s="214" t="s">
        <v>46</v>
      </c>
      <c r="E82" s="58" t="s">
        <v>342</v>
      </c>
      <c r="F82" s="45" t="s">
        <v>89</v>
      </c>
      <c r="G82" s="46" t="s">
        <v>343</v>
      </c>
      <c r="H82" s="211">
        <v>44883</v>
      </c>
      <c r="I82" s="41">
        <f>Table16[[#This Row],[Fecha 
de 
expedición]]+1461</f>
        <v>46344</v>
      </c>
      <c r="J82" s="228" t="str">
        <f t="shared" ca="1" si="6"/>
        <v>si</v>
      </c>
      <c r="K82" s="8" t="str">
        <f t="shared" ca="1" si="7"/>
        <v/>
      </c>
      <c r="L82" s="8"/>
      <c r="M82" s="8" t="str">
        <f t="shared" ca="1" si="8"/>
        <v>no</v>
      </c>
      <c r="Q82" s="23" t="str" cm="1">
        <f t="array" aca="1" ref="Q82" ca="1">_xlfn.IFS(J82="no","no",$B$10="si","si")</f>
        <v>si</v>
      </c>
    </row>
    <row r="83" spans="1:17" x14ac:dyDescent="0.3">
      <c r="A83" s="63" t="s">
        <v>344</v>
      </c>
      <c r="B83" s="224" t="s">
        <v>44</v>
      </c>
      <c r="C83" s="225" t="s">
        <v>345</v>
      </c>
      <c r="D83" s="38" t="s">
        <v>46</v>
      </c>
      <c r="E83" s="37" t="s">
        <v>346</v>
      </c>
      <c r="F83" s="38" t="s">
        <v>347</v>
      </c>
      <c r="G83" s="39" t="s">
        <v>348</v>
      </c>
      <c r="H83" s="40">
        <v>44589</v>
      </c>
      <c r="I83" s="41">
        <f>Table16[[#This Row],[Fecha 
de 
expedición]]+1461</f>
        <v>46050</v>
      </c>
      <c r="J83" s="244" t="str">
        <f t="shared" ca="1" si="6"/>
        <v>si</v>
      </c>
      <c r="K83" s="8" t="str">
        <f t="shared" ca="1" si="7"/>
        <v/>
      </c>
      <c r="L83" s="8"/>
      <c r="M83" s="8" t="str">
        <f t="shared" ca="1" si="8"/>
        <v>no</v>
      </c>
      <c r="Q83" s="23" t="str" cm="1">
        <f t="array" aca="1" ref="Q83" ca="1">_xlfn.IFS(J83="no","no",$B$10="si","si")</f>
        <v>si</v>
      </c>
    </row>
    <row r="84" spans="1:17" x14ac:dyDescent="0.3">
      <c r="A84" s="63" t="s">
        <v>349</v>
      </c>
      <c r="B84" s="224" t="s">
        <v>44</v>
      </c>
      <c r="C84" s="225" t="s">
        <v>350</v>
      </c>
      <c r="D84" s="38" t="s">
        <v>46</v>
      </c>
      <c r="E84" s="37" t="s">
        <v>351</v>
      </c>
      <c r="F84" s="38" t="s">
        <v>69</v>
      </c>
      <c r="G84" s="39" t="s">
        <v>352</v>
      </c>
      <c r="H84" s="40">
        <v>43641</v>
      </c>
      <c r="I84" s="41">
        <f>Table16[[#This Row],[Fecha 
de 
expedición]]+1461</f>
        <v>45102</v>
      </c>
      <c r="J84" s="244" t="str">
        <f t="shared" ca="1" si="6"/>
        <v>no</v>
      </c>
      <c r="K84" s="8" t="str">
        <f t="shared" ca="1" si="7"/>
        <v/>
      </c>
      <c r="L84" s="8"/>
      <c r="M84" s="8" t="str">
        <f t="shared" ca="1" si="8"/>
        <v>si</v>
      </c>
      <c r="Q84" s="23" t="str" cm="1">
        <f t="array" aca="1" ref="Q84" ca="1">_xlfn.IFS(J84="no","no",$B$10="si","si")</f>
        <v>no</v>
      </c>
    </row>
    <row r="85" spans="1:17" x14ac:dyDescent="0.3">
      <c r="A85" s="63" t="s">
        <v>353</v>
      </c>
      <c r="B85" s="224" t="s">
        <v>44</v>
      </c>
      <c r="C85" s="225" t="s">
        <v>354</v>
      </c>
      <c r="D85" s="38" t="s">
        <v>46</v>
      </c>
      <c r="E85" s="37" t="s">
        <v>355</v>
      </c>
      <c r="F85" s="38" t="s">
        <v>53</v>
      </c>
      <c r="G85" s="39" t="s">
        <v>9669</v>
      </c>
      <c r="H85" s="40">
        <v>43446</v>
      </c>
      <c r="I85" s="41">
        <f>Table16[[#This Row],[Fecha 
de 
expedición]]+1461</f>
        <v>44907</v>
      </c>
      <c r="J85" s="244" t="str">
        <f t="shared" ca="1" si="6"/>
        <v>no</v>
      </c>
      <c r="K85" s="8" t="str">
        <f t="shared" ca="1" si="7"/>
        <v/>
      </c>
      <c r="L85" s="8"/>
      <c r="M85" s="8" t="str">
        <f t="shared" ca="1" si="8"/>
        <v>si</v>
      </c>
      <c r="Q85" s="23" t="str" cm="1">
        <f t="array" aca="1" ref="Q85" ca="1">_xlfn.IFS(J85="no","no",$B$10="si","si")</f>
        <v>no</v>
      </c>
    </row>
    <row r="86" spans="1:17" x14ac:dyDescent="0.3">
      <c r="A86" s="63" t="s">
        <v>357</v>
      </c>
      <c r="B86" s="224" t="s">
        <v>44</v>
      </c>
      <c r="C86" s="225" t="s">
        <v>358</v>
      </c>
      <c r="D86" s="38" t="s">
        <v>46</v>
      </c>
      <c r="E86" s="37" t="s">
        <v>359</v>
      </c>
      <c r="F86" s="38" t="s">
        <v>360</v>
      </c>
      <c r="G86" s="39" t="s">
        <v>361</v>
      </c>
      <c r="H86" s="40">
        <v>43411</v>
      </c>
      <c r="I86" s="41">
        <f>Table16[[#This Row],[Fecha 
de 
expedición]]+1461</f>
        <v>44872</v>
      </c>
      <c r="J86" s="244" t="str">
        <f t="shared" ca="1" si="6"/>
        <v>no</v>
      </c>
      <c r="K86" s="8" t="str">
        <f t="shared" ca="1" si="7"/>
        <v/>
      </c>
      <c r="L86" s="8"/>
      <c r="M86" s="8" t="str">
        <f t="shared" ca="1" si="8"/>
        <v>si</v>
      </c>
      <c r="Q86" s="23" t="str" cm="1">
        <f t="array" aca="1" ref="Q86" ca="1">_xlfn.IFS(J86="no","no",$B$10="si","si")</f>
        <v>no</v>
      </c>
    </row>
    <row r="87" spans="1:17" x14ac:dyDescent="0.3">
      <c r="A87" s="61" t="s">
        <v>362</v>
      </c>
      <c r="B87" s="224" t="s">
        <v>44</v>
      </c>
      <c r="C87" s="225" t="s">
        <v>363</v>
      </c>
      <c r="D87" s="38" t="s">
        <v>46</v>
      </c>
      <c r="E87" s="58" t="s">
        <v>364</v>
      </c>
      <c r="F87" s="38" t="s">
        <v>285</v>
      </c>
      <c r="G87" s="39" t="s">
        <v>365</v>
      </c>
      <c r="H87" s="40">
        <v>44446</v>
      </c>
      <c r="I87" s="41">
        <f>Table16[[#This Row],[Fecha 
de 
expedición]]+1461</f>
        <v>45907</v>
      </c>
      <c r="J87" s="244" t="str">
        <f t="shared" ca="1" si="6"/>
        <v>si</v>
      </c>
      <c r="K87" s="8" t="str">
        <f t="shared" ca="1" si="7"/>
        <v/>
      </c>
      <c r="L87" s="8"/>
      <c r="M87" s="8" t="str">
        <f t="shared" ca="1" si="8"/>
        <v>no</v>
      </c>
      <c r="Q87" s="23" t="str" cm="1">
        <f t="array" aca="1" ref="Q87" ca="1">_xlfn.IFS(J87="no","no",$B$10="si","si")</f>
        <v>si</v>
      </c>
    </row>
    <row r="88" spans="1:17" x14ac:dyDescent="0.3">
      <c r="A88" s="63" t="s">
        <v>366</v>
      </c>
      <c r="B88" s="224" t="s">
        <v>44</v>
      </c>
      <c r="C88" s="225" t="s">
        <v>367</v>
      </c>
      <c r="D88" s="38" t="s">
        <v>46</v>
      </c>
      <c r="E88" s="37" t="s">
        <v>368</v>
      </c>
      <c r="F88" s="38" t="s">
        <v>155</v>
      </c>
      <c r="G88" s="39" t="s">
        <v>369</v>
      </c>
      <c r="H88" s="40">
        <v>44783</v>
      </c>
      <c r="I88" s="41">
        <f>Table16[[#This Row],[Fecha 
de 
expedición]]+1461</f>
        <v>46244</v>
      </c>
      <c r="J88" s="244" t="str">
        <f t="shared" ca="1" si="6"/>
        <v>si</v>
      </c>
      <c r="K88" s="8" t="str">
        <f t="shared" ca="1" si="7"/>
        <v/>
      </c>
      <c r="L88" s="8"/>
      <c r="M88" s="8" t="str">
        <f t="shared" ca="1" si="8"/>
        <v>no</v>
      </c>
      <c r="Q88" s="23" t="str" cm="1">
        <f t="array" aca="1" ref="Q88" ca="1">_xlfn.IFS(J88="no","no",$B$10="si","si")</f>
        <v>si</v>
      </c>
    </row>
    <row r="89" spans="1:17" x14ac:dyDescent="0.3">
      <c r="A89" s="63" t="s">
        <v>370</v>
      </c>
      <c r="B89" s="224" t="s">
        <v>44</v>
      </c>
      <c r="C89" s="225" t="s">
        <v>371</v>
      </c>
      <c r="D89" s="38" t="s">
        <v>46</v>
      </c>
      <c r="E89" s="37" t="s">
        <v>372</v>
      </c>
      <c r="F89" s="38" t="s">
        <v>48</v>
      </c>
      <c r="G89" s="39" t="s">
        <v>373</v>
      </c>
      <c r="H89" s="40">
        <v>44363</v>
      </c>
      <c r="I89" s="41">
        <f>Table16[[#This Row],[Fecha 
de 
expedición]]+1461</f>
        <v>45824</v>
      </c>
      <c r="J89" s="244" t="str">
        <f t="shared" ca="1" si="6"/>
        <v>si</v>
      </c>
      <c r="K89" s="8" t="str">
        <f t="shared" ca="1" si="7"/>
        <v/>
      </c>
      <c r="L89" s="8"/>
      <c r="M89" s="8" t="str">
        <f t="shared" ca="1" si="8"/>
        <v>no</v>
      </c>
      <c r="Q89" s="23" t="str" cm="1">
        <f t="array" aca="1" ref="Q89" ca="1">_xlfn.IFS(J89="no","no",$B$10="si","si")</f>
        <v>si</v>
      </c>
    </row>
    <row r="90" spans="1:17" x14ac:dyDescent="0.3">
      <c r="A90" s="63" t="s">
        <v>374</v>
      </c>
      <c r="B90" s="224" t="s">
        <v>44</v>
      </c>
      <c r="C90" s="225" t="s">
        <v>375</v>
      </c>
      <c r="D90" s="38" t="s">
        <v>46</v>
      </c>
      <c r="E90" s="37" t="s">
        <v>376</v>
      </c>
      <c r="F90" s="38" t="s">
        <v>204</v>
      </c>
      <c r="G90" s="39" t="s">
        <v>377</v>
      </c>
      <c r="H90" s="40">
        <v>44383</v>
      </c>
      <c r="I90" s="41">
        <f>Table16[[#This Row],[Fecha 
de 
expedición]]+1461</f>
        <v>45844</v>
      </c>
      <c r="J90" s="244" t="str">
        <f t="shared" ca="1" si="6"/>
        <v>si</v>
      </c>
      <c r="K90" s="8" t="str">
        <f t="shared" ca="1" si="7"/>
        <v/>
      </c>
      <c r="L90" s="8"/>
      <c r="M90" s="8" t="str">
        <f t="shared" ca="1" si="8"/>
        <v>no</v>
      </c>
      <c r="Q90" s="23" t="str" cm="1">
        <f t="array" aca="1" ref="Q90" ca="1">_xlfn.IFS(J90="no","no",$B$10="si","si")</f>
        <v>si</v>
      </c>
    </row>
    <row r="91" spans="1:17" x14ac:dyDescent="0.3">
      <c r="A91" s="63" t="s">
        <v>378</v>
      </c>
      <c r="B91" s="224" t="s">
        <v>44</v>
      </c>
      <c r="C91" s="225" t="s">
        <v>379</v>
      </c>
      <c r="D91" s="38" t="s">
        <v>57</v>
      </c>
      <c r="E91" s="37" t="s">
        <v>380</v>
      </c>
      <c r="F91" s="38" t="s">
        <v>89</v>
      </c>
      <c r="G91" s="39" t="s">
        <v>381</v>
      </c>
      <c r="H91" s="40">
        <v>44804</v>
      </c>
      <c r="I91" s="41">
        <f>Table16[[#This Row],[Fecha 
de 
expedición]]+1461</f>
        <v>46265</v>
      </c>
      <c r="J91" s="244" t="str">
        <f t="shared" ca="1" si="6"/>
        <v>si</v>
      </c>
      <c r="K91" s="8" t="str">
        <f t="shared" ca="1" si="7"/>
        <v/>
      </c>
      <c r="L91" s="8"/>
      <c r="M91" s="8" t="str">
        <f t="shared" ca="1" si="8"/>
        <v>no</v>
      </c>
      <c r="Q91" s="23" t="str" cm="1">
        <f t="array" aca="1" ref="Q91" ca="1">_xlfn.IFS(J91="no","no",$B$10="si","si")</f>
        <v>si</v>
      </c>
    </row>
    <row r="92" spans="1:17" x14ac:dyDescent="0.3">
      <c r="A92" s="63" t="s">
        <v>382</v>
      </c>
      <c r="B92" s="224" t="s">
        <v>44</v>
      </c>
      <c r="C92" s="225" t="s">
        <v>383</v>
      </c>
      <c r="D92" s="38" t="s">
        <v>57</v>
      </c>
      <c r="E92" s="37" t="s">
        <v>384</v>
      </c>
      <c r="F92" s="38" t="s">
        <v>155</v>
      </c>
      <c r="G92" s="39" t="s">
        <v>385</v>
      </c>
      <c r="H92" s="40">
        <v>44280</v>
      </c>
      <c r="I92" s="41">
        <f>Table16[[#This Row],[Fecha 
de 
expedición]]+1461</f>
        <v>45741</v>
      </c>
      <c r="J92" s="244" t="str">
        <f t="shared" ca="1" si="6"/>
        <v>si</v>
      </c>
      <c r="K92" s="8" t="str">
        <f t="shared" ca="1" si="7"/>
        <v/>
      </c>
      <c r="L92" s="8"/>
      <c r="M92" s="8" t="str">
        <f t="shared" ca="1" si="8"/>
        <v>no</v>
      </c>
      <c r="Q92" s="23" t="str" cm="1">
        <f t="array" aca="1" ref="Q92" ca="1">_xlfn.IFS(J92="no","no",$B$10="si","si")</f>
        <v>si</v>
      </c>
    </row>
    <row r="93" spans="1:17" x14ac:dyDescent="0.3">
      <c r="A93" s="63" t="s">
        <v>386</v>
      </c>
      <c r="B93" s="224" t="s">
        <v>44</v>
      </c>
      <c r="C93" s="225" t="s">
        <v>387</v>
      </c>
      <c r="D93" s="38" t="s">
        <v>46</v>
      </c>
      <c r="E93" s="37" t="s">
        <v>388</v>
      </c>
      <c r="F93" s="38" t="s">
        <v>124</v>
      </c>
      <c r="G93" s="39" t="s">
        <v>389</v>
      </c>
      <c r="H93" s="40">
        <v>44363</v>
      </c>
      <c r="I93" s="41">
        <f>Table16[[#This Row],[Fecha 
de 
expedición]]+1461</f>
        <v>45824</v>
      </c>
      <c r="J93" s="244" t="str">
        <f t="shared" ca="1" si="6"/>
        <v>si</v>
      </c>
      <c r="K93" s="8" t="str">
        <f t="shared" ca="1" si="7"/>
        <v/>
      </c>
      <c r="L93" s="8"/>
      <c r="M93" s="8" t="str">
        <f t="shared" ca="1" si="8"/>
        <v>no</v>
      </c>
      <c r="Q93" s="23" t="str" cm="1">
        <f t="array" aca="1" ref="Q93" ca="1">_xlfn.IFS(J93="no","no",$B$10="si","si")</f>
        <v>si</v>
      </c>
    </row>
    <row r="94" spans="1:17" x14ac:dyDescent="0.3">
      <c r="A94" s="63" t="s">
        <v>390</v>
      </c>
      <c r="B94" s="224" t="s">
        <v>44</v>
      </c>
      <c r="C94" s="225" t="s">
        <v>391</v>
      </c>
      <c r="D94" s="38" t="s">
        <v>57</v>
      </c>
      <c r="E94" s="37" t="s">
        <v>392</v>
      </c>
      <c r="F94" s="38" t="s">
        <v>53</v>
      </c>
      <c r="G94" s="39" t="s">
        <v>393</v>
      </c>
      <c r="H94" s="40">
        <v>43628</v>
      </c>
      <c r="I94" s="41">
        <f>Table16[[#This Row],[Fecha 
de 
expedición]]+1461</f>
        <v>45089</v>
      </c>
      <c r="J94" s="244" t="str">
        <f t="shared" ca="1" si="6"/>
        <v>no</v>
      </c>
      <c r="K94" s="8" t="str">
        <f t="shared" ca="1" si="7"/>
        <v/>
      </c>
      <c r="L94" s="8"/>
      <c r="M94" s="8" t="str">
        <f t="shared" ca="1" si="8"/>
        <v>si</v>
      </c>
      <c r="Q94" s="23" t="str" cm="1">
        <f t="array" aca="1" ref="Q94" ca="1">_xlfn.IFS(J94="no","no",$B$10="si","si")</f>
        <v>no</v>
      </c>
    </row>
    <row r="95" spans="1:17" x14ac:dyDescent="0.3">
      <c r="A95" s="63" t="s">
        <v>394</v>
      </c>
      <c r="B95" s="224" t="s">
        <v>395</v>
      </c>
      <c r="C95" s="225" t="s">
        <v>396</v>
      </c>
      <c r="D95" s="38" t="s">
        <v>57</v>
      </c>
      <c r="E95" s="37" t="s">
        <v>397</v>
      </c>
      <c r="F95" s="38" t="s">
        <v>325</v>
      </c>
      <c r="G95" s="39" t="s">
        <v>398</v>
      </c>
      <c r="H95" s="40">
        <v>43817</v>
      </c>
      <c r="I95" s="41">
        <f>Table16[[#This Row],[Fecha 
de 
expedición]]+1461</f>
        <v>45278</v>
      </c>
      <c r="J95" s="244" t="str">
        <f t="shared" ca="1" si="6"/>
        <v>si</v>
      </c>
      <c r="K95" s="8" t="str">
        <f t="shared" ca="1" si="7"/>
        <v/>
      </c>
      <c r="L95" s="8"/>
      <c r="M95" s="8" t="str">
        <f t="shared" ca="1" si="8"/>
        <v>no</v>
      </c>
      <c r="Q95" s="23" t="str" cm="1">
        <f t="array" aca="1" ref="Q95" ca="1">_xlfn.IFS(J95="no","no",$B$10="si","si")</f>
        <v>si</v>
      </c>
    </row>
    <row r="96" spans="1:17" x14ac:dyDescent="0.3">
      <c r="A96" s="63" t="s">
        <v>399</v>
      </c>
      <c r="B96" s="224" t="s">
        <v>44</v>
      </c>
      <c r="C96" s="225" t="s">
        <v>400</v>
      </c>
      <c r="D96" s="38" t="s">
        <v>57</v>
      </c>
      <c r="E96" s="37" t="s">
        <v>401</v>
      </c>
      <c r="F96" s="38" t="s">
        <v>402</v>
      </c>
      <c r="G96" s="39" t="s">
        <v>403</v>
      </c>
      <c r="H96" s="40">
        <v>44648</v>
      </c>
      <c r="I96" s="41">
        <f>Table16[[#This Row],[Fecha 
de 
expedición]]+1461</f>
        <v>46109</v>
      </c>
      <c r="J96" s="244" t="str">
        <f t="shared" ca="1" si="6"/>
        <v>si</v>
      </c>
      <c r="K96" s="8" t="str">
        <f t="shared" ca="1" si="7"/>
        <v/>
      </c>
      <c r="L96" s="8"/>
      <c r="M96" s="8" t="str">
        <f t="shared" ca="1" si="8"/>
        <v>no</v>
      </c>
      <c r="Q96" s="23" t="str" cm="1">
        <f t="array" aca="1" ref="Q96" ca="1">_xlfn.IFS(J96="no","no",$B$10="si","si")</f>
        <v>si</v>
      </c>
    </row>
    <row r="97" spans="1:17" x14ac:dyDescent="0.3">
      <c r="A97" s="63" t="s">
        <v>404</v>
      </c>
      <c r="B97" s="224" t="s">
        <v>44</v>
      </c>
      <c r="C97" s="225" t="s">
        <v>405</v>
      </c>
      <c r="D97" s="38" t="s">
        <v>57</v>
      </c>
      <c r="E97" s="37" t="s">
        <v>406</v>
      </c>
      <c r="F97" s="38" t="s">
        <v>109</v>
      </c>
      <c r="G97" s="39" t="s">
        <v>9675</v>
      </c>
      <c r="H97" s="40">
        <v>43662</v>
      </c>
      <c r="I97" s="41">
        <f>Table16[[#This Row],[Fecha 
de 
expedición]]+1461</f>
        <v>45123</v>
      </c>
      <c r="J97" s="244" t="str">
        <f t="shared" ca="1" si="6"/>
        <v>no</v>
      </c>
      <c r="K97" s="8" t="str">
        <f t="shared" ca="1" si="7"/>
        <v/>
      </c>
      <c r="L97" s="8"/>
      <c r="M97" s="8" t="str">
        <f t="shared" ca="1" si="8"/>
        <v>si</v>
      </c>
      <c r="Q97" s="23" t="str" cm="1">
        <f t="array" aca="1" ref="Q97" ca="1">_xlfn.IFS(J97="no","no",$B$10="si","si")</f>
        <v>no</v>
      </c>
    </row>
    <row r="98" spans="1:17" x14ac:dyDescent="0.3">
      <c r="A98" s="63" t="s">
        <v>408</v>
      </c>
      <c r="B98" s="224" t="s">
        <v>44</v>
      </c>
      <c r="C98" s="225" t="s">
        <v>409</v>
      </c>
      <c r="D98" s="38" t="s">
        <v>57</v>
      </c>
      <c r="E98" s="37" t="s">
        <v>410</v>
      </c>
      <c r="F98" s="38" t="s">
        <v>411</v>
      </c>
      <c r="G98" s="39" t="s">
        <v>412</v>
      </c>
      <c r="H98" s="40">
        <v>44406</v>
      </c>
      <c r="I98" s="41">
        <f>Table16[[#This Row],[Fecha 
de 
expedición]]+1461</f>
        <v>45867</v>
      </c>
      <c r="J98" s="244" t="str">
        <f t="shared" ca="1" si="6"/>
        <v>si</v>
      </c>
      <c r="K98" s="8" t="str">
        <f t="shared" ca="1" si="7"/>
        <v/>
      </c>
      <c r="L98" s="8"/>
      <c r="M98" s="8" t="str">
        <f t="shared" ca="1" si="8"/>
        <v>no</v>
      </c>
      <c r="Q98" s="23" t="str" cm="1">
        <f t="array" aca="1" ref="Q98" ca="1">_xlfn.IFS(J98="no","no",$B$10="si","si")</f>
        <v>si</v>
      </c>
    </row>
    <row r="99" spans="1:17" x14ac:dyDescent="0.3">
      <c r="A99" s="63" t="s">
        <v>413</v>
      </c>
      <c r="B99" s="224" t="s">
        <v>44</v>
      </c>
      <c r="C99" s="225" t="s">
        <v>414</v>
      </c>
      <c r="D99" s="38" t="s">
        <v>57</v>
      </c>
      <c r="E99" s="37" t="s">
        <v>415</v>
      </c>
      <c r="F99" s="38" t="s">
        <v>416</v>
      </c>
      <c r="G99" s="39" t="s">
        <v>417</v>
      </c>
      <c r="H99" s="40">
        <v>44838</v>
      </c>
      <c r="I99" s="41">
        <f>Table16[[#This Row],[Fecha 
de 
expedición]]+1461</f>
        <v>46299</v>
      </c>
      <c r="J99" s="244" t="str">
        <f t="shared" ca="1" si="6"/>
        <v>si</v>
      </c>
      <c r="K99" s="8" t="str">
        <f t="shared" ca="1" si="7"/>
        <v/>
      </c>
      <c r="L99" s="8"/>
      <c r="M99" s="8" t="str">
        <f t="shared" ca="1" si="8"/>
        <v>no</v>
      </c>
      <c r="Q99" s="23" t="str" cm="1">
        <f t="array" aca="1" ref="Q99" ca="1">_xlfn.IFS(J99="no","no",$B$10="si","si")</f>
        <v>si</v>
      </c>
    </row>
    <row r="100" spans="1:17" x14ac:dyDescent="0.3">
      <c r="A100" s="63" t="s">
        <v>418</v>
      </c>
      <c r="B100" s="224" t="s">
        <v>44</v>
      </c>
      <c r="C100" s="225" t="s">
        <v>419</v>
      </c>
      <c r="D100" s="38" t="s">
        <v>57</v>
      </c>
      <c r="E100" s="37" t="s">
        <v>420</v>
      </c>
      <c r="F100" s="38" t="s">
        <v>74</v>
      </c>
      <c r="G100" s="39" t="s">
        <v>421</v>
      </c>
      <c r="H100" s="40">
        <v>44336</v>
      </c>
      <c r="I100" s="41">
        <f>Table16[[#This Row],[Fecha 
de 
expedición]]+1461</f>
        <v>45797</v>
      </c>
      <c r="J100" s="244" t="str">
        <f t="shared" ca="1" si="6"/>
        <v>si</v>
      </c>
      <c r="K100" s="8" t="str">
        <f t="shared" ca="1" si="7"/>
        <v/>
      </c>
      <c r="L100" s="8"/>
      <c r="M100" s="8" t="str">
        <f t="shared" ca="1" si="8"/>
        <v>no</v>
      </c>
      <c r="Q100" s="23" t="str" cm="1">
        <f t="array" aca="1" ref="Q100" ca="1">_xlfn.IFS(J100="no","no",$B$10="si","si")</f>
        <v>si</v>
      </c>
    </row>
    <row r="101" spans="1:17" x14ac:dyDescent="0.3">
      <c r="A101" s="63" t="s">
        <v>422</v>
      </c>
      <c r="B101" s="224" t="s">
        <v>44</v>
      </c>
      <c r="C101" s="225" t="s">
        <v>423</v>
      </c>
      <c r="D101" s="38" t="s">
        <v>57</v>
      </c>
      <c r="E101" s="37" t="s">
        <v>424</v>
      </c>
      <c r="F101" s="38" t="s">
        <v>425</v>
      </c>
      <c r="G101" s="39" t="s">
        <v>426</v>
      </c>
      <c r="H101" s="40">
        <v>44363</v>
      </c>
      <c r="I101" s="41">
        <f>Table16[[#This Row],[Fecha 
de 
expedición]]+1461</f>
        <v>45824</v>
      </c>
      <c r="J101" s="244" t="str">
        <f t="shared" ca="1" si="6"/>
        <v>si</v>
      </c>
      <c r="K101" s="8" t="str">
        <f t="shared" ca="1" si="7"/>
        <v/>
      </c>
      <c r="L101" s="8"/>
      <c r="M101" s="8" t="str">
        <f t="shared" ca="1" si="8"/>
        <v>no</v>
      </c>
      <c r="Q101" s="23" t="str" cm="1">
        <f t="array" aca="1" ref="Q101" ca="1">_xlfn.IFS(J101="no","no",$B$10="si","si")</f>
        <v>si</v>
      </c>
    </row>
    <row r="102" spans="1:17" x14ac:dyDescent="0.3">
      <c r="A102" s="63" t="s">
        <v>427</v>
      </c>
      <c r="B102" s="224" t="s">
        <v>44</v>
      </c>
      <c r="C102" s="225" t="s">
        <v>428</v>
      </c>
      <c r="D102" s="38" t="s">
        <v>46</v>
      </c>
      <c r="E102" s="37" t="s">
        <v>429</v>
      </c>
      <c r="F102" s="38" t="s">
        <v>430</v>
      </c>
      <c r="G102" s="39" t="s">
        <v>431</v>
      </c>
      <c r="H102" s="40">
        <v>44701</v>
      </c>
      <c r="I102" s="41">
        <f>Table16[[#This Row],[Fecha 
de 
expedición]]+1461</f>
        <v>46162</v>
      </c>
      <c r="J102" s="244" t="str">
        <f t="shared" ca="1" si="6"/>
        <v>si</v>
      </c>
      <c r="K102" s="8" t="str">
        <f t="shared" ca="1" si="7"/>
        <v/>
      </c>
      <c r="L102" s="8"/>
      <c r="M102" s="8" t="str">
        <f t="shared" ca="1" si="8"/>
        <v>no</v>
      </c>
      <c r="Q102" s="23" t="str" cm="1">
        <f t="array" aca="1" ref="Q102" ca="1">_xlfn.IFS(J102="no","no",$B$10="si","si")</f>
        <v>si</v>
      </c>
    </row>
    <row r="103" spans="1:17" x14ac:dyDescent="0.3">
      <c r="A103" s="63" t="s">
        <v>432</v>
      </c>
      <c r="B103" s="224" t="s">
        <v>44</v>
      </c>
      <c r="C103" s="225" t="s">
        <v>433</v>
      </c>
      <c r="D103" s="38" t="s">
        <v>46</v>
      </c>
      <c r="E103" s="37" t="s">
        <v>434</v>
      </c>
      <c r="F103" s="38" t="s">
        <v>48</v>
      </c>
      <c r="G103" s="39" t="s">
        <v>435</v>
      </c>
      <c r="H103" s="40">
        <v>44621</v>
      </c>
      <c r="I103" s="41">
        <f>Table16[[#This Row],[Fecha 
de 
expedición]]+1461</f>
        <v>46082</v>
      </c>
      <c r="J103" s="244" t="str">
        <f t="shared" ca="1" si="6"/>
        <v>si</v>
      </c>
      <c r="K103" s="8" t="str">
        <f t="shared" ca="1" si="7"/>
        <v/>
      </c>
      <c r="L103" s="8"/>
      <c r="M103" s="8" t="str">
        <f t="shared" ca="1" si="8"/>
        <v>no</v>
      </c>
      <c r="Q103" s="23" t="str" cm="1">
        <f t="array" aca="1" ref="Q103" ca="1">_xlfn.IFS(J103="no","no",$B$10="si","si")</f>
        <v>si</v>
      </c>
    </row>
    <row r="104" spans="1:17" x14ac:dyDescent="0.3">
      <c r="A104" s="63" t="s">
        <v>436</v>
      </c>
      <c r="B104" s="224" t="s">
        <v>44</v>
      </c>
      <c r="C104" s="225" t="s">
        <v>437</v>
      </c>
      <c r="D104" s="38" t="s">
        <v>57</v>
      </c>
      <c r="E104" s="37" t="s">
        <v>438</v>
      </c>
      <c r="F104" s="38" t="s">
        <v>194</v>
      </c>
      <c r="G104" s="39" t="s">
        <v>439</v>
      </c>
      <c r="H104" s="40">
        <v>44629</v>
      </c>
      <c r="I104" s="41">
        <f>Table16[[#This Row],[Fecha 
de 
expedición]]+1461</f>
        <v>46090</v>
      </c>
      <c r="J104" s="244" t="str">
        <f t="shared" ca="1" si="6"/>
        <v>si</v>
      </c>
      <c r="K104" s="8" t="str">
        <f t="shared" ca="1" si="7"/>
        <v/>
      </c>
      <c r="L104" s="8"/>
      <c r="M104" s="8" t="str">
        <f t="shared" ca="1" si="8"/>
        <v>no</v>
      </c>
      <c r="Q104" s="23" t="str" cm="1">
        <f t="array" aca="1" ref="Q104" ca="1">_xlfn.IFS(J104="no","no",$B$10="si","si")</f>
        <v>si</v>
      </c>
    </row>
    <row r="105" spans="1:17" x14ac:dyDescent="0.3">
      <c r="A105" s="63" t="s">
        <v>440</v>
      </c>
      <c r="B105" s="224" t="s">
        <v>44</v>
      </c>
      <c r="C105" s="225" t="s">
        <v>441</v>
      </c>
      <c r="D105" s="38" t="s">
        <v>57</v>
      </c>
      <c r="E105" s="37" t="s">
        <v>442</v>
      </c>
      <c r="F105" s="38" t="s">
        <v>443</v>
      </c>
      <c r="G105" s="39" t="s">
        <v>444</v>
      </c>
      <c r="H105" s="40">
        <v>44616</v>
      </c>
      <c r="I105" s="41">
        <f>Table16[[#This Row],[Fecha 
de 
expedición]]+1461</f>
        <v>46077</v>
      </c>
      <c r="J105" s="244" t="str">
        <f t="shared" ca="1" si="6"/>
        <v>si</v>
      </c>
      <c r="K105" s="8" t="str">
        <f t="shared" ca="1" si="7"/>
        <v/>
      </c>
      <c r="L105" s="8"/>
      <c r="M105" s="8" t="str">
        <f t="shared" ca="1" si="8"/>
        <v>no</v>
      </c>
      <c r="Q105" s="23" t="str" cm="1">
        <f t="array" aca="1" ref="Q105" ca="1">_xlfn.IFS(J105="no","no",$B$10="si","si")</f>
        <v>si</v>
      </c>
    </row>
    <row r="106" spans="1:17" x14ac:dyDescent="0.3">
      <c r="A106" s="63" t="s">
        <v>445</v>
      </c>
      <c r="B106" s="224" t="s">
        <v>44</v>
      </c>
      <c r="C106" s="225" t="s">
        <v>446</v>
      </c>
      <c r="D106" s="38" t="s">
        <v>57</v>
      </c>
      <c r="E106" s="82" t="s">
        <v>447</v>
      </c>
      <c r="F106" s="38" t="s">
        <v>448</v>
      </c>
      <c r="G106" s="39" t="s">
        <v>449</v>
      </c>
      <c r="H106" s="40">
        <v>44865</v>
      </c>
      <c r="I106" s="41">
        <f>Table16[[#This Row],[Fecha 
de 
expedición]]+1461</f>
        <v>46326</v>
      </c>
      <c r="J106" s="244" t="str">
        <f t="shared" ca="1" si="6"/>
        <v>si</v>
      </c>
      <c r="K106" s="8" t="str">
        <f t="shared" ca="1" si="7"/>
        <v/>
      </c>
      <c r="L106" s="8"/>
      <c r="M106" s="8" t="str">
        <f t="shared" ca="1" si="8"/>
        <v>no</v>
      </c>
      <c r="Q106" s="23" t="str" cm="1">
        <f t="array" aca="1" ref="Q106" ca="1">_xlfn.IFS(J106="no","no",$B$10="si","si")</f>
        <v>si</v>
      </c>
    </row>
    <row r="107" spans="1:17" x14ac:dyDescent="0.3">
      <c r="A107" s="63" t="s">
        <v>450</v>
      </c>
      <c r="B107" s="224" t="s">
        <v>44</v>
      </c>
      <c r="C107" s="225" t="s">
        <v>451</v>
      </c>
      <c r="D107" s="38" t="s">
        <v>57</v>
      </c>
      <c r="E107" s="37" t="s">
        <v>452</v>
      </c>
      <c r="F107" s="38" t="s">
        <v>453</v>
      </c>
      <c r="G107" s="39" t="s">
        <v>454</v>
      </c>
      <c r="H107" s="40">
        <v>44893</v>
      </c>
      <c r="I107" s="41">
        <f>Table16[[#This Row],[Fecha 
de 
expedición]]+1461</f>
        <v>46354</v>
      </c>
      <c r="J107" s="244" t="str">
        <f t="shared" ca="1" si="6"/>
        <v>si</v>
      </c>
      <c r="K107" s="8" t="str">
        <f t="shared" ca="1" si="7"/>
        <v/>
      </c>
      <c r="L107" s="8"/>
      <c r="M107" s="8" t="str">
        <f t="shared" ca="1" si="8"/>
        <v>no</v>
      </c>
      <c r="Q107" s="23" t="str" cm="1">
        <f t="array" aca="1" ref="Q107" ca="1">_xlfn.IFS(J107="no","no",$B$10="si","si")</f>
        <v>si</v>
      </c>
    </row>
    <row r="108" spans="1:17" x14ac:dyDescent="0.3">
      <c r="A108" s="63" t="s">
        <v>455</v>
      </c>
      <c r="B108" s="224" t="s">
        <v>44</v>
      </c>
      <c r="C108" s="225" t="s">
        <v>456</v>
      </c>
      <c r="D108" s="38" t="s">
        <v>57</v>
      </c>
      <c r="E108" s="37" t="s">
        <v>457</v>
      </c>
      <c r="F108" s="38" t="s">
        <v>74</v>
      </c>
      <c r="G108" s="39" t="s">
        <v>458</v>
      </c>
      <c r="H108" s="40">
        <v>44333</v>
      </c>
      <c r="I108" s="41">
        <f>Table16[[#This Row],[Fecha 
de 
expedición]]+1461</f>
        <v>45794</v>
      </c>
      <c r="J108" s="244" t="str">
        <f t="shared" ca="1" si="6"/>
        <v>si</v>
      </c>
      <c r="K108" s="8" t="str">
        <f t="shared" ca="1" si="7"/>
        <v/>
      </c>
      <c r="L108" s="8"/>
      <c r="M108" s="8" t="str">
        <f t="shared" ca="1" si="8"/>
        <v>no</v>
      </c>
      <c r="Q108" s="23" t="str" cm="1">
        <f t="array" aca="1" ref="Q108" ca="1">_xlfn.IFS(J108="no","no",$B$10="si","si")</f>
        <v>si</v>
      </c>
    </row>
    <row r="109" spans="1:17" x14ac:dyDescent="0.3">
      <c r="A109" s="63" t="s">
        <v>459</v>
      </c>
      <c r="B109" s="224" t="s">
        <v>44</v>
      </c>
      <c r="C109" s="225" t="s">
        <v>460</v>
      </c>
      <c r="D109" s="38" t="s">
        <v>57</v>
      </c>
      <c r="E109" s="37" t="s">
        <v>461</v>
      </c>
      <c r="F109" s="38" t="s">
        <v>430</v>
      </c>
      <c r="G109" s="39" t="s">
        <v>462</v>
      </c>
      <c r="H109" s="40">
        <v>44853</v>
      </c>
      <c r="I109" s="41">
        <f>Table16[[#This Row],[Fecha 
de 
expedición]]+1461</f>
        <v>46314</v>
      </c>
      <c r="J109" s="244" t="str">
        <f t="shared" ca="1" si="6"/>
        <v>si</v>
      </c>
      <c r="K109" s="8" t="str">
        <f t="shared" ca="1" si="7"/>
        <v/>
      </c>
      <c r="L109" s="8"/>
      <c r="M109" s="8" t="str">
        <f t="shared" ca="1" si="8"/>
        <v>no</v>
      </c>
      <c r="Q109" s="23" t="str" cm="1">
        <f t="array" aca="1" ref="Q109" ca="1">_xlfn.IFS(J109="no","no",$B$10="si","si")</f>
        <v>si</v>
      </c>
    </row>
    <row r="110" spans="1:17" x14ac:dyDescent="0.3">
      <c r="A110" s="63" t="s">
        <v>463</v>
      </c>
      <c r="B110" s="224" t="s">
        <v>44</v>
      </c>
      <c r="C110" s="225" t="s">
        <v>464</v>
      </c>
      <c r="D110" s="38" t="s">
        <v>57</v>
      </c>
      <c r="E110" s="82" t="s">
        <v>465</v>
      </c>
      <c r="F110" s="38" t="s">
        <v>466</v>
      </c>
      <c r="G110" s="39" t="s">
        <v>467</v>
      </c>
      <c r="H110" s="40">
        <v>44880</v>
      </c>
      <c r="I110" s="41">
        <f>Table16[[#This Row],[Fecha 
de 
expedición]]+1461</f>
        <v>46341</v>
      </c>
      <c r="J110" s="244" t="str">
        <f t="shared" ca="1" si="6"/>
        <v>si</v>
      </c>
      <c r="K110" s="8" t="str">
        <f t="shared" ca="1" si="7"/>
        <v/>
      </c>
      <c r="L110" s="8"/>
      <c r="M110" s="8" t="str">
        <f t="shared" ca="1" si="8"/>
        <v>no</v>
      </c>
      <c r="Q110" s="23" t="str" cm="1">
        <f t="array" aca="1" ref="Q110" ca="1">_xlfn.IFS(J110="no","no",$B$10="si","si")</f>
        <v>si</v>
      </c>
    </row>
    <row r="111" spans="1:17" x14ac:dyDescent="0.3">
      <c r="A111" s="63" t="s">
        <v>468</v>
      </c>
      <c r="B111" s="224" t="s">
        <v>44</v>
      </c>
      <c r="C111" s="225" t="s">
        <v>469</v>
      </c>
      <c r="D111" s="38" t="s">
        <v>57</v>
      </c>
      <c r="E111" s="37" t="s">
        <v>470</v>
      </c>
      <c r="F111" s="38" t="s">
        <v>204</v>
      </c>
      <c r="G111" s="39" t="s">
        <v>471</v>
      </c>
      <c r="H111" s="40">
        <v>44573</v>
      </c>
      <c r="I111" s="41">
        <f>Table16[[#This Row],[Fecha 
de 
expedición]]+1461</f>
        <v>46034</v>
      </c>
      <c r="J111" s="244" t="str">
        <f t="shared" ca="1" si="6"/>
        <v>si</v>
      </c>
      <c r="K111" s="8" t="str">
        <f t="shared" ca="1" si="7"/>
        <v/>
      </c>
      <c r="L111" s="8"/>
      <c r="M111" s="8" t="str">
        <f t="shared" ca="1" si="8"/>
        <v>no</v>
      </c>
      <c r="Q111" s="23" t="str" cm="1">
        <f t="array" aca="1" ref="Q111" ca="1">_xlfn.IFS(J111="no","no",$B$10="si","si")</f>
        <v>si</v>
      </c>
    </row>
    <row r="112" spans="1:17" x14ac:dyDescent="0.3">
      <c r="A112" s="63" t="s">
        <v>472</v>
      </c>
      <c r="B112" s="224" t="s">
        <v>62</v>
      </c>
      <c r="C112" s="225" t="s">
        <v>473</v>
      </c>
      <c r="D112" s="38" t="s">
        <v>57</v>
      </c>
      <c r="E112" s="37" t="s">
        <v>474</v>
      </c>
      <c r="F112" s="38" t="s">
        <v>204</v>
      </c>
      <c r="G112" s="39" t="s">
        <v>475</v>
      </c>
      <c r="H112" s="40">
        <v>44399</v>
      </c>
      <c r="I112" s="41">
        <f>Table16[[#This Row],[Fecha 
de 
expedición]]+1461</f>
        <v>45860</v>
      </c>
      <c r="J112" s="244" t="str">
        <f t="shared" ca="1" si="6"/>
        <v>si</v>
      </c>
      <c r="K112" s="8" t="str">
        <f t="shared" ca="1" si="7"/>
        <v/>
      </c>
      <c r="L112" s="8"/>
      <c r="M112" s="8" t="str">
        <f t="shared" ca="1" si="8"/>
        <v>no</v>
      </c>
      <c r="Q112" s="23" t="str" cm="1">
        <f t="array" aca="1" ref="Q112" ca="1">_xlfn.IFS(J112="no","no",$B$10="si","si")</f>
        <v>si</v>
      </c>
    </row>
    <row r="113" spans="1:17" x14ac:dyDescent="0.3">
      <c r="A113" s="63" t="s">
        <v>476</v>
      </c>
      <c r="B113" s="224" t="s">
        <v>44</v>
      </c>
      <c r="C113" s="225" t="s">
        <v>477</v>
      </c>
      <c r="D113" s="38" t="s">
        <v>46</v>
      </c>
      <c r="E113" s="37" t="s">
        <v>478</v>
      </c>
      <c r="F113" s="38" t="s">
        <v>48</v>
      </c>
      <c r="G113" s="39" t="s">
        <v>479</v>
      </c>
      <c r="H113" s="40">
        <v>44363</v>
      </c>
      <c r="I113" s="41">
        <f>Table16[[#This Row],[Fecha 
de 
expedición]]+1461</f>
        <v>45824</v>
      </c>
      <c r="J113" s="244" t="str">
        <f t="shared" ca="1" si="6"/>
        <v>si</v>
      </c>
      <c r="K113" s="8" t="str">
        <f t="shared" ca="1" si="7"/>
        <v/>
      </c>
      <c r="L113" s="8"/>
      <c r="M113" s="8" t="str">
        <f t="shared" ca="1" si="8"/>
        <v>no</v>
      </c>
      <c r="Q113" s="23" t="str" cm="1">
        <f t="array" aca="1" ref="Q113" ca="1">_xlfn.IFS(J113="no","no",$B$10="si","si")</f>
        <v>si</v>
      </c>
    </row>
    <row r="114" spans="1:17" x14ac:dyDescent="0.3">
      <c r="A114" s="213" t="s">
        <v>480</v>
      </c>
      <c r="B114" s="226" t="s">
        <v>44</v>
      </c>
      <c r="C114" s="227" t="s">
        <v>481</v>
      </c>
      <c r="D114" s="214" t="s">
        <v>46</v>
      </c>
      <c r="E114" s="58" t="s">
        <v>359</v>
      </c>
      <c r="F114" s="45" t="s">
        <v>124</v>
      </c>
      <c r="G114" s="46" t="s">
        <v>482</v>
      </c>
      <c r="H114" s="211">
        <v>44883</v>
      </c>
      <c r="I114" s="41">
        <f>Table16[[#This Row],[Fecha 
de 
expedición]]+1461</f>
        <v>46344</v>
      </c>
      <c r="J114" s="228" t="str">
        <f t="shared" ca="1" si="6"/>
        <v>si</v>
      </c>
      <c r="K114" s="8" t="str">
        <f t="shared" ca="1" si="7"/>
        <v/>
      </c>
      <c r="L114" s="8"/>
      <c r="M114" s="8" t="str">
        <f t="shared" ca="1" si="8"/>
        <v>no</v>
      </c>
      <c r="Q114" s="23" t="str" cm="1">
        <f t="array" aca="1" ref="Q114" ca="1">_xlfn.IFS(J114="no","no",$B$10="si","si")</f>
        <v>si</v>
      </c>
    </row>
    <row r="115" spans="1:17" x14ac:dyDescent="0.3">
      <c r="A115" s="63" t="s">
        <v>483</v>
      </c>
      <c r="B115" s="224" t="s">
        <v>44</v>
      </c>
      <c r="C115" s="225" t="s">
        <v>484</v>
      </c>
      <c r="D115" s="38" t="s">
        <v>46</v>
      </c>
      <c r="E115" s="37" t="s">
        <v>485</v>
      </c>
      <c r="F115" s="38" t="s">
        <v>74</v>
      </c>
      <c r="G115" s="39" t="s">
        <v>486</v>
      </c>
      <c r="H115" s="40">
        <v>44516</v>
      </c>
      <c r="I115" s="41">
        <f>Table16[[#This Row],[Fecha 
de 
expedición]]+1461</f>
        <v>45977</v>
      </c>
      <c r="J115" s="244" t="str">
        <f t="shared" ca="1" si="6"/>
        <v>si</v>
      </c>
      <c r="K115" s="8" t="str">
        <f t="shared" ca="1" si="7"/>
        <v/>
      </c>
      <c r="L115" s="8"/>
      <c r="M115" s="8" t="str">
        <f t="shared" ca="1" si="8"/>
        <v>no</v>
      </c>
      <c r="Q115" s="23" t="str" cm="1">
        <f t="array" aca="1" ref="Q115" ca="1">_xlfn.IFS(J115="no","no",$B$10="si","si")</f>
        <v>si</v>
      </c>
    </row>
    <row r="116" spans="1:17" x14ac:dyDescent="0.3">
      <c r="A116" s="63" t="s">
        <v>487</v>
      </c>
      <c r="B116" s="224" t="s">
        <v>44</v>
      </c>
      <c r="C116" s="225" t="s">
        <v>488</v>
      </c>
      <c r="D116" s="38" t="s">
        <v>46</v>
      </c>
      <c r="E116" s="37" t="s">
        <v>489</v>
      </c>
      <c r="F116" s="38" t="s">
        <v>490</v>
      </c>
      <c r="G116" s="39" t="s">
        <v>491</v>
      </c>
      <c r="H116" s="40">
        <v>43389</v>
      </c>
      <c r="I116" s="41">
        <f>Table16[[#This Row],[Fecha 
de 
expedición]]+1461</f>
        <v>44850</v>
      </c>
      <c r="J116" s="244" t="str">
        <f t="shared" ca="1" si="6"/>
        <v>no</v>
      </c>
      <c r="K116" s="8" t="str">
        <f t="shared" ca="1" si="7"/>
        <v/>
      </c>
      <c r="L116" s="8"/>
      <c r="M116" s="8" t="str">
        <f t="shared" ca="1" si="8"/>
        <v>si</v>
      </c>
      <c r="Q116" s="23" t="str" cm="1">
        <f t="array" aca="1" ref="Q116" ca="1">_xlfn.IFS(J116="no","no",$B$10="si","si")</f>
        <v>no</v>
      </c>
    </row>
    <row r="117" spans="1:17" x14ac:dyDescent="0.3">
      <c r="A117" s="63" t="s">
        <v>492</v>
      </c>
      <c r="B117" s="224" t="s">
        <v>44</v>
      </c>
      <c r="C117" s="225" t="s">
        <v>493</v>
      </c>
      <c r="D117" s="38" t="s">
        <v>46</v>
      </c>
      <c r="E117" s="37" t="s">
        <v>494</v>
      </c>
      <c r="F117" s="38" t="s">
        <v>155</v>
      </c>
      <c r="G117" s="39" t="s">
        <v>495</v>
      </c>
      <c r="H117" s="40">
        <v>44518</v>
      </c>
      <c r="I117" s="41">
        <f>Table16[[#This Row],[Fecha 
de 
expedición]]+1461</f>
        <v>45979</v>
      </c>
      <c r="J117" s="244" t="str">
        <f t="shared" ca="1" si="6"/>
        <v>si</v>
      </c>
      <c r="K117" s="8" t="str">
        <f t="shared" ca="1" si="7"/>
        <v/>
      </c>
      <c r="L117" s="8"/>
      <c r="M117" s="8" t="str">
        <f t="shared" ca="1" si="8"/>
        <v>no</v>
      </c>
      <c r="Q117" s="23" t="str" cm="1">
        <f t="array" aca="1" ref="Q117" ca="1">_xlfn.IFS(J117="no","no",$B$10="si","si")</f>
        <v>si</v>
      </c>
    </row>
    <row r="118" spans="1:17" x14ac:dyDescent="0.3">
      <c r="A118" s="63" t="s">
        <v>496</v>
      </c>
      <c r="B118" s="224" t="s">
        <v>395</v>
      </c>
      <c r="C118" s="225" t="s">
        <v>497</v>
      </c>
      <c r="D118" s="38" t="s">
        <v>57</v>
      </c>
      <c r="E118" s="37" t="s">
        <v>498</v>
      </c>
      <c r="F118" s="38" t="s">
        <v>499</v>
      </c>
      <c r="G118" s="39" t="s">
        <v>500</v>
      </c>
      <c r="H118" s="40">
        <v>43677</v>
      </c>
      <c r="I118" s="41">
        <f>Table16[[#This Row],[Fecha 
de 
expedición]]+1461</f>
        <v>45138</v>
      </c>
      <c r="J118" s="244" t="str">
        <f t="shared" ca="1" si="6"/>
        <v>no</v>
      </c>
      <c r="K118" s="8" t="str">
        <f t="shared" ca="1" si="7"/>
        <v>Debe renovar licencia luego de curso de 8 horas</v>
      </c>
      <c r="L118" s="8"/>
      <c r="M118" s="8" t="str">
        <f t="shared" ca="1" si="8"/>
        <v>si</v>
      </c>
      <c r="Q118" s="23" t="str" cm="1">
        <f t="array" aca="1" ref="Q118" ca="1">_xlfn.IFS(J118="no","no",$B$10="si","si")</f>
        <v>no</v>
      </c>
    </row>
    <row r="119" spans="1:17" x14ac:dyDescent="0.3">
      <c r="A119" s="63" t="s">
        <v>501</v>
      </c>
      <c r="B119" s="224" t="s">
        <v>44</v>
      </c>
      <c r="C119" s="225" t="s">
        <v>502</v>
      </c>
      <c r="D119" s="38" t="s">
        <v>57</v>
      </c>
      <c r="E119" s="37" t="s">
        <v>503</v>
      </c>
      <c r="F119" s="38" t="s">
        <v>114</v>
      </c>
      <c r="G119" s="39" t="s">
        <v>504</v>
      </c>
      <c r="H119" s="40">
        <v>43495</v>
      </c>
      <c r="I119" s="41">
        <f>Table16[[#This Row],[Fecha 
de 
expedición]]+1461</f>
        <v>44956</v>
      </c>
      <c r="J119" s="244" t="str">
        <f t="shared" ca="1" si="6"/>
        <v>no</v>
      </c>
      <c r="K119" s="8" t="str">
        <f t="shared" ca="1" si="7"/>
        <v/>
      </c>
      <c r="L119" s="8"/>
      <c r="M119" s="8" t="str">
        <f t="shared" ca="1" si="8"/>
        <v>si</v>
      </c>
      <c r="Q119" s="23" t="str" cm="1">
        <f t="array" aca="1" ref="Q119" ca="1">_xlfn.IFS(J119="no","no",$B$10="si","si")</f>
        <v>no</v>
      </c>
    </row>
    <row r="120" spans="1:17" x14ac:dyDescent="0.3">
      <c r="A120" s="63" t="s">
        <v>505</v>
      </c>
      <c r="B120" s="224" t="s">
        <v>44</v>
      </c>
      <c r="C120" s="225" t="s">
        <v>506</v>
      </c>
      <c r="D120" s="38" t="s">
        <v>57</v>
      </c>
      <c r="E120" s="37" t="s">
        <v>507</v>
      </c>
      <c r="F120" s="38" t="s">
        <v>508</v>
      </c>
      <c r="G120" s="39" t="s">
        <v>509</v>
      </c>
      <c r="H120" s="40">
        <v>43495</v>
      </c>
      <c r="I120" s="41">
        <f>Table16[[#This Row],[Fecha 
de 
expedición]]+1461</f>
        <v>44956</v>
      </c>
      <c r="J120" s="244" t="str">
        <f t="shared" ca="1" si="6"/>
        <v>no</v>
      </c>
      <c r="K120" s="8" t="str">
        <f t="shared" ca="1" si="7"/>
        <v/>
      </c>
      <c r="L120" s="8"/>
      <c r="M120" s="8" t="str">
        <f t="shared" ca="1" si="8"/>
        <v>si</v>
      </c>
      <c r="Q120" s="23" t="str" cm="1">
        <f t="array" aca="1" ref="Q120" ca="1">_xlfn.IFS(J120="no","no",$B$10="si","si")</f>
        <v>no</v>
      </c>
    </row>
    <row r="121" spans="1:17" x14ac:dyDescent="0.3">
      <c r="A121" s="63" t="s">
        <v>510</v>
      </c>
      <c r="B121" s="224" t="s">
        <v>44</v>
      </c>
      <c r="C121" s="225" t="s">
        <v>511</v>
      </c>
      <c r="D121" s="38" t="s">
        <v>46</v>
      </c>
      <c r="E121" s="37" t="s">
        <v>512</v>
      </c>
      <c r="F121" s="38" t="s">
        <v>119</v>
      </c>
      <c r="G121" s="39" t="s">
        <v>513</v>
      </c>
      <c r="H121" s="40">
        <v>44273</v>
      </c>
      <c r="I121" s="41">
        <f>Table16[[#This Row],[Fecha 
de 
expedición]]+1461</f>
        <v>45734</v>
      </c>
      <c r="J121" s="244" t="str">
        <f t="shared" ca="1" si="6"/>
        <v>si</v>
      </c>
      <c r="K121" s="8" t="str">
        <f t="shared" ca="1" si="7"/>
        <v/>
      </c>
      <c r="L121" s="8"/>
      <c r="M121" s="8" t="str">
        <f t="shared" ca="1" si="8"/>
        <v>no</v>
      </c>
      <c r="Q121" s="23" t="str" cm="1">
        <f t="array" aca="1" ref="Q121" ca="1">_xlfn.IFS(J121="no","no",$B$10="si","si")</f>
        <v>si</v>
      </c>
    </row>
    <row r="122" spans="1:17" x14ac:dyDescent="0.3">
      <c r="A122" s="63" t="s">
        <v>514</v>
      </c>
      <c r="B122" s="224" t="s">
        <v>44</v>
      </c>
      <c r="C122" s="225" t="s">
        <v>515</v>
      </c>
      <c r="D122" s="38" t="s">
        <v>46</v>
      </c>
      <c r="E122" s="37" t="s">
        <v>516</v>
      </c>
      <c r="F122" s="38" t="s">
        <v>124</v>
      </c>
      <c r="G122" s="39" t="s">
        <v>517</v>
      </c>
      <c r="H122" s="40">
        <v>43473</v>
      </c>
      <c r="I122" s="41">
        <f>Table16[[#This Row],[Fecha 
de 
expedición]]+1461</f>
        <v>44934</v>
      </c>
      <c r="J122" s="244" t="str">
        <f t="shared" ca="1" si="6"/>
        <v>no</v>
      </c>
      <c r="K122" s="8" t="str">
        <f t="shared" ca="1" si="7"/>
        <v/>
      </c>
      <c r="L122" s="8"/>
      <c r="M122" s="8" t="str">
        <f t="shared" ca="1" si="8"/>
        <v>si</v>
      </c>
      <c r="Q122" s="23" t="str" cm="1">
        <f t="array" aca="1" ref="Q122" ca="1">_xlfn.IFS(J122="no","no",$B$10="si","si")</f>
        <v>no</v>
      </c>
    </row>
    <row r="123" spans="1:17" x14ac:dyDescent="0.3">
      <c r="A123" s="63" t="s">
        <v>518</v>
      </c>
      <c r="B123" s="224" t="s">
        <v>44</v>
      </c>
      <c r="C123" s="225" t="s">
        <v>519</v>
      </c>
      <c r="D123" s="38" t="s">
        <v>46</v>
      </c>
      <c r="E123" s="37" t="s">
        <v>520</v>
      </c>
      <c r="F123" s="38" t="s">
        <v>74</v>
      </c>
      <c r="G123" s="39" t="s">
        <v>521</v>
      </c>
      <c r="H123" s="40">
        <v>44280</v>
      </c>
      <c r="I123" s="41">
        <f>Table16[[#This Row],[Fecha 
de 
expedición]]+1461</f>
        <v>45741</v>
      </c>
      <c r="J123" s="244" t="str">
        <f t="shared" ca="1" si="6"/>
        <v>si</v>
      </c>
      <c r="K123" s="8" t="str">
        <f t="shared" ca="1" si="7"/>
        <v/>
      </c>
      <c r="L123" s="8"/>
      <c r="M123" s="8" t="str">
        <f t="shared" ca="1" si="8"/>
        <v>no</v>
      </c>
      <c r="Q123" s="23" t="str" cm="1">
        <f t="array" aca="1" ref="Q123" ca="1">_xlfn.IFS(J123="no","no",$B$10="si","si")</f>
        <v>si</v>
      </c>
    </row>
    <row r="124" spans="1:17" x14ac:dyDescent="0.3">
      <c r="A124" s="63" t="s">
        <v>522</v>
      </c>
      <c r="B124" s="224" t="s">
        <v>44</v>
      </c>
      <c r="C124" s="225" t="s">
        <v>523</v>
      </c>
      <c r="D124" s="38" t="s">
        <v>57</v>
      </c>
      <c r="E124" s="37" t="s">
        <v>524</v>
      </c>
      <c r="F124" s="38" t="s">
        <v>74</v>
      </c>
      <c r="G124" s="39" t="s">
        <v>525</v>
      </c>
      <c r="H124" s="40">
        <v>44713</v>
      </c>
      <c r="I124" s="41">
        <f>Table16[[#This Row],[Fecha 
de 
expedición]]+1461</f>
        <v>46174</v>
      </c>
      <c r="J124" s="244" t="str">
        <f t="shared" ca="1" si="6"/>
        <v>si</v>
      </c>
      <c r="K124" s="8" t="str">
        <f t="shared" ca="1" si="7"/>
        <v/>
      </c>
      <c r="L124" s="8"/>
      <c r="M124" s="8" t="str">
        <f t="shared" ca="1" si="8"/>
        <v>no</v>
      </c>
      <c r="Q124" s="23" t="str" cm="1">
        <f t="array" aca="1" ref="Q124" ca="1">_xlfn.IFS(J124="no","no",$B$10="si","si")</f>
        <v>si</v>
      </c>
    </row>
    <row r="125" spans="1:17" x14ac:dyDescent="0.3">
      <c r="A125" s="61" t="s">
        <v>526</v>
      </c>
      <c r="B125" s="224" t="s">
        <v>44</v>
      </c>
      <c r="C125" s="225" t="s">
        <v>527</v>
      </c>
      <c r="D125" s="38" t="s">
        <v>57</v>
      </c>
      <c r="E125" s="235" t="s">
        <v>528</v>
      </c>
      <c r="F125" s="38" t="s">
        <v>204</v>
      </c>
      <c r="G125" s="39" t="s">
        <v>529</v>
      </c>
      <c r="H125" s="81">
        <v>44648</v>
      </c>
      <c r="I125" s="84">
        <f>Table16[[#This Row],[Fecha 
de 
expedición]]+1461</f>
        <v>46109</v>
      </c>
      <c r="J125" s="244" t="str">
        <f t="shared" ca="1" si="6"/>
        <v>si</v>
      </c>
      <c r="K125" s="8" t="str">
        <f t="shared" ca="1" si="7"/>
        <v/>
      </c>
      <c r="L125" s="8"/>
      <c r="M125" s="8" t="str">
        <f t="shared" ca="1" si="8"/>
        <v>no</v>
      </c>
      <c r="Q125" s="23" t="str" cm="1">
        <f t="array" aca="1" ref="Q125" ca="1">_xlfn.IFS(J125="no","no",$B$10="si","si")</f>
        <v>si</v>
      </c>
    </row>
    <row r="126" spans="1:17" x14ac:dyDescent="0.3">
      <c r="A126" s="63" t="s">
        <v>9683</v>
      </c>
      <c r="B126" s="224" t="s">
        <v>44</v>
      </c>
      <c r="C126" s="225" t="s">
        <v>531</v>
      </c>
      <c r="D126" s="38" t="s">
        <v>57</v>
      </c>
      <c r="E126" s="37" t="s">
        <v>9684</v>
      </c>
      <c r="F126" s="38" t="s">
        <v>94</v>
      </c>
      <c r="G126" s="39" t="s">
        <v>9685</v>
      </c>
      <c r="H126" s="40">
        <v>43495</v>
      </c>
      <c r="I126" s="41">
        <f>Table16[[#This Row],[Fecha 
de 
expedición]]+1461</f>
        <v>44956</v>
      </c>
      <c r="J126" s="244" t="str">
        <f t="shared" ca="1" si="6"/>
        <v>no</v>
      </c>
      <c r="K126" s="8" t="str">
        <f t="shared" ca="1" si="7"/>
        <v/>
      </c>
      <c r="L126" s="8"/>
      <c r="M126" s="8" t="str">
        <f t="shared" ca="1" si="8"/>
        <v>si</v>
      </c>
      <c r="Q126" s="23" t="str" cm="1">
        <f t="array" aca="1" ref="Q126" ca="1">_xlfn.IFS(J126="no","no",$B$10="si","si")</f>
        <v>no</v>
      </c>
    </row>
    <row r="127" spans="1:17" x14ac:dyDescent="0.3">
      <c r="A127" s="63" t="s">
        <v>535</v>
      </c>
      <c r="B127" s="224" t="s">
        <v>44</v>
      </c>
      <c r="C127" s="225" t="s">
        <v>536</v>
      </c>
      <c r="D127" s="38" t="s">
        <v>46</v>
      </c>
      <c r="E127" s="37" t="s">
        <v>537</v>
      </c>
      <c r="F127" s="38" t="s">
        <v>74</v>
      </c>
      <c r="G127" s="39" t="s">
        <v>538</v>
      </c>
      <c r="H127" s="40">
        <v>44908</v>
      </c>
      <c r="I127" s="41">
        <f>Table16[[#This Row],[Fecha 
de 
expedición]]+1461</f>
        <v>46369</v>
      </c>
      <c r="J127" s="244" t="str">
        <f t="shared" ca="1" si="6"/>
        <v>si</v>
      </c>
      <c r="K127" s="8" t="str">
        <f t="shared" ca="1" si="7"/>
        <v/>
      </c>
      <c r="L127" s="8"/>
      <c r="M127" s="8" t="str">
        <f t="shared" ca="1" si="8"/>
        <v>no</v>
      </c>
      <c r="Q127" s="23" t="str" cm="1">
        <f t="array" aca="1" ref="Q127" ca="1">_xlfn.IFS(J127="no","no",$B$10="si","si")</f>
        <v>si</v>
      </c>
    </row>
    <row r="128" spans="1:17" x14ac:dyDescent="0.3">
      <c r="A128" s="63" t="s">
        <v>539</v>
      </c>
      <c r="B128" s="224" t="s">
        <v>44</v>
      </c>
      <c r="C128" s="225" t="s">
        <v>540</v>
      </c>
      <c r="D128" s="38" t="s">
        <v>57</v>
      </c>
      <c r="E128" s="37" t="s">
        <v>541</v>
      </c>
      <c r="F128" s="38" t="s">
        <v>542</v>
      </c>
      <c r="G128" s="39" t="s">
        <v>543</v>
      </c>
      <c r="H128" s="40">
        <v>44280</v>
      </c>
      <c r="I128" s="41">
        <f>Table16[[#This Row],[Fecha 
de 
expedición]]+1461</f>
        <v>45741</v>
      </c>
      <c r="J128" s="244" t="str">
        <f t="shared" ca="1" si="6"/>
        <v>si</v>
      </c>
      <c r="K128" s="8" t="str">
        <f t="shared" ca="1" si="7"/>
        <v/>
      </c>
      <c r="L128" s="8"/>
      <c r="M128" s="8" t="str">
        <f t="shared" ca="1" si="8"/>
        <v>no</v>
      </c>
      <c r="Q128" s="23" t="str" cm="1">
        <f t="array" aca="1" ref="Q128" ca="1">_xlfn.IFS(J128="no","no",$B$10="si","si")</f>
        <v>si</v>
      </c>
    </row>
    <row r="129" spans="1:17" x14ac:dyDescent="0.3">
      <c r="A129" s="213" t="s">
        <v>544</v>
      </c>
      <c r="B129" s="226" t="s">
        <v>44</v>
      </c>
      <c r="C129" s="227" t="s">
        <v>545</v>
      </c>
      <c r="D129" s="214" t="s">
        <v>57</v>
      </c>
      <c r="E129" s="58" t="s">
        <v>546</v>
      </c>
      <c r="F129" s="45" t="s">
        <v>285</v>
      </c>
      <c r="G129" s="46" t="s">
        <v>547</v>
      </c>
      <c r="H129" s="211">
        <v>44880</v>
      </c>
      <c r="I129" s="41">
        <f>Table16[[#This Row],[Fecha 
de 
expedición]]+1461</f>
        <v>46341</v>
      </c>
      <c r="J129" s="228" t="str">
        <f t="shared" ca="1" si="6"/>
        <v>si</v>
      </c>
      <c r="K129" s="8" t="str">
        <f t="shared" ca="1" si="7"/>
        <v/>
      </c>
      <c r="L129" s="8"/>
      <c r="M129" s="8" t="str">
        <f t="shared" ca="1" si="8"/>
        <v>no</v>
      </c>
      <c r="Q129" s="23" t="str" cm="1">
        <f t="array" aca="1" ref="Q129" ca="1">_xlfn.IFS(J129="no","no",$B$10="si","si")</f>
        <v>si</v>
      </c>
    </row>
    <row r="130" spans="1:17" x14ac:dyDescent="0.3">
      <c r="A130" s="63" t="s">
        <v>548</v>
      </c>
      <c r="B130" s="224" t="s">
        <v>44</v>
      </c>
      <c r="C130" s="225" t="s">
        <v>549</v>
      </c>
      <c r="D130" s="38" t="s">
        <v>57</v>
      </c>
      <c r="E130" s="37" t="s">
        <v>550</v>
      </c>
      <c r="F130" s="38" t="s">
        <v>155</v>
      </c>
      <c r="G130" s="39" t="s">
        <v>551</v>
      </c>
      <c r="H130" s="40">
        <v>43670</v>
      </c>
      <c r="I130" s="41">
        <f>Table16[[#This Row],[Fecha 
de 
expedición]]+1461</f>
        <v>45131</v>
      </c>
      <c r="J130" s="244" t="str">
        <f t="shared" ca="1" si="6"/>
        <v>no</v>
      </c>
      <c r="K130" s="8" t="str">
        <f t="shared" ca="1" si="7"/>
        <v/>
      </c>
      <c r="L130" s="8"/>
      <c r="M130" s="8" t="str">
        <f t="shared" ca="1" si="8"/>
        <v>si</v>
      </c>
      <c r="Q130" s="23" t="str" cm="1">
        <f t="array" aca="1" ref="Q130" ca="1">_xlfn.IFS(J130="no","no",$B$10="si","si")</f>
        <v>no</v>
      </c>
    </row>
    <row r="131" spans="1:17" x14ac:dyDescent="0.3">
      <c r="A131" s="63" t="s">
        <v>552</v>
      </c>
      <c r="B131" s="224" t="s">
        <v>44</v>
      </c>
      <c r="C131" s="225" t="s">
        <v>553</v>
      </c>
      <c r="D131" s="38" t="s">
        <v>57</v>
      </c>
      <c r="E131" s="37" t="s">
        <v>554</v>
      </c>
      <c r="F131" s="38" t="s">
        <v>555</v>
      </c>
      <c r="G131" s="39" t="s">
        <v>556</v>
      </c>
      <c r="H131" s="40">
        <v>43670</v>
      </c>
      <c r="I131" s="41">
        <f>Table16[[#This Row],[Fecha 
de 
expedición]]+1461</f>
        <v>45131</v>
      </c>
      <c r="J131" s="244" t="str">
        <f t="shared" ca="1" si="6"/>
        <v>no</v>
      </c>
      <c r="K131" s="8" t="str">
        <f t="shared" ca="1" si="7"/>
        <v/>
      </c>
      <c r="L131" s="8"/>
      <c r="M131" s="8" t="str">
        <f t="shared" ca="1" si="8"/>
        <v>si</v>
      </c>
      <c r="Q131" s="23" t="str" cm="1">
        <f t="array" aca="1" ref="Q131" ca="1">_xlfn.IFS(J131="no","no",$B$10="si","si")</f>
        <v>no</v>
      </c>
    </row>
    <row r="132" spans="1:17" x14ac:dyDescent="0.3">
      <c r="A132" s="63" t="s">
        <v>557</v>
      </c>
      <c r="B132" s="224" t="s">
        <v>44</v>
      </c>
      <c r="C132" s="225" t="s">
        <v>558</v>
      </c>
      <c r="D132" s="38" t="s">
        <v>57</v>
      </c>
      <c r="E132" s="83" t="s">
        <v>559</v>
      </c>
      <c r="F132" s="38" t="s">
        <v>560</v>
      </c>
      <c r="G132" s="39" t="s">
        <v>561</v>
      </c>
      <c r="H132" s="40">
        <v>44910</v>
      </c>
      <c r="I132" s="41">
        <f>Table16[[#This Row],[Fecha 
de 
expedición]]+1461</f>
        <v>46371</v>
      </c>
      <c r="J132" s="244" t="str">
        <f t="shared" ca="1" si="6"/>
        <v>si</v>
      </c>
      <c r="K132" s="8" t="str">
        <f t="shared" ca="1" si="7"/>
        <v/>
      </c>
      <c r="L132" s="8"/>
      <c r="M132" s="8" t="str">
        <f t="shared" ca="1" si="8"/>
        <v>no</v>
      </c>
      <c r="Q132" s="23" t="str" cm="1">
        <f t="array" aca="1" ref="Q132" ca="1">_xlfn.IFS(J132="no","no",$B$10="si","si")</f>
        <v>si</v>
      </c>
    </row>
    <row r="133" spans="1:17" x14ac:dyDescent="0.3">
      <c r="A133" s="63" t="s">
        <v>9689</v>
      </c>
      <c r="B133" s="224" t="s">
        <v>44</v>
      </c>
      <c r="C133" s="225" t="s">
        <v>563</v>
      </c>
      <c r="D133" s="38" t="s">
        <v>57</v>
      </c>
      <c r="E133" s="37" t="s">
        <v>564</v>
      </c>
      <c r="F133" s="38" t="s">
        <v>155</v>
      </c>
      <c r="G133" s="39" t="s">
        <v>9690</v>
      </c>
      <c r="H133" s="40">
        <v>43389</v>
      </c>
      <c r="I133" s="41">
        <f>Table16[[#This Row],[Fecha 
de 
expedición]]+1461</f>
        <v>44850</v>
      </c>
      <c r="J133" s="244" t="str">
        <f t="shared" ca="1" si="6"/>
        <v>no</v>
      </c>
      <c r="K133" s="8" t="str">
        <f t="shared" ca="1" si="7"/>
        <v/>
      </c>
      <c r="L133" s="8"/>
      <c r="M133" s="8" t="str">
        <f t="shared" ca="1" si="8"/>
        <v>si</v>
      </c>
      <c r="Q133" s="23" t="str" cm="1">
        <f t="array" aca="1" ref="Q133" ca="1">_xlfn.IFS(J133="no","no",$B$10="si","si")</f>
        <v>no</v>
      </c>
    </row>
    <row r="134" spans="1:17" x14ac:dyDescent="0.3">
      <c r="A134" s="61" t="s">
        <v>562</v>
      </c>
      <c r="B134" s="224" t="s">
        <v>44</v>
      </c>
      <c r="C134" s="225" t="s">
        <v>563</v>
      </c>
      <c r="D134" s="38" t="s">
        <v>57</v>
      </c>
      <c r="E134" s="235" t="s">
        <v>564</v>
      </c>
      <c r="F134" s="38" t="s">
        <v>155</v>
      </c>
      <c r="G134" s="39" t="s">
        <v>565</v>
      </c>
      <c r="H134" s="81">
        <v>44636</v>
      </c>
      <c r="I134" s="84">
        <f>Table16[[#This Row],[Fecha 
de 
expedición]]+1461</f>
        <v>46097</v>
      </c>
      <c r="J134" s="244" t="str">
        <f t="shared" ca="1" si="6"/>
        <v>si</v>
      </c>
      <c r="K134" s="8" t="str">
        <f t="shared" ca="1" si="7"/>
        <v/>
      </c>
      <c r="L134" s="8"/>
      <c r="M134" s="8" t="str">
        <f t="shared" ca="1" si="8"/>
        <v>no</v>
      </c>
      <c r="Q134" s="23" t="str" cm="1">
        <f t="array" aca="1" ref="Q134" ca="1">_xlfn.IFS(J134="no","no",$B$10="si","si")</f>
        <v>si</v>
      </c>
    </row>
    <row r="135" spans="1:17" x14ac:dyDescent="0.3">
      <c r="A135" s="63" t="s">
        <v>566</v>
      </c>
      <c r="B135" s="224" t="s">
        <v>44</v>
      </c>
      <c r="C135" s="225" t="s">
        <v>567</v>
      </c>
      <c r="D135" s="38" t="s">
        <v>57</v>
      </c>
      <c r="E135" s="37" t="s">
        <v>568</v>
      </c>
      <c r="F135" s="38" t="s">
        <v>155</v>
      </c>
      <c r="G135" s="39" t="s">
        <v>569</v>
      </c>
      <c r="H135" s="40">
        <v>44853</v>
      </c>
      <c r="I135" s="41">
        <f>Table16[[#This Row],[Fecha 
de 
expedición]]+1461</f>
        <v>46314</v>
      </c>
      <c r="J135" s="244" t="str">
        <f t="shared" ca="1" si="6"/>
        <v>si</v>
      </c>
      <c r="K135" s="8" t="str">
        <f t="shared" ca="1" si="7"/>
        <v/>
      </c>
      <c r="L135" s="8"/>
      <c r="M135" s="8" t="str">
        <f t="shared" ca="1" si="8"/>
        <v>no</v>
      </c>
      <c r="Q135" s="23" t="str" cm="1">
        <f t="array" aca="1" ref="Q135" ca="1">_xlfn.IFS(J135="no","no",$B$10="si","si")</f>
        <v>si</v>
      </c>
    </row>
    <row r="136" spans="1:17" x14ac:dyDescent="0.3">
      <c r="A136" s="63" t="s">
        <v>570</v>
      </c>
      <c r="B136" s="224" t="s">
        <v>44</v>
      </c>
      <c r="C136" s="225" t="s">
        <v>571</v>
      </c>
      <c r="D136" s="38" t="s">
        <v>46</v>
      </c>
      <c r="E136" s="37" t="s">
        <v>572</v>
      </c>
      <c r="F136" s="38" t="s">
        <v>124</v>
      </c>
      <c r="G136" s="39" t="s">
        <v>573</v>
      </c>
      <c r="H136" s="40">
        <v>44267</v>
      </c>
      <c r="I136" s="41">
        <f>Table16[[#This Row],[Fecha 
de 
expedición]]+1461</f>
        <v>45728</v>
      </c>
      <c r="J136" s="244" t="str">
        <f t="shared" ca="1" si="6"/>
        <v>si</v>
      </c>
      <c r="K136" s="8" t="str">
        <f t="shared" ca="1" si="7"/>
        <v/>
      </c>
      <c r="L136" s="8"/>
      <c r="M136" s="8" t="str">
        <f t="shared" ca="1" si="8"/>
        <v>no</v>
      </c>
      <c r="Q136" s="23" t="str" cm="1">
        <f t="array" aca="1" ref="Q136" ca="1">_xlfn.IFS(J136="no","no",$B$10="si","si")</f>
        <v>si</v>
      </c>
    </row>
    <row r="137" spans="1:17" x14ac:dyDescent="0.3">
      <c r="A137" s="63" t="s">
        <v>9692</v>
      </c>
      <c r="B137" s="224" t="s">
        <v>44</v>
      </c>
      <c r="C137" s="225" t="s">
        <v>575</v>
      </c>
      <c r="D137" s="38" t="s">
        <v>57</v>
      </c>
      <c r="E137" s="37" t="s">
        <v>576</v>
      </c>
      <c r="F137" s="38" t="s">
        <v>84</v>
      </c>
      <c r="G137" s="39" t="s">
        <v>9693</v>
      </c>
      <c r="H137" s="40">
        <v>43584</v>
      </c>
      <c r="I137" s="41">
        <f>Table16[[#This Row],[Fecha 
de 
expedición]]+1461</f>
        <v>45045</v>
      </c>
      <c r="J137" s="244" t="str">
        <f t="shared" ca="1" si="6"/>
        <v>no</v>
      </c>
      <c r="K137" s="8" t="str">
        <f t="shared" ca="1" si="7"/>
        <v/>
      </c>
      <c r="L137" s="8"/>
      <c r="M137" s="8" t="str">
        <f t="shared" ca="1" si="8"/>
        <v>si</v>
      </c>
      <c r="Q137" s="23" t="str" cm="1">
        <f t="array" aca="1" ref="Q137" ca="1">_xlfn.IFS(J137="no","no",$B$10="si","si")</f>
        <v>no</v>
      </c>
    </row>
    <row r="138" spans="1:17" x14ac:dyDescent="0.3">
      <c r="A138" s="63" t="s">
        <v>578</v>
      </c>
      <c r="B138" s="224" t="s">
        <v>44</v>
      </c>
      <c r="C138" s="225" t="s">
        <v>579</v>
      </c>
      <c r="D138" s="38" t="s">
        <v>57</v>
      </c>
      <c r="E138" s="37" t="s">
        <v>580</v>
      </c>
      <c r="F138" s="38" t="s">
        <v>74</v>
      </c>
      <c r="G138" s="39" t="s">
        <v>581</v>
      </c>
      <c r="H138" s="40">
        <v>44336</v>
      </c>
      <c r="I138" s="41">
        <f>Table16[[#This Row],[Fecha 
de 
expedición]]+1461</f>
        <v>45797</v>
      </c>
      <c r="J138" s="244" t="str">
        <f t="shared" ca="1" si="6"/>
        <v>si</v>
      </c>
      <c r="K138" s="8" t="str">
        <f t="shared" ca="1" si="7"/>
        <v/>
      </c>
      <c r="L138" s="8"/>
      <c r="M138" s="8" t="str">
        <f t="shared" ca="1" si="8"/>
        <v>no</v>
      </c>
      <c r="Q138" s="23" t="str" cm="1">
        <f t="array" aca="1" ref="Q138" ca="1">_xlfn.IFS(J138="no","no",$B$10="si","si")</f>
        <v>si</v>
      </c>
    </row>
    <row r="139" spans="1:17" x14ac:dyDescent="0.3">
      <c r="A139" s="63" t="s">
        <v>582</v>
      </c>
      <c r="B139" s="224" t="s">
        <v>44</v>
      </c>
      <c r="C139" s="225" t="s">
        <v>583</v>
      </c>
      <c r="D139" s="38" t="s">
        <v>57</v>
      </c>
      <c r="E139" s="37" t="s">
        <v>584</v>
      </c>
      <c r="F139" s="38" t="s">
        <v>129</v>
      </c>
      <c r="G139" s="39" t="s">
        <v>585</v>
      </c>
      <c r="H139" s="40">
        <v>44669</v>
      </c>
      <c r="I139" s="41">
        <f>Table16[[#This Row],[Fecha 
de 
expedición]]+1461</f>
        <v>46130</v>
      </c>
      <c r="J139" s="244" t="str">
        <f t="shared" ca="1" si="6"/>
        <v>si</v>
      </c>
      <c r="K139" s="8" t="str">
        <f t="shared" ca="1" si="7"/>
        <v/>
      </c>
      <c r="L139" s="8"/>
      <c r="M139" s="8" t="str">
        <f t="shared" ca="1" si="8"/>
        <v>no</v>
      </c>
      <c r="Q139" s="23" t="str" cm="1">
        <f t="array" aca="1" ref="Q139" ca="1">_xlfn.IFS(J139="no","no",$B$10="si","si")</f>
        <v>si</v>
      </c>
    </row>
    <row r="140" spans="1:17" x14ac:dyDescent="0.3">
      <c r="A140" s="61" t="s">
        <v>586</v>
      </c>
      <c r="B140" s="224" t="s">
        <v>44</v>
      </c>
      <c r="C140" s="225" t="s">
        <v>587</v>
      </c>
      <c r="D140" s="38" t="s">
        <v>46</v>
      </c>
      <c r="E140" s="235" t="s">
        <v>588</v>
      </c>
      <c r="F140" s="38" t="s">
        <v>589</v>
      </c>
      <c r="G140" s="39" t="s">
        <v>590</v>
      </c>
      <c r="H140" s="81">
        <v>44609</v>
      </c>
      <c r="I140" s="84">
        <f>Table16[[#This Row],[Fecha 
de 
expedición]]+1461</f>
        <v>46070</v>
      </c>
      <c r="J140" s="244" t="str">
        <f t="shared" ca="1" si="6"/>
        <v>si</v>
      </c>
      <c r="K140" s="8" t="str">
        <f t="shared" ca="1" si="7"/>
        <v/>
      </c>
      <c r="L140" s="8"/>
      <c r="M140" s="8" t="str">
        <f t="shared" ca="1" si="8"/>
        <v>no</v>
      </c>
      <c r="Q140" s="23" t="str" cm="1">
        <f t="array" aca="1" ref="Q140" ca="1">_xlfn.IFS(J140="no","no",$B$10="si","si")</f>
        <v>si</v>
      </c>
    </row>
    <row r="141" spans="1:17" x14ac:dyDescent="0.3">
      <c r="A141" s="63" t="s">
        <v>591</v>
      </c>
      <c r="B141" s="224" t="s">
        <v>44</v>
      </c>
      <c r="C141" s="225" t="s">
        <v>592</v>
      </c>
      <c r="D141" s="38" t="s">
        <v>46</v>
      </c>
      <c r="E141" s="37" t="s">
        <v>9694</v>
      </c>
      <c r="F141" s="38" t="s">
        <v>89</v>
      </c>
      <c r="G141" s="39" t="s">
        <v>9695</v>
      </c>
      <c r="H141" s="40">
        <v>43391</v>
      </c>
      <c r="I141" s="41">
        <f>Table16[[#This Row],[Fecha 
de 
expedición]]+1461</f>
        <v>44852</v>
      </c>
      <c r="J141" s="244" t="str">
        <f t="shared" ca="1" si="6"/>
        <v>no</v>
      </c>
      <c r="K141" s="8" t="str">
        <f t="shared" ca="1" si="7"/>
        <v/>
      </c>
      <c r="L141" s="8"/>
      <c r="M141" s="8" t="str">
        <f t="shared" ca="1" si="8"/>
        <v>si</v>
      </c>
      <c r="Q141" s="23" t="str" cm="1">
        <f t="array" aca="1" ref="Q141" ca="1">_xlfn.IFS(J141="no","no",$B$10="si","si")</f>
        <v>no</v>
      </c>
    </row>
    <row r="142" spans="1:17" x14ac:dyDescent="0.3">
      <c r="A142" s="63" t="s">
        <v>595</v>
      </c>
      <c r="B142" s="224" t="s">
        <v>44</v>
      </c>
      <c r="C142" s="225" t="s">
        <v>596</v>
      </c>
      <c r="D142" s="38" t="s">
        <v>57</v>
      </c>
      <c r="E142" s="37" t="s">
        <v>597</v>
      </c>
      <c r="F142" s="38" t="s">
        <v>129</v>
      </c>
      <c r="G142" s="39" t="s">
        <v>598</v>
      </c>
      <c r="H142" s="40">
        <v>44701</v>
      </c>
      <c r="I142" s="41">
        <f>Table16[[#This Row],[Fecha 
de 
expedición]]+1461</f>
        <v>46162</v>
      </c>
      <c r="J142" s="244" t="str">
        <f t="shared" ca="1" si="6"/>
        <v>si</v>
      </c>
      <c r="K142" s="8" t="str">
        <f t="shared" ca="1" si="7"/>
        <v/>
      </c>
      <c r="L142" s="8"/>
      <c r="M142" s="8" t="str">
        <f t="shared" ca="1" si="8"/>
        <v>no</v>
      </c>
      <c r="Q142" s="23" t="str" cm="1">
        <f t="array" aca="1" ref="Q142" ca="1">_xlfn.IFS(J142="no","no",$B$10="si","si")</f>
        <v>si</v>
      </c>
    </row>
    <row r="143" spans="1:17" x14ac:dyDescent="0.3">
      <c r="A143" s="63" t="s">
        <v>599</v>
      </c>
      <c r="B143" s="224" t="s">
        <v>44</v>
      </c>
      <c r="C143" s="225" t="s">
        <v>600</v>
      </c>
      <c r="D143" s="38" t="s">
        <v>57</v>
      </c>
      <c r="E143" s="37" t="s">
        <v>601</v>
      </c>
      <c r="F143" s="38" t="s">
        <v>104</v>
      </c>
      <c r="G143" s="39" t="s">
        <v>602</v>
      </c>
      <c r="H143" s="40">
        <v>44497</v>
      </c>
      <c r="I143" s="41">
        <f>Table16[[#This Row],[Fecha 
de 
expedición]]+1461</f>
        <v>45958</v>
      </c>
      <c r="J143" s="244" t="str">
        <f t="shared" ca="1" si="6"/>
        <v>si</v>
      </c>
      <c r="K143" s="8" t="str">
        <f t="shared" ca="1" si="7"/>
        <v/>
      </c>
      <c r="L143" s="8"/>
      <c r="M143" s="8" t="str">
        <f t="shared" ca="1" si="8"/>
        <v>no</v>
      </c>
      <c r="Q143" s="23" t="str" cm="1">
        <f t="array" aca="1" ref="Q143" ca="1">_xlfn.IFS(J143="no","no",$B$10="si","si")</f>
        <v>si</v>
      </c>
    </row>
    <row r="144" spans="1:17" x14ac:dyDescent="0.3">
      <c r="A144" s="61" t="s">
        <v>603</v>
      </c>
      <c r="B144" s="224" t="s">
        <v>44</v>
      </c>
      <c r="C144" s="225" t="s">
        <v>604</v>
      </c>
      <c r="D144" s="38" t="s">
        <v>57</v>
      </c>
      <c r="E144" s="235" t="s">
        <v>605</v>
      </c>
      <c r="F144" s="38" t="s">
        <v>606</v>
      </c>
      <c r="G144" s="39" t="s">
        <v>607</v>
      </c>
      <c r="H144" s="81">
        <v>44783</v>
      </c>
      <c r="I144" s="84">
        <f>Table16[[#This Row],[Fecha 
de 
expedición]]+1461</f>
        <v>46244</v>
      </c>
      <c r="J144" s="244" t="str">
        <f t="shared" ca="1" si="6"/>
        <v>si</v>
      </c>
      <c r="K144" s="8" t="str">
        <f t="shared" ca="1" si="7"/>
        <v/>
      </c>
      <c r="L144" s="8"/>
      <c r="M144" s="8" t="str">
        <f t="shared" ca="1" si="8"/>
        <v>no</v>
      </c>
      <c r="Q144" s="23" t="str" cm="1">
        <f t="array" aca="1" ref="Q144" ca="1">_xlfn.IFS(J144="no","no",$B$10="si","si")</f>
        <v>si</v>
      </c>
    </row>
    <row r="145" spans="1:17" x14ac:dyDescent="0.3">
      <c r="A145" s="63" t="s">
        <v>608</v>
      </c>
      <c r="B145" s="224" t="s">
        <v>44</v>
      </c>
      <c r="C145" s="225" t="s">
        <v>609</v>
      </c>
      <c r="D145" s="38" t="s">
        <v>57</v>
      </c>
      <c r="E145" s="37" t="s">
        <v>610</v>
      </c>
      <c r="F145" s="38" t="s">
        <v>430</v>
      </c>
      <c r="G145" s="39" t="s">
        <v>611</v>
      </c>
      <c r="H145" s="40">
        <v>44279</v>
      </c>
      <c r="I145" s="41">
        <f>Table16[[#This Row],[Fecha 
de 
expedición]]+1461</f>
        <v>45740</v>
      </c>
      <c r="J145" s="244" t="str">
        <f t="shared" ref="J145:J208" ca="1" si="9">IF(I145&gt;=TODAY(),"si","no")</f>
        <v>si</v>
      </c>
      <c r="K145" s="8" t="str">
        <f t="shared" ref="K145:K208" ca="1" si="10">IF(ABS(_xlfn.DAYS(TODAY(),I145))&lt;$B$9,"Debe renovar licencia luego de curso de 8 horas","")</f>
        <v/>
      </c>
      <c r="L145" s="8"/>
      <c r="M145" s="8" t="str">
        <f t="shared" ref="M145:M208" ca="1" si="11">IF(AND(J145="no",$B$10="si"),"si","no")</f>
        <v>no</v>
      </c>
      <c r="Q145" s="23" t="str" cm="1">
        <f t="array" aca="1" ref="Q145" ca="1">_xlfn.IFS(J145="no","no",$B$10="si","si")</f>
        <v>si</v>
      </c>
    </row>
    <row r="146" spans="1:17" x14ac:dyDescent="0.3">
      <c r="A146" s="63" t="s">
        <v>612</v>
      </c>
      <c r="B146" s="224" t="s">
        <v>44</v>
      </c>
      <c r="C146" s="225" t="s">
        <v>613</v>
      </c>
      <c r="D146" s="38" t="s">
        <v>46</v>
      </c>
      <c r="E146" s="37" t="s">
        <v>614</v>
      </c>
      <c r="F146" s="38" t="s">
        <v>325</v>
      </c>
      <c r="G146" s="39" t="s">
        <v>615</v>
      </c>
      <c r="H146" s="40">
        <v>44743</v>
      </c>
      <c r="I146" s="41">
        <f>Table16[[#This Row],[Fecha 
de 
expedición]]+1461</f>
        <v>46204</v>
      </c>
      <c r="J146" s="244" t="str">
        <f t="shared" ca="1" si="9"/>
        <v>si</v>
      </c>
      <c r="K146" s="8" t="str">
        <f t="shared" ca="1" si="10"/>
        <v/>
      </c>
      <c r="L146" s="8"/>
      <c r="M146" s="8" t="str">
        <f t="shared" ca="1" si="11"/>
        <v>no</v>
      </c>
      <c r="Q146" s="23" t="str" cm="1">
        <f t="array" aca="1" ref="Q146" ca="1">_xlfn.IFS(J146="no","no",$B$10="si","si")</f>
        <v>si</v>
      </c>
    </row>
    <row r="147" spans="1:17" x14ac:dyDescent="0.3">
      <c r="A147" s="61" t="s">
        <v>616</v>
      </c>
      <c r="B147" s="224" t="s">
        <v>44</v>
      </c>
      <c r="C147" s="225" t="s">
        <v>617</v>
      </c>
      <c r="D147" s="38" t="s">
        <v>57</v>
      </c>
      <c r="E147" s="235" t="s">
        <v>618</v>
      </c>
      <c r="F147" s="38" t="s">
        <v>619</v>
      </c>
      <c r="G147" s="39" t="s">
        <v>620</v>
      </c>
      <c r="H147" s="81">
        <v>44783</v>
      </c>
      <c r="I147" s="84">
        <f>Table16[[#This Row],[Fecha 
de 
expedición]]+1461</f>
        <v>46244</v>
      </c>
      <c r="J147" s="244" t="str">
        <f t="shared" ca="1" si="9"/>
        <v>si</v>
      </c>
      <c r="K147" s="8" t="str">
        <f t="shared" ca="1" si="10"/>
        <v/>
      </c>
      <c r="L147" s="8"/>
      <c r="M147" s="8" t="str">
        <f t="shared" ca="1" si="11"/>
        <v>no</v>
      </c>
      <c r="Q147" s="23" t="str" cm="1">
        <f t="array" aca="1" ref="Q147" ca="1">_xlfn.IFS(J147="no","no",$B$10="si","si")</f>
        <v>si</v>
      </c>
    </row>
    <row r="148" spans="1:17" x14ac:dyDescent="0.3">
      <c r="A148" s="61" t="s">
        <v>621</v>
      </c>
      <c r="B148" s="224" t="s">
        <v>44</v>
      </c>
      <c r="C148" s="225" t="s">
        <v>622</v>
      </c>
      <c r="D148" s="38" t="s">
        <v>57</v>
      </c>
      <c r="E148" s="235" t="s">
        <v>623</v>
      </c>
      <c r="F148" s="38" t="s">
        <v>555</v>
      </c>
      <c r="G148" s="39" t="s">
        <v>624</v>
      </c>
      <c r="H148" s="81">
        <v>44621</v>
      </c>
      <c r="I148" s="84">
        <f>Table16[[#This Row],[Fecha 
de 
expedición]]+1461</f>
        <v>46082</v>
      </c>
      <c r="J148" s="244" t="str">
        <f t="shared" ca="1" si="9"/>
        <v>si</v>
      </c>
      <c r="K148" s="8" t="str">
        <f t="shared" ca="1" si="10"/>
        <v/>
      </c>
      <c r="L148" s="8"/>
      <c r="M148" s="8" t="str">
        <f t="shared" ca="1" si="11"/>
        <v>no</v>
      </c>
      <c r="Q148" s="23" t="str" cm="1">
        <f t="array" aca="1" ref="Q148" ca="1">_xlfn.IFS(J148="no","no",$B$10="si","si")</f>
        <v>si</v>
      </c>
    </row>
    <row r="149" spans="1:17" x14ac:dyDescent="0.3">
      <c r="A149" s="63" t="s">
        <v>625</v>
      </c>
      <c r="B149" s="224" t="s">
        <v>44</v>
      </c>
      <c r="C149" s="225" t="s">
        <v>626</v>
      </c>
      <c r="D149" s="38" t="s">
        <v>57</v>
      </c>
      <c r="E149" s="37"/>
      <c r="F149" s="38" t="s">
        <v>443</v>
      </c>
      <c r="G149" s="39" t="s">
        <v>627</v>
      </c>
      <c r="H149" s="40">
        <v>44908</v>
      </c>
      <c r="I149" s="41">
        <f>Table16[[#This Row],[Fecha 
de 
expedición]]+1461</f>
        <v>46369</v>
      </c>
      <c r="J149" s="244" t="str">
        <f t="shared" ca="1" si="9"/>
        <v>si</v>
      </c>
      <c r="K149" s="8" t="str">
        <f t="shared" ca="1" si="10"/>
        <v/>
      </c>
      <c r="L149" s="8"/>
      <c r="M149" s="8" t="str">
        <f t="shared" ca="1" si="11"/>
        <v>no</v>
      </c>
      <c r="Q149" s="23" t="str" cm="1">
        <f t="array" aca="1" ref="Q149" ca="1">_xlfn.IFS(J149="no","no",$B$10="si","si")</f>
        <v>si</v>
      </c>
    </row>
    <row r="150" spans="1:17" x14ac:dyDescent="0.3">
      <c r="A150" s="63" t="s">
        <v>628</v>
      </c>
      <c r="B150" s="224" t="s">
        <v>44</v>
      </c>
      <c r="C150" s="225" t="s">
        <v>629</v>
      </c>
      <c r="D150" s="38" t="s">
        <v>57</v>
      </c>
      <c r="E150" s="37" t="s">
        <v>630</v>
      </c>
      <c r="F150" s="38" t="s">
        <v>443</v>
      </c>
      <c r="G150" s="39" t="s">
        <v>631</v>
      </c>
      <c r="H150" s="40">
        <v>44798</v>
      </c>
      <c r="I150" s="41">
        <f>Table16[[#This Row],[Fecha 
de 
expedición]]+1461</f>
        <v>46259</v>
      </c>
      <c r="J150" s="244" t="str">
        <f t="shared" ca="1" si="9"/>
        <v>si</v>
      </c>
      <c r="K150" s="8" t="str">
        <f t="shared" ca="1" si="10"/>
        <v/>
      </c>
      <c r="L150" s="8"/>
      <c r="M150" s="8" t="str">
        <f t="shared" ca="1" si="11"/>
        <v>no</v>
      </c>
      <c r="Q150" s="23" t="str" cm="1">
        <f t="array" aca="1" ref="Q150" ca="1">_xlfn.IFS(J150="no","no",$B$10="si","si")</f>
        <v>si</v>
      </c>
    </row>
    <row r="151" spans="1:17" x14ac:dyDescent="0.3">
      <c r="A151" s="63" t="s">
        <v>632</v>
      </c>
      <c r="B151" s="224" t="s">
        <v>44</v>
      </c>
      <c r="C151" s="225" t="s">
        <v>633</v>
      </c>
      <c r="D151" s="38" t="s">
        <v>57</v>
      </c>
      <c r="E151" s="37" t="s">
        <v>634</v>
      </c>
      <c r="F151" s="38" t="s">
        <v>490</v>
      </c>
      <c r="G151" s="39" t="s">
        <v>635</v>
      </c>
      <c r="H151" s="40">
        <v>44648</v>
      </c>
      <c r="I151" s="41">
        <f>Table16[[#This Row],[Fecha 
de 
expedición]]+1461</f>
        <v>46109</v>
      </c>
      <c r="J151" s="244" t="str">
        <f t="shared" ca="1" si="9"/>
        <v>si</v>
      </c>
      <c r="K151" s="8" t="str">
        <f t="shared" ca="1" si="10"/>
        <v/>
      </c>
      <c r="L151" s="8"/>
      <c r="M151" s="8" t="str">
        <f t="shared" ca="1" si="11"/>
        <v>no</v>
      </c>
      <c r="Q151" s="23" t="str" cm="1">
        <f t="array" aca="1" ref="Q151" ca="1">_xlfn.IFS(J151="no","no",$B$10="si","si")</f>
        <v>si</v>
      </c>
    </row>
    <row r="152" spans="1:17" x14ac:dyDescent="0.3">
      <c r="A152" s="63" t="s">
        <v>636</v>
      </c>
      <c r="B152" s="224" t="s">
        <v>44</v>
      </c>
      <c r="C152" s="225" t="s">
        <v>637</v>
      </c>
      <c r="D152" s="38" t="s">
        <v>46</v>
      </c>
      <c r="E152" s="37" t="s">
        <v>638</v>
      </c>
      <c r="F152" s="38" t="s">
        <v>53</v>
      </c>
      <c r="G152" s="39" t="s">
        <v>639</v>
      </c>
      <c r="H152" s="40">
        <v>44648</v>
      </c>
      <c r="I152" s="41">
        <f>Table16[[#This Row],[Fecha 
de 
expedición]]+1461</f>
        <v>46109</v>
      </c>
      <c r="J152" s="244" t="str">
        <f t="shared" ca="1" si="9"/>
        <v>si</v>
      </c>
      <c r="K152" s="8" t="str">
        <f t="shared" ca="1" si="10"/>
        <v/>
      </c>
      <c r="L152" s="8"/>
      <c r="M152" s="8" t="str">
        <f t="shared" ca="1" si="11"/>
        <v>no</v>
      </c>
      <c r="Q152" s="23" t="str" cm="1">
        <f t="array" aca="1" ref="Q152" ca="1">_xlfn.IFS(J152="no","no",$B$10="si","si")</f>
        <v>si</v>
      </c>
    </row>
    <row r="153" spans="1:17" x14ac:dyDescent="0.3">
      <c r="A153" s="63" t="s">
        <v>640</v>
      </c>
      <c r="B153" s="224" t="s">
        <v>44</v>
      </c>
      <c r="C153" s="225" t="s">
        <v>641</v>
      </c>
      <c r="D153" s="38" t="s">
        <v>46</v>
      </c>
      <c r="E153" s="37" t="s">
        <v>642</v>
      </c>
      <c r="F153" s="38" t="s">
        <v>74</v>
      </c>
      <c r="G153" s="39" t="s">
        <v>643</v>
      </c>
      <c r="H153" s="40">
        <v>43852</v>
      </c>
      <c r="I153" s="41">
        <f>Table16[[#This Row],[Fecha 
de 
expedición]]+1461</f>
        <v>45313</v>
      </c>
      <c r="J153" s="244" t="str">
        <f t="shared" ca="1" si="9"/>
        <v>si</v>
      </c>
      <c r="K153" s="8" t="str">
        <f t="shared" ca="1" si="10"/>
        <v/>
      </c>
      <c r="L153" s="8"/>
      <c r="M153" s="8" t="str">
        <f t="shared" ca="1" si="11"/>
        <v>no</v>
      </c>
      <c r="Q153" s="23" t="str" cm="1">
        <f t="array" aca="1" ref="Q153" ca="1">_xlfn.IFS(J153="no","no",$B$10="si","si")</f>
        <v>si</v>
      </c>
    </row>
    <row r="154" spans="1:17" x14ac:dyDescent="0.3">
      <c r="A154" s="63" t="s">
        <v>644</v>
      </c>
      <c r="B154" s="224" t="s">
        <v>44</v>
      </c>
      <c r="C154" s="225" t="s">
        <v>645</v>
      </c>
      <c r="D154" s="38" t="s">
        <v>46</v>
      </c>
      <c r="E154" s="37" t="s">
        <v>646</v>
      </c>
      <c r="F154" s="38" t="s">
        <v>74</v>
      </c>
      <c r="G154" s="39" t="s">
        <v>647</v>
      </c>
      <c r="H154" s="40">
        <v>44851</v>
      </c>
      <c r="I154" s="41">
        <f>Table16[[#This Row],[Fecha 
de 
expedición]]+1461</f>
        <v>46312</v>
      </c>
      <c r="J154" s="244" t="str">
        <f t="shared" ca="1" si="9"/>
        <v>si</v>
      </c>
      <c r="K154" s="8" t="str">
        <f t="shared" ca="1" si="10"/>
        <v/>
      </c>
      <c r="L154" s="8"/>
      <c r="M154" s="8" t="str">
        <f t="shared" ca="1" si="11"/>
        <v>no</v>
      </c>
      <c r="Q154" s="23" t="str" cm="1">
        <f t="array" aca="1" ref="Q154" ca="1">_xlfn.IFS(J154="no","no",$B$10="si","si")</f>
        <v>si</v>
      </c>
    </row>
    <row r="155" spans="1:17" x14ac:dyDescent="0.3">
      <c r="A155" s="63" t="s">
        <v>648</v>
      </c>
      <c r="B155" s="224" t="s">
        <v>62</v>
      </c>
      <c r="C155" s="225" t="s">
        <v>649</v>
      </c>
      <c r="D155" s="38" t="s">
        <v>46</v>
      </c>
      <c r="E155" s="37" t="s">
        <v>650</v>
      </c>
      <c r="F155" s="38" t="s">
        <v>430</v>
      </c>
      <c r="G155" s="39" t="s">
        <v>651</v>
      </c>
      <c r="H155" s="40">
        <v>43049</v>
      </c>
      <c r="I155" s="41">
        <f>Table16[[#This Row],[Fecha 
de 
expedición]]+1461</f>
        <v>44510</v>
      </c>
      <c r="J155" s="244" t="str">
        <f t="shared" ca="1" si="9"/>
        <v>no</v>
      </c>
      <c r="K155" s="8" t="str">
        <f t="shared" ca="1" si="10"/>
        <v/>
      </c>
      <c r="L155" s="8"/>
      <c r="M155" s="8" t="str">
        <f t="shared" ca="1" si="11"/>
        <v>si</v>
      </c>
      <c r="Q155" s="23" t="str" cm="1">
        <f t="array" aca="1" ref="Q155" ca="1">_xlfn.IFS(J155="no","no",$B$10="si","si")</f>
        <v>no</v>
      </c>
    </row>
    <row r="156" spans="1:17" x14ac:dyDescent="0.3">
      <c r="A156" s="63" t="s">
        <v>652</v>
      </c>
      <c r="B156" s="224" t="s">
        <v>44</v>
      </c>
      <c r="C156" s="225" t="s">
        <v>653</v>
      </c>
      <c r="D156" s="38" t="s">
        <v>46</v>
      </c>
      <c r="E156" s="37" t="s">
        <v>654</v>
      </c>
      <c r="F156" s="38" t="s">
        <v>655</v>
      </c>
      <c r="G156" s="39" t="s">
        <v>656</v>
      </c>
      <c r="H156" s="40">
        <v>43620</v>
      </c>
      <c r="I156" s="41">
        <f>Table16[[#This Row],[Fecha 
de 
expedición]]+1461</f>
        <v>45081</v>
      </c>
      <c r="J156" s="244" t="str">
        <f t="shared" ca="1" si="9"/>
        <v>no</v>
      </c>
      <c r="K156" s="8" t="str">
        <f t="shared" ca="1" si="10"/>
        <v/>
      </c>
      <c r="L156" s="8"/>
      <c r="M156" s="8" t="str">
        <f t="shared" ca="1" si="11"/>
        <v>si</v>
      </c>
      <c r="Q156" s="23" t="str" cm="1">
        <f t="array" aca="1" ref="Q156" ca="1">_xlfn.IFS(J156="no","no",$B$10="si","si")</f>
        <v>no</v>
      </c>
    </row>
    <row r="157" spans="1:17" x14ac:dyDescent="0.3">
      <c r="A157" s="63" t="s">
        <v>657</v>
      </c>
      <c r="B157" s="224" t="s">
        <v>44</v>
      </c>
      <c r="C157" s="225" t="s">
        <v>658</v>
      </c>
      <c r="D157" s="38" t="s">
        <v>57</v>
      </c>
      <c r="E157" s="37" t="s">
        <v>659</v>
      </c>
      <c r="F157" s="38"/>
      <c r="G157" s="39" t="s">
        <v>660</v>
      </c>
      <c r="H157" s="40">
        <v>44326</v>
      </c>
      <c r="I157" s="41">
        <f>Table16[[#This Row],[Fecha 
de 
expedición]]+1461</f>
        <v>45787</v>
      </c>
      <c r="J157" s="244" t="str">
        <f t="shared" ca="1" si="9"/>
        <v>si</v>
      </c>
      <c r="K157" s="8" t="str">
        <f t="shared" ca="1" si="10"/>
        <v/>
      </c>
      <c r="L157" s="8"/>
      <c r="M157" s="8" t="str">
        <f t="shared" ca="1" si="11"/>
        <v>no</v>
      </c>
      <c r="Q157" s="23" t="str" cm="1">
        <f t="array" aca="1" ref="Q157" ca="1">_xlfn.IFS(J157="no","no",$B$10="si","si")</f>
        <v>si</v>
      </c>
    </row>
    <row r="158" spans="1:17" x14ac:dyDescent="0.3">
      <c r="A158" s="63" t="s">
        <v>661</v>
      </c>
      <c r="B158" s="224" t="s">
        <v>44</v>
      </c>
      <c r="C158" s="225" t="s">
        <v>662</v>
      </c>
      <c r="D158" s="38" t="s">
        <v>57</v>
      </c>
      <c r="E158" s="37" t="s">
        <v>663</v>
      </c>
      <c r="F158" s="38" t="s">
        <v>664</v>
      </c>
      <c r="G158" s="39" t="s">
        <v>665</v>
      </c>
      <c r="H158" s="40">
        <v>44922</v>
      </c>
      <c r="I158" s="41">
        <f>Table16[[#This Row],[Fecha 
de 
expedición]]+1461</f>
        <v>46383</v>
      </c>
      <c r="J158" s="244" t="str">
        <f t="shared" ca="1" si="9"/>
        <v>si</v>
      </c>
      <c r="K158" s="8" t="str">
        <f t="shared" ca="1" si="10"/>
        <v/>
      </c>
      <c r="L158" s="8"/>
      <c r="M158" s="8" t="str">
        <f t="shared" ca="1" si="11"/>
        <v>no</v>
      </c>
      <c r="Q158" s="23" t="str" cm="1">
        <f t="array" aca="1" ref="Q158" ca="1">_xlfn.IFS(J158="no","no",$B$10="si","si")</f>
        <v>si</v>
      </c>
    </row>
    <row r="159" spans="1:17" x14ac:dyDescent="0.3">
      <c r="A159" s="63" t="s">
        <v>666</v>
      </c>
      <c r="B159" s="224" t="s">
        <v>44</v>
      </c>
      <c r="C159" s="225" t="s">
        <v>667</v>
      </c>
      <c r="D159" s="38" t="s">
        <v>57</v>
      </c>
      <c r="E159" s="37" t="s">
        <v>668</v>
      </c>
      <c r="F159" s="38" t="s">
        <v>267</v>
      </c>
      <c r="G159" s="39" t="s">
        <v>9703</v>
      </c>
      <c r="H159" s="40">
        <v>43551</v>
      </c>
      <c r="I159" s="41">
        <f>Table16[[#This Row],[Fecha 
de 
expedición]]+1461</f>
        <v>45012</v>
      </c>
      <c r="J159" s="244" t="str">
        <f t="shared" ca="1" si="9"/>
        <v>no</v>
      </c>
      <c r="K159" s="8" t="str">
        <f t="shared" ca="1" si="10"/>
        <v/>
      </c>
      <c r="L159" s="8"/>
      <c r="M159" s="8" t="str">
        <f t="shared" ca="1" si="11"/>
        <v>si</v>
      </c>
      <c r="Q159" s="23" t="str" cm="1">
        <f t="array" aca="1" ref="Q159" ca="1">_xlfn.IFS(J159="no","no",$B$10="si","si")</f>
        <v>no</v>
      </c>
    </row>
    <row r="160" spans="1:17" x14ac:dyDescent="0.3">
      <c r="A160" s="63" t="s">
        <v>671</v>
      </c>
      <c r="B160" s="224" t="s">
        <v>44</v>
      </c>
      <c r="C160" s="225" t="s">
        <v>672</v>
      </c>
      <c r="D160" s="38" t="s">
        <v>57</v>
      </c>
      <c r="E160" s="37" t="s">
        <v>673</v>
      </c>
      <c r="F160" s="38" t="s">
        <v>267</v>
      </c>
      <c r="G160" s="39" t="s">
        <v>674</v>
      </c>
      <c r="H160" s="40">
        <v>44874</v>
      </c>
      <c r="I160" s="41">
        <f>Table16[[#This Row],[Fecha 
de 
expedición]]+1461</f>
        <v>46335</v>
      </c>
      <c r="J160" s="244" t="str">
        <f t="shared" ca="1" si="9"/>
        <v>si</v>
      </c>
      <c r="K160" s="8" t="str">
        <f t="shared" ca="1" si="10"/>
        <v/>
      </c>
      <c r="L160" s="8"/>
      <c r="M160" s="8" t="str">
        <f t="shared" ca="1" si="11"/>
        <v>no</v>
      </c>
      <c r="Q160" s="23" t="str" cm="1">
        <f t="array" aca="1" ref="Q160" ca="1">_xlfn.IFS(J160="no","no",$B$10="si","si")</f>
        <v>si</v>
      </c>
    </row>
    <row r="161" spans="1:17" x14ac:dyDescent="0.3">
      <c r="A161" s="63" t="s">
        <v>675</v>
      </c>
      <c r="B161" s="224" t="s">
        <v>44</v>
      </c>
      <c r="C161" s="225" t="s">
        <v>676</v>
      </c>
      <c r="D161" s="38" t="s">
        <v>57</v>
      </c>
      <c r="E161" s="37" t="s">
        <v>677</v>
      </c>
      <c r="F161" s="38" t="s">
        <v>678</v>
      </c>
      <c r="G161" s="39" t="s">
        <v>9704</v>
      </c>
      <c r="H161" s="40">
        <v>43676</v>
      </c>
      <c r="I161" s="41">
        <f>Table16[[#This Row],[Fecha 
de 
expedición]]+1461</f>
        <v>45137</v>
      </c>
      <c r="J161" s="244" t="str">
        <f t="shared" ca="1" si="9"/>
        <v>no</v>
      </c>
      <c r="K161" s="8" t="str">
        <f t="shared" ca="1" si="10"/>
        <v>Debe renovar licencia luego de curso de 8 horas</v>
      </c>
      <c r="L161" s="8"/>
      <c r="M161" s="8" t="str">
        <f t="shared" ca="1" si="11"/>
        <v>si</v>
      </c>
      <c r="Q161" s="23" t="str" cm="1">
        <f t="array" aca="1" ref="Q161" ca="1">_xlfn.IFS(J161="no","no",$B$10="si","si")</f>
        <v>no</v>
      </c>
    </row>
    <row r="162" spans="1:17" x14ac:dyDescent="0.3">
      <c r="A162" s="61" t="s">
        <v>680</v>
      </c>
      <c r="B162" s="224" t="s">
        <v>44</v>
      </c>
      <c r="C162" s="225" t="s">
        <v>681</v>
      </c>
      <c r="D162" s="38" t="s">
        <v>57</v>
      </c>
      <c r="E162" s="235" t="s">
        <v>682</v>
      </c>
      <c r="F162" s="38" t="s">
        <v>683</v>
      </c>
      <c r="G162" s="39" t="s">
        <v>684</v>
      </c>
      <c r="H162" s="81">
        <v>44518</v>
      </c>
      <c r="I162" s="84">
        <f>Table16[[#This Row],[Fecha 
de 
expedición]]+1461</f>
        <v>45979</v>
      </c>
      <c r="J162" s="244" t="str">
        <f t="shared" ca="1" si="9"/>
        <v>si</v>
      </c>
      <c r="K162" s="8" t="str">
        <f t="shared" ca="1" si="10"/>
        <v/>
      </c>
      <c r="L162" s="8"/>
      <c r="M162" s="8" t="str">
        <f t="shared" ca="1" si="11"/>
        <v>no</v>
      </c>
      <c r="Q162" s="23" t="str" cm="1">
        <f t="array" aca="1" ref="Q162" ca="1">_xlfn.IFS(J162="no","no",$B$10="si","si")</f>
        <v>si</v>
      </c>
    </row>
    <row r="163" spans="1:17" x14ac:dyDescent="0.3">
      <c r="A163" s="61" t="s">
        <v>685</v>
      </c>
      <c r="B163" s="224" t="s">
        <v>44</v>
      </c>
      <c r="C163" s="225" t="s">
        <v>686</v>
      </c>
      <c r="D163" s="38" t="s">
        <v>57</v>
      </c>
      <c r="E163" s="235" t="s">
        <v>682</v>
      </c>
      <c r="F163" s="38" t="s">
        <v>683</v>
      </c>
      <c r="G163" s="39" t="s">
        <v>687</v>
      </c>
      <c r="H163" s="81">
        <v>44518</v>
      </c>
      <c r="I163" s="84">
        <f>Table16[[#This Row],[Fecha 
de 
expedición]]+1461</f>
        <v>45979</v>
      </c>
      <c r="J163" s="244" t="str">
        <f t="shared" ca="1" si="9"/>
        <v>si</v>
      </c>
      <c r="K163" s="8" t="str">
        <f t="shared" ca="1" si="10"/>
        <v/>
      </c>
      <c r="L163" s="8"/>
      <c r="M163" s="8" t="str">
        <f t="shared" ca="1" si="11"/>
        <v>no</v>
      </c>
      <c r="Q163" s="23" t="str" cm="1">
        <f t="array" aca="1" ref="Q163" ca="1">_xlfn.IFS(J163="no","no",$B$10="si","si")</f>
        <v>si</v>
      </c>
    </row>
    <row r="164" spans="1:17" x14ac:dyDescent="0.3">
      <c r="A164" s="63" t="s">
        <v>688</v>
      </c>
      <c r="B164" s="224" t="s">
        <v>44</v>
      </c>
      <c r="C164" s="225" t="s">
        <v>689</v>
      </c>
      <c r="D164" s="38" t="s">
        <v>57</v>
      </c>
      <c r="E164" s="37" t="s">
        <v>690</v>
      </c>
      <c r="F164" s="38" t="s">
        <v>129</v>
      </c>
      <c r="G164" s="39" t="s">
        <v>691</v>
      </c>
      <c r="H164" s="40">
        <v>43706</v>
      </c>
      <c r="I164" s="41">
        <f>Table16[[#This Row],[Fecha 
de 
expedición]]+1461</f>
        <v>45167</v>
      </c>
      <c r="J164" s="244" t="str">
        <f t="shared" ca="1" si="9"/>
        <v>si</v>
      </c>
      <c r="K164" s="8" t="str">
        <f t="shared" ca="1" si="10"/>
        <v>Debe renovar licencia luego de curso de 8 horas</v>
      </c>
      <c r="L164" s="8"/>
      <c r="M164" s="8" t="str">
        <f t="shared" ca="1" si="11"/>
        <v>no</v>
      </c>
      <c r="Q164" s="23" t="str" cm="1">
        <f t="array" aca="1" ref="Q164" ca="1">_xlfn.IFS(J164="no","no",$B$10="si","si")</f>
        <v>si</v>
      </c>
    </row>
    <row r="165" spans="1:17" x14ac:dyDescent="0.3">
      <c r="A165" s="63" t="s">
        <v>692</v>
      </c>
      <c r="B165" s="224" t="s">
        <v>44</v>
      </c>
      <c r="C165" s="225" t="s">
        <v>693</v>
      </c>
      <c r="D165" s="38" t="s">
        <v>57</v>
      </c>
      <c r="E165" s="37" t="s">
        <v>694</v>
      </c>
      <c r="F165" s="40" t="s">
        <v>695</v>
      </c>
      <c r="G165" s="39" t="s">
        <v>696</v>
      </c>
      <c r="H165" s="40">
        <v>44530</v>
      </c>
      <c r="I165" s="41">
        <f>Table16[[#This Row],[Fecha 
de 
expedición]]+1461</f>
        <v>45991</v>
      </c>
      <c r="J165" s="244" t="str">
        <f t="shared" ca="1" si="9"/>
        <v>si</v>
      </c>
      <c r="K165" s="8" t="str">
        <f t="shared" ca="1" si="10"/>
        <v/>
      </c>
      <c r="L165" s="8"/>
      <c r="M165" s="8" t="str">
        <f t="shared" ca="1" si="11"/>
        <v>no</v>
      </c>
      <c r="Q165" s="23" t="str" cm="1">
        <f t="array" aca="1" ref="Q165" ca="1">_xlfn.IFS(J165="no","no",$B$10="si","si")</f>
        <v>si</v>
      </c>
    </row>
    <row r="166" spans="1:17" x14ac:dyDescent="0.3">
      <c r="A166" s="61" t="s">
        <v>697</v>
      </c>
      <c r="B166" s="224" t="s">
        <v>44</v>
      </c>
      <c r="C166" s="225" t="s">
        <v>698</v>
      </c>
      <c r="D166" s="38" t="s">
        <v>57</v>
      </c>
      <c r="E166" s="37" t="s">
        <v>699</v>
      </c>
      <c r="F166" s="38" t="s">
        <v>655</v>
      </c>
      <c r="G166" s="39" t="s">
        <v>700</v>
      </c>
      <c r="H166" s="40">
        <v>44356</v>
      </c>
      <c r="I166" s="41">
        <f>Table16[[#This Row],[Fecha 
de 
expedición]]+1461</f>
        <v>45817</v>
      </c>
      <c r="J166" s="244" t="str">
        <f t="shared" ca="1" si="9"/>
        <v>si</v>
      </c>
      <c r="K166" s="8" t="str">
        <f t="shared" ca="1" si="10"/>
        <v/>
      </c>
      <c r="L166" s="8"/>
      <c r="M166" s="8" t="str">
        <f t="shared" ca="1" si="11"/>
        <v>no</v>
      </c>
      <c r="Q166" s="23" t="str" cm="1">
        <f t="array" aca="1" ref="Q166" ca="1">_xlfn.IFS(J166="no","no",$B$10="si","si")</f>
        <v>si</v>
      </c>
    </row>
    <row r="167" spans="1:17" x14ac:dyDescent="0.3">
      <c r="A167" s="61" t="s">
        <v>701</v>
      </c>
      <c r="B167" s="224" t="s">
        <v>44</v>
      </c>
      <c r="C167" s="225" t="s">
        <v>702</v>
      </c>
      <c r="D167" s="38" t="s">
        <v>57</v>
      </c>
      <c r="E167" s="235" t="s">
        <v>703</v>
      </c>
      <c r="F167" s="38" t="s">
        <v>704</v>
      </c>
      <c r="G167" s="39" t="s">
        <v>705</v>
      </c>
      <c r="H167" s="81">
        <v>44743</v>
      </c>
      <c r="I167" s="84">
        <f>Table16[[#This Row],[Fecha 
de 
expedición]]+1461</f>
        <v>46204</v>
      </c>
      <c r="J167" s="244" t="str">
        <f t="shared" ca="1" si="9"/>
        <v>si</v>
      </c>
      <c r="K167" s="8" t="str">
        <f t="shared" ca="1" si="10"/>
        <v/>
      </c>
      <c r="L167" s="8"/>
      <c r="M167" s="8" t="str">
        <f t="shared" ca="1" si="11"/>
        <v>no</v>
      </c>
      <c r="Q167" s="23" t="str" cm="1">
        <f t="array" aca="1" ref="Q167" ca="1">_xlfn.IFS(J167="no","no",$B$10="si","si")</f>
        <v>si</v>
      </c>
    </row>
    <row r="168" spans="1:17" x14ac:dyDescent="0.3">
      <c r="A168" s="63" t="s">
        <v>706</v>
      </c>
      <c r="B168" s="224" t="s">
        <v>44</v>
      </c>
      <c r="C168" s="225" t="s">
        <v>707</v>
      </c>
      <c r="D168" s="38" t="s">
        <v>57</v>
      </c>
      <c r="E168" s="37" t="s">
        <v>708</v>
      </c>
      <c r="F168" s="38" t="s">
        <v>709</v>
      </c>
      <c r="G168" s="39" t="s">
        <v>710</v>
      </c>
      <c r="H168" s="40">
        <v>44872</v>
      </c>
      <c r="I168" s="41">
        <f>Table16[[#This Row],[Fecha 
de 
expedición]]+1461</f>
        <v>46333</v>
      </c>
      <c r="J168" s="244" t="str">
        <f t="shared" ca="1" si="9"/>
        <v>si</v>
      </c>
      <c r="K168" s="8" t="str">
        <f t="shared" ca="1" si="10"/>
        <v/>
      </c>
      <c r="L168" s="8"/>
      <c r="M168" s="8" t="str">
        <f t="shared" ca="1" si="11"/>
        <v>no</v>
      </c>
      <c r="Q168" s="23" t="str" cm="1">
        <f t="array" aca="1" ref="Q168" ca="1">_xlfn.IFS(J168="no","no",$B$10="si","si")</f>
        <v>si</v>
      </c>
    </row>
    <row r="169" spans="1:17" x14ac:dyDescent="0.3">
      <c r="A169" s="63" t="s">
        <v>711</v>
      </c>
      <c r="B169" s="224" t="s">
        <v>62</v>
      </c>
      <c r="C169" s="225" t="s">
        <v>712</v>
      </c>
      <c r="D169" s="38" t="s">
        <v>57</v>
      </c>
      <c r="E169" s="37" t="s">
        <v>713</v>
      </c>
      <c r="F169" s="38" t="s">
        <v>204</v>
      </c>
      <c r="G169" s="39" t="s">
        <v>714</v>
      </c>
      <c r="H169" s="40">
        <v>43217</v>
      </c>
      <c r="I169" s="41">
        <f>Table16[[#This Row],[Fecha 
de 
expedición]]+1461</f>
        <v>44678</v>
      </c>
      <c r="J169" s="244" t="str">
        <f t="shared" ca="1" si="9"/>
        <v>no</v>
      </c>
      <c r="K169" s="8" t="str">
        <f t="shared" ca="1" si="10"/>
        <v/>
      </c>
      <c r="L169" s="8"/>
      <c r="M169" s="8" t="str">
        <f t="shared" ca="1" si="11"/>
        <v>si</v>
      </c>
      <c r="Q169" s="23" t="str" cm="1">
        <f t="array" aca="1" ref="Q169" ca="1">_xlfn.IFS(J169="no","no",$B$10="si","si")</f>
        <v>no</v>
      </c>
    </row>
    <row r="170" spans="1:17" x14ac:dyDescent="0.3">
      <c r="A170" s="63" t="s">
        <v>715</v>
      </c>
      <c r="B170" s="224" t="s">
        <v>62</v>
      </c>
      <c r="C170" s="225" t="s">
        <v>716</v>
      </c>
      <c r="D170" s="38" t="s">
        <v>46</v>
      </c>
      <c r="E170" s="37" t="s">
        <v>717</v>
      </c>
      <c r="F170" s="38" t="s">
        <v>74</v>
      </c>
      <c r="G170" s="39" t="s">
        <v>718</v>
      </c>
      <c r="H170" s="40">
        <v>43180</v>
      </c>
      <c r="I170" s="41">
        <f>Table16[[#This Row],[Fecha 
de 
expedición]]+1461</f>
        <v>44641</v>
      </c>
      <c r="J170" s="244" t="str">
        <f t="shared" ca="1" si="9"/>
        <v>no</v>
      </c>
      <c r="K170" s="8" t="str">
        <f t="shared" ca="1" si="10"/>
        <v/>
      </c>
      <c r="L170" s="8"/>
      <c r="M170" s="8" t="str">
        <f t="shared" ca="1" si="11"/>
        <v>si</v>
      </c>
      <c r="Q170" s="23" t="str" cm="1">
        <f t="array" aca="1" ref="Q170" ca="1">_xlfn.IFS(J170="no","no",$B$10="si","si")</f>
        <v>no</v>
      </c>
    </row>
    <row r="171" spans="1:17" x14ac:dyDescent="0.3">
      <c r="A171" s="63" t="s">
        <v>719</v>
      </c>
      <c r="B171" s="224" t="s">
        <v>44</v>
      </c>
      <c r="C171" s="225" t="s">
        <v>720</v>
      </c>
      <c r="D171" s="38" t="s">
        <v>46</v>
      </c>
      <c r="E171" s="37" t="s">
        <v>721</v>
      </c>
      <c r="F171" s="38" t="s">
        <v>74</v>
      </c>
      <c r="G171" s="39" t="s">
        <v>9706</v>
      </c>
      <c r="H171" s="40">
        <v>43404</v>
      </c>
      <c r="I171" s="41">
        <f>Table16[[#This Row],[Fecha 
de 
expedición]]+1461</f>
        <v>44865</v>
      </c>
      <c r="J171" s="244" t="str">
        <f t="shared" ca="1" si="9"/>
        <v>no</v>
      </c>
      <c r="K171" s="8" t="str">
        <f t="shared" ca="1" si="10"/>
        <v/>
      </c>
      <c r="L171" s="8"/>
      <c r="M171" s="8" t="str">
        <f t="shared" ca="1" si="11"/>
        <v>si</v>
      </c>
      <c r="Q171" s="23" t="str" cm="1">
        <f t="array" aca="1" ref="Q171" ca="1">_xlfn.IFS(J171="no","no",$B$10="si","si")</f>
        <v>no</v>
      </c>
    </row>
    <row r="172" spans="1:17" x14ac:dyDescent="0.3">
      <c r="A172" s="63" t="s">
        <v>723</v>
      </c>
      <c r="B172" s="224" t="s">
        <v>44</v>
      </c>
      <c r="C172" s="225" t="s">
        <v>724</v>
      </c>
      <c r="D172" s="38" t="s">
        <v>46</v>
      </c>
      <c r="E172" s="37" t="s">
        <v>725</v>
      </c>
      <c r="F172" s="38" t="s">
        <v>53</v>
      </c>
      <c r="G172" s="39" t="s">
        <v>726</v>
      </c>
      <c r="H172" s="40">
        <v>44798</v>
      </c>
      <c r="I172" s="41">
        <f>Table16[[#This Row],[Fecha 
de 
expedición]]+1461</f>
        <v>46259</v>
      </c>
      <c r="J172" s="244" t="str">
        <f t="shared" ca="1" si="9"/>
        <v>si</v>
      </c>
      <c r="K172" s="8" t="str">
        <f t="shared" ca="1" si="10"/>
        <v/>
      </c>
      <c r="L172" s="8"/>
      <c r="M172" s="8" t="str">
        <f t="shared" ca="1" si="11"/>
        <v>no</v>
      </c>
      <c r="Q172" s="23" t="str" cm="1">
        <f t="array" aca="1" ref="Q172" ca="1">_xlfn.IFS(J172="no","no",$B$10="si","si")</f>
        <v>si</v>
      </c>
    </row>
    <row r="173" spans="1:17" x14ac:dyDescent="0.3">
      <c r="A173" s="61" t="s">
        <v>727</v>
      </c>
      <c r="B173" s="224" t="s">
        <v>44</v>
      </c>
      <c r="C173" s="225" t="s">
        <v>728</v>
      </c>
      <c r="D173" s="38" t="s">
        <v>57</v>
      </c>
      <c r="E173" s="235" t="s">
        <v>729</v>
      </c>
      <c r="F173" s="38" t="s">
        <v>453</v>
      </c>
      <c r="G173" s="39" t="s">
        <v>730</v>
      </c>
      <c r="H173" s="81">
        <v>44518</v>
      </c>
      <c r="I173" s="84">
        <f>Table16[[#This Row],[Fecha 
de 
expedición]]+1461</f>
        <v>45979</v>
      </c>
      <c r="J173" s="244" t="str">
        <f t="shared" ca="1" si="9"/>
        <v>si</v>
      </c>
      <c r="K173" s="8" t="str">
        <f t="shared" ca="1" si="10"/>
        <v/>
      </c>
      <c r="L173" s="8"/>
      <c r="M173" s="8" t="str">
        <f t="shared" ca="1" si="11"/>
        <v>no</v>
      </c>
      <c r="Q173" s="23" t="str" cm="1">
        <f t="array" aca="1" ref="Q173" ca="1">_xlfn.IFS(J173="no","no",$B$10="si","si")</f>
        <v>si</v>
      </c>
    </row>
    <row r="174" spans="1:17" x14ac:dyDescent="0.3">
      <c r="A174" s="63" t="s">
        <v>731</v>
      </c>
      <c r="B174" s="224" t="s">
        <v>44</v>
      </c>
      <c r="C174" s="225" t="s">
        <v>732</v>
      </c>
      <c r="D174" s="38" t="s">
        <v>46</v>
      </c>
      <c r="E174" s="37" t="s">
        <v>733</v>
      </c>
      <c r="F174" s="38" t="s">
        <v>325</v>
      </c>
      <c r="G174" s="39" t="s">
        <v>734</v>
      </c>
      <c r="H174" s="40">
        <v>43539</v>
      </c>
      <c r="I174" s="41">
        <f>Table16[[#This Row],[Fecha 
de 
expedición]]+1461</f>
        <v>45000</v>
      </c>
      <c r="J174" s="244" t="str">
        <f t="shared" ca="1" si="9"/>
        <v>no</v>
      </c>
      <c r="K174" s="8" t="str">
        <f t="shared" ca="1" si="10"/>
        <v/>
      </c>
      <c r="L174" s="8"/>
      <c r="M174" s="8" t="str">
        <f t="shared" ca="1" si="11"/>
        <v>si</v>
      </c>
      <c r="Q174" s="23" t="str" cm="1">
        <f t="array" aca="1" ref="Q174" ca="1">_xlfn.IFS(J174="no","no",$B$10="si","si")</f>
        <v>no</v>
      </c>
    </row>
    <row r="175" spans="1:17" x14ac:dyDescent="0.3">
      <c r="A175" s="213" t="s">
        <v>735</v>
      </c>
      <c r="B175" s="226" t="s">
        <v>44</v>
      </c>
      <c r="C175" s="227" t="s">
        <v>736</v>
      </c>
      <c r="D175" s="214" t="s">
        <v>57</v>
      </c>
      <c r="E175" s="58" t="s">
        <v>737</v>
      </c>
      <c r="F175" s="45" t="s">
        <v>294</v>
      </c>
      <c r="G175" s="46" t="s">
        <v>738</v>
      </c>
      <c r="H175" s="211">
        <v>44831</v>
      </c>
      <c r="I175" s="41">
        <f>Table16[[#This Row],[Fecha 
de 
expedición]]+1461</f>
        <v>46292</v>
      </c>
      <c r="J175" s="228" t="str">
        <f t="shared" ca="1" si="9"/>
        <v>si</v>
      </c>
      <c r="K175" s="8" t="str">
        <f t="shared" ca="1" si="10"/>
        <v/>
      </c>
      <c r="L175" s="8"/>
      <c r="M175" s="8" t="str">
        <f t="shared" ca="1" si="11"/>
        <v>no</v>
      </c>
      <c r="Q175" s="23" t="str" cm="1">
        <f t="array" aca="1" ref="Q175" ca="1">_xlfn.IFS(J175="no","no",$B$10="si","si")</f>
        <v>si</v>
      </c>
    </row>
    <row r="176" spans="1:17" x14ac:dyDescent="0.3">
      <c r="A176" s="63" t="s">
        <v>739</v>
      </c>
      <c r="B176" s="224" t="s">
        <v>44</v>
      </c>
      <c r="C176" s="225" t="s">
        <v>740</v>
      </c>
      <c r="D176" s="38" t="s">
        <v>46</v>
      </c>
      <c r="E176" s="37" t="s">
        <v>741</v>
      </c>
      <c r="F176" s="38" t="s">
        <v>74</v>
      </c>
      <c r="G176" s="39" t="s">
        <v>742</v>
      </c>
      <c r="H176" s="40">
        <v>44596</v>
      </c>
      <c r="I176" s="41">
        <f>Table16[[#This Row],[Fecha 
de 
expedición]]+1461</f>
        <v>46057</v>
      </c>
      <c r="J176" s="244" t="str">
        <f t="shared" ca="1" si="9"/>
        <v>si</v>
      </c>
      <c r="K176" s="8" t="str">
        <f t="shared" ca="1" si="10"/>
        <v/>
      </c>
      <c r="L176" s="8"/>
      <c r="M176" s="8" t="str">
        <f t="shared" ca="1" si="11"/>
        <v>no</v>
      </c>
      <c r="Q176" s="23" t="str" cm="1">
        <f t="array" aca="1" ref="Q176" ca="1">_xlfn.IFS(J176="no","no",$B$10="si","si")</f>
        <v>si</v>
      </c>
    </row>
    <row r="177" spans="1:17" x14ac:dyDescent="0.3">
      <c r="A177" s="61" t="s">
        <v>743</v>
      </c>
      <c r="B177" s="224" t="s">
        <v>44</v>
      </c>
      <c r="C177" s="225" t="s">
        <v>744</v>
      </c>
      <c r="D177" s="38" t="s">
        <v>57</v>
      </c>
      <c r="E177" s="235" t="s">
        <v>745</v>
      </c>
      <c r="F177" s="38" t="s">
        <v>655</v>
      </c>
      <c r="G177" s="39" t="s">
        <v>746</v>
      </c>
      <c r="H177" s="81">
        <v>44726</v>
      </c>
      <c r="I177" s="84">
        <f>Table16[[#This Row],[Fecha 
de 
expedición]]+1461</f>
        <v>46187</v>
      </c>
      <c r="J177" s="244" t="str">
        <f t="shared" ca="1" si="9"/>
        <v>si</v>
      </c>
      <c r="K177" s="8" t="str">
        <f t="shared" ca="1" si="10"/>
        <v/>
      </c>
      <c r="L177" s="8"/>
      <c r="M177" s="8" t="str">
        <f t="shared" ca="1" si="11"/>
        <v>no</v>
      </c>
      <c r="Q177" s="23" t="str" cm="1">
        <f t="array" aca="1" ref="Q177" ca="1">_xlfn.IFS(J177="no","no",$B$10="si","si")</f>
        <v>si</v>
      </c>
    </row>
    <row r="178" spans="1:17" x14ac:dyDescent="0.3">
      <c r="A178" s="63" t="s">
        <v>747</v>
      </c>
      <c r="B178" s="224" t="s">
        <v>44</v>
      </c>
      <c r="C178" s="225" t="s">
        <v>748</v>
      </c>
      <c r="D178" s="38" t="s">
        <v>57</v>
      </c>
      <c r="E178" s="37" t="s">
        <v>749</v>
      </c>
      <c r="F178" s="38" t="s">
        <v>74</v>
      </c>
      <c r="G178" s="39" t="s">
        <v>750</v>
      </c>
      <c r="H178" s="40">
        <v>44326</v>
      </c>
      <c r="I178" s="41">
        <f>Table16[[#This Row],[Fecha 
de 
expedición]]+1461</f>
        <v>45787</v>
      </c>
      <c r="J178" s="244" t="str">
        <f t="shared" ca="1" si="9"/>
        <v>si</v>
      </c>
      <c r="K178" s="8" t="str">
        <f t="shared" ca="1" si="10"/>
        <v/>
      </c>
      <c r="L178" s="8"/>
      <c r="M178" s="8" t="str">
        <f t="shared" ca="1" si="11"/>
        <v>no</v>
      </c>
      <c r="Q178" s="23" t="str" cm="1">
        <f t="array" aca="1" ref="Q178" ca="1">_xlfn.IFS(J178="no","no",$B$10="si","si")</f>
        <v>si</v>
      </c>
    </row>
    <row r="179" spans="1:17" x14ac:dyDescent="0.3">
      <c r="A179" s="61" t="s">
        <v>751</v>
      </c>
      <c r="B179" s="224" t="s">
        <v>44</v>
      </c>
      <c r="C179" s="225" t="s">
        <v>752</v>
      </c>
      <c r="D179" s="38" t="s">
        <v>57</v>
      </c>
      <c r="E179" s="235" t="s">
        <v>753</v>
      </c>
      <c r="F179" s="38" t="s">
        <v>74</v>
      </c>
      <c r="G179" s="39" t="s">
        <v>754</v>
      </c>
      <c r="H179" s="81">
        <v>44649</v>
      </c>
      <c r="I179" s="84">
        <f>Table16[[#This Row],[Fecha 
de 
expedición]]+1461</f>
        <v>46110</v>
      </c>
      <c r="J179" s="244" t="str">
        <f t="shared" ca="1" si="9"/>
        <v>si</v>
      </c>
      <c r="K179" s="8" t="str">
        <f t="shared" ca="1" si="10"/>
        <v/>
      </c>
      <c r="L179" s="8"/>
      <c r="M179" s="8" t="str">
        <f t="shared" ca="1" si="11"/>
        <v>no</v>
      </c>
      <c r="Q179" s="23" t="str" cm="1">
        <f t="array" aca="1" ref="Q179" ca="1">_xlfn.IFS(J179="no","no",$B$10="si","si")</f>
        <v>si</v>
      </c>
    </row>
    <row r="180" spans="1:17" x14ac:dyDescent="0.3">
      <c r="A180" s="63" t="s">
        <v>755</v>
      </c>
      <c r="B180" s="224" t="s">
        <v>44</v>
      </c>
      <c r="C180" s="225" t="s">
        <v>756</v>
      </c>
      <c r="D180" s="38" t="s">
        <v>57</v>
      </c>
      <c r="E180" s="37" t="s">
        <v>757</v>
      </c>
      <c r="F180" s="38" t="s">
        <v>74</v>
      </c>
      <c r="G180" s="39" t="s">
        <v>758</v>
      </c>
      <c r="H180" s="40">
        <v>44869</v>
      </c>
      <c r="I180" s="41">
        <f>Table16[[#This Row],[Fecha 
de 
expedición]]+1461</f>
        <v>46330</v>
      </c>
      <c r="J180" s="244" t="str">
        <f t="shared" ca="1" si="9"/>
        <v>si</v>
      </c>
      <c r="K180" s="8" t="str">
        <f t="shared" ca="1" si="10"/>
        <v/>
      </c>
      <c r="L180" s="8"/>
      <c r="M180" s="8" t="str">
        <f t="shared" ca="1" si="11"/>
        <v>no</v>
      </c>
      <c r="Q180" s="23" t="str" cm="1">
        <f t="array" aca="1" ref="Q180" ca="1">_xlfn.IFS(J180="no","no",$B$10="si","si")</f>
        <v>si</v>
      </c>
    </row>
    <row r="181" spans="1:17" x14ac:dyDescent="0.3">
      <c r="A181" s="63" t="s">
        <v>759</v>
      </c>
      <c r="B181" s="224" t="s">
        <v>62</v>
      </c>
      <c r="C181" s="225" t="s">
        <v>760</v>
      </c>
      <c r="D181" s="38" t="s">
        <v>57</v>
      </c>
      <c r="E181" s="37" t="s">
        <v>761</v>
      </c>
      <c r="F181" s="38" t="s">
        <v>74</v>
      </c>
      <c r="G181" s="39" t="s">
        <v>762</v>
      </c>
      <c r="H181" s="40">
        <v>44341</v>
      </c>
      <c r="I181" s="41">
        <f>Table16[[#This Row],[Fecha 
de 
expedición]]+1461</f>
        <v>45802</v>
      </c>
      <c r="J181" s="244" t="str">
        <f t="shared" ca="1" si="9"/>
        <v>si</v>
      </c>
      <c r="K181" s="8" t="str">
        <f t="shared" ca="1" si="10"/>
        <v/>
      </c>
      <c r="L181" s="8"/>
      <c r="M181" s="8" t="str">
        <f t="shared" ca="1" si="11"/>
        <v>no</v>
      </c>
      <c r="Q181" s="23" t="str" cm="1">
        <f t="array" aca="1" ref="Q181" ca="1">_xlfn.IFS(J181="no","no",$B$10="si","si")</f>
        <v>si</v>
      </c>
    </row>
    <row r="182" spans="1:17" x14ac:dyDescent="0.3">
      <c r="A182" s="63" t="s">
        <v>763</v>
      </c>
      <c r="B182" s="224" t="s">
        <v>44</v>
      </c>
      <c r="C182" s="225" t="s">
        <v>764</v>
      </c>
      <c r="D182" s="38" t="s">
        <v>57</v>
      </c>
      <c r="E182" s="37" t="s">
        <v>765</v>
      </c>
      <c r="F182" s="38" t="s">
        <v>53</v>
      </c>
      <c r="G182" s="39" t="s">
        <v>766</v>
      </c>
      <c r="H182" s="40">
        <v>43817</v>
      </c>
      <c r="I182" s="41">
        <f>Table16[[#This Row],[Fecha 
de 
expedición]]+1461</f>
        <v>45278</v>
      </c>
      <c r="J182" s="244" t="str">
        <f t="shared" ca="1" si="9"/>
        <v>si</v>
      </c>
      <c r="K182" s="8" t="str">
        <f t="shared" ca="1" si="10"/>
        <v/>
      </c>
      <c r="L182" s="8"/>
      <c r="M182" s="8" t="str">
        <f t="shared" ca="1" si="11"/>
        <v>no</v>
      </c>
      <c r="Q182" s="23" t="str" cm="1">
        <f t="array" aca="1" ref="Q182" ca="1">_xlfn.IFS(J182="no","no",$B$10="si","si")</f>
        <v>si</v>
      </c>
    </row>
    <row r="183" spans="1:17" x14ac:dyDescent="0.3">
      <c r="A183" s="61" t="s">
        <v>767</v>
      </c>
      <c r="B183" s="224" t="s">
        <v>44</v>
      </c>
      <c r="C183" s="225" t="s">
        <v>768</v>
      </c>
      <c r="D183" s="38" t="s">
        <v>57</v>
      </c>
      <c r="E183" s="235" t="s">
        <v>769</v>
      </c>
      <c r="F183" s="38" t="s">
        <v>655</v>
      </c>
      <c r="G183" s="39" t="s">
        <v>770</v>
      </c>
      <c r="H183" s="81">
        <v>44783</v>
      </c>
      <c r="I183" s="84">
        <f>Table16[[#This Row],[Fecha 
de 
expedición]]+1461</f>
        <v>46244</v>
      </c>
      <c r="J183" s="244" t="str">
        <f t="shared" ca="1" si="9"/>
        <v>si</v>
      </c>
      <c r="K183" s="8" t="str">
        <f t="shared" ca="1" si="10"/>
        <v/>
      </c>
      <c r="L183" s="8"/>
      <c r="M183" s="8" t="str">
        <f t="shared" ca="1" si="11"/>
        <v>no</v>
      </c>
      <c r="Q183" s="23" t="str" cm="1">
        <f t="array" aca="1" ref="Q183" ca="1">_xlfn.IFS(J183="no","no",$B$10="si","si")</f>
        <v>si</v>
      </c>
    </row>
    <row r="184" spans="1:17" x14ac:dyDescent="0.3">
      <c r="A184" s="63" t="s">
        <v>771</v>
      </c>
      <c r="B184" s="224" t="s">
        <v>44</v>
      </c>
      <c r="C184" s="225" t="s">
        <v>772</v>
      </c>
      <c r="D184" s="38" t="s">
        <v>57</v>
      </c>
      <c r="E184" s="37" t="s">
        <v>773</v>
      </c>
      <c r="F184" s="38" t="s">
        <v>69</v>
      </c>
      <c r="G184" s="39" t="s">
        <v>774</v>
      </c>
      <c r="H184" s="40">
        <v>44603</v>
      </c>
      <c r="I184" s="41">
        <f>Table16[[#This Row],[Fecha 
de 
expedición]]+1461</f>
        <v>46064</v>
      </c>
      <c r="J184" s="244" t="str">
        <f t="shared" ca="1" si="9"/>
        <v>si</v>
      </c>
      <c r="K184" s="8" t="str">
        <f t="shared" ca="1" si="10"/>
        <v/>
      </c>
      <c r="L184" s="8"/>
      <c r="M184" s="8" t="str">
        <f t="shared" ca="1" si="11"/>
        <v>no</v>
      </c>
      <c r="Q184" s="23" t="str" cm="1">
        <f t="array" aca="1" ref="Q184" ca="1">_xlfn.IFS(J184="no","no",$B$10="si","si")</f>
        <v>si</v>
      </c>
    </row>
    <row r="185" spans="1:17" x14ac:dyDescent="0.3">
      <c r="A185" s="63" t="s">
        <v>775</v>
      </c>
      <c r="B185" s="224" t="s">
        <v>44</v>
      </c>
      <c r="C185" s="225" t="s">
        <v>776</v>
      </c>
      <c r="D185" s="38" t="s">
        <v>57</v>
      </c>
      <c r="E185" s="37" t="s">
        <v>777</v>
      </c>
      <c r="F185" s="38" t="s">
        <v>678</v>
      </c>
      <c r="G185" s="39" t="s">
        <v>778</v>
      </c>
      <c r="H185" s="40">
        <v>44336</v>
      </c>
      <c r="I185" s="41">
        <f>Table16[[#This Row],[Fecha 
de 
expedición]]+1461</f>
        <v>45797</v>
      </c>
      <c r="J185" s="244" t="str">
        <f t="shared" ca="1" si="9"/>
        <v>si</v>
      </c>
      <c r="K185" s="8" t="str">
        <f t="shared" ca="1" si="10"/>
        <v/>
      </c>
      <c r="L185" s="8"/>
      <c r="M185" s="8" t="str">
        <f t="shared" ca="1" si="11"/>
        <v>no</v>
      </c>
      <c r="Q185" s="23" t="str" cm="1">
        <f t="array" aca="1" ref="Q185" ca="1">_xlfn.IFS(J185="no","no",$B$10="si","si")</f>
        <v>si</v>
      </c>
    </row>
    <row r="186" spans="1:17" x14ac:dyDescent="0.3">
      <c r="A186" s="213" t="s">
        <v>779</v>
      </c>
      <c r="B186" s="226" t="s">
        <v>44</v>
      </c>
      <c r="C186" s="227" t="s">
        <v>780</v>
      </c>
      <c r="D186" s="214" t="s">
        <v>57</v>
      </c>
      <c r="E186" s="178" t="s">
        <v>781</v>
      </c>
      <c r="F186" s="45" t="s">
        <v>89</v>
      </c>
      <c r="G186" s="46" t="s">
        <v>782</v>
      </c>
      <c r="H186" s="211">
        <v>44908</v>
      </c>
      <c r="I186" s="41">
        <f>Table16[[#This Row],[Fecha 
de 
expedición]]+1461</f>
        <v>46369</v>
      </c>
      <c r="J186" s="228" t="str">
        <f t="shared" ca="1" si="9"/>
        <v>si</v>
      </c>
      <c r="K186" s="8" t="str">
        <f t="shared" ca="1" si="10"/>
        <v/>
      </c>
      <c r="L186" s="8"/>
      <c r="M186" s="8" t="str">
        <f t="shared" ca="1" si="11"/>
        <v>no</v>
      </c>
      <c r="Q186" s="23" t="str" cm="1">
        <f t="array" aca="1" ref="Q186" ca="1">_xlfn.IFS(J186="no","no",$B$10="si","si")</f>
        <v>si</v>
      </c>
    </row>
    <row r="187" spans="1:17" x14ac:dyDescent="0.3">
      <c r="A187" s="63" t="s">
        <v>783</v>
      </c>
      <c r="B187" s="224" t="s">
        <v>44</v>
      </c>
      <c r="C187" s="225" t="s">
        <v>784</v>
      </c>
      <c r="D187" s="38" t="s">
        <v>57</v>
      </c>
      <c r="E187" s="37" t="s">
        <v>785</v>
      </c>
      <c r="F187" s="38" t="s">
        <v>453</v>
      </c>
      <c r="G187" s="39" t="s">
        <v>786</v>
      </c>
      <c r="H187" s="40">
        <v>44370</v>
      </c>
      <c r="I187" s="41">
        <f>Table16[[#This Row],[Fecha 
de 
expedición]]+1461</f>
        <v>45831</v>
      </c>
      <c r="J187" s="244" t="str">
        <f t="shared" ca="1" si="9"/>
        <v>si</v>
      </c>
      <c r="K187" s="8" t="str">
        <f t="shared" ca="1" si="10"/>
        <v/>
      </c>
      <c r="L187" s="8"/>
      <c r="M187" s="8" t="str">
        <f t="shared" ca="1" si="11"/>
        <v>no</v>
      </c>
      <c r="Q187" s="23" t="str" cm="1">
        <f t="array" aca="1" ref="Q187" ca="1">_xlfn.IFS(J187="no","no",$B$10="si","si")</f>
        <v>si</v>
      </c>
    </row>
    <row r="188" spans="1:17" x14ac:dyDescent="0.3">
      <c r="A188" s="63" t="s">
        <v>787</v>
      </c>
      <c r="B188" s="224" t="s">
        <v>44</v>
      </c>
      <c r="C188" s="225" t="s">
        <v>788</v>
      </c>
      <c r="D188" s="38" t="s">
        <v>57</v>
      </c>
      <c r="E188" s="37" t="s">
        <v>789</v>
      </c>
      <c r="F188" s="43" t="s">
        <v>790</v>
      </c>
      <c r="G188" s="39" t="s">
        <v>791</v>
      </c>
      <c r="H188" s="40">
        <v>44488</v>
      </c>
      <c r="I188" s="41">
        <f>Table16[[#This Row],[Fecha 
de 
expedición]]+1461</f>
        <v>45949</v>
      </c>
      <c r="J188" s="244" t="str">
        <f t="shared" ca="1" si="9"/>
        <v>si</v>
      </c>
      <c r="K188" s="8" t="str">
        <f t="shared" ca="1" si="10"/>
        <v/>
      </c>
      <c r="L188" s="8"/>
      <c r="M188" s="8" t="str">
        <f t="shared" ca="1" si="11"/>
        <v>no</v>
      </c>
      <c r="Q188" s="23" t="str" cm="1">
        <f t="array" aca="1" ref="Q188" ca="1">_xlfn.IFS(J188="no","no",$B$10="si","si")</f>
        <v>si</v>
      </c>
    </row>
    <row r="189" spans="1:17" x14ac:dyDescent="0.3">
      <c r="A189" s="63" t="s">
        <v>792</v>
      </c>
      <c r="B189" s="224" t="s">
        <v>44</v>
      </c>
      <c r="C189" s="225" t="s">
        <v>793</v>
      </c>
      <c r="D189" s="38" t="s">
        <v>57</v>
      </c>
      <c r="E189" s="37" t="s">
        <v>794</v>
      </c>
      <c r="F189" s="38" t="s">
        <v>129</v>
      </c>
      <c r="G189" s="39" t="s">
        <v>795</v>
      </c>
      <c r="H189" s="40">
        <v>44305</v>
      </c>
      <c r="I189" s="41">
        <f>Table16[[#This Row],[Fecha 
de 
expedición]]+1461</f>
        <v>45766</v>
      </c>
      <c r="J189" s="244" t="str">
        <f t="shared" ca="1" si="9"/>
        <v>si</v>
      </c>
      <c r="K189" s="8" t="str">
        <f t="shared" ca="1" si="10"/>
        <v/>
      </c>
      <c r="L189" s="8"/>
      <c r="M189" s="8" t="str">
        <f t="shared" ca="1" si="11"/>
        <v>no</v>
      </c>
      <c r="Q189" s="23" t="str" cm="1">
        <f t="array" aca="1" ref="Q189" ca="1">_xlfn.IFS(J189="no","no",$B$10="si","si")</f>
        <v>si</v>
      </c>
    </row>
    <row r="190" spans="1:17" x14ac:dyDescent="0.3">
      <c r="A190" s="63" t="s">
        <v>796</v>
      </c>
      <c r="B190" s="224" t="s">
        <v>44</v>
      </c>
      <c r="C190" s="225" t="s">
        <v>797</v>
      </c>
      <c r="D190" s="38" t="s">
        <v>57</v>
      </c>
      <c r="E190" s="37" t="s">
        <v>798</v>
      </c>
      <c r="F190" s="38" t="s">
        <v>402</v>
      </c>
      <c r="G190" s="39" t="s">
        <v>799</v>
      </c>
      <c r="H190" s="40">
        <v>44798</v>
      </c>
      <c r="I190" s="41">
        <f>Table16[[#This Row],[Fecha 
de 
expedición]]+1461</f>
        <v>46259</v>
      </c>
      <c r="J190" s="244" t="str">
        <f t="shared" ca="1" si="9"/>
        <v>si</v>
      </c>
      <c r="K190" s="8" t="str">
        <f t="shared" ca="1" si="10"/>
        <v/>
      </c>
      <c r="L190" s="8"/>
      <c r="M190" s="8" t="str">
        <f t="shared" ca="1" si="11"/>
        <v>no</v>
      </c>
      <c r="Q190" s="23" t="str" cm="1">
        <f t="array" aca="1" ref="Q190" ca="1">_xlfn.IFS(J190="no","no",$B$10="si","si")</f>
        <v>si</v>
      </c>
    </row>
    <row r="191" spans="1:17" x14ac:dyDescent="0.3">
      <c r="A191" s="63" t="s">
        <v>800</v>
      </c>
      <c r="B191" s="224" t="s">
        <v>44</v>
      </c>
      <c r="C191" s="225" t="s">
        <v>801</v>
      </c>
      <c r="D191" s="38" t="s">
        <v>46</v>
      </c>
      <c r="E191" s="37" t="s">
        <v>802</v>
      </c>
      <c r="F191" s="38" t="s">
        <v>74</v>
      </c>
      <c r="G191" s="39" t="s">
        <v>803</v>
      </c>
      <c r="H191" s="40">
        <v>44370</v>
      </c>
      <c r="I191" s="41">
        <f>Table16[[#This Row],[Fecha 
de 
expedición]]+1461</f>
        <v>45831</v>
      </c>
      <c r="J191" s="244" t="str">
        <f t="shared" ca="1" si="9"/>
        <v>si</v>
      </c>
      <c r="K191" s="8" t="str">
        <f t="shared" ca="1" si="10"/>
        <v/>
      </c>
      <c r="L191" s="8"/>
      <c r="M191" s="8" t="str">
        <f t="shared" ca="1" si="11"/>
        <v>no</v>
      </c>
      <c r="Q191" s="23" t="str" cm="1">
        <f t="array" aca="1" ref="Q191" ca="1">_xlfn.IFS(J191="no","no",$B$10="si","si")</f>
        <v>si</v>
      </c>
    </row>
    <row r="192" spans="1:17" x14ac:dyDescent="0.3">
      <c r="A192" s="63" t="s">
        <v>804</v>
      </c>
      <c r="B192" s="224" t="s">
        <v>44</v>
      </c>
      <c r="C192" s="225" t="s">
        <v>805</v>
      </c>
      <c r="D192" s="38" t="s">
        <v>46</v>
      </c>
      <c r="E192" s="37" t="s">
        <v>806</v>
      </c>
      <c r="F192" s="38" t="s">
        <v>466</v>
      </c>
      <c r="G192" s="39" t="s">
        <v>807</v>
      </c>
      <c r="H192" s="40">
        <v>44497</v>
      </c>
      <c r="I192" s="41">
        <f>Table16[[#This Row],[Fecha 
de 
expedición]]+1461</f>
        <v>45958</v>
      </c>
      <c r="J192" s="244" t="str">
        <f t="shared" ca="1" si="9"/>
        <v>si</v>
      </c>
      <c r="K192" s="8" t="str">
        <f t="shared" ca="1" si="10"/>
        <v/>
      </c>
      <c r="L192" s="8"/>
      <c r="M192" s="8" t="str">
        <f t="shared" ca="1" si="11"/>
        <v>no</v>
      </c>
      <c r="Q192" s="23" t="str" cm="1">
        <f t="array" aca="1" ref="Q192" ca="1">_xlfn.IFS(J192="no","no",$B$10="si","si")</f>
        <v>si</v>
      </c>
    </row>
    <row r="193" spans="1:17" x14ac:dyDescent="0.3">
      <c r="A193" s="63" t="s">
        <v>808</v>
      </c>
      <c r="B193" s="224" t="s">
        <v>44</v>
      </c>
      <c r="C193" s="225" t="s">
        <v>809</v>
      </c>
      <c r="D193" s="38" t="s">
        <v>46</v>
      </c>
      <c r="E193" s="37" t="s">
        <v>810</v>
      </c>
      <c r="F193" s="38" t="s">
        <v>124</v>
      </c>
      <c r="G193" s="39" t="s">
        <v>811</v>
      </c>
      <c r="H193" s="40">
        <v>43600</v>
      </c>
      <c r="I193" s="41">
        <f>Table16[[#This Row],[Fecha 
de 
expedición]]+1461</f>
        <v>45061</v>
      </c>
      <c r="J193" s="244" t="str">
        <f t="shared" ca="1" si="9"/>
        <v>no</v>
      </c>
      <c r="K193" s="8" t="str">
        <f t="shared" ca="1" si="10"/>
        <v/>
      </c>
      <c r="L193" s="8"/>
      <c r="M193" s="8" t="str">
        <f t="shared" ca="1" si="11"/>
        <v>si</v>
      </c>
      <c r="Q193" s="23" t="str" cm="1">
        <f t="array" aca="1" ref="Q193" ca="1">_xlfn.IFS(J193="no","no",$B$10="si","si")</f>
        <v>no</v>
      </c>
    </row>
    <row r="194" spans="1:17" x14ac:dyDescent="0.3">
      <c r="A194" s="61" t="s">
        <v>812</v>
      </c>
      <c r="B194" s="224" t="s">
        <v>44</v>
      </c>
      <c r="C194" s="225" t="s">
        <v>813</v>
      </c>
      <c r="D194" s="38" t="s">
        <v>57</v>
      </c>
      <c r="E194" s="235" t="s">
        <v>814</v>
      </c>
      <c r="F194" s="38" t="s">
        <v>155</v>
      </c>
      <c r="G194" s="39" t="s">
        <v>815</v>
      </c>
      <c r="H194" s="81">
        <v>44530</v>
      </c>
      <c r="I194" s="84">
        <f>Table16[[#This Row],[Fecha 
de 
expedición]]+1461</f>
        <v>45991</v>
      </c>
      <c r="J194" s="244" t="str">
        <f t="shared" ca="1" si="9"/>
        <v>si</v>
      </c>
      <c r="K194" s="8" t="str">
        <f t="shared" ca="1" si="10"/>
        <v/>
      </c>
      <c r="L194" s="8"/>
      <c r="M194" s="8" t="str">
        <f t="shared" ca="1" si="11"/>
        <v>no</v>
      </c>
      <c r="Q194" s="23" t="str" cm="1">
        <f t="array" aca="1" ref="Q194" ca="1">_xlfn.IFS(J194="no","no",$B$10="si","si")</f>
        <v>si</v>
      </c>
    </row>
    <row r="195" spans="1:17" x14ac:dyDescent="0.3">
      <c r="A195" s="61" t="s">
        <v>816</v>
      </c>
      <c r="B195" s="224" t="s">
        <v>44</v>
      </c>
      <c r="C195" s="225" t="s">
        <v>817</v>
      </c>
      <c r="D195" s="38" t="s">
        <v>57</v>
      </c>
      <c r="E195" s="235" t="s">
        <v>818</v>
      </c>
      <c r="F195" s="38" t="s">
        <v>347</v>
      </c>
      <c r="G195" s="39" t="s">
        <v>819</v>
      </c>
      <c r="H195" s="81">
        <v>44669</v>
      </c>
      <c r="I195" s="84">
        <f>Table16[[#This Row],[Fecha 
de 
expedición]]+1461</f>
        <v>46130</v>
      </c>
      <c r="J195" s="244" t="str">
        <f t="shared" ca="1" si="9"/>
        <v>si</v>
      </c>
      <c r="K195" s="8" t="str">
        <f t="shared" ca="1" si="10"/>
        <v/>
      </c>
      <c r="L195" s="8"/>
      <c r="M195" s="8" t="str">
        <f t="shared" ca="1" si="11"/>
        <v>no</v>
      </c>
      <c r="Q195" s="23" t="str" cm="1">
        <f t="array" aca="1" ref="Q195" ca="1">_xlfn.IFS(J195="no","no",$B$10="si","si")</f>
        <v>si</v>
      </c>
    </row>
    <row r="196" spans="1:17" x14ac:dyDescent="0.3">
      <c r="A196" s="61" t="s">
        <v>820</v>
      </c>
      <c r="B196" s="224" t="s">
        <v>44</v>
      </c>
      <c r="C196" s="225" t="s">
        <v>821</v>
      </c>
      <c r="D196" s="38" t="s">
        <v>57</v>
      </c>
      <c r="E196" s="235" t="s">
        <v>822</v>
      </c>
      <c r="F196" s="38" t="s">
        <v>430</v>
      </c>
      <c r="G196" s="39" t="s">
        <v>823</v>
      </c>
      <c r="H196" s="81">
        <v>44629</v>
      </c>
      <c r="I196" s="84">
        <f>Table16[[#This Row],[Fecha 
de 
expedición]]+1461</f>
        <v>46090</v>
      </c>
      <c r="J196" s="244" t="str">
        <f t="shared" ca="1" si="9"/>
        <v>si</v>
      </c>
      <c r="K196" s="8" t="str">
        <f t="shared" ca="1" si="10"/>
        <v/>
      </c>
      <c r="L196" s="8"/>
      <c r="M196" s="8" t="str">
        <f t="shared" ca="1" si="11"/>
        <v>no</v>
      </c>
      <c r="Q196" s="23" t="str" cm="1">
        <f t="array" aca="1" ref="Q196" ca="1">_xlfn.IFS(J196="no","no",$B$10="si","si")</f>
        <v>si</v>
      </c>
    </row>
    <row r="197" spans="1:17" x14ac:dyDescent="0.3">
      <c r="A197" s="63" t="s">
        <v>824</v>
      </c>
      <c r="B197" s="224" t="s">
        <v>44</v>
      </c>
      <c r="C197" s="225" t="s">
        <v>825</v>
      </c>
      <c r="D197" s="38" t="s">
        <v>57</v>
      </c>
      <c r="E197" s="37" t="s">
        <v>826</v>
      </c>
      <c r="F197" s="38" t="s">
        <v>168</v>
      </c>
      <c r="G197" s="39" t="s">
        <v>827</v>
      </c>
      <c r="H197" s="40">
        <v>44687</v>
      </c>
      <c r="I197" s="41">
        <f>Table16[[#This Row],[Fecha 
de 
expedición]]+1461</f>
        <v>46148</v>
      </c>
      <c r="J197" s="244" t="str">
        <f t="shared" ca="1" si="9"/>
        <v>si</v>
      </c>
      <c r="K197" s="8" t="str">
        <f t="shared" ca="1" si="10"/>
        <v/>
      </c>
      <c r="L197" s="8"/>
      <c r="M197" s="8" t="str">
        <f t="shared" ca="1" si="11"/>
        <v>no</v>
      </c>
      <c r="Q197" s="23" t="str" cm="1">
        <f t="array" aca="1" ref="Q197" ca="1">_xlfn.IFS(J197="no","no",$B$10="si","si")</f>
        <v>si</v>
      </c>
    </row>
    <row r="198" spans="1:17" x14ac:dyDescent="0.3">
      <c r="A198" s="63" t="s">
        <v>828</v>
      </c>
      <c r="B198" s="224" t="s">
        <v>44</v>
      </c>
      <c r="C198" s="225" t="s">
        <v>829</v>
      </c>
      <c r="D198" s="38" t="s">
        <v>46</v>
      </c>
      <c r="E198" s="37" t="s">
        <v>830</v>
      </c>
      <c r="F198" s="38" t="s">
        <v>294</v>
      </c>
      <c r="G198" s="39" t="s">
        <v>831</v>
      </c>
      <c r="H198" s="40">
        <v>44669</v>
      </c>
      <c r="I198" s="41">
        <f>Table16[[#This Row],[Fecha 
de 
expedición]]+1461</f>
        <v>46130</v>
      </c>
      <c r="J198" s="244" t="str">
        <f t="shared" ca="1" si="9"/>
        <v>si</v>
      </c>
      <c r="K198" s="8" t="str">
        <f t="shared" ca="1" si="10"/>
        <v/>
      </c>
      <c r="L198" s="8"/>
      <c r="M198" s="8" t="str">
        <f t="shared" ca="1" si="11"/>
        <v>no</v>
      </c>
      <c r="Q198" s="23" t="str" cm="1">
        <f t="array" aca="1" ref="Q198" ca="1">_xlfn.IFS(J198="no","no",$B$10="si","si")</f>
        <v>si</v>
      </c>
    </row>
    <row r="199" spans="1:17" x14ac:dyDescent="0.3">
      <c r="A199" s="63" t="s">
        <v>832</v>
      </c>
      <c r="B199" s="224" t="s">
        <v>44</v>
      </c>
      <c r="C199" s="225" t="s">
        <v>833</v>
      </c>
      <c r="D199" s="38" t="s">
        <v>57</v>
      </c>
      <c r="E199" s="37" t="s">
        <v>10319</v>
      </c>
      <c r="F199" s="38" t="s">
        <v>835</v>
      </c>
      <c r="G199" s="39" t="s">
        <v>836</v>
      </c>
      <c r="H199" s="40">
        <v>43620</v>
      </c>
      <c r="I199" s="41">
        <f>Table16[[#This Row],[Fecha 
de 
expedición]]+1461</f>
        <v>45081</v>
      </c>
      <c r="J199" s="244" t="str">
        <f t="shared" ca="1" si="9"/>
        <v>no</v>
      </c>
      <c r="K199" s="8" t="str">
        <f t="shared" ca="1" si="10"/>
        <v/>
      </c>
      <c r="L199" s="8"/>
      <c r="M199" s="8" t="str">
        <f t="shared" ca="1" si="11"/>
        <v>si</v>
      </c>
      <c r="Q199" s="23" t="str" cm="1">
        <f t="array" aca="1" ref="Q199" ca="1">_xlfn.IFS(J199="no","no",$B$10="si","si")</f>
        <v>no</v>
      </c>
    </row>
    <row r="200" spans="1:17" x14ac:dyDescent="0.3">
      <c r="A200" s="63" t="s">
        <v>837</v>
      </c>
      <c r="B200" s="224" t="s">
        <v>44</v>
      </c>
      <c r="C200" s="225" t="s">
        <v>838</v>
      </c>
      <c r="D200" s="38" t="s">
        <v>46</v>
      </c>
      <c r="E200" s="82" t="s">
        <v>839</v>
      </c>
      <c r="F200" s="38" t="s">
        <v>267</v>
      </c>
      <c r="G200" s="39" t="s">
        <v>840</v>
      </c>
      <c r="H200" s="40">
        <v>44851</v>
      </c>
      <c r="I200" s="41">
        <f>Table16[[#This Row],[Fecha 
de 
expedición]]+1461</f>
        <v>46312</v>
      </c>
      <c r="J200" s="244" t="str">
        <f t="shared" ca="1" si="9"/>
        <v>si</v>
      </c>
      <c r="K200" s="8" t="str">
        <f t="shared" ca="1" si="10"/>
        <v/>
      </c>
      <c r="L200" s="8"/>
      <c r="M200" s="8" t="str">
        <f t="shared" ca="1" si="11"/>
        <v>no</v>
      </c>
      <c r="Q200" s="23" t="str" cm="1">
        <f t="array" aca="1" ref="Q200" ca="1">_xlfn.IFS(J200="no","no",$B$10="si","si")</f>
        <v>si</v>
      </c>
    </row>
    <row r="201" spans="1:17" x14ac:dyDescent="0.3">
      <c r="A201" s="61" t="s">
        <v>841</v>
      </c>
      <c r="B201" s="224" t="s">
        <v>44</v>
      </c>
      <c r="C201" s="225" t="s">
        <v>842</v>
      </c>
      <c r="D201" s="38" t="s">
        <v>57</v>
      </c>
      <c r="E201" s="235" t="s">
        <v>843</v>
      </c>
      <c r="F201" s="38" t="s">
        <v>844</v>
      </c>
      <c r="G201" s="39" t="s">
        <v>845</v>
      </c>
      <c r="H201" s="81">
        <v>44573</v>
      </c>
      <c r="I201" s="84">
        <f>Table16[[#This Row],[Fecha 
de 
expedición]]+1461</f>
        <v>46034</v>
      </c>
      <c r="J201" s="244" t="str">
        <f t="shared" ca="1" si="9"/>
        <v>si</v>
      </c>
      <c r="K201" s="8" t="str">
        <f t="shared" ca="1" si="10"/>
        <v/>
      </c>
      <c r="L201" s="8"/>
      <c r="M201" s="8" t="str">
        <f t="shared" ca="1" si="11"/>
        <v>no</v>
      </c>
      <c r="Q201" s="23" t="str" cm="1">
        <f t="array" aca="1" ref="Q201" ca="1">_xlfn.IFS(J201="no","no",$B$10="si","si")</f>
        <v>si</v>
      </c>
    </row>
    <row r="202" spans="1:17" x14ac:dyDescent="0.3">
      <c r="A202" s="63" t="s">
        <v>846</v>
      </c>
      <c r="B202" s="224" t="s">
        <v>62</v>
      </c>
      <c r="C202" s="225" t="s">
        <v>847</v>
      </c>
      <c r="D202" s="38" t="s">
        <v>46</v>
      </c>
      <c r="E202" s="37" t="s">
        <v>848</v>
      </c>
      <c r="F202" s="38" t="s">
        <v>849</v>
      </c>
      <c r="G202" s="39" t="s">
        <v>850</v>
      </c>
      <c r="H202" s="40">
        <v>43217</v>
      </c>
      <c r="I202" s="41">
        <f>Table16[[#This Row],[Fecha 
de 
expedición]]+1461</f>
        <v>44678</v>
      </c>
      <c r="J202" s="244" t="str">
        <f t="shared" ca="1" si="9"/>
        <v>no</v>
      </c>
      <c r="K202" s="8" t="str">
        <f t="shared" ca="1" si="10"/>
        <v/>
      </c>
      <c r="L202" s="8"/>
      <c r="M202" s="8" t="str">
        <f t="shared" ca="1" si="11"/>
        <v>si</v>
      </c>
      <c r="Q202" s="23" t="str" cm="1">
        <f t="array" aca="1" ref="Q202" ca="1">_xlfn.IFS(J202="no","no",$B$10="si","si")</f>
        <v>no</v>
      </c>
    </row>
    <row r="203" spans="1:17" x14ac:dyDescent="0.3">
      <c r="A203" s="63" t="s">
        <v>851</v>
      </c>
      <c r="B203" s="224" t="s">
        <v>44</v>
      </c>
      <c r="C203" s="225" t="s">
        <v>852</v>
      </c>
      <c r="D203" s="38" t="s">
        <v>57</v>
      </c>
      <c r="E203" s="37" t="s">
        <v>853</v>
      </c>
      <c r="F203" s="38" t="s">
        <v>285</v>
      </c>
      <c r="G203" s="39" t="s">
        <v>854</v>
      </c>
      <c r="H203" s="40">
        <v>44279</v>
      </c>
      <c r="I203" s="41">
        <f>Table16[[#This Row],[Fecha 
de 
expedición]]+1461</f>
        <v>45740</v>
      </c>
      <c r="J203" s="244" t="str">
        <f t="shared" ca="1" si="9"/>
        <v>si</v>
      </c>
      <c r="K203" s="8" t="str">
        <f t="shared" ca="1" si="10"/>
        <v/>
      </c>
      <c r="L203" s="8"/>
      <c r="M203" s="8" t="str">
        <f t="shared" ca="1" si="11"/>
        <v>no</v>
      </c>
      <c r="Q203" s="23" t="str" cm="1">
        <f t="array" aca="1" ref="Q203" ca="1">_xlfn.IFS(J203="no","no",$B$10="si","si")</f>
        <v>si</v>
      </c>
    </row>
    <row r="204" spans="1:17" x14ac:dyDescent="0.3">
      <c r="A204" s="63" t="s">
        <v>855</v>
      </c>
      <c r="B204" s="224" t="s">
        <v>44</v>
      </c>
      <c r="C204" s="225" t="s">
        <v>856</v>
      </c>
      <c r="D204" s="38" t="s">
        <v>57</v>
      </c>
      <c r="E204" s="37" t="s">
        <v>857</v>
      </c>
      <c r="F204" s="38" t="s">
        <v>858</v>
      </c>
      <c r="G204" s="39" t="s">
        <v>859</v>
      </c>
      <c r="H204" s="40">
        <v>44336</v>
      </c>
      <c r="I204" s="41">
        <f>Table16[[#This Row],[Fecha 
de 
expedición]]+1461</f>
        <v>45797</v>
      </c>
      <c r="J204" s="244" t="str">
        <f t="shared" ca="1" si="9"/>
        <v>si</v>
      </c>
      <c r="K204" s="8" t="str">
        <f t="shared" ca="1" si="10"/>
        <v/>
      </c>
      <c r="L204" s="8"/>
      <c r="M204" s="8" t="str">
        <f t="shared" ca="1" si="11"/>
        <v>no</v>
      </c>
      <c r="Q204" s="23" t="str" cm="1">
        <f t="array" aca="1" ref="Q204" ca="1">_xlfn.IFS(J204="no","no",$B$10="si","si")</f>
        <v>si</v>
      </c>
    </row>
    <row r="205" spans="1:17" x14ac:dyDescent="0.3">
      <c r="A205" s="63" t="s">
        <v>860</v>
      </c>
      <c r="B205" s="224" t="s">
        <v>44</v>
      </c>
      <c r="C205" s="225" t="s">
        <v>861</v>
      </c>
      <c r="D205" s="38" t="s">
        <v>57</v>
      </c>
      <c r="E205" s="37" t="s">
        <v>862</v>
      </c>
      <c r="F205" s="38" t="s">
        <v>430</v>
      </c>
      <c r="G205" s="39" t="s">
        <v>9714</v>
      </c>
      <c r="H205" s="40">
        <v>43518</v>
      </c>
      <c r="I205" s="41">
        <f>Table16[[#This Row],[Fecha 
de 
expedición]]+1461</f>
        <v>44979</v>
      </c>
      <c r="J205" s="244" t="str">
        <f t="shared" ca="1" si="9"/>
        <v>no</v>
      </c>
      <c r="K205" s="8" t="str">
        <f t="shared" ca="1" si="10"/>
        <v/>
      </c>
      <c r="L205" s="8"/>
      <c r="M205" s="8" t="str">
        <f t="shared" ca="1" si="11"/>
        <v>si</v>
      </c>
      <c r="Q205" s="23" t="str" cm="1">
        <f t="array" aca="1" ref="Q205" ca="1">_xlfn.IFS(J205="no","no",$B$10="si","si")</f>
        <v>no</v>
      </c>
    </row>
    <row r="206" spans="1:17" x14ac:dyDescent="0.3">
      <c r="A206" s="63" t="s">
        <v>864</v>
      </c>
      <c r="B206" s="224" t="s">
        <v>44</v>
      </c>
      <c r="C206" s="225" t="s">
        <v>865</v>
      </c>
      <c r="D206" s="38" t="s">
        <v>57</v>
      </c>
      <c r="E206" s="37" t="s">
        <v>866</v>
      </c>
      <c r="F206" s="38" t="s">
        <v>835</v>
      </c>
      <c r="G206" s="39" t="s">
        <v>867</v>
      </c>
      <c r="H206" s="40">
        <v>44326</v>
      </c>
      <c r="I206" s="41">
        <f>Table16[[#This Row],[Fecha 
de 
expedición]]+1461</f>
        <v>45787</v>
      </c>
      <c r="J206" s="244" t="str">
        <f t="shared" ca="1" si="9"/>
        <v>si</v>
      </c>
      <c r="K206" s="8" t="str">
        <f t="shared" ca="1" si="10"/>
        <v/>
      </c>
      <c r="L206" s="8"/>
      <c r="M206" s="8" t="str">
        <f t="shared" ca="1" si="11"/>
        <v>no</v>
      </c>
      <c r="Q206" s="23" t="str" cm="1">
        <f t="array" aca="1" ref="Q206" ca="1">_xlfn.IFS(J206="no","no",$B$10="si","si")</f>
        <v>si</v>
      </c>
    </row>
    <row r="207" spans="1:17" x14ac:dyDescent="0.3">
      <c r="A207" s="61" t="s">
        <v>868</v>
      </c>
      <c r="B207" s="224" t="s">
        <v>44</v>
      </c>
      <c r="C207" s="225" t="s">
        <v>869</v>
      </c>
      <c r="D207" s="38" t="s">
        <v>57</v>
      </c>
      <c r="E207" s="58" t="s">
        <v>870</v>
      </c>
      <c r="F207" s="38" t="s">
        <v>204</v>
      </c>
      <c r="G207" s="39" t="s">
        <v>871</v>
      </c>
      <c r="H207" s="40">
        <v>44383</v>
      </c>
      <c r="I207" s="41">
        <f>Table16[[#This Row],[Fecha 
de 
expedición]]+1461</f>
        <v>45844</v>
      </c>
      <c r="J207" s="244" t="str">
        <f t="shared" ca="1" si="9"/>
        <v>si</v>
      </c>
      <c r="K207" s="8" t="str">
        <f t="shared" ca="1" si="10"/>
        <v/>
      </c>
      <c r="L207" s="8"/>
      <c r="M207" s="8" t="str">
        <f t="shared" ca="1" si="11"/>
        <v>no</v>
      </c>
      <c r="Q207" s="23" t="str" cm="1">
        <f t="array" aca="1" ref="Q207" ca="1">_xlfn.IFS(J207="no","no",$B$10="si","si")</f>
        <v>si</v>
      </c>
    </row>
    <row r="208" spans="1:17" x14ac:dyDescent="0.3">
      <c r="A208" s="61" t="s">
        <v>872</v>
      </c>
      <c r="B208" s="224" t="s">
        <v>44</v>
      </c>
      <c r="C208" s="225" t="s">
        <v>873</v>
      </c>
      <c r="D208" s="38" t="s">
        <v>57</v>
      </c>
      <c r="E208" s="235" t="s">
        <v>874</v>
      </c>
      <c r="F208" s="38" t="s">
        <v>53</v>
      </c>
      <c r="G208" s="39" t="s">
        <v>875</v>
      </c>
      <c r="H208" s="81">
        <v>44518</v>
      </c>
      <c r="I208" s="84">
        <f>Table16[[#This Row],[Fecha 
de 
expedición]]+1461</f>
        <v>45979</v>
      </c>
      <c r="J208" s="244" t="str">
        <f t="shared" ca="1" si="9"/>
        <v>si</v>
      </c>
      <c r="K208" s="8" t="str">
        <f t="shared" ca="1" si="10"/>
        <v/>
      </c>
      <c r="L208" s="8"/>
      <c r="M208" s="8" t="str">
        <f t="shared" ca="1" si="11"/>
        <v>no</v>
      </c>
      <c r="Q208" s="23" t="str" cm="1">
        <f t="array" aca="1" ref="Q208" ca="1">_xlfn.IFS(J208="no","no",$B$10="si","si")</f>
        <v>si</v>
      </c>
    </row>
    <row r="209" spans="1:17" x14ac:dyDescent="0.3">
      <c r="A209" s="63" t="s">
        <v>876</v>
      </c>
      <c r="B209" s="224" t="s">
        <v>44</v>
      </c>
      <c r="C209" s="225" t="s">
        <v>877</v>
      </c>
      <c r="D209" s="38" t="s">
        <v>46</v>
      </c>
      <c r="E209" s="37" t="s">
        <v>878</v>
      </c>
      <c r="F209" s="38" t="s">
        <v>443</v>
      </c>
      <c r="G209" s="39" t="s">
        <v>879</v>
      </c>
      <c r="H209" s="40">
        <v>44589</v>
      </c>
      <c r="I209" s="41">
        <f>Table16[[#This Row],[Fecha 
de 
expedición]]+1461</f>
        <v>46050</v>
      </c>
      <c r="J209" s="244" t="str">
        <f t="shared" ref="J209:J272" ca="1" si="12">IF(I209&gt;=TODAY(),"si","no")</f>
        <v>si</v>
      </c>
      <c r="K209" s="8" t="str">
        <f t="shared" ref="K209:K272" ca="1" si="13">IF(ABS(_xlfn.DAYS(TODAY(),I209))&lt;$B$9,"Debe renovar licencia luego de curso de 8 horas","")</f>
        <v/>
      </c>
      <c r="L209" s="8"/>
      <c r="M209" s="8" t="str">
        <f t="shared" ref="M209:M272" ca="1" si="14">IF(AND(J209="no",$B$10="si"),"si","no")</f>
        <v>no</v>
      </c>
      <c r="Q209" s="23" t="str" cm="1">
        <f t="array" aca="1" ref="Q209" ca="1">_xlfn.IFS(J209="no","no",$B$10="si","si")</f>
        <v>si</v>
      </c>
    </row>
    <row r="210" spans="1:17" x14ac:dyDescent="0.3">
      <c r="A210" s="61" t="s">
        <v>880</v>
      </c>
      <c r="B210" s="224" t="s">
        <v>44</v>
      </c>
      <c r="C210" s="225" t="s">
        <v>881</v>
      </c>
      <c r="D210" s="38" t="s">
        <v>57</v>
      </c>
      <c r="E210" s="235" t="s">
        <v>882</v>
      </c>
      <c r="F210" s="38" t="s">
        <v>589</v>
      </c>
      <c r="G210" s="39" t="s">
        <v>883</v>
      </c>
      <c r="H210" s="81">
        <v>44648</v>
      </c>
      <c r="I210" s="84">
        <f>Table16[[#This Row],[Fecha 
de 
expedición]]+1461</f>
        <v>46109</v>
      </c>
      <c r="J210" s="244" t="str">
        <f t="shared" ca="1" si="12"/>
        <v>si</v>
      </c>
      <c r="K210" s="8" t="str">
        <f t="shared" ca="1" si="13"/>
        <v/>
      </c>
      <c r="L210" s="8"/>
      <c r="M210" s="8" t="str">
        <f t="shared" ca="1" si="14"/>
        <v>no</v>
      </c>
      <c r="Q210" s="23" t="str" cm="1">
        <f t="array" aca="1" ref="Q210" ca="1">_xlfn.IFS(J210="no","no",$B$10="si","si")</f>
        <v>si</v>
      </c>
    </row>
    <row r="211" spans="1:17" x14ac:dyDescent="0.3">
      <c r="A211" s="213" t="s">
        <v>884</v>
      </c>
      <c r="B211" s="226" t="s">
        <v>44</v>
      </c>
      <c r="C211" s="227" t="s">
        <v>885</v>
      </c>
      <c r="D211" s="214" t="s">
        <v>57</v>
      </c>
      <c r="E211" s="178" t="s">
        <v>886</v>
      </c>
      <c r="F211" s="45" t="s">
        <v>887</v>
      </c>
      <c r="G211" s="46" t="s">
        <v>888</v>
      </c>
      <c r="H211" s="211">
        <v>44908</v>
      </c>
      <c r="I211" s="41">
        <f>Table16[[#This Row],[Fecha 
de 
expedición]]+1461</f>
        <v>46369</v>
      </c>
      <c r="J211" s="228" t="str">
        <f t="shared" ca="1" si="12"/>
        <v>si</v>
      </c>
      <c r="K211" s="8" t="str">
        <f t="shared" ca="1" si="13"/>
        <v/>
      </c>
      <c r="L211" s="8"/>
      <c r="M211" s="8" t="str">
        <f t="shared" ca="1" si="14"/>
        <v>no</v>
      </c>
      <c r="Q211" s="23" t="str" cm="1">
        <f t="array" aca="1" ref="Q211" ca="1">_xlfn.IFS(J211="no","no",$B$10="si","si")</f>
        <v>si</v>
      </c>
    </row>
    <row r="212" spans="1:17" x14ac:dyDescent="0.3">
      <c r="A212" s="63" t="s">
        <v>889</v>
      </c>
      <c r="B212" s="224" t="s">
        <v>44</v>
      </c>
      <c r="C212" s="225" t="s">
        <v>890</v>
      </c>
      <c r="D212" s="38" t="s">
        <v>57</v>
      </c>
      <c r="E212" s="37" t="s">
        <v>891</v>
      </c>
      <c r="F212" s="38" t="s">
        <v>892</v>
      </c>
      <c r="G212" s="39" t="s">
        <v>893</v>
      </c>
      <c r="H212" s="40">
        <v>44713</v>
      </c>
      <c r="I212" s="41">
        <f>Table16[[#This Row],[Fecha 
de 
expedición]]+1461</f>
        <v>46174</v>
      </c>
      <c r="J212" s="244" t="str">
        <f t="shared" ca="1" si="12"/>
        <v>si</v>
      </c>
      <c r="K212" s="8" t="str">
        <f t="shared" ca="1" si="13"/>
        <v/>
      </c>
      <c r="L212" s="8"/>
      <c r="M212" s="8" t="str">
        <f t="shared" ca="1" si="14"/>
        <v>no</v>
      </c>
      <c r="Q212" s="23" t="str" cm="1">
        <f t="array" aca="1" ref="Q212" ca="1">_xlfn.IFS(J212="no","no",$B$10="si","si")</f>
        <v>si</v>
      </c>
    </row>
    <row r="213" spans="1:17" x14ac:dyDescent="0.3">
      <c r="A213" s="63" t="s">
        <v>894</v>
      </c>
      <c r="B213" s="224" t="s">
        <v>44</v>
      </c>
      <c r="C213" s="225" t="s">
        <v>895</v>
      </c>
      <c r="D213" s="38" t="s">
        <v>57</v>
      </c>
      <c r="E213" s="37" t="s">
        <v>896</v>
      </c>
      <c r="F213" s="38" t="s">
        <v>555</v>
      </c>
      <c r="G213" s="39" t="s">
        <v>9717</v>
      </c>
      <c r="H213" s="40">
        <v>43502</v>
      </c>
      <c r="I213" s="41">
        <f>Table16[[#This Row],[Fecha 
de 
expedición]]+1461</f>
        <v>44963</v>
      </c>
      <c r="J213" s="244" t="str">
        <f t="shared" ca="1" si="12"/>
        <v>no</v>
      </c>
      <c r="K213" s="8" t="str">
        <f t="shared" ca="1" si="13"/>
        <v/>
      </c>
      <c r="L213" s="8"/>
      <c r="M213" s="8" t="str">
        <f t="shared" ca="1" si="14"/>
        <v>si</v>
      </c>
      <c r="Q213" s="23" t="str" cm="1">
        <f t="array" aca="1" ref="Q213" ca="1">_xlfn.IFS(J213="no","no",$B$10="si","si")</f>
        <v>no</v>
      </c>
    </row>
    <row r="214" spans="1:17" x14ac:dyDescent="0.3">
      <c r="A214" s="63" t="s">
        <v>898</v>
      </c>
      <c r="B214" s="224" t="s">
        <v>44</v>
      </c>
      <c r="C214" s="225" t="s">
        <v>899</v>
      </c>
      <c r="D214" s="38" t="s">
        <v>57</v>
      </c>
      <c r="E214" s="37"/>
      <c r="F214" s="38" t="s">
        <v>89</v>
      </c>
      <c r="G214" s="39" t="s">
        <v>900</v>
      </c>
      <c r="H214" s="40">
        <v>43608</v>
      </c>
      <c r="I214" s="41">
        <f>Table16[[#This Row],[Fecha 
de 
expedición]]+1461</f>
        <v>45069</v>
      </c>
      <c r="J214" s="244" t="str">
        <f t="shared" ca="1" si="12"/>
        <v>no</v>
      </c>
      <c r="K214" s="8" t="str">
        <f t="shared" ca="1" si="13"/>
        <v/>
      </c>
      <c r="L214" s="8"/>
      <c r="M214" s="8" t="str">
        <f t="shared" ca="1" si="14"/>
        <v>si</v>
      </c>
      <c r="Q214" s="23" t="str" cm="1">
        <f t="array" aca="1" ref="Q214" ca="1">_xlfn.IFS(J214="no","no",$B$10="si","si")</f>
        <v>no</v>
      </c>
    </row>
    <row r="215" spans="1:17" x14ac:dyDescent="0.3">
      <c r="A215" s="61" t="s">
        <v>901</v>
      </c>
      <c r="B215" s="224" t="s">
        <v>44</v>
      </c>
      <c r="C215" s="225" t="s">
        <v>902</v>
      </c>
      <c r="D215" s="38" t="s">
        <v>57</v>
      </c>
      <c r="E215" s="235" t="s">
        <v>903</v>
      </c>
      <c r="F215" s="38" t="s">
        <v>416</v>
      </c>
      <c r="G215" s="39" t="s">
        <v>904</v>
      </c>
      <c r="H215" s="81">
        <v>44707</v>
      </c>
      <c r="I215" s="84">
        <f>Table16[[#This Row],[Fecha 
de 
expedición]]+1461</f>
        <v>46168</v>
      </c>
      <c r="J215" s="244" t="str">
        <f t="shared" ca="1" si="12"/>
        <v>si</v>
      </c>
      <c r="K215" s="8" t="str">
        <f t="shared" ca="1" si="13"/>
        <v/>
      </c>
      <c r="L215" s="8"/>
      <c r="M215" s="8" t="str">
        <f t="shared" ca="1" si="14"/>
        <v>no</v>
      </c>
      <c r="Q215" s="23" t="str" cm="1">
        <f t="array" aca="1" ref="Q215" ca="1">_xlfn.IFS(J215="no","no",$B$10="si","si")</f>
        <v>si</v>
      </c>
    </row>
    <row r="216" spans="1:17" x14ac:dyDescent="0.3">
      <c r="A216" s="63" t="s">
        <v>905</v>
      </c>
      <c r="B216" s="224" t="s">
        <v>44</v>
      </c>
      <c r="C216" s="225" t="s">
        <v>906</v>
      </c>
      <c r="D216" s="38" t="s">
        <v>57</v>
      </c>
      <c r="E216" s="82" t="s">
        <v>907</v>
      </c>
      <c r="F216" s="38" t="s">
        <v>619</v>
      </c>
      <c r="G216" s="39" t="s">
        <v>908</v>
      </c>
      <c r="H216" s="40">
        <v>44866</v>
      </c>
      <c r="I216" s="41">
        <f>Table16[[#This Row],[Fecha 
de 
expedición]]+1461</f>
        <v>46327</v>
      </c>
      <c r="J216" s="244" t="str">
        <f t="shared" ca="1" si="12"/>
        <v>si</v>
      </c>
      <c r="K216" s="8" t="str">
        <f t="shared" ca="1" si="13"/>
        <v/>
      </c>
      <c r="L216" s="8"/>
      <c r="M216" s="8" t="str">
        <f t="shared" ca="1" si="14"/>
        <v>no</v>
      </c>
      <c r="Q216" s="23" t="str" cm="1">
        <f t="array" aca="1" ref="Q216" ca="1">_xlfn.IFS(J216="no","no",$B$10="si","si")</f>
        <v>si</v>
      </c>
    </row>
    <row r="217" spans="1:17" x14ac:dyDescent="0.3">
      <c r="A217" s="63" t="s">
        <v>909</v>
      </c>
      <c r="B217" s="224" t="s">
        <v>44</v>
      </c>
      <c r="C217" s="225" t="s">
        <v>910</v>
      </c>
      <c r="D217" s="38" t="s">
        <v>46</v>
      </c>
      <c r="E217" s="37" t="s">
        <v>911</v>
      </c>
      <c r="F217" s="38" t="s">
        <v>325</v>
      </c>
      <c r="G217" s="39" t="s">
        <v>912</v>
      </c>
      <c r="H217" s="40">
        <v>44853</v>
      </c>
      <c r="I217" s="41">
        <f>Table16[[#This Row],[Fecha 
de 
expedición]]+1461</f>
        <v>46314</v>
      </c>
      <c r="J217" s="244" t="str">
        <f t="shared" ca="1" si="12"/>
        <v>si</v>
      </c>
      <c r="K217" s="8" t="str">
        <f t="shared" ca="1" si="13"/>
        <v/>
      </c>
      <c r="L217" s="8"/>
      <c r="M217" s="8" t="str">
        <f t="shared" ca="1" si="14"/>
        <v>no</v>
      </c>
      <c r="Q217" s="23" t="str" cm="1">
        <f t="array" aca="1" ref="Q217" ca="1">_xlfn.IFS(J217="no","no",$B$10="si","si")</f>
        <v>si</v>
      </c>
    </row>
    <row r="218" spans="1:17" x14ac:dyDescent="0.3">
      <c r="A218" s="61" t="s">
        <v>913</v>
      </c>
      <c r="B218" s="224" t="s">
        <v>44</v>
      </c>
      <c r="C218" s="225" t="s">
        <v>914</v>
      </c>
      <c r="D218" s="38" t="s">
        <v>57</v>
      </c>
      <c r="E218" s="235" t="s">
        <v>915</v>
      </c>
      <c r="F218" s="38" t="s">
        <v>655</v>
      </c>
      <c r="G218" s="39" t="s">
        <v>916</v>
      </c>
      <c r="H218" s="81">
        <v>44687</v>
      </c>
      <c r="I218" s="84">
        <f>Table16[[#This Row],[Fecha 
de 
expedición]]+1461</f>
        <v>46148</v>
      </c>
      <c r="J218" s="244" t="str">
        <f t="shared" ca="1" si="12"/>
        <v>si</v>
      </c>
      <c r="K218" s="8" t="str">
        <f t="shared" ca="1" si="13"/>
        <v/>
      </c>
      <c r="L218" s="8"/>
      <c r="M218" s="8" t="str">
        <f t="shared" ca="1" si="14"/>
        <v>no</v>
      </c>
      <c r="Q218" s="23" t="str" cm="1">
        <f t="array" aca="1" ref="Q218" ca="1">_xlfn.IFS(J218="no","no",$B$10="si","si")</f>
        <v>si</v>
      </c>
    </row>
    <row r="219" spans="1:17" x14ac:dyDescent="0.3">
      <c r="A219" s="213" t="s">
        <v>917</v>
      </c>
      <c r="B219" s="226" t="s">
        <v>44</v>
      </c>
      <c r="C219" s="227" t="s">
        <v>918</v>
      </c>
      <c r="D219" s="214" t="s">
        <v>57</v>
      </c>
      <c r="E219" s="58" t="s">
        <v>919</v>
      </c>
      <c r="F219" s="45" t="s">
        <v>53</v>
      </c>
      <c r="G219" s="46" t="s">
        <v>920</v>
      </c>
      <c r="H219" s="211">
        <v>44893</v>
      </c>
      <c r="I219" s="41">
        <f>Table16[[#This Row],[Fecha 
de 
expedición]]+1461</f>
        <v>46354</v>
      </c>
      <c r="J219" s="228" t="str">
        <f t="shared" ca="1" si="12"/>
        <v>si</v>
      </c>
      <c r="K219" s="8" t="str">
        <f t="shared" ca="1" si="13"/>
        <v/>
      </c>
      <c r="L219" s="8"/>
      <c r="M219" s="8" t="str">
        <f t="shared" ca="1" si="14"/>
        <v>no</v>
      </c>
      <c r="Q219" s="23" t="str" cm="1">
        <f t="array" aca="1" ref="Q219" ca="1">_xlfn.IFS(J219="no","no",$B$10="si","si")</f>
        <v>si</v>
      </c>
    </row>
    <row r="220" spans="1:17" x14ac:dyDescent="0.3">
      <c r="A220" s="63" t="s">
        <v>921</v>
      </c>
      <c r="B220" s="224" t="s">
        <v>44</v>
      </c>
      <c r="C220" s="225" t="s">
        <v>922</v>
      </c>
      <c r="D220" s="38" t="s">
        <v>57</v>
      </c>
      <c r="E220" s="37" t="s">
        <v>923</v>
      </c>
      <c r="F220" s="38" t="s">
        <v>924</v>
      </c>
      <c r="G220" s="39" t="s">
        <v>925</v>
      </c>
      <c r="H220" s="40">
        <v>44713</v>
      </c>
      <c r="I220" s="41">
        <f>Table16[[#This Row],[Fecha 
de 
expedición]]+1461</f>
        <v>46174</v>
      </c>
      <c r="J220" s="244" t="str">
        <f t="shared" ca="1" si="12"/>
        <v>si</v>
      </c>
      <c r="K220" s="8" t="str">
        <f t="shared" ca="1" si="13"/>
        <v/>
      </c>
      <c r="L220" s="8"/>
      <c r="M220" s="8" t="str">
        <f t="shared" ca="1" si="14"/>
        <v>no</v>
      </c>
      <c r="Q220" s="23" t="str" cm="1">
        <f t="array" aca="1" ref="Q220" ca="1">_xlfn.IFS(J220="no","no",$B$10="si","si")</f>
        <v>si</v>
      </c>
    </row>
    <row r="221" spans="1:17" x14ac:dyDescent="0.3">
      <c r="A221" s="63" t="s">
        <v>926</v>
      </c>
      <c r="B221" s="224" t="s">
        <v>44</v>
      </c>
      <c r="C221" s="225" t="s">
        <v>927</v>
      </c>
      <c r="D221" s="38" t="s">
        <v>57</v>
      </c>
      <c r="E221" s="37" t="s">
        <v>928</v>
      </c>
      <c r="F221" s="38" t="s">
        <v>929</v>
      </c>
      <c r="G221" s="39" t="s">
        <v>930</v>
      </c>
      <c r="H221" s="40">
        <v>44865</v>
      </c>
      <c r="I221" s="41">
        <f>Table16[[#This Row],[Fecha 
de 
expedición]]+1461</f>
        <v>46326</v>
      </c>
      <c r="J221" s="244" t="str">
        <f t="shared" ca="1" si="12"/>
        <v>si</v>
      </c>
      <c r="K221" s="8" t="str">
        <f t="shared" ca="1" si="13"/>
        <v/>
      </c>
      <c r="L221" s="8"/>
      <c r="M221" s="8" t="str">
        <f t="shared" ca="1" si="14"/>
        <v>no</v>
      </c>
      <c r="Q221" s="23" t="str" cm="1">
        <f t="array" aca="1" ref="Q221" ca="1">_xlfn.IFS(J221="no","no",$B$10="si","si")</f>
        <v>si</v>
      </c>
    </row>
    <row r="222" spans="1:17" x14ac:dyDescent="0.3">
      <c r="A222" s="61" t="s">
        <v>931</v>
      </c>
      <c r="B222" s="224" t="s">
        <v>44</v>
      </c>
      <c r="C222" s="225" t="s">
        <v>932</v>
      </c>
      <c r="D222" s="38" t="s">
        <v>57</v>
      </c>
      <c r="E222" s="235" t="s">
        <v>933</v>
      </c>
      <c r="F222" s="38" t="s">
        <v>99</v>
      </c>
      <c r="G222" s="39" t="s">
        <v>934</v>
      </c>
      <c r="H222" s="81">
        <v>44713</v>
      </c>
      <c r="I222" s="84">
        <f>Table16[[#This Row],[Fecha 
de 
expedición]]+1461</f>
        <v>46174</v>
      </c>
      <c r="J222" s="244" t="str">
        <f t="shared" ca="1" si="12"/>
        <v>si</v>
      </c>
      <c r="K222" s="8" t="str">
        <f t="shared" ca="1" si="13"/>
        <v/>
      </c>
      <c r="L222" s="8"/>
      <c r="M222" s="8" t="str">
        <f t="shared" ca="1" si="14"/>
        <v>no</v>
      </c>
      <c r="Q222" s="23" t="str" cm="1">
        <f t="array" aca="1" ref="Q222" ca="1">_xlfn.IFS(J222="no","no",$B$10="si","si")</f>
        <v>si</v>
      </c>
    </row>
    <row r="223" spans="1:17" x14ac:dyDescent="0.3">
      <c r="A223" s="63" t="s">
        <v>935</v>
      </c>
      <c r="B223" s="224" t="s">
        <v>44</v>
      </c>
      <c r="C223" s="225" t="s">
        <v>936</v>
      </c>
      <c r="D223" s="38" t="s">
        <v>46</v>
      </c>
      <c r="E223" s="37" t="s">
        <v>937</v>
      </c>
      <c r="F223" s="38" t="s">
        <v>267</v>
      </c>
      <c r="G223" s="39" t="s">
        <v>9720</v>
      </c>
      <c r="H223" s="40">
        <v>43539</v>
      </c>
      <c r="I223" s="41">
        <f>Table16[[#This Row],[Fecha 
de 
expedición]]+1461</f>
        <v>45000</v>
      </c>
      <c r="J223" s="244" t="str">
        <f t="shared" ca="1" si="12"/>
        <v>no</v>
      </c>
      <c r="K223" s="8" t="str">
        <f t="shared" ca="1" si="13"/>
        <v/>
      </c>
      <c r="L223" s="8"/>
      <c r="M223" s="8" t="str">
        <f t="shared" ca="1" si="14"/>
        <v>si</v>
      </c>
      <c r="Q223" s="23" t="str" cm="1">
        <f t="array" aca="1" ref="Q223" ca="1">_xlfn.IFS(J223="no","no",$B$10="si","si")</f>
        <v>no</v>
      </c>
    </row>
    <row r="224" spans="1:17" x14ac:dyDescent="0.3">
      <c r="A224" s="63" t="s">
        <v>939</v>
      </c>
      <c r="B224" s="224" t="s">
        <v>44</v>
      </c>
      <c r="C224" s="225" t="s">
        <v>940</v>
      </c>
      <c r="D224" s="38" t="s">
        <v>57</v>
      </c>
      <c r="E224" s="37" t="s">
        <v>941</v>
      </c>
      <c r="F224" s="38" t="s">
        <v>237</v>
      </c>
      <c r="G224" s="39" t="s">
        <v>942</v>
      </c>
      <c r="H224" s="40">
        <v>44879</v>
      </c>
      <c r="I224" s="41">
        <f>Table16[[#This Row],[Fecha 
de 
expedición]]+1461</f>
        <v>46340</v>
      </c>
      <c r="J224" s="244" t="str">
        <f t="shared" ca="1" si="12"/>
        <v>si</v>
      </c>
      <c r="K224" s="8" t="str">
        <f t="shared" ca="1" si="13"/>
        <v/>
      </c>
      <c r="L224" s="8"/>
      <c r="M224" s="8" t="str">
        <f t="shared" ca="1" si="14"/>
        <v>no</v>
      </c>
      <c r="Q224" s="23" t="str" cm="1">
        <f t="array" aca="1" ref="Q224" ca="1">_xlfn.IFS(J224="no","no",$B$10="si","si")</f>
        <v>si</v>
      </c>
    </row>
    <row r="225" spans="1:17" x14ac:dyDescent="0.3">
      <c r="A225" s="63" t="s">
        <v>943</v>
      </c>
      <c r="B225" s="224" t="s">
        <v>62</v>
      </c>
      <c r="C225" s="225" t="s">
        <v>944</v>
      </c>
      <c r="D225" s="38" t="s">
        <v>57</v>
      </c>
      <c r="E225" s="37" t="s">
        <v>945</v>
      </c>
      <c r="F225" s="38" t="s">
        <v>655</v>
      </c>
      <c r="G225" s="39" t="s">
        <v>946</v>
      </c>
      <c r="H225" s="40">
        <v>43235</v>
      </c>
      <c r="I225" s="41">
        <f>Table16[[#This Row],[Fecha 
de 
expedición]]+1461</f>
        <v>44696</v>
      </c>
      <c r="J225" s="244" t="str">
        <f t="shared" ca="1" si="12"/>
        <v>no</v>
      </c>
      <c r="K225" s="8" t="str">
        <f t="shared" ca="1" si="13"/>
        <v/>
      </c>
      <c r="L225" s="8"/>
      <c r="M225" s="8" t="str">
        <f t="shared" ca="1" si="14"/>
        <v>si</v>
      </c>
      <c r="Q225" s="23" t="str" cm="1">
        <f t="array" aca="1" ref="Q225" ca="1">_xlfn.IFS(J225="no","no",$B$10="si","si")</f>
        <v>no</v>
      </c>
    </row>
    <row r="226" spans="1:17" x14ac:dyDescent="0.3">
      <c r="A226" s="63" t="s">
        <v>947</v>
      </c>
      <c r="B226" s="224" t="s">
        <v>44</v>
      </c>
      <c r="C226" s="225" t="s">
        <v>948</v>
      </c>
      <c r="D226" s="38" t="s">
        <v>57</v>
      </c>
      <c r="E226" s="37" t="s">
        <v>949</v>
      </c>
      <c r="F226" s="38" t="s">
        <v>402</v>
      </c>
      <c r="G226" s="39" t="s">
        <v>9722</v>
      </c>
      <c r="H226" s="40">
        <v>43453</v>
      </c>
      <c r="I226" s="41">
        <f>Table16[[#This Row],[Fecha 
de 
expedición]]+1461</f>
        <v>44914</v>
      </c>
      <c r="J226" s="244" t="str">
        <f t="shared" ca="1" si="12"/>
        <v>no</v>
      </c>
      <c r="K226" s="8" t="str">
        <f t="shared" ca="1" si="13"/>
        <v/>
      </c>
      <c r="L226" s="8"/>
      <c r="M226" s="8" t="str">
        <f t="shared" ca="1" si="14"/>
        <v>si</v>
      </c>
      <c r="Q226" s="23" t="str" cm="1">
        <f t="array" aca="1" ref="Q226" ca="1">_xlfn.IFS(J226="no","no",$B$10="si","si")</f>
        <v>no</v>
      </c>
    </row>
    <row r="227" spans="1:17" x14ac:dyDescent="0.3">
      <c r="A227" s="61" t="s">
        <v>951</v>
      </c>
      <c r="B227" s="224" t="s">
        <v>44</v>
      </c>
      <c r="C227" s="225" t="s">
        <v>952</v>
      </c>
      <c r="D227" s="38" t="s">
        <v>46</v>
      </c>
      <c r="E227" s="58" t="s">
        <v>953</v>
      </c>
      <c r="F227" s="38" t="s">
        <v>74</v>
      </c>
      <c r="G227" s="39" t="s">
        <v>954</v>
      </c>
      <c r="H227" s="40">
        <v>44370</v>
      </c>
      <c r="I227" s="41">
        <f>Table16[[#This Row],[Fecha 
de 
expedición]]+1461</f>
        <v>45831</v>
      </c>
      <c r="J227" s="244" t="str">
        <f t="shared" ca="1" si="12"/>
        <v>si</v>
      </c>
      <c r="K227" s="8" t="str">
        <f t="shared" ca="1" si="13"/>
        <v/>
      </c>
      <c r="L227" s="8"/>
      <c r="M227" s="8" t="str">
        <f t="shared" ca="1" si="14"/>
        <v>no</v>
      </c>
      <c r="Q227" s="23" t="str" cm="1">
        <f t="array" aca="1" ref="Q227" ca="1">_xlfn.IFS(J227="no","no",$B$10="si","si")</f>
        <v>si</v>
      </c>
    </row>
    <row r="228" spans="1:17" x14ac:dyDescent="0.3">
      <c r="A228" s="63" t="s">
        <v>955</v>
      </c>
      <c r="B228" s="224" t="s">
        <v>44</v>
      </c>
      <c r="C228" s="225" t="s">
        <v>956</v>
      </c>
      <c r="D228" s="38" t="s">
        <v>57</v>
      </c>
      <c r="E228" s="37" t="s">
        <v>957</v>
      </c>
      <c r="F228" s="38" t="s">
        <v>411</v>
      </c>
      <c r="G228" s="39" t="s">
        <v>958</v>
      </c>
      <c r="H228" s="40">
        <v>44603</v>
      </c>
      <c r="I228" s="41">
        <f>Table16[[#This Row],[Fecha 
de 
expedición]]+1461</f>
        <v>46064</v>
      </c>
      <c r="J228" s="244" t="str">
        <f t="shared" ca="1" si="12"/>
        <v>si</v>
      </c>
      <c r="K228" s="8" t="str">
        <f t="shared" ca="1" si="13"/>
        <v/>
      </c>
      <c r="L228" s="8"/>
      <c r="M228" s="8" t="str">
        <f t="shared" ca="1" si="14"/>
        <v>no</v>
      </c>
      <c r="Q228" s="23" t="str" cm="1">
        <f t="array" aca="1" ref="Q228" ca="1">_xlfn.IFS(J228="no","no",$B$10="si","si")</f>
        <v>si</v>
      </c>
    </row>
    <row r="229" spans="1:17" x14ac:dyDescent="0.3">
      <c r="A229" s="61" t="s">
        <v>959</v>
      </c>
      <c r="B229" s="224" t="s">
        <v>44</v>
      </c>
      <c r="C229" s="225" t="s">
        <v>960</v>
      </c>
      <c r="D229" s="38" t="s">
        <v>57</v>
      </c>
      <c r="E229" s="235" t="s">
        <v>961</v>
      </c>
      <c r="F229" s="38" t="s">
        <v>89</v>
      </c>
      <c r="G229" s="39" t="s">
        <v>962</v>
      </c>
      <c r="H229" s="81">
        <v>44539</v>
      </c>
      <c r="I229" s="84">
        <f>Table16[[#This Row],[Fecha 
de 
expedición]]+1461</f>
        <v>46000</v>
      </c>
      <c r="J229" s="244" t="str">
        <f t="shared" ca="1" si="12"/>
        <v>si</v>
      </c>
      <c r="K229" s="8" t="str">
        <f t="shared" ca="1" si="13"/>
        <v/>
      </c>
      <c r="L229" s="8"/>
      <c r="M229" s="8" t="str">
        <f t="shared" ca="1" si="14"/>
        <v>no</v>
      </c>
      <c r="Q229" s="23" t="str" cm="1">
        <f t="array" aca="1" ref="Q229" ca="1">_xlfn.IFS(J229="no","no",$B$10="si","si")</f>
        <v>si</v>
      </c>
    </row>
    <row r="230" spans="1:17" x14ac:dyDescent="0.3">
      <c r="A230" s="61" t="s">
        <v>963</v>
      </c>
      <c r="B230" s="224" t="s">
        <v>44</v>
      </c>
      <c r="C230" s="225" t="s">
        <v>964</v>
      </c>
      <c r="D230" s="38" t="s">
        <v>57</v>
      </c>
      <c r="E230" s="235" t="s">
        <v>965</v>
      </c>
      <c r="F230" s="38" t="s">
        <v>655</v>
      </c>
      <c r="G230" s="39" t="s">
        <v>966</v>
      </c>
      <c r="H230" s="81">
        <v>44497</v>
      </c>
      <c r="I230" s="84">
        <f>Table16[[#This Row],[Fecha 
de 
expedición]]+1461</f>
        <v>45958</v>
      </c>
      <c r="J230" s="244" t="str">
        <f t="shared" ca="1" si="12"/>
        <v>si</v>
      </c>
      <c r="K230" s="8" t="str">
        <f t="shared" ca="1" si="13"/>
        <v/>
      </c>
      <c r="L230" s="8"/>
      <c r="M230" s="8" t="str">
        <f t="shared" ca="1" si="14"/>
        <v>no</v>
      </c>
      <c r="Q230" s="23" t="str" cm="1">
        <f t="array" aca="1" ref="Q230" ca="1">_xlfn.IFS(J230="no","no",$B$10="si","si")</f>
        <v>si</v>
      </c>
    </row>
    <row r="231" spans="1:17" x14ac:dyDescent="0.3">
      <c r="A231" s="61" t="s">
        <v>967</v>
      </c>
      <c r="B231" s="224" t="s">
        <v>44</v>
      </c>
      <c r="C231" s="225" t="s">
        <v>968</v>
      </c>
      <c r="D231" s="38" t="s">
        <v>57</v>
      </c>
      <c r="E231" s="235" t="s">
        <v>969</v>
      </c>
      <c r="F231" s="38" t="s">
        <v>129</v>
      </c>
      <c r="G231" s="39" t="s">
        <v>970</v>
      </c>
      <c r="H231" s="81">
        <v>44497</v>
      </c>
      <c r="I231" s="84">
        <f>Table16[[#This Row],[Fecha 
de 
expedición]]+1461</f>
        <v>45958</v>
      </c>
      <c r="J231" s="244" t="str">
        <f t="shared" ca="1" si="12"/>
        <v>si</v>
      </c>
      <c r="K231" s="8" t="str">
        <f t="shared" ca="1" si="13"/>
        <v/>
      </c>
      <c r="L231" s="8"/>
      <c r="M231" s="8" t="str">
        <f t="shared" ca="1" si="14"/>
        <v>no</v>
      </c>
      <c r="Q231" s="23" t="str" cm="1">
        <f t="array" aca="1" ref="Q231" ca="1">_xlfn.IFS(J231="no","no",$B$10="si","si")</f>
        <v>si</v>
      </c>
    </row>
    <row r="232" spans="1:17" x14ac:dyDescent="0.3">
      <c r="A232" s="63" t="s">
        <v>971</v>
      </c>
      <c r="B232" s="224" t="s">
        <v>44</v>
      </c>
      <c r="C232" s="225" t="s">
        <v>972</v>
      </c>
      <c r="D232" s="38" t="s">
        <v>57</v>
      </c>
      <c r="E232" s="37" t="s">
        <v>973</v>
      </c>
      <c r="F232" s="38" t="s">
        <v>325</v>
      </c>
      <c r="G232" s="39" t="s">
        <v>974</v>
      </c>
      <c r="H232" s="40">
        <v>43672</v>
      </c>
      <c r="I232" s="41">
        <f>Table16[[#This Row],[Fecha 
de 
expedición]]+1461</f>
        <v>45133</v>
      </c>
      <c r="J232" s="244" t="str">
        <f t="shared" ca="1" si="12"/>
        <v>no</v>
      </c>
      <c r="K232" s="8" t="str">
        <f t="shared" ca="1" si="13"/>
        <v/>
      </c>
      <c r="L232" s="8"/>
      <c r="M232" s="8" t="str">
        <f t="shared" ca="1" si="14"/>
        <v>si</v>
      </c>
      <c r="Q232" s="23" t="str" cm="1">
        <f t="array" aca="1" ref="Q232" ca="1">_xlfn.IFS(J232="no","no",$B$10="si","si")</f>
        <v>no</v>
      </c>
    </row>
    <row r="233" spans="1:17" x14ac:dyDescent="0.3">
      <c r="A233" s="63" t="s">
        <v>975</v>
      </c>
      <c r="B233" s="224" t="s">
        <v>44</v>
      </c>
      <c r="C233" s="225" t="s">
        <v>976</v>
      </c>
      <c r="D233" s="38" t="s">
        <v>57</v>
      </c>
      <c r="E233" s="37" t="s">
        <v>977</v>
      </c>
      <c r="F233" s="38" t="s">
        <v>168</v>
      </c>
      <c r="G233" s="39" t="s">
        <v>978</v>
      </c>
      <c r="H233" s="40">
        <v>43430</v>
      </c>
      <c r="I233" s="41">
        <f>Table16[[#This Row],[Fecha 
de 
expedición]]+1461</f>
        <v>44891</v>
      </c>
      <c r="J233" s="244" t="str">
        <f t="shared" ca="1" si="12"/>
        <v>no</v>
      </c>
      <c r="K233" s="8" t="str">
        <f t="shared" ca="1" si="13"/>
        <v/>
      </c>
      <c r="L233" s="8"/>
      <c r="M233" s="8" t="str">
        <f t="shared" ca="1" si="14"/>
        <v>si</v>
      </c>
      <c r="Q233" s="23" t="str" cm="1">
        <f t="array" aca="1" ref="Q233" ca="1">_xlfn.IFS(J233="no","no",$B$10="si","si")</f>
        <v>no</v>
      </c>
    </row>
    <row r="234" spans="1:17" x14ac:dyDescent="0.3">
      <c r="A234" s="63" t="s">
        <v>979</v>
      </c>
      <c r="B234" s="224" t="s">
        <v>44</v>
      </c>
      <c r="C234" s="225" t="s">
        <v>980</v>
      </c>
      <c r="D234" s="38" t="s">
        <v>57</v>
      </c>
      <c r="E234" s="37" t="s">
        <v>981</v>
      </c>
      <c r="F234" s="38" t="s">
        <v>844</v>
      </c>
      <c r="G234" s="39" t="s">
        <v>982</v>
      </c>
      <c r="H234" s="40">
        <v>44648</v>
      </c>
      <c r="I234" s="41">
        <f>Table16[[#This Row],[Fecha 
de 
expedición]]+1461</f>
        <v>46109</v>
      </c>
      <c r="J234" s="244" t="str">
        <f t="shared" ca="1" si="12"/>
        <v>si</v>
      </c>
      <c r="K234" s="8" t="str">
        <f t="shared" ca="1" si="13"/>
        <v/>
      </c>
      <c r="L234" s="8"/>
      <c r="M234" s="8" t="str">
        <f t="shared" ca="1" si="14"/>
        <v>no</v>
      </c>
      <c r="Q234" s="23" t="str" cm="1">
        <f t="array" aca="1" ref="Q234" ca="1">_xlfn.IFS(J234="no","no",$B$10="si","si")</f>
        <v>si</v>
      </c>
    </row>
    <row r="235" spans="1:17" x14ac:dyDescent="0.3">
      <c r="A235" s="63" t="s">
        <v>983</v>
      </c>
      <c r="B235" s="224" t="s">
        <v>44</v>
      </c>
      <c r="C235" s="225" t="s">
        <v>984</v>
      </c>
      <c r="D235" s="38" t="s">
        <v>57</v>
      </c>
      <c r="E235" s="37" t="s">
        <v>985</v>
      </c>
      <c r="F235" s="38" t="s">
        <v>416</v>
      </c>
      <c r="G235" s="39" t="s">
        <v>986</v>
      </c>
      <c r="H235" s="40">
        <v>44853</v>
      </c>
      <c r="I235" s="41">
        <f>Table16[[#This Row],[Fecha 
de 
expedición]]+1461</f>
        <v>46314</v>
      </c>
      <c r="J235" s="244" t="str">
        <f t="shared" ca="1" si="12"/>
        <v>si</v>
      </c>
      <c r="K235" s="8" t="str">
        <f t="shared" ca="1" si="13"/>
        <v/>
      </c>
      <c r="L235" s="8"/>
      <c r="M235" s="8" t="str">
        <f t="shared" ca="1" si="14"/>
        <v>no</v>
      </c>
      <c r="Q235" s="23" t="str" cm="1">
        <f t="array" aca="1" ref="Q235" ca="1">_xlfn.IFS(J235="no","no",$B$10="si","si")</f>
        <v>si</v>
      </c>
    </row>
    <row r="236" spans="1:17" x14ac:dyDescent="0.3">
      <c r="A236" s="61" t="s">
        <v>987</v>
      </c>
      <c r="B236" s="224" t="s">
        <v>44</v>
      </c>
      <c r="C236" s="225" t="s">
        <v>988</v>
      </c>
      <c r="D236" s="38" t="s">
        <v>57</v>
      </c>
      <c r="E236" s="235" t="s">
        <v>989</v>
      </c>
      <c r="F236" s="38" t="s">
        <v>835</v>
      </c>
      <c r="G236" s="39" t="s">
        <v>990</v>
      </c>
      <c r="H236" s="81">
        <v>44743</v>
      </c>
      <c r="I236" s="84">
        <f>Table16[[#This Row],[Fecha 
de 
expedición]]+1461</f>
        <v>46204</v>
      </c>
      <c r="J236" s="244" t="str">
        <f t="shared" ca="1" si="12"/>
        <v>si</v>
      </c>
      <c r="K236" s="8" t="str">
        <f t="shared" ca="1" si="13"/>
        <v/>
      </c>
      <c r="L236" s="8"/>
      <c r="M236" s="8" t="str">
        <f t="shared" ca="1" si="14"/>
        <v>no</v>
      </c>
      <c r="Q236" s="23" t="str" cm="1">
        <f t="array" aca="1" ref="Q236" ca="1">_xlfn.IFS(J236="no","no",$B$10="si","si")</f>
        <v>si</v>
      </c>
    </row>
    <row r="237" spans="1:17" x14ac:dyDescent="0.3">
      <c r="A237" s="63" t="s">
        <v>991</v>
      </c>
      <c r="B237" s="224" t="s">
        <v>44</v>
      </c>
      <c r="C237" s="225" t="s">
        <v>992</v>
      </c>
      <c r="D237" s="38" t="s">
        <v>57</v>
      </c>
      <c r="E237" s="37" t="s">
        <v>993</v>
      </c>
      <c r="F237" s="38" t="s">
        <v>994</v>
      </c>
      <c r="G237" s="39" t="s">
        <v>995</v>
      </c>
      <c r="H237" s="40">
        <v>44336</v>
      </c>
      <c r="I237" s="41">
        <f>Table16[[#This Row],[Fecha 
de 
expedición]]+1461</f>
        <v>45797</v>
      </c>
      <c r="J237" s="244" t="str">
        <f t="shared" ca="1" si="12"/>
        <v>si</v>
      </c>
      <c r="K237" s="8" t="str">
        <f t="shared" ca="1" si="13"/>
        <v/>
      </c>
      <c r="L237" s="8"/>
      <c r="M237" s="8" t="str">
        <f t="shared" ca="1" si="14"/>
        <v>no</v>
      </c>
      <c r="Q237" s="23" t="str" cm="1">
        <f t="array" aca="1" ref="Q237" ca="1">_xlfn.IFS(J237="no","no",$B$10="si","si")</f>
        <v>si</v>
      </c>
    </row>
    <row r="238" spans="1:17" x14ac:dyDescent="0.3">
      <c r="A238" s="63" t="s">
        <v>996</v>
      </c>
      <c r="B238" s="224" t="s">
        <v>44</v>
      </c>
      <c r="C238" s="225" t="s">
        <v>997</v>
      </c>
      <c r="D238" s="38" t="s">
        <v>57</v>
      </c>
      <c r="E238" s="37" t="s">
        <v>998</v>
      </c>
      <c r="F238" s="38" t="s">
        <v>453</v>
      </c>
      <c r="G238" s="39" t="s">
        <v>999</v>
      </c>
      <c r="H238" s="40">
        <v>44872</v>
      </c>
      <c r="I238" s="41">
        <f>Table16[[#This Row],[Fecha 
de 
expedición]]+1461</f>
        <v>46333</v>
      </c>
      <c r="J238" s="244" t="str">
        <f t="shared" ca="1" si="12"/>
        <v>si</v>
      </c>
      <c r="K238" s="8" t="str">
        <f t="shared" ca="1" si="13"/>
        <v/>
      </c>
      <c r="L238" s="8"/>
      <c r="M238" s="8" t="str">
        <f t="shared" ca="1" si="14"/>
        <v>no</v>
      </c>
      <c r="Q238" s="23" t="str" cm="1">
        <f t="array" aca="1" ref="Q238" ca="1">_xlfn.IFS(J238="no","no",$B$10="si","si")</f>
        <v>si</v>
      </c>
    </row>
    <row r="239" spans="1:17" x14ac:dyDescent="0.3">
      <c r="A239" s="63" t="s">
        <v>1000</v>
      </c>
      <c r="B239" s="224" t="s">
        <v>62</v>
      </c>
      <c r="C239" s="225" t="s">
        <v>1001</v>
      </c>
      <c r="D239" s="38" t="s">
        <v>46</v>
      </c>
      <c r="E239" s="37" t="s">
        <v>1002</v>
      </c>
      <c r="F239" s="38" t="s">
        <v>555</v>
      </c>
      <c r="G239" s="39" t="s">
        <v>1003</v>
      </c>
      <c r="H239" s="40">
        <v>43117</v>
      </c>
      <c r="I239" s="41">
        <f>Table16[[#This Row],[Fecha 
de 
expedición]]+1461</f>
        <v>44578</v>
      </c>
      <c r="J239" s="244" t="str">
        <f t="shared" ca="1" si="12"/>
        <v>no</v>
      </c>
      <c r="K239" s="8" t="str">
        <f t="shared" ca="1" si="13"/>
        <v/>
      </c>
      <c r="L239" s="8"/>
      <c r="M239" s="8" t="str">
        <f t="shared" ca="1" si="14"/>
        <v>si</v>
      </c>
      <c r="Q239" s="23" t="str" cm="1">
        <f t="array" aca="1" ref="Q239" ca="1">_xlfn.IFS(J239="no","no",$B$10="si","si")</f>
        <v>no</v>
      </c>
    </row>
    <row r="240" spans="1:17" x14ac:dyDescent="0.3">
      <c r="A240" s="61" t="s">
        <v>1004</v>
      </c>
      <c r="B240" s="224" t="s">
        <v>44</v>
      </c>
      <c r="C240" s="225" t="s">
        <v>1005</v>
      </c>
      <c r="D240" s="38" t="s">
        <v>57</v>
      </c>
      <c r="E240" s="235" t="s">
        <v>1006</v>
      </c>
      <c r="F240" s="38" t="s">
        <v>453</v>
      </c>
      <c r="G240" s="39" t="s">
        <v>1007</v>
      </c>
      <c r="H240" s="81">
        <v>44616</v>
      </c>
      <c r="I240" s="84">
        <f>Table16[[#This Row],[Fecha 
de 
expedición]]+1461</f>
        <v>46077</v>
      </c>
      <c r="J240" s="244" t="str">
        <f t="shared" ca="1" si="12"/>
        <v>si</v>
      </c>
      <c r="K240" s="8" t="str">
        <f t="shared" ca="1" si="13"/>
        <v/>
      </c>
      <c r="L240" s="8"/>
      <c r="M240" s="8" t="str">
        <f t="shared" ca="1" si="14"/>
        <v>no</v>
      </c>
      <c r="Q240" s="23" t="str" cm="1">
        <f t="array" aca="1" ref="Q240" ca="1">_xlfn.IFS(J240="no","no",$B$10="si","si")</f>
        <v>si</v>
      </c>
    </row>
    <row r="241" spans="1:17" x14ac:dyDescent="0.3">
      <c r="A241" s="63" t="s">
        <v>1008</v>
      </c>
      <c r="B241" s="224" t="s">
        <v>44</v>
      </c>
      <c r="C241" s="225" t="s">
        <v>1009</v>
      </c>
      <c r="D241" s="38" t="s">
        <v>57</v>
      </c>
      <c r="E241" s="37" t="s">
        <v>1010</v>
      </c>
      <c r="F241" s="38" t="s">
        <v>1011</v>
      </c>
      <c r="G241" s="39" t="s">
        <v>1012</v>
      </c>
      <c r="H241" s="40">
        <v>44333</v>
      </c>
      <c r="I241" s="41">
        <f>Table16[[#This Row],[Fecha 
de 
expedición]]+1461</f>
        <v>45794</v>
      </c>
      <c r="J241" s="244" t="str">
        <f t="shared" ca="1" si="12"/>
        <v>si</v>
      </c>
      <c r="K241" s="8" t="str">
        <f t="shared" ca="1" si="13"/>
        <v/>
      </c>
      <c r="L241" s="8"/>
      <c r="M241" s="8" t="str">
        <f t="shared" ca="1" si="14"/>
        <v>no</v>
      </c>
      <c r="Q241" s="23" t="str" cm="1">
        <f t="array" aca="1" ref="Q241" ca="1">_xlfn.IFS(J241="no","no",$B$10="si","si")</f>
        <v>si</v>
      </c>
    </row>
    <row r="242" spans="1:17" x14ac:dyDescent="0.3">
      <c r="A242" s="63" t="s">
        <v>1013</v>
      </c>
      <c r="B242" s="224" t="s">
        <v>44</v>
      </c>
      <c r="C242" s="225" t="s">
        <v>1014</v>
      </c>
      <c r="D242" s="38" t="s">
        <v>57</v>
      </c>
      <c r="E242" s="37" t="s">
        <v>1015</v>
      </c>
      <c r="F242" s="38" t="s">
        <v>285</v>
      </c>
      <c r="G242" s="39" t="s">
        <v>1016</v>
      </c>
      <c r="H242" s="40">
        <v>43585</v>
      </c>
      <c r="I242" s="41">
        <f>Table16[[#This Row],[Fecha 
de 
expedición]]+1461</f>
        <v>45046</v>
      </c>
      <c r="J242" s="244" t="str">
        <f t="shared" ca="1" si="12"/>
        <v>no</v>
      </c>
      <c r="K242" s="8" t="str">
        <f t="shared" ca="1" si="13"/>
        <v/>
      </c>
      <c r="L242" s="8"/>
      <c r="M242" s="8" t="str">
        <f t="shared" ca="1" si="14"/>
        <v>si</v>
      </c>
      <c r="Q242" s="23" t="str" cm="1">
        <f t="array" aca="1" ref="Q242" ca="1">_xlfn.IFS(J242="no","no",$B$10="si","si")</f>
        <v>no</v>
      </c>
    </row>
    <row r="243" spans="1:17" x14ac:dyDescent="0.3">
      <c r="A243" s="61" t="s">
        <v>1017</v>
      </c>
      <c r="B243" s="224" t="s">
        <v>44</v>
      </c>
      <c r="C243" s="225" t="s">
        <v>1018</v>
      </c>
      <c r="D243" s="38" t="s">
        <v>46</v>
      </c>
      <c r="E243" s="235" t="s">
        <v>1019</v>
      </c>
      <c r="F243" s="38" t="s">
        <v>194</v>
      </c>
      <c r="G243" s="39" t="s">
        <v>1020</v>
      </c>
      <c r="H243" s="81">
        <v>44701</v>
      </c>
      <c r="I243" s="84">
        <f>Table16[[#This Row],[Fecha 
de 
expedición]]+1461</f>
        <v>46162</v>
      </c>
      <c r="J243" s="244" t="str">
        <f t="shared" ca="1" si="12"/>
        <v>si</v>
      </c>
      <c r="K243" s="8" t="str">
        <f t="shared" ca="1" si="13"/>
        <v/>
      </c>
      <c r="L243" s="8"/>
      <c r="M243" s="8" t="str">
        <f t="shared" ca="1" si="14"/>
        <v>no</v>
      </c>
      <c r="Q243" s="23" t="str" cm="1">
        <f t="array" aca="1" ref="Q243" ca="1">_xlfn.IFS(J243="no","no",$B$10="si","si")</f>
        <v>si</v>
      </c>
    </row>
    <row r="244" spans="1:17" x14ac:dyDescent="0.3">
      <c r="A244" s="63" t="s">
        <v>1021</v>
      </c>
      <c r="B244" s="224" t="s">
        <v>44</v>
      </c>
      <c r="C244" s="225" t="s">
        <v>1022</v>
      </c>
      <c r="D244" s="38" t="s">
        <v>57</v>
      </c>
      <c r="E244" s="83" t="s">
        <v>1023</v>
      </c>
      <c r="F244" s="38" t="s">
        <v>204</v>
      </c>
      <c r="G244" s="39" t="s">
        <v>1024</v>
      </c>
      <c r="H244" s="40">
        <v>44922</v>
      </c>
      <c r="I244" s="41">
        <f>Table16[[#This Row],[Fecha 
de 
expedición]]+1461</f>
        <v>46383</v>
      </c>
      <c r="J244" s="244" t="str">
        <f t="shared" ca="1" si="12"/>
        <v>si</v>
      </c>
      <c r="K244" s="8" t="str">
        <f t="shared" ca="1" si="13"/>
        <v/>
      </c>
      <c r="L244" s="8"/>
      <c r="M244" s="8" t="str">
        <f t="shared" ca="1" si="14"/>
        <v>no</v>
      </c>
      <c r="Q244" s="23" t="str" cm="1">
        <f t="array" aca="1" ref="Q244" ca="1">_xlfn.IFS(J244="no","no",$B$10="si","si")</f>
        <v>si</v>
      </c>
    </row>
    <row r="245" spans="1:17" x14ac:dyDescent="0.3">
      <c r="A245" s="63" t="s">
        <v>1025</v>
      </c>
      <c r="B245" s="224" t="s">
        <v>44</v>
      </c>
      <c r="C245" s="225" t="s">
        <v>1026</v>
      </c>
      <c r="D245" s="38" t="s">
        <v>57</v>
      </c>
      <c r="E245" s="37"/>
      <c r="F245" s="38" t="s">
        <v>89</v>
      </c>
      <c r="G245" s="39" t="s">
        <v>1027</v>
      </c>
      <c r="H245" s="40">
        <v>43608</v>
      </c>
      <c r="I245" s="41">
        <f>Table16[[#This Row],[Fecha 
de 
expedición]]+1461</f>
        <v>45069</v>
      </c>
      <c r="J245" s="244" t="str">
        <f t="shared" ca="1" si="12"/>
        <v>no</v>
      </c>
      <c r="K245" s="8" t="str">
        <f t="shared" ca="1" si="13"/>
        <v/>
      </c>
      <c r="L245" s="8"/>
      <c r="M245" s="8" t="str">
        <f t="shared" ca="1" si="14"/>
        <v>si</v>
      </c>
      <c r="Q245" s="23" t="str" cm="1">
        <f t="array" aca="1" ref="Q245" ca="1">_xlfn.IFS(J245="no","no",$B$10="si","si")</f>
        <v>no</v>
      </c>
    </row>
    <row r="246" spans="1:17" x14ac:dyDescent="0.3">
      <c r="A246" s="213" t="s">
        <v>1028</v>
      </c>
      <c r="B246" s="226" t="s">
        <v>44</v>
      </c>
      <c r="C246" s="227" t="s">
        <v>1029</v>
      </c>
      <c r="D246" s="214" t="s">
        <v>57</v>
      </c>
      <c r="E246" s="58" t="s">
        <v>1030</v>
      </c>
      <c r="F246" s="45" t="s">
        <v>168</v>
      </c>
      <c r="G246" s="46" t="s">
        <v>1031</v>
      </c>
      <c r="H246" s="211">
        <v>44831</v>
      </c>
      <c r="I246" s="41">
        <f>Table16[[#This Row],[Fecha 
de 
expedición]]+1461</f>
        <v>46292</v>
      </c>
      <c r="J246" s="228" t="str">
        <f t="shared" ca="1" si="12"/>
        <v>si</v>
      </c>
      <c r="K246" s="8" t="str">
        <f t="shared" ca="1" si="13"/>
        <v/>
      </c>
      <c r="L246" s="8"/>
      <c r="M246" s="8" t="str">
        <f t="shared" ca="1" si="14"/>
        <v>no</v>
      </c>
      <c r="Q246" s="23" t="str" cm="1">
        <f t="array" aca="1" ref="Q246" ca="1">_xlfn.IFS(J246="no","no",$B$10="si","si")</f>
        <v>si</v>
      </c>
    </row>
    <row r="247" spans="1:17" x14ac:dyDescent="0.3">
      <c r="A247" s="63" t="s">
        <v>1032</v>
      </c>
      <c r="B247" s="224" t="s">
        <v>44</v>
      </c>
      <c r="C247" s="225" t="s">
        <v>1033</v>
      </c>
      <c r="D247" s="38" t="s">
        <v>57</v>
      </c>
      <c r="E247" s="37" t="s">
        <v>1034</v>
      </c>
      <c r="F247" s="38" t="s">
        <v>1035</v>
      </c>
      <c r="G247" s="39" t="s">
        <v>1036</v>
      </c>
      <c r="H247" s="40">
        <v>44335</v>
      </c>
      <c r="I247" s="41">
        <f>Table16[[#This Row],[Fecha 
de 
expedición]]+1461</f>
        <v>45796</v>
      </c>
      <c r="J247" s="244" t="str">
        <f t="shared" ca="1" si="12"/>
        <v>si</v>
      </c>
      <c r="K247" s="8" t="str">
        <f t="shared" ca="1" si="13"/>
        <v/>
      </c>
      <c r="L247" s="8"/>
      <c r="M247" s="8" t="str">
        <f t="shared" ca="1" si="14"/>
        <v>no</v>
      </c>
      <c r="Q247" s="23" t="str" cm="1">
        <f t="array" aca="1" ref="Q247" ca="1">_xlfn.IFS(J247="no","no",$B$10="si","si")</f>
        <v>si</v>
      </c>
    </row>
    <row r="248" spans="1:17" x14ac:dyDescent="0.3">
      <c r="A248" s="63" t="s">
        <v>1037</v>
      </c>
      <c r="B248" s="224" t="s">
        <v>44</v>
      </c>
      <c r="C248" s="225" t="s">
        <v>1038</v>
      </c>
      <c r="D248" s="38" t="s">
        <v>57</v>
      </c>
      <c r="E248" s="37" t="s">
        <v>1039</v>
      </c>
      <c r="F248" s="38" t="s">
        <v>1035</v>
      </c>
      <c r="G248" s="39" t="s">
        <v>1040</v>
      </c>
      <c r="H248" s="40">
        <v>43584</v>
      </c>
      <c r="I248" s="41">
        <f>Table16[[#This Row],[Fecha 
de 
expedición]]+1461</f>
        <v>45045</v>
      </c>
      <c r="J248" s="244" t="str">
        <f t="shared" ca="1" si="12"/>
        <v>no</v>
      </c>
      <c r="K248" s="8" t="str">
        <f t="shared" ca="1" si="13"/>
        <v/>
      </c>
      <c r="L248" s="8"/>
      <c r="M248" s="8" t="str">
        <f t="shared" ca="1" si="14"/>
        <v>si</v>
      </c>
      <c r="Q248" s="23" t="str" cm="1">
        <f t="array" aca="1" ref="Q248" ca="1">_xlfn.IFS(J248="no","no",$B$10="si","si")</f>
        <v>no</v>
      </c>
    </row>
    <row r="249" spans="1:17" x14ac:dyDescent="0.3">
      <c r="A249" s="63" t="s">
        <v>1041</v>
      </c>
      <c r="B249" s="224" t="s">
        <v>44</v>
      </c>
      <c r="C249" s="225" t="s">
        <v>1042</v>
      </c>
      <c r="D249" s="38" t="s">
        <v>57</v>
      </c>
      <c r="E249" s="37" t="s">
        <v>1043</v>
      </c>
      <c r="F249" s="38" t="s">
        <v>155</v>
      </c>
      <c r="G249" s="39" t="s">
        <v>1044</v>
      </c>
      <c r="H249" s="40">
        <v>44865</v>
      </c>
      <c r="I249" s="41">
        <f>Table16[[#This Row],[Fecha 
de 
expedición]]+1461</f>
        <v>46326</v>
      </c>
      <c r="J249" s="244" t="str">
        <f t="shared" ca="1" si="12"/>
        <v>si</v>
      </c>
      <c r="K249" s="8" t="str">
        <f t="shared" ca="1" si="13"/>
        <v/>
      </c>
      <c r="L249" s="8"/>
      <c r="M249" s="8" t="str">
        <f t="shared" ca="1" si="14"/>
        <v>no</v>
      </c>
      <c r="Q249" s="23" t="str" cm="1">
        <f t="array" aca="1" ref="Q249" ca="1">_xlfn.IFS(J249="no","no",$B$10="si","si")</f>
        <v>si</v>
      </c>
    </row>
    <row r="250" spans="1:17" x14ac:dyDescent="0.3">
      <c r="A250" s="63" t="s">
        <v>1045</v>
      </c>
      <c r="B250" s="224" t="s">
        <v>44</v>
      </c>
      <c r="C250" s="225" t="s">
        <v>1046</v>
      </c>
      <c r="D250" s="38" t="s">
        <v>57</v>
      </c>
      <c r="E250" s="37" t="s">
        <v>1047</v>
      </c>
      <c r="F250" s="38" t="s">
        <v>1048</v>
      </c>
      <c r="G250" s="39" t="s">
        <v>1049</v>
      </c>
      <c r="H250" s="40">
        <v>43446</v>
      </c>
      <c r="I250" s="41">
        <f>Table16[[#This Row],[Fecha 
de 
expedición]]+1461</f>
        <v>44907</v>
      </c>
      <c r="J250" s="244" t="str">
        <f t="shared" ca="1" si="12"/>
        <v>no</v>
      </c>
      <c r="K250" s="8" t="str">
        <f t="shared" ca="1" si="13"/>
        <v/>
      </c>
      <c r="L250" s="8"/>
      <c r="M250" s="8" t="str">
        <f t="shared" ca="1" si="14"/>
        <v>si</v>
      </c>
      <c r="Q250" s="23" t="str" cm="1">
        <f t="array" aca="1" ref="Q250" ca="1">_xlfn.IFS(J250="no","no",$B$10="si","si")</f>
        <v>no</v>
      </c>
    </row>
    <row r="251" spans="1:17" x14ac:dyDescent="0.3">
      <c r="A251" s="63" t="s">
        <v>1050</v>
      </c>
      <c r="B251" s="224" t="s">
        <v>44</v>
      </c>
      <c r="C251" s="225" t="s">
        <v>1051</v>
      </c>
      <c r="D251" s="38" t="s">
        <v>57</v>
      </c>
      <c r="E251" s="37" t="s">
        <v>1052</v>
      </c>
      <c r="F251" s="38" t="s">
        <v>1053</v>
      </c>
      <c r="G251" s="39" t="s">
        <v>1054</v>
      </c>
      <c r="H251" s="40">
        <v>43852</v>
      </c>
      <c r="I251" s="41">
        <f>Table16[[#This Row],[Fecha 
de 
expedición]]+1461</f>
        <v>45313</v>
      </c>
      <c r="J251" s="244" t="str">
        <f t="shared" ca="1" si="12"/>
        <v>si</v>
      </c>
      <c r="K251" s="8" t="str">
        <f t="shared" ca="1" si="13"/>
        <v/>
      </c>
      <c r="L251" s="8"/>
      <c r="M251" s="8" t="str">
        <f t="shared" ca="1" si="14"/>
        <v>no</v>
      </c>
      <c r="Q251" s="23" t="str" cm="1">
        <f t="array" aca="1" ref="Q251" ca="1">_xlfn.IFS(J251="no","no",$B$10="si","si")</f>
        <v>si</v>
      </c>
    </row>
    <row r="252" spans="1:17" x14ac:dyDescent="0.3">
      <c r="A252" s="63" t="s">
        <v>1055</v>
      </c>
      <c r="B252" s="224" t="s">
        <v>44</v>
      </c>
      <c r="C252" s="225" t="s">
        <v>1056</v>
      </c>
      <c r="D252" s="38" t="s">
        <v>57</v>
      </c>
      <c r="E252" s="37" t="s">
        <v>1057</v>
      </c>
      <c r="F252" s="38" t="s">
        <v>155</v>
      </c>
      <c r="G252" s="39" t="s">
        <v>1058</v>
      </c>
      <c r="H252" s="40">
        <v>44648</v>
      </c>
      <c r="I252" s="41">
        <f>Table16[[#This Row],[Fecha 
de 
expedición]]+1461</f>
        <v>46109</v>
      </c>
      <c r="J252" s="244" t="str">
        <f t="shared" ca="1" si="12"/>
        <v>si</v>
      </c>
      <c r="K252" s="8" t="str">
        <f t="shared" ca="1" si="13"/>
        <v/>
      </c>
      <c r="L252" s="8"/>
      <c r="M252" s="8" t="str">
        <f t="shared" ca="1" si="14"/>
        <v>no</v>
      </c>
      <c r="Q252" s="23" t="str" cm="1">
        <f t="array" aca="1" ref="Q252" ca="1">_xlfn.IFS(J252="no","no",$B$10="si","si")</f>
        <v>si</v>
      </c>
    </row>
    <row r="253" spans="1:17" x14ac:dyDescent="0.3">
      <c r="A253" s="63" t="s">
        <v>1059</v>
      </c>
      <c r="B253" s="224" t="s">
        <v>44</v>
      </c>
      <c r="C253" s="225" t="s">
        <v>1060</v>
      </c>
      <c r="D253" s="38" t="s">
        <v>46</v>
      </c>
      <c r="E253" s="37" t="s">
        <v>1061</v>
      </c>
      <c r="F253" s="38" t="s">
        <v>555</v>
      </c>
      <c r="G253" s="39" t="s">
        <v>1062</v>
      </c>
      <c r="H253" s="40">
        <v>44798</v>
      </c>
      <c r="I253" s="41">
        <f>Table16[[#This Row],[Fecha 
de 
expedición]]+1461</f>
        <v>46259</v>
      </c>
      <c r="J253" s="244" t="str">
        <f t="shared" ca="1" si="12"/>
        <v>si</v>
      </c>
      <c r="K253" s="8" t="str">
        <f t="shared" ca="1" si="13"/>
        <v/>
      </c>
      <c r="L253" s="8"/>
      <c r="M253" s="8" t="str">
        <f t="shared" ca="1" si="14"/>
        <v>no</v>
      </c>
      <c r="Q253" s="23" t="str" cm="1">
        <f t="array" aca="1" ref="Q253" ca="1">_xlfn.IFS(J253="no","no",$B$10="si","si")</f>
        <v>si</v>
      </c>
    </row>
    <row r="254" spans="1:17" x14ac:dyDescent="0.3">
      <c r="A254" s="63" t="s">
        <v>1063</v>
      </c>
      <c r="B254" s="224" t="s">
        <v>44</v>
      </c>
      <c r="C254" s="225" t="s">
        <v>1064</v>
      </c>
      <c r="D254" s="38" t="s">
        <v>46</v>
      </c>
      <c r="E254" s="37" t="s">
        <v>1065</v>
      </c>
      <c r="F254" s="38" t="s">
        <v>48</v>
      </c>
      <c r="G254" s="39" t="s">
        <v>1066</v>
      </c>
      <c r="H254" s="40">
        <v>44783</v>
      </c>
      <c r="I254" s="41">
        <f>Table16[[#This Row],[Fecha 
de 
expedición]]+1461</f>
        <v>46244</v>
      </c>
      <c r="J254" s="244" t="str">
        <f t="shared" ca="1" si="12"/>
        <v>si</v>
      </c>
      <c r="K254" s="8" t="str">
        <f t="shared" ca="1" si="13"/>
        <v/>
      </c>
      <c r="L254" s="8"/>
      <c r="M254" s="8" t="str">
        <f t="shared" ca="1" si="14"/>
        <v>no</v>
      </c>
      <c r="Q254" s="23" t="str" cm="1">
        <f t="array" aca="1" ref="Q254" ca="1">_xlfn.IFS(J254="no","no",$B$10="si","si")</f>
        <v>si</v>
      </c>
    </row>
    <row r="255" spans="1:17" x14ac:dyDescent="0.3">
      <c r="A255" s="61" t="s">
        <v>1067</v>
      </c>
      <c r="B255" s="224" t="s">
        <v>44</v>
      </c>
      <c r="C255" s="225" t="s">
        <v>1068</v>
      </c>
      <c r="D255" s="38" t="s">
        <v>57</v>
      </c>
      <c r="E255" s="235" t="s">
        <v>1069</v>
      </c>
      <c r="F255" s="38" t="s">
        <v>48</v>
      </c>
      <c r="G255" s="39" t="s">
        <v>1070</v>
      </c>
      <c r="H255" s="81">
        <v>44648</v>
      </c>
      <c r="I255" s="84">
        <f>Table16[[#This Row],[Fecha 
de 
expedición]]+1461</f>
        <v>46109</v>
      </c>
      <c r="J255" s="244" t="str">
        <f t="shared" ca="1" si="12"/>
        <v>si</v>
      </c>
      <c r="K255" s="8" t="str">
        <f t="shared" ca="1" si="13"/>
        <v/>
      </c>
      <c r="L255" s="8"/>
      <c r="M255" s="8" t="str">
        <f t="shared" ca="1" si="14"/>
        <v>no</v>
      </c>
      <c r="Q255" s="23" t="str" cm="1">
        <f t="array" aca="1" ref="Q255" ca="1">_xlfn.IFS(J255="no","no",$B$10="si","si")</f>
        <v>si</v>
      </c>
    </row>
    <row r="256" spans="1:17" x14ac:dyDescent="0.3">
      <c r="A256" s="213" t="s">
        <v>1071</v>
      </c>
      <c r="B256" s="226" t="s">
        <v>44</v>
      </c>
      <c r="C256" s="227" t="s">
        <v>1072</v>
      </c>
      <c r="D256" s="214" t="s">
        <v>57</v>
      </c>
      <c r="E256" s="58" t="s">
        <v>1073</v>
      </c>
      <c r="F256" s="45" t="s">
        <v>155</v>
      </c>
      <c r="G256" s="46" t="s">
        <v>1074</v>
      </c>
      <c r="H256" s="211">
        <v>44845</v>
      </c>
      <c r="I256" s="41">
        <f>Table16[[#This Row],[Fecha 
de 
expedición]]+1461</f>
        <v>46306</v>
      </c>
      <c r="J256" s="228" t="str">
        <f t="shared" ca="1" si="12"/>
        <v>si</v>
      </c>
      <c r="K256" s="8" t="str">
        <f t="shared" ca="1" si="13"/>
        <v/>
      </c>
      <c r="L256" s="8"/>
      <c r="M256" s="8" t="str">
        <f t="shared" ca="1" si="14"/>
        <v>no</v>
      </c>
      <c r="Q256" s="23" t="str" cm="1">
        <f t="array" aca="1" ref="Q256" ca="1">_xlfn.IFS(J256="no","no",$B$10="si","si")</f>
        <v>si</v>
      </c>
    </row>
    <row r="257" spans="1:17" x14ac:dyDescent="0.3">
      <c r="A257" s="63" t="s">
        <v>1075</v>
      </c>
      <c r="B257" s="224" t="s">
        <v>44</v>
      </c>
      <c r="C257" s="225" t="s">
        <v>1076</v>
      </c>
      <c r="D257" s="38" t="s">
        <v>57</v>
      </c>
      <c r="E257" s="37" t="s">
        <v>1077</v>
      </c>
      <c r="F257" s="38" t="s">
        <v>1035</v>
      </c>
      <c r="G257" s="39" t="s">
        <v>1078</v>
      </c>
      <c r="H257" s="40">
        <v>43479</v>
      </c>
      <c r="I257" s="41">
        <f>Table16[[#This Row],[Fecha 
de 
expedición]]+1461</f>
        <v>44940</v>
      </c>
      <c r="J257" s="244" t="str">
        <f t="shared" ca="1" si="12"/>
        <v>no</v>
      </c>
      <c r="K257" s="8" t="str">
        <f t="shared" ca="1" si="13"/>
        <v/>
      </c>
      <c r="L257" s="8"/>
      <c r="M257" s="8" t="str">
        <f t="shared" ca="1" si="14"/>
        <v>si</v>
      </c>
      <c r="Q257" s="23" t="str" cm="1">
        <f t="array" aca="1" ref="Q257" ca="1">_xlfn.IFS(J257="no","no",$B$10="si","si")</f>
        <v>no</v>
      </c>
    </row>
    <row r="258" spans="1:17" x14ac:dyDescent="0.3">
      <c r="A258" s="63" t="s">
        <v>1079</v>
      </c>
      <c r="B258" s="224" t="s">
        <v>44</v>
      </c>
      <c r="C258" s="225" t="s">
        <v>1080</v>
      </c>
      <c r="D258" s="38" t="s">
        <v>57</v>
      </c>
      <c r="E258" s="37" t="s">
        <v>1081</v>
      </c>
      <c r="F258" s="38" t="s">
        <v>114</v>
      </c>
      <c r="G258" s="39" t="s">
        <v>1082</v>
      </c>
      <c r="H258" s="40">
        <v>43391</v>
      </c>
      <c r="I258" s="41">
        <f>Table16[[#This Row],[Fecha 
de 
expedición]]+1461</f>
        <v>44852</v>
      </c>
      <c r="J258" s="244" t="str">
        <f t="shared" ca="1" si="12"/>
        <v>no</v>
      </c>
      <c r="K258" s="8" t="str">
        <f t="shared" ca="1" si="13"/>
        <v/>
      </c>
      <c r="L258" s="8"/>
      <c r="M258" s="8" t="str">
        <f t="shared" ca="1" si="14"/>
        <v>si</v>
      </c>
      <c r="Q258" s="23" t="str" cm="1">
        <f t="array" aca="1" ref="Q258" ca="1">_xlfn.IFS(J258="no","no",$B$10="si","si")</f>
        <v>no</v>
      </c>
    </row>
    <row r="259" spans="1:17" x14ac:dyDescent="0.3">
      <c r="A259" s="63" t="s">
        <v>1083</v>
      </c>
      <c r="B259" s="224" t="s">
        <v>44</v>
      </c>
      <c r="C259" s="225" t="s">
        <v>1084</v>
      </c>
      <c r="D259" s="38" t="s">
        <v>57</v>
      </c>
      <c r="E259" s="37" t="s">
        <v>1085</v>
      </c>
      <c r="F259" s="38" t="s">
        <v>664</v>
      </c>
      <c r="G259" s="39" t="s">
        <v>9732</v>
      </c>
      <c r="H259" s="40">
        <v>43446</v>
      </c>
      <c r="I259" s="41">
        <f>Table16[[#This Row],[Fecha 
de 
expedición]]+1461</f>
        <v>44907</v>
      </c>
      <c r="J259" s="244" t="str">
        <f t="shared" ca="1" si="12"/>
        <v>no</v>
      </c>
      <c r="K259" s="8" t="str">
        <f t="shared" ca="1" si="13"/>
        <v/>
      </c>
      <c r="L259" s="8"/>
      <c r="M259" s="8" t="str">
        <f t="shared" ca="1" si="14"/>
        <v>si</v>
      </c>
      <c r="Q259" s="23" t="str" cm="1">
        <f t="array" aca="1" ref="Q259" ca="1">_xlfn.IFS(J259="no","no",$B$10="si","si")</f>
        <v>no</v>
      </c>
    </row>
    <row r="260" spans="1:17" x14ac:dyDescent="0.3">
      <c r="A260" s="63" t="s">
        <v>1087</v>
      </c>
      <c r="B260" s="224" t="s">
        <v>44</v>
      </c>
      <c r="C260" s="225" t="s">
        <v>1088</v>
      </c>
      <c r="D260" s="38" t="s">
        <v>57</v>
      </c>
      <c r="E260" s="37" t="s">
        <v>1089</v>
      </c>
      <c r="F260" s="38" t="s">
        <v>425</v>
      </c>
      <c r="G260" s="39" t="s">
        <v>1090</v>
      </c>
      <c r="H260" s="40">
        <v>43620</v>
      </c>
      <c r="I260" s="41">
        <f>Table16[[#This Row],[Fecha 
de 
expedición]]+1461</f>
        <v>45081</v>
      </c>
      <c r="J260" s="244" t="str">
        <f t="shared" ca="1" si="12"/>
        <v>no</v>
      </c>
      <c r="K260" s="8" t="str">
        <f t="shared" ca="1" si="13"/>
        <v/>
      </c>
      <c r="L260" s="8"/>
      <c r="M260" s="8" t="str">
        <f t="shared" ca="1" si="14"/>
        <v>si</v>
      </c>
      <c r="Q260" s="23" t="str" cm="1">
        <f t="array" aca="1" ref="Q260" ca="1">_xlfn.IFS(J260="no","no",$B$10="si","si")</f>
        <v>no</v>
      </c>
    </row>
    <row r="261" spans="1:17" x14ac:dyDescent="0.3">
      <c r="A261" s="63" t="s">
        <v>1091</v>
      </c>
      <c r="B261" s="224" t="s">
        <v>44</v>
      </c>
      <c r="C261" s="225" t="s">
        <v>1092</v>
      </c>
      <c r="D261" s="38" t="s">
        <v>57</v>
      </c>
      <c r="E261" s="37" t="s">
        <v>1093</v>
      </c>
      <c r="F261" s="38" t="s">
        <v>929</v>
      </c>
      <c r="G261" s="39" t="s">
        <v>1094</v>
      </c>
      <c r="H261" s="40">
        <v>44910</v>
      </c>
      <c r="I261" s="41">
        <f>Table16[[#This Row],[Fecha 
de 
expedición]]+1461</f>
        <v>46371</v>
      </c>
      <c r="J261" s="244" t="str">
        <f t="shared" ca="1" si="12"/>
        <v>si</v>
      </c>
      <c r="K261" s="8" t="str">
        <f t="shared" ca="1" si="13"/>
        <v/>
      </c>
      <c r="L261" s="8"/>
      <c r="M261" s="8" t="str">
        <f t="shared" ca="1" si="14"/>
        <v>no</v>
      </c>
      <c r="Q261" s="23" t="str" cm="1">
        <f t="array" aca="1" ref="Q261" ca="1">_xlfn.IFS(J261="no","no",$B$10="si","si")</f>
        <v>si</v>
      </c>
    </row>
    <row r="262" spans="1:17" x14ac:dyDescent="0.3">
      <c r="A262" s="63" t="s">
        <v>1095</v>
      </c>
      <c r="B262" s="224" t="s">
        <v>44</v>
      </c>
      <c r="C262" s="225" t="s">
        <v>1096</v>
      </c>
      <c r="D262" s="38" t="s">
        <v>57</v>
      </c>
      <c r="E262" s="37" t="s">
        <v>1097</v>
      </c>
      <c r="F262" s="38" t="s">
        <v>204</v>
      </c>
      <c r="G262" s="39" t="s">
        <v>9734</v>
      </c>
      <c r="H262" s="40">
        <v>43620</v>
      </c>
      <c r="I262" s="41">
        <f>Table16[[#This Row],[Fecha 
de 
expedición]]+1461</f>
        <v>45081</v>
      </c>
      <c r="J262" s="244" t="str">
        <f t="shared" ca="1" si="12"/>
        <v>no</v>
      </c>
      <c r="K262" s="8" t="str">
        <f t="shared" ca="1" si="13"/>
        <v/>
      </c>
      <c r="L262" s="8"/>
      <c r="M262" s="8" t="str">
        <f t="shared" ca="1" si="14"/>
        <v>si</v>
      </c>
      <c r="Q262" s="23" t="str" cm="1">
        <f t="array" aca="1" ref="Q262" ca="1">_xlfn.IFS(J262="no","no",$B$10="si","si")</f>
        <v>no</v>
      </c>
    </row>
    <row r="263" spans="1:17" x14ac:dyDescent="0.3">
      <c r="A263" s="63" t="s">
        <v>1099</v>
      </c>
      <c r="B263" s="224" t="s">
        <v>44</v>
      </c>
      <c r="C263" s="225" t="s">
        <v>1100</v>
      </c>
      <c r="D263" s="38" t="s">
        <v>46</v>
      </c>
      <c r="E263" s="37" t="s">
        <v>1101</v>
      </c>
      <c r="F263" s="38" t="s">
        <v>48</v>
      </c>
      <c r="G263" s="39" t="s">
        <v>1102</v>
      </c>
      <c r="H263" s="40">
        <v>44831</v>
      </c>
      <c r="I263" s="41">
        <f>Table16[[#This Row],[Fecha 
de 
expedición]]+1461</f>
        <v>46292</v>
      </c>
      <c r="J263" s="244" t="str">
        <f t="shared" ca="1" si="12"/>
        <v>si</v>
      </c>
      <c r="K263" s="8" t="str">
        <f t="shared" ca="1" si="13"/>
        <v/>
      </c>
      <c r="L263" s="8"/>
      <c r="M263" s="8" t="str">
        <f t="shared" ca="1" si="14"/>
        <v>no</v>
      </c>
      <c r="Q263" s="23" t="str" cm="1">
        <f t="array" aca="1" ref="Q263" ca="1">_xlfn.IFS(J263="no","no",$B$10="si","si")</f>
        <v>si</v>
      </c>
    </row>
    <row r="264" spans="1:17" x14ac:dyDescent="0.3">
      <c r="A264" s="63" t="s">
        <v>1103</v>
      </c>
      <c r="B264" s="224" t="s">
        <v>44</v>
      </c>
      <c r="C264" s="225" t="s">
        <v>1104</v>
      </c>
      <c r="D264" s="38" t="s">
        <v>57</v>
      </c>
      <c r="E264" s="37" t="s">
        <v>1105</v>
      </c>
      <c r="F264" s="38" t="s">
        <v>94</v>
      </c>
      <c r="G264" s="39" t="s">
        <v>1106</v>
      </c>
      <c r="H264" s="40">
        <v>43718</v>
      </c>
      <c r="I264" s="41">
        <f>Table16[[#This Row],[Fecha 
de 
expedición]]+1461</f>
        <v>45179</v>
      </c>
      <c r="J264" s="244" t="str">
        <f t="shared" ca="1" si="12"/>
        <v>si</v>
      </c>
      <c r="K264" s="8" t="str">
        <f t="shared" ca="1" si="13"/>
        <v>Debe renovar licencia luego de curso de 8 horas</v>
      </c>
      <c r="L264" s="8"/>
      <c r="M264" s="8" t="str">
        <f t="shared" ca="1" si="14"/>
        <v>no</v>
      </c>
      <c r="Q264" s="23" t="str" cm="1">
        <f t="array" aca="1" ref="Q264" ca="1">_xlfn.IFS(J264="no","no",$B$10="si","si")</f>
        <v>si</v>
      </c>
    </row>
    <row r="265" spans="1:17" x14ac:dyDescent="0.3">
      <c r="A265" s="213" t="s">
        <v>1107</v>
      </c>
      <c r="B265" s="226" t="s">
        <v>44</v>
      </c>
      <c r="C265" s="227" t="s">
        <v>1108</v>
      </c>
      <c r="D265" s="214" t="s">
        <v>57</v>
      </c>
      <c r="E265" s="58" t="s">
        <v>1109</v>
      </c>
      <c r="F265" s="45" t="s">
        <v>555</v>
      </c>
      <c r="G265" s="46" t="s">
        <v>1110</v>
      </c>
      <c r="H265" s="211">
        <v>44851</v>
      </c>
      <c r="I265" s="41">
        <f>Table16[[#This Row],[Fecha 
de 
expedición]]+1461</f>
        <v>46312</v>
      </c>
      <c r="J265" s="228" t="str">
        <f t="shared" ca="1" si="12"/>
        <v>si</v>
      </c>
      <c r="K265" s="8" t="str">
        <f t="shared" ca="1" si="13"/>
        <v/>
      </c>
      <c r="L265" s="8"/>
      <c r="M265" s="8" t="str">
        <f t="shared" ca="1" si="14"/>
        <v>no</v>
      </c>
      <c r="Q265" s="23" t="str" cm="1">
        <f t="array" aca="1" ref="Q265" ca="1">_xlfn.IFS(J265="no","no",$B$10="si","si")</f>
        <v>si</v>
      </c>
    </row>
    <row r="266" spans="1:17" x14ac:dyDescent="0.3">
      <c r="A266" s="63" t="s">
        <v>1111</v>
      </c>
      <c r="B266" s="224" t="s">
        <v>44</v>
      </c>
      <c r="C266" s="225" t="s">
        <v>1112</v>
      </c>
      <c r="D266" s="38" t="s">
        <v>57</v>
      </c>
      <c r="E266" s="37" t="s">
        <v>1113</v>
      </c>
      <c r="F266" s="38" t="s">
        <v>555</v>
      </c>
      <c r="G266" s="39" t="s">
        <v>1114</v>
      </c>
      <c r="H266" s="40">
        <v>44331</v>
      </c>
      <c r="I266" s="41">
        <f>Table16[[#This Row],[Fecha 
de 
expedición]]+1461</f>
        <v>45792</v>
      </c>
      <c r="J266" s="244" t="str">
        <f t="shared" ca="1" si="12"/>
        <v>si</v>
      </c>
      <c r="K266" s="8" t="str">
        <f t="shared" ca="1" si="13"/>
        <v/>
      </c>
      <c r="L266" s="8"/>
      <c r="M266" s="8" t="str">
        <f t="shared" ca="1" si="14"/>
        <v>no</v>
      </c>
      <c r="Q266" s="23" t="str" cm="1">
        <f t="array" aca="1" ref="Q266" ca="1">_xlfn.IFS(J266="no","no",$B$10="si","si")</f>
        <v>si</v>
      </c>
    </row>
    <row r="267" spans="1:17" x14ac:dyDescent="0.3">
      <c r="A267" s="61" t="s">
        <v>1115</v>
      </c>
      <c r="B267" s="224" t="s">
        <v>44</v>
      </c>
      <c r="C267" s="225" t="s">
        <v>1116</v>
      </c>
      <c r="D267" s="38" t="s">
        <v>57</v>
      </c>
      <c r="E267" s="235" t="s">
        <v>1117</v>
      </c>
      <c r="F267" s="38" t="s">
        <v>168</v>
      </c>
      <c r="G267" s="39" t="s">
        <v>1118</v>
      </c>
      <c r="H267" s="81">
        <v>44550</v>
      </c>
      <c r="I267" s="84">
        <f>Table16[[#This Row],[Fecha 
de 
expedición]]+1461</f>
        <v>46011</v>
      </c>
      <c r="J267" s="244" t="str">
        <f t="shared" ca="1" si="12"/>
        <v>si</v>
      </c>
      <c r="K267" s="8" t="str">
        <f t="shared" ca="1" si="13"/>
        <v/>
      </c>
      <c r="L267" s="8"/>
      <c r="M267" s="8" t="str">
        <f t="shared" ca="1" si="14"/>
        <v>no</v>
      </c>
      <c r="Q267" s="23" t="str" cm="1">
        <f t="array" aca="1" ref="Q267" ca="1">_xlfn.IFS(J267="no","no",$B$10="si","si")</f>
        <v>si</v>
      </c>
    </row>
    <row r="268" spans="1:17" x14ac:dyDescent="0.3">
      <c r="A268" s="63" t="s">
        <v>1119</v>
      </c>
      <c r="B268" s="224" t="s">
        <v>44</v>
      </c>
      <c r="C268" s="225" t="s">
        <v>1120</v>
      </c>
      <c r="D268" s="38" t="s">
        <v>57</v>
      </c>
      <c r="E268" s="82" t="s">
        <v>1121</v>
      </c>
      <c r="F268" s="38" t="s">
        <v>168</v>
      </c>
      <c r="G268" s="39" t="s">
        <v>1122</v>
      </c>
      <c r="H268" s="40">
        <v>44881</v>
      </c>
      <c r="I268" s="41">
        <f>Table16[[#This Row],[Fecha 
de 
expedición]]+1461</f>
        <v>46342</v>
      </c>
      <c r="J268" s="244" t="str">
        <f t="shared" ca="1" si="12"/>
        <v>si</v>
      </c>
      <c r="K268" s="8" t="str">
        <f t="shared" ca="1" si="13"/>
        <v/>
      </c>
      <c r="L268" s="8"/>
      <c r="M268" s="8" t="str">
        <f t="shared" ca="1" si="14"/>
        <v>no</v>
      </c>
      <c r="Q268" s="23" t="str" cm="1">
        <f t="array" aca="1" ref="Q268" ca="1">_xlfn.IFS(J268="no","no",$B$10="si","si")</f>
        <v>si</v>
      </c>
    </row>
    <row r="269" spans="1:17" x14ac:dyDescent="0.3">
      <c r="A269" s="63" t="s">
        <v>1123</v>
      </c>
      <c r="B269" s="224" t="s">
        <v>44</v>
      </c>
      <c r="C269" s="225" t="s">
        <v>1124</v>
      </c>
      <c r="D269" s="38" t="s">
        <v>57</v>
      </c>
      <c r="E269" s="37" t="s">
        <v>1125</v>
      </c>
      <c r="F269" s="38" t="s">
        <v>89</v>
      </c>
      <c r="G269" s="39" t="s">
        <v>9736</v>
      </c>
      <c r="H269" s="40">
        <v>43670</v>
      </c>
      <c r="I269" s="41">
        <f>Table16[[#This Row],[Fecha 
de 
expedición]]+1461</f>
        <v>45131</v>
      </c>
      <c r="J269" s="244" t="str">
        <f t="shared" ca="1" si="12"/>
        <v>no</v>
      </c>
      <c r="K269" s="8" t="str">
        <f t="shared" ca="1" si="13"/>
        <v/>
      </c>
      <c r="L269" s="8"/>
      <c r="M269" s="8" t="str">
        <f t="shared" ca="1" si="14"/>
        <v>si</v>
      </c>
      <c r="Q269" s="23" t="str" cm="1">
        <f t="array" aca="1" ref="Q269" ca="1">_xlfn.IFS(J269="no","no",$B$10="si","si")</f>
        <v>no</v>
      </c>
    </row>
    <row r="270" spans="1:17" x14ac:dyDescent="0.3">
      <c r="A270" s="63" t="s">
        <v>1127</v>
      </c>
      <c r="B270" s="224" t="s">
        <v>44</v>
      </c>
      <c r="C270" s="225" t="s">
        <v>1128</v>
      </c>
      <c r="D270" s="38" t="s">
        <v>57</v>
      </c>
      <c r="E270" s="37" t="s">
        <v>1129</v>
      </c>
      <c r="F270" s="38" t="s">
        <v>555</v>
      </c>
      <c r="G270" s="39" t="s">
        <v>1130</v>
      </c>
      <c r="H270" s="40">
        <v>43360</v>
      </c>
      <c r="I270" s="41">
        <f>Table16[[#This Row],[Fecha 
de 
expedición]]+1461</f>
        <v>44821</v>
      </c>
      <c r="J270" s="244" t="str">
        <f t="shared" ca="1" si="12"/>
        <v>no</v>
      </c>
      <c r="K270" s="8" t="str">
        <f t="shared" ca="1" si="13"/>
        <v/>
      </c>
      <c r="L270" s="8"/>
      <c r="M270" s="8" t="str">
        <f t="shared" ca="1" si="14"/>
        <v>si</v>
      </c>
      <c r="Q270" s="23" t="str" cm="1">
        <f t="array" aca="1" ref="Q270" ca="1">_xlfn.IFS(J270="no","no",$B$10="si","si")</f>
        <v>no</v>
      </c>
    </row>
    <row r="271" spans="1:17" x14ac:dyDescent="0.3">
      <c r="A271" s="63" t="s">
        <v>1131</v>
      </c>
      <c r="B271" s="224" t="s">
        <v>44</v>
      </c>
      <c r="C271" s="225" t="s">
        <v>1132</v>
      </c>
      <c r="D271" s="38" t="s">
        <v>46</v>
      </c>
      <c r="E271" s="37" t="s">
        <v>1133</v>
      </c>
      <c r="F271" s="38" t="s">
        <v>104</v>
      </c>
      <c r="G271" s="39" t="s">
        <v>1134</v>
      </c>
      <c r="H271" s="40">
        <v>44596</v>
      </c>
      <c r="I271" s="41">
        <f>Table16[[#This Row],[Fecha 
de 
expedición]]+1461</f>
        <v>46057</v>
      </c>
      <c r="J271" s="244" t="str">
        <f t="shared" ca="1" si="12"/>
        <v>si</v>
      </c>
      <c r="K271" s="8" t="str">
        <f t="shared" ca="1" si="13"/>
        <v/>
      </c>
      <c r="L271" s="8"/>
      <c r="M271" s="8" t="str">
        <f t="shared" ca="1" si="14"/>
        <v>no</v>
      </c>
      <c r="Q271" s="23" t="str" cm="1">
        <f t="array" aca="1" ref="Q271" ca="1">_xlfn.IFS(J271="no","no",$B$10="si","si")</f>
        <v>si</v>
      </c>
    </row>
    <row r="272" spans="1:17" x14ac:dyDescent="0.3">
      <c r="A272" s="63" t="s">
        <v>1135</v>
      </c>
      <c r="B272" s="224" t="s">
        <v>44</v>
      </c>
      <c r="C272" s="225" t="s">
        <v>1136</v>
      </c>
      <c r="D272" s="38" t="s">
        <v>46</v>
      </c>
      <c r="E272" s="37" t="s">
        <v>1137</v>
      </c>
      <c r="F272" s="38" t="s">
        <v>194</v>
      </c>
      <c r="G272" s="39" t="s">
        <v>1138</v>
      </c>
      <c r="H272" s="40">
        <v>44342</v>
      </c>
      <c r="I272" s="41">
        <f>Table16[[#This Row],[Fecha 
de 
expedición]]+1461</f>
        <v>45803</v>
      </c>
      <c r="J272" s="244" t="str">
        <f t="shared" ca="1" si="12"/>
        <v>si</v>
      </c>
      <c r="K272" s="8" t="str">
        <f t="shared" ca="1" si="13"/>
        <v/>
      </c>
      <c r="L272" s="8"/>
      <c r="M272" s="8" t="str">
        <f t="shared" ca="1" si="14"/>
        <v>no</v>
      </c>
      <c r="Q272" s="23" t="str" cm="1">
        <f t="array" aca="1" ref="Q272" ca="1">_xlfn.IFS(J272="no","no",$B$10="si","si")</f>
        <v>si</v>
      </c>
    </row>
    <row r="273" spans="1:17" x14ac:dyDescent="0.3">
      <c r="A273" s="63" t="s">
        <v>1139</v>
      </c>
      <c r="B273" s="224" t="s">
        <v>44</v>
      </c>
      <c r="C273" s="225" t="s">
        <v>1140</v>
      </c>
      <c r="D273" s="38" t="s">
        <v>46</v>
      </c>
      <c r="E273" s="37" t="s">
        <v>1141</v>
      </c>
      <c r="F273" s="38" t="s">
        <v>555</v>
      </c>
      <c r="G273" s="39" t="s">
        <v>9737</v>
      </c>
      <c r="H273" s="40">
        <v>43539</v>
      </c>
      <c r="I273" s="41">
        <f>Table16[[#This Row],[Fecha 
de 
expedición]]+1461</f>
        <v>45000</v>
      </c>
      <c r="J273" s="244" t="str">
        <f t="shared" ref="J273:J336" ca="1" si="15">IF(I273&gt;=TODAY(),"si","no")</f>
        <v>no</v>
      </c>
      <c r="K273" s="8" t="str">
        <f t="shared" ref="K273:K285" ca="1" si="16">IF(ABS(_xlfn.DAYS(TODAY(),I273))&lt;$B$9,"Debe renovar licencia luego de curso de 8 horas","")</f>
        <v/>
      </c>
      <c r="L273" s="8"/>
      <c r="M273" s="8" t="str">
        <f t="shared" ref="M273:M336" ca="1" si="17">IF(AND(J273="no",$B$10="si"),"si","no")</f>
        <v>si</v>
      </c>
      <c r="Q273" s="23" t="str" cm="1">
        <f t="array" aca="1" ref="Q273" ca="1">_xlfn.IFS(J273="no","no",$B$10="si","si")</f>
        <v>no</v>
      </c>
    </row>
    <row r="274" spans="1:17" x14ac:dyDescent="0.3">
      <c r="A274" s="63" t="s">
        <v>1143</v>
      </c>
      <c r="B274" s="224" t="s">
        <v>44</v>
      </c>
      <c r="C274" s="225" t="s">
        <v>1144</v>
      </c>
      <c r="D274" s="38" t="s">
        <v>46</v>
      </c>
      <c r="E274" s="37" t="s">
        <v>1145</v>
      </c>
      <c r="F274" s="38" t="s">
        <v>99</v>
      </c>
      <c r="G274" s="39" t="s">
        <v>1146</v>
      </c>
      <c r="H274" s="40">
        <v>44331</v>
      </c>
      <c r="I274" s="41">
        <f>Table16[[#This Row],[Fecha 
de 
expedición]]+1461</f>
        <v>45792</v>
      </c>
      <c r="J274" s="244" t="str">
        <f t="shared" ca="1" si="15"/>
        <v>si</v>
      </c>
      <c r="K274" s="8" t="str">
        <f t="shared" ca="1" si="16"/>
        <v/>
      </c>
      <c r="L274" s="8"/>
      <c r="M274" s="8" t="str">
        <f t="shared" ca="1" si="17"/>
        <v>no</v>
      </c>
      <c r="Q274" s="23" t="str" cm="1">
        <f t="array" aca="1" ref="Q274" ca="1">_xlfn.IFS(J274="no","no",$B$10="si","si")</f>
        <v>si</v>
      </c>
    </row>
    <row r="275" spans="1:17" x14ac:dyDescent="0.3">
      <c r="A275" s="61" t="s">
        <v>1147</v>
      </c>
      <c r="B275" s="224" t="s">
        <v>44</v>
      </c>
      <c r="C275" s="225" t="s">
        <v>1148</v>
      </c>
      <c r="D275" s="38" t="s">
        <v>46</v>
      </c>
      <c r="E275" s="235" t="s">
        <v>1149</v>
      </c>
      <c r="F275" s="38" t="s">
        <v>155</v>
      </c>
      <c r="G275" s="39" t="s">
        <v>1150</v>
      </c>
      <c r="H275" s="81">
        <v>44529</v>
      </c>
      <c r="I275" s="84">
        <f>Table16[[#This Row],[Fecha 
de 
expedición]]+1461</f>
        <v>45990</v>
      </c>
      <c r="J275" s="244" t="str">
        <f t="shared" ca="1" si="15"/>
        <v>si</v>
      </c>
      <c r="K275" s="8" t="str">
        <f t="shared" ca="1" si="16"/>
        <v/>
      </c>
      <c r="L275" s="8"/>
      <c r="M275" s="8" t="str">
        <f t="shared" ca="1" si="17"/>
        <v>no</v>
      </c>
      <c r="Q275" s="23" t="str" cm="1">
        <f t="array" aca="1" ref="Q275" ca="1">_xlfn.IFS(J275="no","no",$B$10="si","si")</f>
        <v>si</v>
      </c>
    </row>
    <row r="276" spans="1:17" x14ac:dyDescent="0.3">
      <c r="A276" s="61" t="s">
        <v>1151</v>
      </c>
      <c r="B276" s="224" t="s">
        <v>44</v>
      </c>
      <c r="C276" s="225" t="s">
        <v>1152</v>
      </c>
      <c r="D276" s="38" t="s">
        <v>57</v>
      </c>
      <c r="E276" s="58" t="s">
        <v>1153</v>
      </c>
      <c r="F276" s="38" t="s">
        <v>114</v>
      </c>
      <c r="G276" s="39" t="s">
        <v>1154</v>
      </c>
      <c r="H276" s="40">
        <v>44390</v>
      </c>
      <c r="I276" s="41">
        <f>Table16[[#This Row],[Fecha 
de 
expedición]]+1461</f>
        <v>45851</v>
      </c>
      <c r="J276" s="244" t="str">
        <f t="shared" ca="1" si="15"/>
        <v>si</v>
      </c>
      <c r="K276" s="8" t="str">
        <f t="shared" ca="1" si="16"/>
        <v/>
      </c>
      <c r="L276" s="8"/>
      <c r="M276" s="8" t="str">
        <f t="shared" ca="1" si="17"/>
        <v>no</v>
      </c>
      <c r="Q276" s="23" t="str" cm="1">
        <f t="array" aca="1" ref="Q276" ca="1">_xlfn.IFS(J276="no","no",$B$10="si","si")</f>
        <v>si</v>
      </c>
    </row>
    <row r="277" spans="1:17" x14ac:dyDescent="0.3">
      <c r="A277" s="63" t="s">
        <v>1155</v>
      </c>
      <c r="B277" s="224" t="s">
        <v>44</v>
      </c>
      <c r="C277" s="225" t="s">
        <v>1156</v>
      </c>
      <c r="D277" s="38" t="s">
        <v>57</v>
      </c>
      <c r="E277" s="37" t="s">
        <v>1157</v>
      </c>
      <c r="F277" s="38" t="s">
        <v>704</v>
      </c>
      <c r="G277" s="39" t="s">
        <v>1158</v>
      </c>
      <c r="H277" s="40">
        <v>44713</v>
      </c>
      <c r="I277" s="41">
        <f>Table16[[#This Row],[Fecha 
de 
expedición]]+1461</f>
        <v>46174</v>
      </c>
      <c r="J277" s="244" t="str">
        <f t="shared" ca="1" si="15"/>
        <v>si</v>
      </c>
      <c r="K277" s="8" t="str">
        <f t="shared" ca="1" si="16"/>
        <v/>
      </c>
      <c r="L277" s="8"/>
      <c r="M277" s="8" t="str">
        <f t="shared" ca="1" si="17"/>
        <v>no</v>
      </c>
      <c r="Q277" s="23" t="str" cm="1">
        <f t="array" aca="1" ref="Q277" ca="1">_xlfn.IFS(J277="no","no",$B$10="si","si")</f>
        <v>si</v>
      </c>
    </row>
    <row r="278" spans="1:17" x14ac:dyDescent="0.3">
      <c r="A278" s="213" t="s">
        <v>1159</v>
      </c>
      <c r="B278" s="226" t="s">
        <v>44</v>
      </c>
      <c r="C278" s="227" t="s">
        <v>1160</v>
      </c>
      <c r="D278" s="214" t="s">
        <v>57</v>
      </c>
      <c r="E278" s="178" t="s">
        <v>1161</v>
      </c>
      <c r="F278" s="45" t="s">
        <v>844</v>
      </c>
      <c r="G278" s="46" t="s">
        <v>1162</v>
      </c>
      <c r="H278" s="211">
        <v>44922</v>
      </c>
      <c r="I278" s="41">
        <f>Table16[[#This Row],[Fecha 
de 
expedición]]+1461</f>
        <v>46383</v>
      </c>
      <c r="J278" s="228" t="str">
        <f t="shared" ca="1" si="15"/>
        <v>si</v>
      </c>
      <c r="K278" s="8" t="str">
        <f t="shared" ca="1" si="16"/>
        <v/>
      </c>
      <c r="L278" s="8"/>
      <c r="M278" s="8" t="str">
        <f t="shared" ca="1" si="17"/>
        <v>no</v>
      </c>
      <c r="Q278" s="23" t="str" cm="1">
        <f t="array" aca="1" ref="Q278" ca="1">_xlfn.IFS(J278="no","no",$B$10="si","si")</f>
        <v>si</v>
      </c>
    </row>
    <row r="279" spans="1:17" x14ac:dyDescent="0.3">
      <c r="A279" s="63" t="s">
        <v>1163</v>
      </c>
      <c r="B279" s="224" t="s">
        <v>44</v>
      </c>
      <c r="C279" s="225" t="s">
        <v>1164</v>
      </c>
      <c r="D279" s="38" t="s">
        <v>57</v>
      </c>
      <c r="E279" s="37" t="s">
        <v>1165</v>
      </c>
      <c r="F279" s="38" t="s">
        <v>1166</v>
      </c>
      <c r="G279" s="39" t="s">
        <v>1167</v>
      </c>
      <c r="H279" s="40">
        <v>43539</v>
      </c>
      <c r="I279" s="41">
        <f>Table16[[#This Row],[Fecha 
de 
expedición]]+1461</f>
        <v>45000</v>
      </c>
      <c r="J279" s="244" t="str">
        <f t="shared" ca="1" si="15"/>
        <v>no</v>
      </c>
      <c r="K279" s="8" t="str">
        <f t="shared" ca="1" si="16"/>
        <v/>
      </c>
      <c r="L279" s="8"/>
      <c r="M279" s="8" t="str">
        <f t="shared" ca="1" si="17"/>
        <v>si</v>
      </c>
      <c r="Q279" s="23" t="str" cm="1">
        <f t="array" aca="1" ref="Q279" ca="1">_xlfn.IFS(J279="no","no",$B$10="si","si")</f>
        <v>no</v>
      </c>
    </row>
    <row r="280" spans="1:17" x14ac:dyDescent="0.3">
      <c r="A280" s="63" t="s">
        <v>1168</v>
      </c>
      <c r="B280" s="224" t="s">
        <v>44</v>
      </c>
      <c r="C280" s="225" t="s">
        <v>1169</v>
      </c>
      <c r="D280" s="38" t="s">
        <v>57</v>
      </c>
      <c r="E280" s="37" t="s">
        <v>1170</v>
      </c>
      <c r="F280" s="38" t="s">
        <v>402</v>
      </c>
      <c r="G280" s="39" t="s">
        <v>1171</v>
      </c>
      <c r="H280" s="40">
        <v>44704</v>
      </c>
      <c r="I280" s="41">
        <f>Table16[[#This Row],[Fecha 
de 
expedición]]+1461</f>
        <v>46165</v>
      </c>
      <c r="J280" s="244" t="str">
        <f t="shared" ca="1" si="15"/>
        <v>si</v>
      </c>
      <c r="K280" s="8" t="str">
        <f t="shared" ca="1" si="16"/>
        <v/>
      </c>
      <c r="L280" s="8"/>
      <c r="M280" s="8" t="str">
        <f t="shared" ca="1" si="17"/>
        <v>no</v>
      </c>
      <c r="Q280" s="23" t="str" cm="1">
        <f t="array" aca="1" ref="Q280" ca="1">_xlfn.IFS(J280="no","no",$B$10="si","si")</f>
        <v>si</v>
      </c>
    </row>
    <row r="281" spans="1:17" x14ac:dyDescent="0.3">
      <c r="A281" s="63" t="s">
        <v>1172</v>
      </c>
      <c r="B281" s="224" t="s">
        <v>44</v>
      </c>
      <c r="C281" s="225" t="s">
        <v>1173</v>
      </c>
      <c r="D281" s="38" t="s">
        <v>57</v>
      </c>
      <c r="E281" s="37" t="s">
        <v>1174</v>
      </c>
      <c r="F281" s="38" t="s">
        <v>448</v>
      </c>
      <c r="G281" s="39" t="s">
        <v>1175</v>
      </c>
      <c r="H281" s="40">
        <v>43361</v>
      </c>
      <c r="I281" s="41">
        <f>Table16[[#This Row],[Fecha 
de 
expedición]]+1461</f>
        <v>44822</v>
      </c>
      <c r="J281" s="244" t="str">
        <f t="shared" ca="1" si="15"/>
        <v>no</v>
      </c>
      <c r="K281" s="8" t="str">
        <f t="shared" ca="1" si="16"/>
        <v/>
      </c>
      <c r="L281" s="8"/>
      <c r="M281" s="8" t="str">
        <f t="shared" ca="1" si="17"/>
        <v>si</v>
      </c>
      <c r="Q281" s="23" t="str" cm="1">
        <f t="array" aca="1" ref="Q281" ca="1">_xlfn.IFS(J281="no","no",$B$10="si","si")</f>
        <v>no</v>
      </c>
    </row>
    <row r="282" spans="1:17" x14ac:dyDescent="0.3">
      <c r="A282" s="63" t="s">
        <v>1176</v>
      </c>
      <c r="B282" s="224" t="s">
        <v>44</v>
      </c>
      <c r="C282" s="225" t="s">
        <v>1177</v>
      </c>
      <c r="D282" s="38" t="s">
        <v>46</v>
      </c>
      <c r="E282" s="37" t="s">
        <v>1178</v>
      </c>
      <c r="F282" s="38" t="s">
        <v>74</v>
      </c>
      <c r="G282" s="39" t="s">
        <v>1179</v>
      </c>
      <c r="H282" s="40">
        <v>44335</v>
      </c>
      <c r="I282" s="41">
        <f>Table16[[#This Row],[Fecha 
de 
expedición]]+1461</f>
        <v>45796</v>
      </c>
      <c r="J282" s="244" t="str">
        <f t="shared" ca="1" si="15"/>
        <v>si</v>
      </c>
      <c r="K282" s="8" t="str">
        <f t="shared" ca="1" si="16"/>
        <v/>
      </c>
      <c r="L282" s="8"/>
      <c r="M282" s="8" t="str">
        <f t="shared" ca="1" si="17"/>
        <v>no</v>
      </c>
      <c r="Q282" s="23" t="str" cm="1">
        <f t="array" aca="1" ref="Q282" ca="1">_xlfn.IFS(J282="no","no",$B$10="si","si")</f>
        <v>si</v>
      </c>
    </row>
    <row r="283" spans="1:17" x14ac:dyDescent="0.3">
      <c r="A283" s="63" t="s">
        <v>1180</v>
      </c>
      <c r="B283" s="224" t="s">
        <v>44</v>
      </c>
      <c r="C283" s="225" t="s">
        <v>1181</v>
      </c>
      <c r="D283" s="38" t="s">
        <v>57</v>
      </c>
      <c r="E283" s="37" t="s">
        <v>1182</v>
      </c>
      <c r="F283" s="38" t="s">
        <v>155</v>
      </c>
      <c r="G283" s="39" t="s">
        <v>1183</v>
      </c>
      <c r="H283" s="40">
        <v>44713</v>
      </c>
      <c r="I283" s="41">
        <f>Table16[[#This Row],[Fecha 
de 
expedición]]+1461</f>
        <v>46174</v>
      </c>
      <c r="J283" s="244" t="str">
        <f t="shared" ca="1" si="15"/>
        <v>si</v>
      </c>
      <c r="K283" s="8" t="str">
        <f t="shared" ca="1" si="16"/>
        <v/>
      </c>
      <c r="L283" s="8"/>
      <c r="M283" s="8" t="str">
        <f t="shared" ca="1" si="17"/>
        <v>no</v>
      </c>
      <c r="Q283" s="23" t="str" cm="1">
        <f t="array" aca="1" ref="Q283" ca="1">_xlfn.IFS(J283="no","no",$B$10="si","si")</f>
        <v>si</v>
      </c>
    </row>
    <row r="284" spans="1:17" x14ac:dyDescent="0.3">
      <c r="A284" s="213" t="s">
        <v>1184</v>
      </c>
      <c r="B284" s="226" t="s">
        <v>44</v>
      </c>
      <c r="C284" s="227" t="s">
        <v>1185</v>
      </c>
      <c r="D284" s="214" t="s">
        <v>57</v>
      </c>
      <c r="E284" s="178" t="s">
        <v>1186</v>
      </c>
      <c r="F284" s="45" t="s">
        <v>1187</v>
      </c>
      <c r="G284" s="46" t="s">
        <v>1188</v>
      </c>
      <c r="H284" s="211">
        <v>44910</v>
      </c>
      <c r="I284" s="41">
        <f>Table16[[#This Row],[Fecha 
de 
expedición]]+1461</f>
        <v>46371</v>
      </c>
      <c r="J284" s="228" t="str">
        <f t="shared" ca="1" si="15"/>
        <v>si</v>
      </c>
      <c r="K284" s="8" t="str">
        <f t="shared" ca="1" si="16"/>
        <v/>
      </c>
      <c r="L284" s="8"/>
      <c r="M284" s="8" t="str">
        <f t="shared" ca="1" si="17"/>
        <v>no</v>
      </c>
      <c r="Q284" s="23" t="str" cm="1">
        <f t="array" aca="1" ref="Q284" ca="1">_xlfn.IFS(J284="no","no",$B$10="si","si")</f>
        <v>si</v>
      </c>
    </row>
    <row r="285" spans="1:17" x14ac:dyDescent="0.3">
      <c r="A285" s="63" t="s">
        <v>1189</v>
      </c>
      <c r="B285" s="224" t="s">
        <v>44</v>
      </c>
      <c r="C285" s="225" t="s">
        <v>1190</v>
      </c>
      <c r="D285" s="38" t="s">
        <v>46</v>
      </c>
      <c r="E285" s="37" t="s">
        <v>1191</v>
      </c>
      <c r="F285" s="38" t="s">
        <v>114</v>
      </c>
      <c r="G285" s="39" t="s">
        <v>1192</v>
      </c>
      <c r="H285" s="40">
        <v>44334</v>
      </c>
      <c r="I285" s="41">
        <f>Table16[[#This Row],[Fecha 
de 
expedición]]+1461</f>
        <v>45795</v>
      </c>
      <c r="J285" s="244" t="str">
        <f t="shared" ca="1" si="15"/>
        <v>si</v>
      </c>
      <c r="K285" s="8" t="str">
        <f t="shared" ca="1" si="16"/>
        <v/>
      </c>
      <c r="L285" s="8"/>
      <c r="M285" s="8" t="str">
        <f t="shared" ca="1" si="17"/>
        <v>no</v>
      </c>
      <c r="Q285" s="23" t="str" cm="1">
        <f t="array" aca="1" ref="Q285" ca="1">_xlfn.IFS(J285="no","no",$B$10="si","si")</f>
        <v>si</v>
      </c>
    </row>
    <row r="286" spans="1:17" x14ac:dyDescent="0.3">
      <c r="A286" s="63" t="s">
        <v>1193</v>
      </c>
      <c r="B286" s="224" t="s">
        <v>44</v>
      </c>
      <c r="C286" s="225" t="s">
        <v>1194</v>
      </c>
      <c r="D286" s="38" t="s">
        <v>46</v>
      </c>
      <c r="E286" s="37" t="s">
        <v>1195</v>
      </c>
      <c r="F286" s="38" t="s">
        <v>74</v>
      </c>
      <c r="G286" s="39" t="s">
        <v>1196</v>
      </c>
      <c r="H286" s="40">
        <v>44883</v>
      </c>
      <c r="I286" s="41">
        <f>Table16[[#This Row],[Fecha 
de 
expedición]]+1461</f>
        <v>46344</v>
      </c>
      <c r="J286" s="244" t="str">
        <f t="shared" ca="1" si="15"/>
        <v>si</v>
      </c>
      <c r="K286" s="8"/>
      <c r="L286" s="8"/>
      <c r="M286" s="8" t="str">
        <f t="shared" ca="1" si="17"/>
        <v>no</v>
      </c>
      <c r="Q286" s="23" t="str" cm="1">
        <f t="array" aca="1" ref="Q286" ca="1">_xlfn.IFS(J286="no","no",$B$10="si","si")</f>
        <v>si</v>
      </c>
    </row>
    <row r="287" spans="1:17" x14ac:dyDescent="0.3">
      <c r="A287" s="63" t="s">
        <v>1197</v>
      </c>
      <c r="B287" s="224" t="s">
        <v>44</v>
      </c>
      <c r="C287" s="225" t="s">
        <v>1198</v>
      </c>
      <c r="D287" s="38" t="s">
        <v>57</v>
      </c>
      <c r="E287" s="37" t="s">
        <v>1199</v>
      </c>
      <c r="F287" s="38" t="s">
        <v>678</v>
      </c>
      <c r="G287" s="39" t="s">
        <v>1200</v>
      </c>
      <c r="H287" s="40">
        <v>44306</v>
      </c>
      <c r="I287" s="41">
        <f>Table16[[#This Row],[Fecha 
de 
expedición]]+1461</f>
        <v>45767</v>
      </c>
      <c r="J287" s="244" t="str">
        <f t="shared" ca="1" si="15"/>
        <v>si</v>
      </c>
      <c r="K287" s="8" t="str">
        <f t="shared" ref="K287:K350" ca="1" si="18">IF(ABS(_xlfn.DAYS(TODAY(),I287))&lt;$B$9,"Debe renovar licencia luego de curso de 8 horas","")</f>
        <v/>
      </c>
      <c r="L287" s="8"/>
      <c r="M287" s="8" t="str">
        <f t="shared" ca="1" si="17"/>
        <v>no</v>
      </c>
      <c r="Q287" s="23" t="str" cm="1">
        <f t="array" aca="1" ref="Q287" ca="1">_xlfn.IFS(J287="no","no",$B$10="si","si")</f>
        <v>si</v>
      </c>
    </row>
    <row r="288" spans="1:17" x14ac:dyDescent="0.3">
      <c r="A288" s="63" t="s">
        <v>1201</v>
      </c>
      <c r="B288" s="224" t="s">
        <v>44</v>
      </c>
      <c r="C288" s="225" t="s">
        <v>1202</v>
      </c>
      <c r="D288" s="38" t="s">
        <v>57</v>
      </c>
      <c r="E288" s="37" t="s">
        <v>1203</v>
      </c>
      <c r="F288" s="38" t="s">
        <v>1204</v>
      </c>
      <c r="G288" s="39" t="s">
        <v>1205</v>
      </c>
      <c r="H288" s="40">
        <v>43817</v>
      </c>
      <c r="I288" s="41">
        <f>Table16[[#This Row],[Fecha 
de 
expedición]]+1461</f>
        <v>45278</v>
      </c>
      <c r="J288" s="244" t="str">
        <f t="shared" ca="1" si="15"/>
        <v>si</v>
      </c>
      <c r="K288" s="8" t="str">
        <f t="shared" ca="1" si="18"/>
        <v/>
      </c>
      <c r="L288" s="8"/>
      <c r="M288" s="8" t="str">
        <f t="shared" ca="1" si="17"/>
        <v>no</v>
      </c>
      <c r="Q288" s="23" t="str" cm="1">
        <f t="array" aca="1" ref="Q288" ca="1">_xlfn.IFS(J288="no","no",$B$10="si","si")</f>
        <v>si</v>
      </c>
    </row>
    <row r="289" spans="1:17" x14ac:dyDescent="0.3">
      <c r="A289" s="63" t="s">
        <v>1206</v>
      </c>
      <c r="B289" s="224" t="s">
        <v>44</v>
      </c>
      <c r="C289" s="225" t="s">
        <v>1207</v>
      </c>
      <c r="D289" s="38" t="s">
        <v>46</v>
      </c>
      <c r="E289" s="37" t="s">
        <v>1208</v>
      </c>
      <c r="F289" s="38" t="s">
        <v>84</v>
      </c>
      <c r="G289" s="39" t="s">
        <v>1209</v>
      </c>
      <c r="H289" s="40">
        <v>43676</v>
      </c>
      <c r="I289" s="41">
        <f>Table16[[#This Row],[Fecha 
de 
expedición]]+1461</f>
        <v>45137</v>
      </c>
      <c r="J289" s="244" t="str">
        <f t="shared" ca="1" si="15"/>
        <v>no</v>
      </c>
      <c r="K289" s="8" t="str">
        <f t="shared" ca="1" si="18"/>
        <v>Debe renovar licencia luego de curso de 8 horas</v>
      </c>
      <c r="L289" s="8"/>
      <c r="M289" s="8" t="str">
        <f t="shared" ca="1" si="17"/>
        <v>si</v>
      </c>
      <c r="Q289" s="23" t="str" cm="1">
        <f t="array" aca="1" ref="Q289" ca="1">_xlfn.IFS(J289="no","no",$B$10="si","si")</f>
        <v>no</v>
      </c>
    </row>
    <row r="290" spans="1:17" x14ac:dyDescent="0.3">
      <c r="A290" s="63" t="s">
        <v>1210</v>
      </c>
      <c r="B290" s="224" t="s">
        <v>44</v>
      </c>
      <c r="C290" s="225" t="s">
        <v>1211</v>
      </c>
      <c r="D290" s="38" t="s">
        <v>57</v>
      </c>
      <c r="E290" s="37" t="s">
        <v>1212</v>
      </c>
      <c r="F290" s="38" t="s">
        <v>508</v>
      </c>
      <c r="G290" s="39" t="s">
        <v>1213</v>
      </c>
      <c r="H290" s="40">
        <v>44336</v>
      </c>
      <c r="I290" s="41">
        <f>Table16[[#This Row],[Fecha 
de 
expedición]]+1461</f>
        <v>45797</v>
      </c>
      <c r="J290" s="244" t="str">
        <f t="shared" ca="1" si="15"/>
        <v>si</v>
      </c>
      <c r="K290" s="8" t="str">
        <f t="shared" ca="1" si="18"/>
        <v/>
      </c>
      <c r="L290" s="8"/>
      <c r="M290" s="8" t="str">
        <f t="shared" ca="1" si="17"/>
        <v>no</v>
      </c>
      <c r="Q290" s="23" t="str" cm="1">
        <f t="array" aca="1" ref="Q290" ca="1">_xlfn.IFS(J290="no","no",$B$10="si","si")</f>
        <v>si</v>
      </c>
    </row>
    <row r="291" spans="1:17" x14ac:dyDescent="0.3">
      <c r="A291" s="63" t="s">
        <v>1214</v>
      </c>
      <c r="B291" s="224" t="s">
        <v>44</v>
      </c>
      <c r="C291" s="225" t="s">
        <v>1215</v>
      </c>
      <c r="D291" s="38" t="s">
        <v>46</v>
      </c>
      <c r="E291" s="37" t="s">
        <v>1216</v>
      </c>
      <c r="F291" s="38" t="s">
        <v>155</v>
      </c>
      <c r="G291" s="39" t="s">
        <v>9745</v>
      </c>
      <c r="H291" s="40">
        <v>43584</v>
      </c>
      <c r="I291" s="41">
        <f>Table16[[#This Row],[Fecha 
de 
expedición]]+1461</f>
        <v>45045</v>
      </c>
      <c r="J291" s="244" t="str">
        <f t="shared" ca="1" si="15"/>
        <v>no</v>
      </c>
      <c r="K291" s="8" t="str">
        <f t="shared" ca="1" si="18"/>
        <v/>
      </c>
      <c r="L291" s="8"/>
      <c r="M291" s="8" t="str">
        <f t="shared" ca="1" si="17"/>
        <v>si</v>
      </c>
      <c r="Q291" s="23" t="str" cm="1">
        <f t="array" aca="1" ref="Q291" ca="1">_xlfn.IFS(J291="no","no",$B$10="si","si")</f>
        <v>no</v>
      </c>
    </row>
    <row r="292" spans="1:17" x14ac:dyDescent="0.3">
      <c r="A292" s="61" t="s">
        <v>1218</v>
      </c>
      <c r="B292" s="224" t="s">
        <v>44</v>
      </c>
      <c r="C292" s="225" t="s">
        <v>1219</v>
      </c>
      <c r="D292" s="38" t="s">
        <v>57</v>
      </c>
      <c r="E292" s="37" t="s">
        <v>1220</v>
      </c>
      <c r="F292" s="38" t="s">
        <v>168</v>
      </c>
      <c r="G292" s="39" t="s">
        <v>1221</v>
      </c>
      <c r="H292" s="40">
        <v>44259</v>
      </c>
      <c r="I292" s="41">
        <f>Table16[[#This Row],[Fecha 
de 
expedición]]+1461</f>
        <v>45720</v>
      </c>
      <c r="J292" s="244" t="str">
        <f t="shared" ca="1" si="15"/>
        <v>si</v>
      </c>
      <c r="K292" s="8" t="str">
        <f t="shared" ca="1" si="18"/>
        <v/>
      </c>
      <c r="L292" s="8"/>
      <c r="M292" s="8" t="str">
        <f t="shared" ca="1" si="17"/>
        <v>no</v>
      </c>
      <c r="Q292" s="23" t="str" cm="1">
        <f t="array" aca="1" ref="Q292" ca="1">_xlfn.IFS(J292="no","no",$B$10="si","si")</f>
        <v>si</v>
      </c>
    </row>
    <row r="293" spans="1:17" x14ac:dyDescent="0.3">
      <c r="A293" s="61" t="s">
        <v>1222</v>
      </c>
      <c r="B293" s="224" t="s">
        <v>44</v>
      </c>
      <c r="C293" s="225" t="s">
        <v>1223</v>
      </c>
      <c r="D293" s="38" t="s">
        <v>57</v>
      </c>
      <c r="E293" s="235" t="s">
        <v>1224</v>
      </c>
      <c r="F293" s="38" t="s">
        <v>664</v>
      </c>
      <c r="G293" s="39" t="s">
        <v>1225</v>
      </c>
      <c r="H293" s="81">
        <v>44539</v>
      </c>
      <c r="I293" s="84">
        <f>Table16[[#This Row],[Fecha 
de 
expedición]]+1461</f>
        <v>46000</v>
      </c>
      <c r="J293" s="244" t="str">
        <f t="shared" ca="1" si="15"/>
        <v>si</v>
      </c>
      <c r="K293" s="8" t="str">
        <f t="shared" ca="1" si="18"/>
        <v/>
      </c>
      <c r="L293" s="8"/>
      <c r="M293" s="8" t="str">
        <f t="shared" ca="1" si="17"/>
        <v>no</v>
      </c>
      <c r="Q293" s="23" t="str" cm="1">
        <f t="array" aca="1" ref="Q293" ca="1">_xlfn.IFS(J293="no","no",$B$10="si","si")</f>
        <v>si</v>
      </c>
    </row>
    <row r="294" spans="1:17" x14ac:dyDescent="0.3">
      <c r="A294" s="63" t="s">
        <v>1226</v>
      </c>
      <c r="B294" s="224" t="s">
        <v>44</v>
      </c>
      <c r="C294" s="225" t="s">
        <v>1227</v>
      </c>
      <c r="D294" s="38" t="s">
        <v>57</v>
      </c>
      <c r="E294" s="37" t="s">
        <v>1228</v>
      </c>
      <c r="F294" s="38" t="s">
        <v>48</v>
      </c>
      <c r="G294" s="39" t="s">
        <v>1229</v>
      </c>
      <c r="H294" s="40">
        <v>44279</v>
      </c>
      <c r="I294" s="41">
        <f>Table16[[#This Row],[Fecha 
de 
expedición]]+1461</f>
        <v>45740</v>
      </c>
      <c r="J294" s="244" t="str">
        <f t="shared" ca="1" si="15"/>
        <v>si</v>
      </c>
      <c r="K294" s="8" t="str">
        <f t="shared" ca="1" si="18"/>
        <v/>
      </c>
      <c r="L294" s="8"/>
      <c r="M294" s="8" t="str">
        <f t="shared" ca="1" si="17"/>
        <v>no</v>
      </c>
      <c r="Q294" s="23" t="str" cm="1">
        <f t="array" aca="1" ref="Q294" ca="1">_xlfn.IFS(J294="no","no",$B$10="si","si")</f>
        <v>si</v>
      </c>
    </row>
    <row r="295" spans="1:17" x14ac:dyDescent="0.3">
      <c r="A295" s="63" t="s">
        <v>1230</v>
      </c>
      <c r="B295" s="224" t="s">
        <v>44</v>
      </c>
      <c r="C295" s="225" t="s">
        <v>1231</v>
      </c>
      <c r="D295" s="38" t="s">
        <v>46</v>
      </c>
      <c r="E295" s="37" t="s">
        <v>1232</v>
      </c>
      <c r="F295" s="38" t="s">
        <v>267</v>
      </c>
      <c r="G295" s="39" t="s">
        <v>1233</v>
      </c>
      <c r="H295" s="40">
        <v>43672</v>
      </c>
      <c r="I295" s="41">
        <f>Table16[[#This Row],[Fecha 
de 
expedición]]+1461</f>
        <v>45133</v>
      </c>
      <c r="J295" s="244" t="str">
        <f t="shared" ca="1" si="15"/>
        <v>no</v>
      </c>
      <c r="K295" s="8" t="str">
        <f t="shared" ca="1" si="18"/>
        <v/>
      </c>
      <c r="L295" s="8"/>
      <c r="M295" s="8" t="str">
        <f t="shared" ca="1" si="17"/>
        <v>si</v>
      </c>
      <c r="Q295" s="23" t="str" cm="1">
        <f t="array" aca="1" ref="Q295" ca="1">_xlfn.IFS(J295="no","no",$B$10="si","si")</f>
        <v>no</v>
      </c>
    </row>
    <row r="296" spans="1:17" x14ac:dyDescent="0.3">
      <c r="A296" s="63" t="s">
        <v>1234</v>
      </c>
      <c r="B296" s="224" t="s">
        <v>44</v>
      </c>
      <c r="C296" s="225" t="s">
        <v>1235</v>
      </c>
      <c r="D296" s="38" t="s">
        <v>57</v>
      </c>
      <c r="E296" s="37" t="s">
        <v>1236</v>
      </c>
      <c r="F296" s="38" t="s">
        <v>168</v>
      </c>
      <c r="G296" s="39" t="s">
        <v>1237</v>
      </c>
      <c r="H296" s="40">
        <v>44305</v>
      </c>
      <c r="I296" s="41">
        <f>Table16[[#This Row],[Fecha 
de 
expedición]]+1461</f>
        <v>45766</v>
      </c>
      <c r="J296" s="244" t="str">
        <f t="shared" ca="1" si="15"/>
        <v>si</v>
      </c>
      <c r="K296" s="8" t="str">
        <f t="shared" ca="1" si="18"/>
        <v/>
      </c>
      <c r="L296" s="8"/>
      <c r="M296" s="8" t="str">
        <f t="shared" ca="1" si="17"/>
        <v>no</v>
      </c>
      <c r="Q296" s="23" t="str" cm="1">
        <f t="array" aca="1" ref="Q296" ca="1">_xlfn.IFS(J296="no","no",$B$10="si","si")</f>
        <v>si</v>
      </c>
    </row>
    <row r="297" spans="1:17" x14ac:dyDescent="0.3">
      <c r="A297" s="63" t="s">
        <v>1238</v>
      </c>
      <c r="B297" s="224" t="s">
        <v>44</v>
      </c>
      <c r="C297" s="225" t="s">
        <v>1239</v>
      </c>
      <c r="D297" s="38" t="s">
        <v>57</v>
      </c>
      <c r="E297" s="37" t="s">
        <v>1240</v>
      </c>
      <c r="F297" s="38" t="s">
        <v>74</v>
      </c>
      <c r="G297" s="39" t="s">
        <v>1241</v>
      </c>
      <c r="H297" s="40">
        <v>43818</v>
      </c>
      <c r="I297" s="41">
        <f>Table16[[#This Row],[Fecha 
de 
expedición]]+1461</f>
        <v>45279</v>
      </c>
      <c r="J297" s="244" t="str">
        <f t="shared" ca="1" si="15"/>
        <v>si</v>
      </c>
      <c r="K297" s="8" t="str">
        <f t="shared" ca="1" si="18"/>
        <v/>
      </c>
      <c r="L297" s="8"/>
      <c r="M297" s="8" t="str">
        <f t="shared" ca="1" si="17"/>
        <v>no</v>
      </c>
      <c r="Q297" s="23" t="str" cm="1">
        <f t="array" aca="1" ref="Q297" ca="1">_xlfn.IFS(J297="no","no",$B$10="si","si")</f>
        <v>si</v>
      </c>
    </row>
    <row r="298" spans="1:17" x14ac:dyDescent="0.3">
      <c r="A298" s="63" t="s">
        <v>1242</v>
      </c>
      <c r="B298" s="224" t="s">
        <v>44</v>
      </c>
      <c r="C298" s="225" t="s">
        <v>1243</v>
      </c>
      <c r="D298" s="38" t="s">
        <v>57</v>
      </c>
      <c r="E298" s="37" t="s">
        <v>1244</v>
      </c>
      <c r="F298" s="38" t="s">
        <v>887</v>
      </c>
      <c r="G298" s="39" t="s">
        <v>1245</v>
      </c>
      <c r="H298" s="40">
        <v>43672</v>
      </c>
      <c r="I298" s="41">
        <f>Table16[[#This Row],[Fecha 
de 
expedición]]+1461</f>
        <v>45133</v>
      </c>
      <c r="J298" s="244" t="str">
        <f t="shared" ca="1" si="15"/>
        <v>no</v>
      </c>
      <c r="K298" s="8" t="str">
        <f t="shared" ca="1" si="18"/>
        <v/>
      </c>
      <c r="L298" s="8"/>
      <c r="M298" s="8" t="str">
        <f t="shared" ca="1" si="17"/>
        <v>si</v>
      </c>
      <c r="Q298" s="23" t="str" cm="1">
        <f t="array" aca="1" ref="Q298" ca="1">_xlfn.IFS(J298="no","no",$B$10="si","si")</f>
        <v>no</v>
      </c>
    </row>
    <row r="299" spans="1:17" x14ac:dyDescent="0.3">
      <c r="A299" s="61" t="s">
        <v>1246</v>
      </c>
      <c r="B299" s="224" t="s">
        <v>44</v>
      </c>
      <c r="C299" s="225" t="s">
        <v>1247</v>
      </c>
      <c r="D299" s="38" t="s">
        <v>57</v>
      </c>
      <c r="E299" s="235" t="s">
        <v>1248</v>
      </c>
      <c r="F299" s="38" t="s">
        <v>704</v>
      </c>
      <c r="G299" s="39" t="s">
        <v>1249</v>
      </c>
      <c r="H299" s="81">
        <v>44596</v>
      </c>
      <c r="I299" s="84">
        <f>Table16[[#This Row],[Fecha 
de 
expedición]]+1461</f>
        <v>46057</v>
      </c>
      <c r="J299" s="244" t="str">
        <f t="shared" ca="1" si="15"/>
        <v>si</v>
      </c>
      <c r="K299" s="8" t="str">
        <f t="shared" ca="1" si="18"/>
        <v/>
      </c>
      <c r="L299" s="8"/>
      <c r="M299" s="8" t="str">
        <f t="shared" ca="1" si="17"/>
        <v>no</v>
      </c>
      <c r="Q299" s="23" t="str" cm="1">
        <f t="array" aca="1" ref="Q299" ca="1">_xlfn.IFS(J299="no","no",$B$10="si","si")</f>
        <v>si</v>
      </c>
    </row>
    <row r="300" spans="1:17" x14ac:dyDescent="0.3">
      <c r="A300" s="63" t="s">
        <v>1250</v>
      </c>
      <c r="B300" s="224" t="s">
        <v>44</v>
      </c>
      <c r="C300" s="225" t="s">
        <v>1251</v>
      </c>
      <c r="D300" s="38" t="s">
        <v>57</v>
      </c>
      <c r="E300" s="82" t="s">
        <v>1252</v>
      </c>
      <c r="F300" s="38" t="s">
        <v>555</v>
      </c>
      <c r="G300" s="39" t="s">
        <v>1253</v>
      </c>
      <c r="H300" s="40">
        <v>44833</v>
      </c>
      <c r="I300" s="41">
        <f>Table16[[#This Row],[Fecha 
de 
expedición]]+1461</f>
        <v>46294</v>
      </c>
      <c r="J300" s="244" t="str">
        <f t="shared" ca="1" si="15"/>
        <v>si</v>
      </c>
      <c r="K300" s="8" t="str">
        <f t="shared" ca="1" si="18"/>
        <v/>
      </c>
      <c r="L300" s="8"/>
      <c r="M300" s="8" t="str">
        <f t="shared" ca="1" si="17"/>
        <v>no</v>
      </c>
      <c r="Q300" s="23" t="str" cm="1">
        <f t="array" aca="1" ref="Q300" ca="1">_xlfn.IFS(J300="no","no",$B$10="si","si")</f>
        <v>si</v>
      </c>
    </row>
    <row r="301" spans="1:17" x14ac:dyDescent="0.3">
      <c r="A301" s="61" t="s">
        <v>1254</v>
      </c>
      <c r="B301" s="224" t="s">
        <v>44</v>
      </c>
      <c r="C301" s="225" t="s">
        <v>1255</v>
      </c>
      <c r="D301" s="38" t="s">
        <v>57</v>
      </c>
      <c r="E301" s="235" t="s">
        <v>1256</v>
      </c>
      <c r="F301" s="38" t="s">
        <v>1257</v>
      </c>
      <c r="G301" s="39" t="s">
        <v>1258</v>
      </c>
      <c r="H301" s="81">
        <v>44757</v>
      </c>
      <c r="I301" s="84">
        <f>Table16[[#This Row],[Fecha 
de 
expedición]]+1461</f>
        <v>46218</v>
      </c>
      <c r="J301" s="244" t="str">
        <f t="shared" ca="1" si="15"/>
        <v>si</v>
      </c>
      <c r="K301" s="8" t="str">
        <f t="shared" ca="1" si="18"/>
        <v/>
      </c>
      <c r="L301" s="8"/>
      <c r="M301" s="8" t="str">
        <f t="shared" ca="1" si="17"/>
        <v>no</v>
      </c>
      <c r="Q301" s="23" t="str" cm="1">
        <f t="array" aca="1" ref="Q301" ca="1">_xlfn.IFS(J301="no","no",$B$10="si","si")</f>
        <v>si</v>
      </c>
    </row>
    <row r="302" spans="1:17" x14ac:dyDescent="0.3">
      <c r="A302" s="63" t="s">
        <v>1259</v>
      </c>
      <c r="B302" s="224" t="s">
        <v>44</v>
      </c>
      <c r="C302" s="225" t="s">
        <v>1260</v>
      </c>
      <c r="D302" s="38" t="s">
        <v>46</v>
      </c>
      <c r="E302" s="37"/>
      <c r="F302" s="38" t="s">
        <v>285</v>
      </c>
      <c r="G302" s="39" t="s">
        <v>1261</v>
      </c>
      <c r="H302" s="40">
        <v>44331</v>
      </c>
      <c r="I302" s="41">
        <f>Table16[[#This Row],[Fecha 
de 
expedición]]+1461</f>
        <v>45792</v>
      </c>
      <c r="J302" s="244" t="str">
        <f t="shared" ca="1" si="15"/>
        <v>si</v>
      </c>
      <c r="K302" s="8" t="str">
        <f t="shared" ca="1" si="18"/>
        <v/>
      </c>
      <c r="L302" s="8"/>
      <c r="M302" s="8" t="str">
        <f t="shared" ca="1" si="17"/>
        <v>no</v>
      </c>
      <c r="Q302" s="23" t="str" cm="1">
        <f t="array" aca="1" ref="Q302" ca="1">_xlfn.IFS(J302="no","no",$B$10="si","si")</f>
        <v>si</v>
      </c>
    </row>
    <row r="303" spans="1:17" x14ac:dyDescent="0.3">
      <c r="A303" s="63" t="s">
        <v>1262</v>
      </c>
      <c r="B303" s="224" t="s">
        <v>44</v>
      </c>
      <c r="C303" s="225" t="s">
        <v>1263</v>
      </c>
      <c r="D303" s="38" t="s">
        <v>57</v>
      </c>
      <c r="E303" s="37" t="s">
        <v>1264</v>
      </c>
      <c r="F303" s="38" t="s">
        <v>678</v>
      </c>
      <c r="G303" s="39" t="s">
        <v>1265</v>
      </c>
      <c r="H303" s="40">
        <v>44693</v>
      </c>
      <c r="I303" s="41">
        <f>Table16[[#This Row],[Fecha 
de 
expedición]]+1461</f>
        <v>46154</v>
      </c>
      <c r="J303" s="244" t="str">
        <f t="shared" ca="1" si="15"/>
        <v>si</v>
      </c>
      <c r="K303" s="8" t="str">
        <f t="shared" ca="1" si="18"/>
        <v/>
      </c>
      <c r="L303" s="8"/>
      <c r="M303" s="8" t="str">
        <f t="shared" ca="1" si="17"/>
        <v>no</v>
      </c>
      <c r="Q303" s="23" t="str" cm="1">
        <f t="array" aca="1" ref="Q303" ca="1">_xlfn.IFS(J303="no","no",$B$10="si","si")</f>
        <v>si</v>
      </c>
    </row>
    <row r="304" spans="1:17" x14ac:dyDescent="0.3">
      <c r="A304" s="63" t="s">
        <v>1266</v>
      </c>
      <c r="B304" s="224" t="s">
        <v>44</v>
      </c>
      <c r="C304" s="225" t="s">
        <v>1267</v>
      </c>
      <c r="D304" s="38" t="s">
        <v>57</v>
      </c>
      <c r="E304" s="37"/>
      <c r="F304" s="38" t="s">
        <v>709</v>
      </c>
      <c r="G304" s="39" t="s">
        <v>1268</v>
      </c>
      <c r="H304" s="40">
        <v>43383</v>
      </c>
      <c r="I304" s="41">
        <f>Table16[[#This Row],[Fecha 
de 
expedición]]+1461</f>
        <v>44844</v>
      </c>
      <c r="J304" s="244" t="str">
        <f t="shared" ca="1" si="15"/>
        <v>no</v>
      </c>
      <c r="K304" s="8" t="str">
        <f t="shared" ca="1" si="18"/>
        <v/>
      </c>
      <c r="L304" s="8"/>
      <c r="M304" s="8" t="str">
        <f t="shared" ca="1" si="17"/>
        <v>si</v>
      </c>
      <c r="Q304" s="23" t="str" cm="1">
        <f t="array" aca="1" ref="Q304" ca="1">_xlfn.IFS(J304="no","no",$B$10="si","si")</f>
        <v>no</v>
      </c>
    </row>
    <row r="305" spans="1:17" x14ac:dyDescent="0.3">
      <c r="A305" s="63" t="s">
        <v>1269</v>
      </c>
      <c r="B305" s="224" t="s">
        <v>44</v>
      </c>
      <c r="C305" s="225" t="s">
        <v>1270</v>
      </c>
      <c r="D305" s="38" t="s">
        <v>57</v>
      </c>
      <c r="E305" s="37"/>
      <c r="F305" s="38" t="s">
        <v>1204</v>
      </c>
      <c r="G305" s="39" t="s">
        <v>1271</v>
      </c>
      <c r="H305" s="40">
        <v>43490</v>
      </c>
      <c r="I305" s="41">
        <f>Table16[[#This Row],[Fecha 
de 
expedición]]+1461</f>
        <v>44951</v>
      </c>
      <c r="J305" s="244" t="str">
        <f t="shared" ca="1" si="15"/>
        <v>no</v>
      </c>
      <c r="K305" s="8" t="str">
        <f t="shared" ca="1" si="18"/>
        <v/>
      </c>
      <c r="L305" s="8"/>
      <c r="M305" s="8" t="str">
        <f t="shared" ca="1" si="17"/>
        <v>si</v>
      </c>
      <c r="Q305" s="23" t="str" cm="1">
        <f t="array" aca="1" ref="Q305" ca="1">_xlfn.IFS(J305="no","no",$B$10="si","si")</f>
        <v>no</v>
      </c>
    </row>
    <row r="306" spans="1:17" x14ac:dyDescent="0.3">
      <c r="A306" s="63" t="s">
        <v>1272</v>
      </c>
      <c r="B306" s="224" t="s">
        <v>44</v>
      </c>
      <c r="C306" s="225" t="s">
        <v>1273</v>
      </c>
      <c r="D306" s="38" t="s">
        <v>46</v>
      </c>
      <c r="E306" s="37" t="s">
        <v>1274</v>
      </c>
      <c r="F306" s="38" t="s">
        <v>858</v>
      </c>
      <c r="G306" s="39" t="s">
        <v>1275</v>
      </c>
      <c r="H306" s="40">
        <v>44648</v>
      </c>
      <c r="I306" s="41">
        <f>Table16[[#This Row],[Fecha 
de 
expedición]]+1461</f>
        <v>46109</v>
      </c>
      <c r="J306" s="244" t="str">
        <f t="shared" ca="1" si="15"/>
        <v>si</v>
      </c>
      <c r="K306" s="8" t="str">
        <f t="shared" ca="1" si="18"/>
        <v/>
      </c>
      <c r="L306" s="8"/>
      <c r="M306" s="8" t="str">
        <f t="shared" ca="1" si="17"/>
        <v>no</v>
      </c>
      <c r="Q306" s="23" t="str" cm="1">
        <f t="array" aca="1" ref="Q306" ca="1">_xlfn.IFS(J306="no","no",$B$10="si","si")</f>
        <v>si</v>
      </c>
    </row>
    <row r="307" spans="1:17" x14ac:dyDescent="0.3">
      <c r="A307" s="63" t="s">
        <v>1276</v>
      </c>
      <c r="B307" s="224" t="s">
        <v>44</v>
      </c>
      <c r="C307" s="225" t="s">
        <v>1277</v>
      </c>
      <c r="D307" s="38" t="s">
        <v>46</v>
      </c>
      <c r="E307" s="37" t="s">
        <v>1278</v>
      </c>
      <c r="F307" s="38" t="s">
        <v>53</v>
      </c>
      <c r="G307" s="39" t="s">
        <v>1279</v>
      </c>
      <c r="H307" s="40">
        <v>44279</v>
      </c>
      <c r="I307" s="41">
        <f>Table16[[#This Row],[Fecha 
de 
expedición]]+1461</f>
        <v>45740</v>
      </c>
      <c r="J307" s="244" t="str">
        <f t="shared" ca="1" si="15"/>
        <v>si</v>
      </c>
      <c r="K307" s="8" t="str">
        <f t="shared" ca="1" si="18"/>
        <v/>
      </c>
      <c r="L307" s="8"/>
      <c r="M307" s="8" t="str">
        <f t="shared" ca="1" si="17"/>
        <v>no</v>
      </c>
      <c r="Q307" s="23" t="str" cm="1">
        <f t="array" aca="1" ref="Q307" ca="1">_xlfn.IFS(J307="no","no",$B$10="si","si")</f>
        <v>si</v>
      </c>
    </row>
    <row r="308" spans="1:17" x14ac:dyDescent="0.3">
      <c r="A308" s="61" t="s">
        <v>1280</v>
      </c>
      <c r="B308" s="224" t="s">
        <v>44</v>
      </c>
      <c r="C308" s="225" t="s">
        <v>1281</v>
      </c>
      <c r="D308" s="38" t="s">
        <v>57</v>
      </c>
      <c r="E308" s="235" t="s">
        <v>1282</v>
      </c>
      <c r="F308" s="38" t="s">
        <v>683</v>
      </c>
      <c r="G308" s="39" t="s">
        <v>1283</v>
      </c>
      <c r="H308" s="81">
        <v>44728</v>
      </c>
      <c r="I308" s="84">
        <f>Table16[[#This Row],[Fecha 
de 
expedición]]+1461</f>
        <v>46189</v>
      </c>
      <c r="J308" s="244" t="str">
        <f t="shared" ca="1" si="15"/>
        <v>si</v>
      </c>
      <c r="K308" s="8" t="str">
        <f t="shared" ca="1" si="18"/>
        <v/>
      </c>
      <c r="L308" s="8"/>
      <c r="M308" s="8" t="str">
        <f t="shared" ca="1" si="17"/>
        <v>no</v>
      </c>
      <c r="Q308" s="23" t="str" cm="1">
        <f t="array" aca="1" ref="Q308" ca="1">_xlfn.IFS(J308="no","no",$B$10="si","si")</f>
        <v>si</v>
      </c>
    </row>
    <row r="309" spans="1:17" x14ac:dyDescent="0.3">
      <c r="A309" s="63" t="s">
        <v>1284</v>
      </c>
      <c r="B309" s="224" t="s">
        <v>44</v>
      </c>
      <c r="C309" s="225" t="s">
        <v>1285</v>
      </c>
      <c r="D309" s="38" t="s">
        <v>57</v>
      </c>
      <c r="E309" s="37" t="s">
        <v>1286</v>
      </c>
      <c r="F309" s="38" t="s">
        <v>887</v>
      </c>
      <c r="G309" s="39" t="s">
        <v>1287</v>
      </c>
      <c r="H309" s="40">
        <v>44305</v>
      </c>
      <c r="I309" s="41">
        <f>Table16[[#This Row],[Fecha 
de 
expedición]]+1461</f>
        <v>45766</v>
      </c>
      <c r="J309" s="244" t="str">
        <f t="shared" ca="1" si="15"/>
        <v>si</v>
      </c>
      <c r="K309" s="8" t="str">
        <f t="shared" ca="1" si="18"/>
        <v/>
      </c>
      <c r="L309" s="8"/>
      <c r="M309" s="8" t="str">
        <f t="shared" ca="1" si="17"/>
        <v>no</v>
      </c>
      <c r="Q309" s="23" t="str" cm="1">
        <f t="array" aca="1" ref="Q309" ca="1">_xlfn.IFS(J309="no","no",$B$10="si","si")</f>
        <v>si</v>
      </c>
    </row>
    <row r="310" spans="1:17" x14ac:dyDescent="0.3">
      <c r="A310" s="63" t="s">
        <v>1288</v>
      </c>
      <c r="B310" s="224" t="s">
        <v>44</v>
      </c>
      <c r="C310" s="225" t="s">
        <v>1289</v>
      </c>
      <c r="D310" s="38" t="s">
        <v>57</v>
      </c>
      <c r="E310" s="37" t="s">
        <v>1290</v>
      </c>
      <c r="F310" s="38" t="s">
        <v>1291</v>
      </c>
      <c r="G310" s="39" t="s">
        <v>1292</v>
      </c>
      <c r="H310" s="40">
        <v>44333</v>
      </c>
      <c r="I310" s="41">
        <f>Table16[[#This Row],[Fecha 
de 
expedición]]+1461</f>
        <v>45794</v>
      </c>
      <c r="J310" s="244" t="str">
        <f t="shared" ca="1" si="15"/>
        <v>si</v>
      </c>
      <c r="K310" s="8" t="str">
        <f t="shared" ca="1" si="18"/>
        <v/>
      </c>
      <c r="L310" s="8"/>
      <c r="M310" s="8" t="str">
        <f t="shared" ca="1" si="17"/>
        <v>no</v>
      </c>
      <c r="Q310" s="23" t="str" cm="1">
        <f t="array" aca="1" ref="Q310" ca="1">_xlfn.IFS(J310="no","no",$B$10="si","si")</f>
        <v>si</v>
      </c>
    </row>
    <row r="311" spans="1:17" x14ac:dyDescent="0.3">
      <c r="A311" s="63" t="s">
        <v>1293</v>
      </c>
      <c r="B311" s="224" t="s">
        <v>44</v>
      </c>
      <c r="C311" s="225" t="s">
        <v>1294</v>
      </c>
      <c r="D311" s="38" t="s">
        <v>57</v>
      </c>
      <c r="E311" s="37" t="s">
        <v>1295</v>
      </c>
      <c r="F311" s="38" t="s">
        <v>114</v>
      </c>
      <c r="G311" s="39" t="s">
        <v>1296</v>
      </c>
      <c r="H311" s="40">
        <v>44831</v>
      </c>
      <c r="I311" s="41">
        <f>Table16[[#This Row],[Fecha 
de 
expedición]]+1461</f>
        <v>46292</v>
      </c>
      <c r="J311" s="244" t="str">
        <f t="shared" ca="1" si="15"/>
        <v>si</v>
      </c>
      <c r="K311" s="8" t="str">
        <f t="shared" ca="1" si="18"/>
        <v/>
      </c>
      <c r="L311" s="8"/>
      <c r="M311" s="8" t="str">
        <f t="shared" ca="1" si="17"/>
        <v>no</v>
      </c>
      <c r="Q311" s="23" t="str" cm="1">
        <f t="array" aca="1" ref="Q311" ca="1">_xlfn.IFS(J311="no","no",$B$10="si","si")</f>
        <v>si</v>
      </c>
    </row>
    <row r="312" spans="1:17" x14ac:dyDescent="0.3">
      <c r="A312" s="63" t="s">
        <v>1297</v>
      </c>
      <c r="B312" s="224" t="s">
        <v>44</v>
      </c>
      <c r="C312" s="225" t="s">
        <v>1298</v>
      </c>
      <c r="D312" s="38" t="s">
        <v>57</v>
      </c>
      <c r="E312" s="37" t="s">
        <v>1299</v>
      </c>
      <c r="F312" s="38" t="s">
        <v>1048</v>
      </c>
      <c r="G312" s="39" t="s">
        <v>9754</v>
      </c>
      <c r="H312" s="40">
        <v>43670</v>
      </c>
      <c r="I312" s="41">
        <f>Table16[[#This Row],[Fecha 
de 
expedición]]+1461</f>
        <v>45131</v>
      </c>
      <c r="J312" s="244" t="str">
        <f t="shared" ca="1" si="15"/>
        <v>no</v>
      </c>
      <c r="K312" s="8" t="str">
        <f t="shared" ca="1" si="18"/>
        <v/>
      </c>
      <c r="L312" s="8"/>
      <c r="M312" s="8" t="str">
        <f t="shared" ca="1" si="17"/>
        <v>si</v>
      </c>
      <c r="Q312" s="23" t="str" cm="1">
        <f t="array" aca="1" ref="Q312" ca="1">_xlfn.IFS(J312="no","no",$B$10="si","si")</f>
        <v>no</v>
      </c>
    </row>
    <row r="313" spans="1:17" x14ac:dyDescent="0.3">
      <c r="A313" s="63" t="s">
        <v>1301</v>
      </c>
      <c r="B313" s="224" t="s">
        <v>44</v>
      </c>
      <c r="C313" s="225" t="s">
        <v>1302</v>
      </c>
      <c r="D313" s="38" t="s">
        <v>46</v>
      </c>
      <c r="E313" s="37" t="s">
        <v>1303</v>
      </c>
      <c r="F313" s="38" t="s">
        <v>325</v>
      </c>
      <c r="G313" s="39" t="s">
        <v>1304</v>
      </c>
      <c r="H313" s="40">
        <v>43406</v>
      </c>
      <c r="I313" s="41">
        <f>Table16[[#This Row],[Fecha 
de 
expedición]]+1461</f>
        <v>44867</v>
      </c>
      <c r="J313" s="244" t="str">
        <f t="shared" ca="1" si="15"/>
        <v>no</v>
      </c>
      <c r="K313" s="8" t="str">
        <f t="shared" ca="1" si="18"/>
        <v/>
      </c>
      <c r="L313" s="8"/>
      <c r="M313" s="8" t="str">
        <f t="shared" ca="1" si="17"/>
        <v>si</v>
      </c>
      <c r="Q313" s="23" t="str" cm="1">
        <f t="array" aca="1" ref="Q313" ca="1">_xlfn.IFS(J313="no","no",$B$10="si","si")</f>
        <v>no</v>
      </c>
    </row>
    <row r="314" spans="1:17" x14ac:dyDescent="0.3">
      <c r="A314" s="63" t="s">
        <v>1305</v>
      </c>
      <c r="B314" s="224" t="s">
        <v>44</v>
      </c>
      <c r="C314" s="225" t="s">
        <v>1306</v>
      </c>
      <c r="D314" s="38" t="s">
        <v>57</v>
      </c>
      <c r="E314" s="37" t="s">
        <v>1307</v>
      </c>
      <c r="F314" s="38" t="s">
        <v>119</v>
      </c>
      <c r="G314" s="39" t="s">
        <v>9755</v>
      </c>
      <c r="H314" s="40">
        <v>43672</v>
      </c>
      <c r="I314" s="41">
        <f>Table16[[#This Row],[Fecha 
de 
expedición]]+1461</f>
        <v>45133</v>
      </c>
      <c r="J314" s="244" t="str">
        <f t="shared" ca="1" si="15"/>
        <v>no</v>
      </c>
      <c r="K314" s="8" t="str">
        <f t="shared" ca="1" si="18"/>
        <v/>
      </c>
      <c r="L314" s="8"/>
      <c r="M314" s="8" t="str">
        <f t="shared" ca="1" si="17"/>
        <v>si</v>
      </c>
      <c r="Q314" s="23" t="str" cm="1">
        <f t="array" aca="1" ref="Q314" ca="1">_xlfn.IFS(J314="no","no",$B$10="si","si")</f>
        <v>no</v>
      </c>
    </row>
    <row r="315" spans="1:17" x14ac:dyDescent="0.3">
      <c r="A315" s="63" t="s">
        <v>1309</v>
      </c>
      <c r="B315" s="224" t="s">
        <v>44</v>
      </c>
      <c r="C315" s="225" t="s">
        <v>1310</v>
      </c>
      <c r="D315" s="38" t="s">
        <v>57</v>
      </c>
      <c r="E315" s="37" t="s">
        <v>1311</v>
      </c>
      <c r="F315" s="38" t="s">
        <v>325</v>
      </c>
      <c r="G315" s="39" t="s">
        <v>1312</v>
      </c>
      <c r="H315" s="40">
        <v>44278</v>
      </c>
      <c r="I315" s="41">
        <f>Table16[[#This Row],[Fecha 
de 
expedición]]+1461</f>
        <v>45739</v>
      </c>
      <c r="J315" s="244" t="str">
        <f t="shared" ca="1" si="15"/>
        <v>si</v>
      </c>
      <c r="K315" s="8" t="str">
        <f t="shared" ca="1" si="18"/>
        <v/>
      </c>
      <c r="L315" s="8"/>
      <c r="M315" s="8" t="str">
        <f t="shared" ca="1" si="17"/>
        <v>no</v>
      </c>
      <c r="Q315" s="23" t="str" cm="1">
        <f t="array" aca="1" ref="Q315" ca="1">_xlfn.IFS(J315="no","no",$B$10="si","si")</f>
        <v>si</v>
      </c>
    </row>
    <row r="316" spans="1:17" x14ac:dyDescent="0.3">
      <c r="A316" s="63" t="s">
        <v>1313</v>
      </c>
      <c r="B316" s="224" t="s">
        <v>44</v>
      </c>
      <c r="C316" s="225" t="s">
        <v>1314</v>
      </c>
      <c r="D316" s="38" t="s">
        <v>57</v>
      </c>
      <c r="E316" s="37" t="s">
        <v>1315</v>
      </c>
      <c r="F316" s="38" t="s">
        <v>53</v>
      </c>
      <c r="G316" s="39" t="s">
        <v>1316</v>
      </c>
      <c r="H316" s="40">
        <v>44895</v>
      </c>
      <c r="I316" s="41">
        <f>Table16[[#This Row],[Fecha 
de 
expedición]]+1461</f>
        <v>46356</v>
      </c>
      <c r="J316" s="244" t="str">
        <f t="shared" ca="1" si="15"/>
        <v>si</v>
      </c>
      <c r="K316" s="8" t="str">
        <f t="shared" ca="1" si="18"/>
        <v/>
      </c>
      <c r="L316" s="8"/>
      <c r="M316" s="8" t="str">
        <f t="shared" ca="1" si="17"/>
        <v>no</v>
      </c>
      <c r="Q316" s="23" t="str" cm="1">
        <f t="array" aca="1" ref="Q316" ca="1">_xlfn.IFS(J316="no","no",$B$10="si","si")</f>
        <v>si</v>
      </c>
    </row>
    <row r="317" spans="1:17" x14ac:dyDescent="0.3">
      <c r="A317" s="63" t="s">
        <v>1317</v>
      </c>
      <c r="B317" s="224" t="s">
        <v>44</v>
      </c>
      <c r="C317" s="225" t="s">
        <v>1318</v>
      </c>
      <c r="D317" s="38" t="s">
        <v>57</v>
      </c>
      <c r="E317" s="37" t="s">
        <v>1319</v>
      </c>
      <c r="F317" s="38" t="s">
        <v>185</v>
      </c>
      <c r="G317" s="39" t="s">
        <v>1320</v>
      </c>
      <c r="H317" s="40">
        <v>43360</v>
      </c>
      <c r="I317" s="41">
        <f>Table16[[#This Row],[Fecha 
de 
expedición]]+1461</f>
        <v>44821</v>
      </c>
      <c r="J317" s="244" t="str">
        <f t="shared" ca="1" si="15"/>
        <v>no</v>
      </c>
      <c r="K317" s="8" t="str">
        <f t="shared" ca="1" si="18"/>
        <v/>
      </c>
      <c r="L317" s="8"/>
      <c r="M317" s="8" t="str">
        <f t="shared" ca="1" si="17"/>
        <v>si</v>
      </c>
      <c r="Q317" s="23" t="str" cm="1">
        <f t="array" aca="1" ref="Q317" ca="1">_xlfn.IFS(J317="no","no",$B$10="si","si")</f>
        <v>no</v>
      </c>
    </row>
    <row r="318" spans="1:17" x14ac:dyDescent="0.3">
      <c r="A318" s="63" t="s">
        <v>1321</v>
      </c>
      <c r="B318" s="224" t="s">
        <v>44</v>
      </c>
      <c r="C318" s="225" t="s">
        <v>1322</v>
      </c>
      <c r="D318" s="38" t="s">
        <v>57</v>
      </c>
      <c r="E318" s="37" t="s">
        <v>1323</v>
      </c>
      <c r="F318" s="38" t="s">
        <v>204</v>
      </c>
      <c r="G318" s="39" t="s">
        <v>1324</v>
      </c>
      <c r="H318" s="40">
        <v>43620</v>
      </c>
      <c r="I318" s="41">
        <f>Table16[[#This Row],[Fecha 
de 
expedición]]+1461</f>
        <v>45081</v>
      </c>
      <c r="J318" s="244" t="str">
        <f t="shared" ca="1" si="15"/>
        <v>no</v>
      </c>
      <c r="K318" s="8" t="str">
        <f t="shared" ca="1" si="18"/>
        <v/>
      </c>
      <c r="L318" s="8"/>
      <c r="M318" s="8" t="str">
        <f t="shared" ca="1" si="17"/>
        <v>si</v>
      </c>
      <c r="Q318" s="23" t="str" cm="1">
        <f t="array" aca="1" ref="Q318" ca="1">_xlfn.IFS(J318="no","no",$B$10="si","si")</f>
        <v>no</v>
      </c>
    </row>
    <row r="319" spans="1:17" x14ac:dyDescent="0.3">
      <c r="A319" s="63" t="s">
        <v>1325</v>
      </c>
      <c r="B319" s="224" t="s">
        <v>44</v>
      </c>
      <c r="C319" s="225" t="s">
        <v>1326</v>
      </c>
      <c r="D319" s="38" t="s">
        <v>57</v>
      </c>
      <c r="E319" s="37" t="s">
        <v>1327</v>
      </c>
      <c r="F319" s="38" t="s">
        <v>155</v>
      </c>
      <c r="G319" s="39" t="s">
        <v>1328</v>
      </c>
      <c r="H319" s="40">
        <v>43551</v>
      </c>
      <c r="I319" s="41">
        <f>Table16[[#This Row],[Fecha 
de 
expedición]]+1461</f>
        <v>45012</v>
      </c>
      <c r="J319" s="244" t="str">
        <f t="shared" ca="1" si="15"/>
        <v>no</v>
      </c>
      <c r="K319" s="8" t="str">
        <f t="shared" ca="1" si="18"/>
        <v/>
      </c>
      <c r="L319" s="8"/>
      <c r="M319" s="8" t="str">
        <f t="shared" ca="1" si="17"/>
        <v>si</v>
      </c>
      <c r="Q319" s="23" t="str" cm="1">
        <f t="array" aca="1" ref="Q319" ca="1">_xlfn.IFS(J319="no","no",$B$10="si","si")</f>
        <v>no</v>
      </c>
    </row>
    <row r="320" spans="1:17" x14ac:dyDescent="0.3">
      <c r="A320" s="63" t="s">
        <v>1329</v>
      </c>
      <c r="B320" s="224" t="s">
        <v>44</v>
      </c>
      <c r="C320" s="225" t="s">
        <v>1330</v>
      </c>
      <c r="D320" s="38" t="s">
        <v>57</v>
      </c>
      <c r="E320" s="37" t="s">
        <v>1331</v>
      </c>
      <c r="F320" s="38" t="s">
        <v>1332</v>
      </c>
      <c r="G320" s="39" t="s">
        <v>1333</v>
      </c>
      <c r="H320" s="40">
        <v>44851</v>
      </c>
      <c r="I320" s="41">
        <f>Table16[[#This Row],[Fecha 
de 
expedición]]+1461</f>
        <v>46312</v>
      </c>
      <c r="J320" s="244" t="str">
        <f t="shared" ca="1" si="15"/>
        <v>si</v>
      </c>
      <c r="K320" s="8" t="str">
        <f t="shared" ca="1" si="18"/>
        <v/>
      </c>
      <c r="L320" s="8"/>
      <c r="M320" s="8" t="str">
        <f t="shared" ca="1" si="17"/>
        <v>no</v>
      </c>
      <c r="Q320" s="23" t="str" cm="1">
        <f t="array" aca="1" ref="Q320" ca="1">_xlfn.IFS(J320="no","no",$B$10="si","si")</f>
        <v>si</v>
      </c>
    </row>
    <row r="321" spans="1:17" x14ac:dyDescent="0.3">
      <c r="A321" s="61" t="s">
        <v>1334</v>
      </c>
      <c r="B321" s="224" t="s">
        <v>44</v>
      </c>
      <c r="C321" s="225" t="s">
        <v>1335</v>
      </c>
      <c r="D321" s="38" t="s">
        <v>57</v>
      </c>
      <c r="E321" s="235" t="s">
        <v>1336</v>
      </c>
      <c r="F321" s="38" t="s">
        <v>589</v>
      </c>
      <c r="G321" s="39" t="s">
        <v>1337</v>
      </c>
      <c r="H321" s="81">
        <v>44491</v>
      </c>
      <c r="I321" s="84">
        <f>Table16[[#This Row],[Fecha 
de 
expedición]]+1461</f>
        <v>45952</v>
      </c>
      <c r="J321" s="244" t="str">
        <f t="shared" ca="1" si="15"/>
        <v>si</v>
      </c>
      <c r="K321" s="8" t="str">
        <f t="shared" ca="1" si="18"/>
        <v/>
      </c>
      <c r="L321" s="8"/>
      <c r="M321" s="8" t="str">
        <f t="shared" ca="1" si="17"/>
        <v>no</v>
      </c>
      <c r="Q321" s="23" t="str" cm="1">
        <f t="array" aca="1" ref="Q321" ca="1">_xlfn.IFS(J321="no","no",$B$10="si","si")</f>
        <v>si</v>
      </c>
    </row>
    <row r="322" spans="1:17" x14ac:dyDescent="0.3">
      <c r="A322" s="63" t="s">
        <v>1338</v>
      </c>
      <c r="B322" s="224" t="s">
        <v>44</v>
      </c>
      <c r="C322" s="225" t="s">
        <v>1339</v>
      </c>
      <c r="D322" s="38" t="s">
        <v>46</v>
      </c>
      <c r="E322" s="82" t="s">
        <v>1340</v>
      </c>
      <c r="F322" s="38" t="s">
        <v>267</v>
      </c>
      <c r="G322" s="39" t="s">
        <v>1341</v>
      </c>
      <c r="H322" s="40">
        <v>44874</v>
      </c>
      <c r="I322" s="41">
        <f>Table16[[#This Row],[Fecha 
de 
expedición]]+1461</f>
        <v>46335</v>
      </c>
      <c r="J322" s="244" t="str">
        <f t="shared" ca="1" si="15"/>
        <v>si</v>
      </c>
      <c r="K322" s="8" t="str">
        <f t="shared" ca="1" si="18"/>
        <v/>
      </c>
      <c r="L322" s="8"/>
      <c r="M322" s="8" t="str">
        <f t="shared" ca="1" si="17"/>
        <v>no</v>
      </c>
      <c r="Q322" s="23" t="str" cm="1">
        <f t="array" aca="1" ref="Q322" ca="1">_xlfn.IFS(J322="no","no",$B$10="si","si")</f>
        <v>si</v>
      </c>
    </row>
    <row r="323" spans="1:17" x14ac:dyDescent="0.3">
      <c r="A323" s="63" t="s">
        <v>1342</v>
      </c>
      <c r="B323" s="224" t="s">
        <v>44</v>
      </c>
      <c r="C323" s="225" t="s">
        <v>1343</v>
      </c>
      <c r="D323" s="38" t="s">
        <v>57</v>
      </c>
      <c r="E323" s="37" t="s">
        <v>1344</v>
      </c>
      <c r="F323" s="38" t="s">
        <v>1048</v>
      </c>
      <c r="G323" s="39" t="s">
        <v>1345</v>
      </c>
      <c r="H323" s="40">
        <v>44804</v>
      </c>
      <c r="I323" s="41">
        <f>Table16[[#This Row],[Fecha 
de 
expedición]]+1461</f>
        <v>46265</v>
      </c>
      <c r="J323" s="244" t="str">
        <f t="shared" ca="1" si="15"/>
        <v>si</v>
      </c>
      <c r="K323" s="8" t="str">
        <f t="shared" ca="1" si="18"/>
        <v/>
      </c>
      <c r="L323" s="8"/>
      <c r="M323" s="8" t="str">
        <f t="shared" ca="1" si="17"/>
        <v>no</v>
      </c>
      <c r="Q323" s="23" t="str" cm="1">
        <f t="array" aca="1" ref="Q323" ca="1">_xlfn.IFS(J323="no","no",$B$10="si","si")</f>
        <v>si</v>
      </c>
    </row>
    <row r="324" spans="1:17" x14ac:dyDescent="0.3">
      <c r="A324" s="63" t="s">
        <v>1346</v>
      </c>
      <c r="B324" s="224" t="s">
        <v>44</v>
      </c>
      <c r="C324" s="225" t="s">
        <v>1347</v>
      </c>
      <c r="D324" s="38" t="s">
        <v>57</v>
      </c>
      <c r="E324" s="37" t="s">
        <v>1348</v>
      </c>
      <c r="F324" s="38" t="s">
        <v>1349</v>
      </c>
      <c r="G324" s="39" t="s">
        <v>1350</v>
      </c>
      <c r="H324" s="40">
        <v>43578</v>
      </c>
      <c r="I324" s="41">
        <f>Table16[[#This Row],[Fecha 
de 
expedición]]+1461</f>
        <v>45039</v>
      </c>
      <c r="J324" s="244" t="str">
        <f t="shared" ca="1" si="15"/>
        <v>no</v>
      </c>
      <c r="K324" s="8" t="str">
        <f t="shared" ca="1" si="18"/>
        <v/>
      </c>
      <c r="L324" s="8"/>
      <c r="M324" s="8" t="str">
        <f t="shared" ca="1" si="17"/>
        <v>si</v>
      </c>
      <c r="Q324" s="23" t="str" cm="1">
        <f t="array" aca="1" ref="Q324" ca="1">_xlfn.IFS(J324="no","no",$B$10="si","si")</f>
        <v>no</v>
      </c>
    </row>
    <row r="325" spans="1:17" x14ac:dyDescent="0.3">
      <c r="A325" s="63" t="s">
        <v>1351</v>
      </c>
      <c r="B325" s="224" t="s">
        <v>44</v>
      </c>
      <c r="C325" s="225" t="s">
        <v>1352</v>
      </c>
      <c r="D325" s="38" t="s">
        <v>57</v>
      </c>
      <c r="E325" s="37" t="s">
        <v>1353</v>
      </c>
      <c r="F325" s="38" t="s">
        <v>709</v>
      </c>
      <c r="G325" s="39" t="s">
        <v>1354</v>
      </c>
      <c r="H325" s="40">
        <v>43389</v>
      </c>
      <c r="I325" s="41">
        <f>Table16[[#This Row],[Fecha 
de 
expedición]]+1461</f>
        <v>44850</v>
      </c>
      <c r="J325" s="244" t="str">
        <f t="shared" ca="1" si="15"/>
        <v>no</v>
      </c>
      <c r="K325" s="8" t="str">
        <f t="shared" ca="1" si="18"/>
        <v/>
      </c>
      <c r="L325" s="8"/>
      <c r="M325" s="8" t="str">
        <f t="shared" ca="1" si="17"/>
        <v>si</v>
      </c>
      <c r="Q325" s="23" t="str" cm="1">
        <f t="array" aca="1" ref="Q325" ca="1">_xlfn.IFS(J325="no","no",$B$10="si","si")</f>
        <v>no</v>
      </c>
    </row>
    <row r="326" spans="1:17" x14ac:dyDescent="0.3">
      <c r="A326" s="63" t="s">
        <v>1355</v>
      </c>
      <c r="B326" s="224" t="s">
        <v>44</v>
      </c>
      <c r="C326" s="225" t="s">
        <v>1356</v>
      </c>
      <c r="D326" s="38" t="s">
        <v>57</v>
      </c>
      <c r="E326" s="37" t="s">
        <v>1357</v>
      </c>
      <c r="F326" s="38" t="s">
        <v>262</v>
      </c>
      <c r="G326" s="39" t="s">
        <v>1358</v>
      </c>
      <c r="H326" s="40">
        <v>44910</v>
      </c>
      <c r="I326" s="41">
        <f>Table16[[#This Row],[Fecha 
de 
expedición]]+1461</f>
        <v>46371</v>
      </c>
      <c r="J326" s="244" t="str">
        <f t="shared" ca="1" si="15"/>
        <v>si</v>
      </c>
      <c r="K326" s="8" t="str">
        <f t="shared" ca="1" si="18"/>
        <v/>
      </c>
      <c r="L326" s="8"/>
      <c r="M326" s="8" t="str">
        <f t="shared" ca="1" si="17"/>
        <v>no</v>
      </c>
      <c r="Q326" s="23" t="str" cm="1">
        <f t="array" aca="1" ref="Q326" ca="1">_xlfn.IFS(J326="no","no",$B$10="si","si")</f>
        <v>si</v>
      </c>
    </row>
    <row r="327" spans="1:17" x14ac:dyDescent="0.3">
      <c r="A327" s="61" t="s">
        <v>1359</v>
      </c>
      <c r="B327" s="224" t="s">
        <v>44</v>
      </c>
      <c r="C327" s="225" t="s">
        <v>1360</v>
      </c>
      <c r="D327" s="38" t="s">
        <v>57</v>
      </c>
      <c r="E327" s="235" t="s">
        <v>1361</v>
      </c>
      <c r="F327" s="38" t="s">
        <v>560</v>
      </c>
      <c r="G327" s="39" t="s">
        <v>1362</v>
      </c>
      <c r="H327" s="81">
        <v>44798</v>
      </c>
      <c r="I327" s="84">
        <f>Table16[[#This Row],[Fecha 
de 
expedición]]+1461</f>
        <v>46259</v>
      </c>
      <c r="J327" s="244" t="str">
        <f t="shared" ca="1" si="15"/>
        <v>si</v>
      </c>
      <c r="K327" s="8" t="str">
        <f t="shared" ca="1" si="18"/>
        <v/>
      </c>
      <c r="L327" s="8"/>
      <c r="M327" s="8" t="str">
        <f t="shared" ca="1" si="17"/>
        <v>no</v>
      </c>
      <c r="Q327" s="23" t="str" cm="1">
        <f t="array" aca="1" ref="Q327" ca="1">_xlfn.IFS(J327="no","no",$B$10="si","si")</f>
        <v>si</v>
      </c>
    </row>
    <row r="328" spans="1:17" x14ac:dyDescent="0.3">
      <c r="A328" s="63" t="s">
        <v>1363</v>
      </c>
      <c r="B328" s="224" t="s">
        <v>44</v>
      </c>
      <c r="C328" s="225" t="s">
        <v>1364</v>
      </c>
      <c r="D328" s="38" t="s">
        <v>57</v>
      </c>
      <c r="E328" s="37" t="s">
        <v>9763</v>
      </c>
      <c r="F328" s="38" t="s">
        <v>709</v>
      </c>
      <c r="G328" s="39" t="s">
        <v>9764</v>
      </c>
      <c r="H328" s="40">
        <v>43662</v>
      </c>
      <c r="I328" s="41">
        <f>Table16[[#This Row],[Fecha 
de 
expedición]]+1461</f>
        <v>45123</v>
      </c>
      <c r="J328" s="244" t="str">
        <f t="shared" ca="1" si="15"/>
        <v>no</v>
      </c>
      <c r="K328" s="8" t="str">
        <f t="shared" ca="1" si="18"/>
        <v/>
      </c>
      <c r="L328" s="8"/>
      <c r="M328" s="8" t="str">
        <f t="shared" ca="1" si="17"/>
        <v>si</v>
      </c>
      <c r="Q328" s="23" t="str" cm="1">
        <f t="array" aca="1" ref="Q328" ca="1">_xlfn.IFS(J328="no","no",$B$10="si","si")</f>
        <v>no</v>
      </c>
    </row>
    <row r="329" spans="1:17" x14ac:dyDescent="0.3">
      <c r="A329" s="63" t="s">
        <v>1367</v>
      </c>
      <c r="B329" s="224" t="s">
        <v>44</v>
      </c>
      <c r="C329" s="225" t="s">
        <v>1368</v>
      </c>
      <c r="D329" s="38" t="s">
        <v>46</v>
      </c>
      <c r="E329" s="37" t="s">
        <v>1369</v>
      </c>
      <c r="F329" s="38" t="s">
        <v>74</v>
      </c>
      <c r="G329" s="39" t="s">
        <v>1370</v>
      </c>
      <c r="H329" s="40">
        <v>43790</v>
      </c>
      <c r="I329" s="41">
        <f>Table16[[#This Row],[Fecha 
de 
expedición]]+1461</f>
        <v>45251</v>
      </c>
      <c r="J329" s="244" t="str">
        <f t="shared" ca="1" si="15"/>
        <v>si</v>
      </c>
      <c r="K329" s="8" t="str">
        <f t="shared" ca="1" si="18"/>
        <v/>
      </c>
      <c r="L329" s="8"/>
      <c r="M329" s="8" t="str">
        <f t="shared" ca="1" si="17"/>
        <v>no</v>
      </c>
      <c r="Q329" s="23" t="str" cm="1">
        <f t="array" aca="1" ref="Q329" ca="1">_xlfn.IFS(J329="no","no",$B$10="si","si")</f>
        <v>si</v>
      </c>
    </row>
    <row r="330" spans="1:17" x14ac:dyDescent="0.3">
      <c r="A330" s="61" t="s">
        <v>1371</v>
      </c>
      <c r="B330" s="224" t="s">
        <v>44</v>
      </c>
      <c r="C330" s="225" t="s">
        <v>1372</v>
      </c>
      <c r="D330" s="38" t="s">
        <v>57</v>
      </c>
      <c r="E330" s="235" t="s">
        <v>1373</v>
      </c>
      <c r="F330" s="38" t="s">
        <v>262</v>
      </c>
      <c r="G330" s="39" t="s">
        <v>1374</v>
      </c>
      <c r="H330" s="81">
        <v>44783</v>
      </c>
      <c r="I330" s="84">
        <f>Table16[[#This Row],[Fecha 
de 
expedición]]+1461</f>
        <v>46244</v>
      </c>
      <c r="J330" s="244" t="str">
        <f t="shared" ca="1" si="15"/>
        <v>si</v>
      </c>
      <c r="K330" s="8" t="str">
        <f t="shared" ca="1" si="18"/>
        <v/>
      </c>
      <c r="L330" s="8"/>
      <c r="M330" s="8" t="str">
        <f t="shared" ca="1" si="17"/>
        <v>no</v>
      </c>
      <c r="Q330" s="23" t="str" cm="1">
        <f t="array" aca="1" ref="Q330" ca="1">_xlfn.IFS(J330="no","no",$B$10="si","si")</f>
        <v>si</v>
      </c>
    </row>
    <row r="331" spans="1:17" x14ac:dyDescent="0.3">
      <c r="A331" s="213" t="s">
        <v>1375</v>
      </c>
      <c r="B331" s="226" t="s">
        <v>44</v>
      </c>
      <c r="C331" s="227" t="s">
        <v>1376</v>
      </c>
      <c r="D331" s="214" t="s">
        <v>57</v>
      </c>
      <c r="E331" s="58" t="s">
        <v>1377</v>
      </c>
      <c r="F331" s="45" t="s">
        <v>53</v>
      </c>
      <c r="G331" s="46" t="s">
        <v>1378</v>
      </c>
      <c r="H331" s="211">
        <v>44887</v>
      </c>
      <c r="I331" s="41">
        <f>Table16[[#This Row],[Fecha 
de 
expedición]]+1461</f>
        <v>46348</v>
      </c>
      <c r="J331" s="228" t="str">
        <f t="shared" ca="1" si="15"/>
        <v>si</v>
      </c>
      <c r="K331" s="8" t="str">
        <f t="shared" ca="1" si="18"/>
        <v/>
      </c>
      <c r="L331" s="8"/>
      <c r="M331" s="8" t="str">
        <f t="shared" ca="1" si="17"/>
        <v>no</v>
      </c>
      <c r="Q331" s="23" t="str" cm="1">
        <f t="array" aca="1" ref="Q331" ca="1">_xlfn.IFS(J331="no","no",$B$10="si","si")</f>
        <v>si</v>
      </c>
    </row>
    <row r="332" spans="1:17" x14ac:dyDescent="0.3">
      <c r="A332" s="63" t="s">
        <v>1379</v>
      </c>
      <c r="B332" s="224" t="s">
        <v>44</v>
      </c>
      <c r="C332" s="225" t="s">
        <v>1380</v>
      </c>
      <c r="D332" s="38" t="s">
        <v>46</v>
      </c>
      <c r="E332" s="58" t="s">
        <v>1381</v>
      </c>
      <c r="F332" s="38" t="s">
        <v>114</v>
      </c>
      <c r="G332" s="39" t="s">
        <v>1382</v>
      </c>
      <c r="H332" s="40">
        <v>44698</v>
      </c>
      <c r="I332" s="41">
        <f>Table16[[#This Row],[Fecha 
de 
expedición]]+1461</f>
        <v>46159</v>
      </c>
      <c r="J332" s="244" t="str">
        <f t="shared" ca="1" si="15"/>
        <v>si</v>
      </c>
      <c r="K332" s="8" t="str">
        <f t="shared" ca="1" si="18"/>
        <v/>
      </c>
      <c r="L332" s="8"/>
      <c r="M332" s="8" t="str">
        <f t="shared" ca="1" si="17"/>
        <v>no</v>
      </c>
      <c r="Q332" s="23" t="str" cm="1">
        <f t="array" aca="1" ref="Q332" ca="1">_xlfn.IFS(J332="no","no",$B$10="si","si")</f>
        <v>si</v>
      </c>
    </row>
    <row r="333" spans="1:17" x14ac:dyDescent="0.3">
      <c r="A333" s="63" t="s">
        <v>1383</v>
      </c>
      <c r="B333" s="224" t="s">
        <v>44</v>
      </c>
      <c r="C333" s="225" t="s">
        <v>1384</v>
      </c>
      <c r="D333" s="38" t="s">
        <v>57</v>
      </c>
      <c r="E333" s="37" t="s">
        <v>1385</v>
      </c>
      <c r="F333" s="38" t="s">
        <v>53</v>
      </c>
      <c r="G333" s="39" t="s">
        <v>1386</v>
      </c>
      <c r="H333" s="40">
        <v>44875</v>
      </c>
      <c r="I333" s="41">
        <f>Table16[[#This Row],[Fecha 
de 
expedición]]+1461</f>
        <v>46336</v>
      </c>
      <c r="J333" s="244" t="str">
        <f t="shared" ca="1" si="15"/>
        <v>si</v>
      </c>
      <c r="K333" s="8" t="str">
        <f t="shared" ca="1" si="18"/>
        <v/>
      </c>
      <c r="L333" s="8"/>
      <c r="M333" s="8" t="str">
        <f t="shared" ca="1" si="17"/>
        <v>no</v>
      </c>
      <c r="Q333" s="23" t="str" cm="1">
        <f t="array" aca="1" ref="Q333" ca="1">_xlfn.IFS(J333="no","no",$B$10="si","si")</f>
        <v>si</v>
      </c>
    </row>
    <row r="334" spans="1:17" x14ac:dyDescent="0.3">
      <c r="A334" s="63" t="s">
        <v>1387</v>
      </c>
      <c r="B334" s="224" t="s">
        <v>44</v>
      </c>
      <c r="C334" s="225" t="s">
        <v>1388</v>
      </c>
      <c r="D334" s="38" t="s">
        <v>57</v>
      </c>
      <c r="E334" s="37"/>
      <c r="F334" s="38" t="s">
        <v>114</v>
      </c>
      <c r="G334" s="39" t="s">
        <v>1389</v>
      </c>
      <c r="H334" s="40">
        <v>43578</v>
      </c>
      <c r="I334" s="41">
        <f>Table16[[#This Row],[Fecha 
de 
expedición]]+1461</f>
        <v>45039</v>
      </c>
      <c r="J334" s="244" t="str">
        <f t="shared" ca="1" si="15"/>
        <v>no</v>
      </c>
      <c r="K334" s="8" t="str">
        <f t="shared" ca="1" si="18"/>
        <v/>
      </c>
      <c r="L334" s="8"/>
      <c r="M334" s="8" t="str">
        <f t="shared" ca="1" si="17"/>
        <v>si</v>
      </c>
      <c r="Q334" s="23" t="str" cm="1">
        <f t="array" aca="1" ref="Q334" ca="1">_xlfn.IFS(J334="no","no",$B$10="si","si")</f>
        <v>no</v>
      </c>
    </row>
    <row r="335" spans="1:17" x14ac:dyDescent="0.3">
      <c r="A335" s="63" t="s">
        <v>1390</v>
      </c>
      <c r="B335" s="224" t="s">
        <v>44</v>
      </c>
      <c r="C335" s="225" t="s">
        <v>1391</v>
      </c>
      <c r="D335" s="38" t="s">
        <v>57</v>
      </c>
      <c r="E335" s="37" t="s">
        <v>1392</v>
      </c>
      <c r="F335" s="38" t="s">
        <v>1393</v>
      </c>
      <c r="G335" s="39" t="s">
        <v>1394</v>
      </c>
      <c r="H335" s="40">
        <v>43479</v>
      </c>
      <c r="I335" s="41">
        <f>Table16[[#This Row],[Fecha 
de 
expedición]]+1461</f>
        <v>44940</v>
      </c>
      <c r="J335" s="244" t="str">
        <f t="shared" ca="1" si="15"/>
        <v>no</v>
      </c>
      <c r="K335" s="8" t="str">
        <f t="shared" ca="1" si="18"/>
        <v/>
      </c>
      <c r="L335" s="8"/>
      <c r="M335" s="8" t="str">
        <f t="shared" ca="1" si="17"/>
        <v>si</v>
      </c>
      <c r="Q335" s="23" t="str" cm="1">
        <f t="array" aca="1" ref="Q335" ca="1">_xlfn.IFS(J335="no","no",$B$10="si","si")</f>
        <v>no</v>
      </c>
    </row>
    <row r="336" spans="1:17" x14ac:dyDescent="0.3">
      <c r="A336" s="63" t="s">
        <v>1395</v>
      </c>
      <c r="B336" s="224" t="s">
        <v>44</v>
      </c>
      <c r="C336" s="225" t="s">
        <v>1396</v>
      </c>
      <c r="D336" s="38" t="s">
        <v>57</v>
      </c>
      <c r="E336" s="37" t="s">
        <v>1397</v>
      </c>
      <c r="F336" s="38" t="s">
        <v>89</v>
      </c>
      <c r="G336" s="39" t="s">
        <v>1398</v>
      </c>
      <c r="H336" s="40">
        <v>43852</v>
      </c>
      <c r="I336" s="41">
        <f>Table16[[#This Row],[Fecha 
de 
expedición]]+1461</f>
        <v>45313</v>
      </c>
      <c r="J336" s="244" t="str">
        <f t="shared" ca="1" si="15"/>
        <v>si</v>
      </c>
      <c r="K336" s="8" t="str">
        <f t="shared" ca="1" si="18"/>
        <v/>
      </c>
      <c r="L336" s="8"/>
      <c r="M336" s="8" t="str">
        <f t="shared" ca="1" si="17"/>
        <v>no</v>
      </c>
      <c r="Q336" s="23" t="str" cm="1">
        <f t="array" aca="1" ref="Q336" ca="1">_xlfn.IFS(J336="no","no",$B$10="si","si")</f>
        <v>si</v>
      </c>
    </row>
    <row r="337" spans="1:17" x14ac:dyDescent="0.3">
      <c r="A337" s="213" t="s">
        <v>1399</v>
      </c>
      <c r="B337" s="226" t="s">
        <v>44</v>
      </c>
      <c r="C337" s="227" t="s">
        <v>1400</v>
      </c>
      <c r="D337" s="214" t="s">
        <v>57</v>
      </c>
      <c r="E337" s="178" t="s">
        <v>1401</v>
      </c>
      <c r="F337" s="45" t="s">
        <v>74</v>
      </c>
      <c r="G337" s="46" t="s">
        <v>1402</v>
      </c>
      <c r="H337" s="211">
        <v>44910</v>
      </c>
      <c r="I337" s="41">
        <f>Table16[[#This Row],[Fecha 
de 
expedición]]+1461</f>
        <v>46371</v>
      </c>
      <c r="J337" s="228" t="str">
        <f t="shared" ref="J337:J400" ca="1" si="19">IF(I337&gt;=TODAY(),"si","no")</f>
        <v>si</v>
      </c>
      <c r="K337" s="8" t="str">
        <f t="shared" ca="1" si="18"/>
        <v/>
      </c>
      <c r="L337" s="8"/>
      <c r="M337" s="8" t="str">
        <f t="shared" ref="M337:M400" ca="1" si="20">IF(AND(J337="no",$B$10="si"),"si","no")</f>
        <v>no</v>
      </c>
      <c r="Q337" s="23" t="str" cm="1">
        <f t="array" aca="1" ref="Q337" ca="1">_xlfn.IFS(J337="no","no",$B$10="si","si")</f>
        <v>si</v>
      </c>
    </row>
    <row r="338" spans="1:17" x14ac:dyDescent="0.3">
      <c r="A338" s="213" t="s">
        <v>1403</v>
      </c>
      <c r="B338" s="226" t="s">
        <v>44</v>
      </c>
      <c r="C338" s="227" t="s">
        <v>1404</v>
      </c>
      <c r="D338" s="214" t="s">
        <v>57</v>
      </c>
      <c r="E338" s="58" t="s">
        <v>1405</v>
      </c>
      <c r="F338" s="45" t="s">
        <v>129</v>
      </c>
      <c r="G338" s="46" t="s">
        <v>1406</v>
      </c>
      <c r="H338" s="211">
        <v>44888</v>
      </c>
      <c r="I338" s="41">
        <f>Table16[[#This Row],[Fecha 
de 
expedición]]+1461</f>
        <v>46349</v>
      </c>
      <c r="J338" s="228" t="str">
        <f t="shared" ca="1" si="19"/>
        <v>si</v>
      </c>
      <c r="K338" s="8" t="str">
        <f t="shared" ca="1" si="18"/>
        <v/>
      </c>
      <c r="L338" s="8"/>
      <c r="M338" s="8" t="str">
        <f t="shared" ca="1" si="20"/>
        <v>no</v>
      </c>
      <c r="Q338" s="23" t="str" cm="1">
        <f t="array" aca="1" ref="Q338" ca="1">_xlfn.IFS(J338="no","no",$B$10="si","si")</f>
        <v>si</v>
      </c>
    </row>
    <row r="339" spans="1:17" x14ac:dyDescent="0.3">
      <c r="A339" s="63" t="s">
        <v>1407</v>
      </c>
      <c r="B339" s="224" t="s">
        <v>44</v>
      </c>
      <c r="C339" s="225" t="s">
        <v>1408</v>
      </c>
      <c r="D339" s="38" t="s">
        <v>46</v>
      </c>
      <c r="E339" s="37" t="s">
        <v>1409</v>
      </c>
      <c r="F339" s="38" t="s">
        <v>74</v>
      </c>
      <c r="G339" s="39" t="s">
        <v>1410</v>
      </c>
      <c r="H339" s="40">
        <v>43430</v>
      </c>
      <c r="I339" s="41">
        <f>Table16[[#This Row],[Fecha 
de 
expedición]]+1461</f>
        <v>44891</v>
      </c>
      <c r="J339" s="244" t="str">
        <f t="shared" ca="1" si="19"/>
        <v>no</v>
      </c>
      <c r="K339" s="8" t="str">
        <f t="shared" ca="1" si="18"/>
        <v/>
      </c>
      <c r="L339" s="8"/>
      <c r="M339" s="8" t="str">
        <f t="shared" ca="1" si="20"/>
        <v>si</v>
      </c>
      <c r="Q339" s="23" t="str" cm="1">
        <f t="array" aca="1" ref="Q339" ca="1">_xlfn.IFS(J339="no","no",$B$10="si","si")</f>
        <v>no</v>
      </c>
    </row>
    <row r="340" spans="1:17" x14ac:dyDescent="0.3">
      <c r="A340" s="63" t="s">
        <v>1411</v>
      </c>
      <c r="B340" s="224" t="s">
        <v>44</v>
      </c>
      <c r="C340" s="225" t="s">
        <v>1412</v>
      </c>
      <c r="D340" s="38" t="s">
        <v>57</v>
      </c>
      <c r="E340" s="37" t="s">
        <v>1413</v>
      </c>
      <c r="F340" s="38" t="s">
        <v>168</v>
      </c>
      <c r="G340" s="39" t="s">
        <v>1414</v>
      </c>
      <c r="H340" s="40">
        <v>43361</v>
      </c>
      <c r="I340" s="41">
        <f>Table16[[#This Row],[Fecha 
de 
expedición]]+1461</f>
        <v>44822</v>
      </c>
      <c r="J340" s="244" t="str">
        <f t="shared" ca="1" si="19"/>
        <v>no</v>
      </c>
      <c r="K340" s="8" t="str">
        <f t="shared" ca="1" si="18"/>
        <v/>
      </c>
      <c r="L340" s="8"/>
      <c r="M340" s="8" t="str">
        <f t="shared" ca="1" si="20"/>
        <v>si</v>
      </c>
      <c r="Q340" s="23" t="str" cm="1">
        <f t="array" aca="1" ref="Q340" ca="1">_xlfn.IFS(J340="no","no",$B$10="si","si")</f>
        <v>no</v>
      </c>
    </row>
    <row r="341" spans="1:17" x14ac:dyDescent="0.3">
      <c r="A341" s="63" t="s">
        <v>1415</v>
      </c>
      <c r="B341" s="224" t="s">
        <v>44</v>
      </c>
      <c r="C341" s="225" t="s">
        <v>1416</v>
      </c>
      <c r="D341" s="38" t="s">
        <v>57</v>
      </c>
      <c r="E341" s="37" t="s">
        <v>1417</v>
      </c>
      <c r="F341" s="38" t="s">
        <v>508</v>
      </c>
      <c r="G341" s="39" t="s">
        <v>1418</v>
      </c>
      <c r="H341" s="40">
        <v>44783</v>
      </c>
      <c r="I341" s="41">
        <f>Table16[[#This Row],[Fecha 
de 
expedición]]+1461</f>
        <v>46244</v>
      </c>
      <c r="J341" s="244" t="str">
        <f t="shared" ca="1" si="19"/>
        <v>si</v>
      </c>
      <c r="K341" s="8" t="str">
        <f t="shared" ca="1" si="18"/>
        <v/>
      </c>
      <c r="L341" s="8"/>
      <c r="M341" s="8" t="str">
        <f t="shared" ca="1" si="20"/>
        <v>no</v>
      </c>
      <c r="Q341" s="23" t="str" cm="1">
        <f t="array" aca="1" ref="Q341" ca="1">_xlfn.IFS(J341="no","no",$B$10="si","si")</f>
        <v>si</v>
      </c>
    </row>
    <row r="342" spans="1:17" x14ac:dyDescent="0.3">
      <c r="A342" s="63" t="s">
        <v>1419</v>
      </c>
      <c r="B342" s="224" t="s">
        <v>44</v>
      </c>
      <c r="C342" s="225" t="s">
        <v>1420</v>
      </c>
      <c r="D342" s="38" t="s">
        <v>57</v>
      </c>
      <c r="E342" s="37" t="s">
        <v>1421</v>
      </c>
      <c r="F342" s="38" t="s">
        <v>84</v>
      </c>
      <c r="G342" s="39" t="s">
        <v>9770</v>
      </c>
      <c r="H342" s="40">
        <v>43490</v>
      </c>
      <c r="I342" s="41">
        <f>Table16[[#This Row],[Fecha 
de 
expedición]]+1461</f>
        <v>44951</v>
      </c>
      <c r="J342" s="244" t="str">
        <f t="shared" ca="1" si="19"/>
        <v>no</v>
      </c>
      <c r="K342" s="8" t="str">
        <f t="shared" ca="1" si="18"/>
        <v/>
      </c>
      <c r="L342" s="8"/>
      <c r="M342" s="8" t="str">
        <f t="shared" ca="1" si="20"/>
        <v>si</v>
      </c>
      <c r="Q342" s="23" t="str" cm="1">
        <f t="array" aca="1" ref="Q342" ca="1">_xlfn.IFS(J342="no","no",$B$10="si","si")</f>
        <v>no</v>
      </c>
    </row>
    <row r="343" spans="1:17" x14ac:dyDescent="0.3">
      <c r="A343" s="63" t="s">
        <v>1423</v>
      </c>
      <c r="B343" s="224" t="s">
        <v>44</v>
      </c>
      <c r="C343" s="225" t="s">
        <v>1424</v>
      </c>
      <c r="D343" s="38" t="s">
        <v>57</v>
      </c>
      <c r="E343" s="37" t="s">
        <v>1425</v>
      </c>
      <c r="F343" s="38" t="s">
        <v>844</v>
      </c>
      <c r="G343" s="39" t="s">
        <v>1426</v>
      </c>
      <c r="H343" s="40">
        <v>44910</v>
      </c>
      <c r="I343" s="41">
        <f>Table16[[#This Row],[Fecha 
de 
expedición]]+1461</f>
        <v>46371</v>
      </c>
      <c r="J343" s="244" t="str">
        <f t="shared" ca="1" si="19"/>
        <v>si</v>
      </c>
      <c r="K343" s="8" t="str">
        <f t="shared" ca="1" si="18"/>
        <v/>
      </c>
      <c r="L343" s="8"/>
      <c r="M343" s="8" t="str">
        <f t="shared" ca="1" si="20"/>
        <v>no</v>
      </c>
      <c r="Q343" s="23" t="str" cm="1">
        <f t="array" aca="1" ref="Q343" ca="1">_xlfn.IFS(J343="no","no",$B$10="si","si")</f>
        <v>si</v>
      </c>
    </row>
    <row r="344" spans="1:17" x14ac:dyDescent="0.3">
      <c r="A344" s="63" t="s">
        <v>1427</v>
      </c>
      <c r="B344" s="224" t="s">
        <v>62</v>
      </c>
      <c r="C344" s="225" t="s">
        <v>1428</v>
      </c>
      <c r="D344" s="38" t="s">
        <v>57</v>
      </c>
      <c r="E344" s="37" t="s">
        <v>1429</v>
      </c>
      <c r="F344" s="38" t="s">
        <v>74</v>
      </c>
      <c r="G344" s="39" t="s">
        <v>9772</v>
      </c>
      <c r="H344" s="40">
        <v>43171</v>
      </c>
      <c r="I344" s="41">
        <f>Table16[[#This Row],[Fecha 
de 
expedición]]+1461</f>
        <v>44632</v>
      </c>
      <c r="J344" s="244" t="str">
        <f t="shared" ca="1" si="19"/>
        <v>no</v>
      </c>
      <c r="K344" s="8" t="str">
        <f t="shared" ca="1" si="18"/>
        <v/>
      </c>
      <c r="L344" s="8"/>
      <c r="M344" s="8" t="str">
        <f t="shared" ca="1" si="20"/>
        <v>si</v>
      </c>
      <c r="Q344" s="23" t="str" cm="1">
        <f t="array" aca="1" ref="Q344" ca="1">_xlfn.IFS(J344="no","no",$B$10="si","si")</f>
        <v>no</v>
      </c>
    </row>
    <row r="345" spans="1:17" x14ac:dyDescent="0.3">
      <c r="A345" s="213" t="s">
        <v>1431</v>
      </c>
      <c r="B345" s="226" t="s">
        <v>44</v>
      </c>
      <c r="C345" s="227" t="s">
        <v>1432</v>
      </c>
      <c r="D345" s="214" t="s">
        <v>57</v>
      </c>
      <c r="E345" s="58" t="s">
        <v>1433</v>
      </c>
      <c r="F345" s="45" t="s">
        <v>664</v>
      </c>
      <c r="G345" s="46" t="s">
        <v>1434</v>
      </c>
      <c r="H345" s="211">
        <v>44851</v>
      </c>
      <c r="I345" s="41">
        <f>Table16[[#This Row],[Fecha 
de 
expedición]]+1461</f>
        <v>46312</v>
      </c>
      <c r="J345" s="228" t="str">
        <f t="shared" ca="1" si="19"/>
        <v>si</v>
      </c>
      <c r="K345" s="8" t="str">
        <f t="shared" ca="1" si="18"/>
        <v/>
      </c>
      <c r="L345" s="8"/>
      <c r="M345" s="8" t="str">
        <f t="shared" ca="1" si="20"/>
        <v>no</v>
      </c>
      <c r="Q345" s="23" t="str" cm="1">
        <f t="array" aca="1" ref="Q345" ca="1">_xlfn.IFS(J345="no","no",$B$10="si","si")</f>
        <v>si</v>
      </c>
    </row>
    <row r="346" spans="1:17" x14ac:dyDescent="0.3">
      <c r="A346" s="63" t="s">
        <v>1435</v>
      </c>
      <c r="B346" s="224" t="s">
        <v>44</v>
      </c>
      <c r="C346" s="225" t="s">
        <v>1436</v>
      </c>
      <c r="D346" s="38" t="s">
        <v>57</v>
      </c>
      <c r="E346" s="37" t="s">
        <v>1437</v>
      </c>
      <c r="F346" s="38" t="s">
        <v>155</v>
      </c>
      <c r="G346" s="39" t="s">
        <v>1438</v>
      </c>
      <c r="H346" s="40">
        <v>44865</v>
      </c>
      <c r="I346" s="41">
        <f>Table16[[#This Row],[Fecha 
de 
expedición]]+1461</f>
        <v>46326</v>
      </c>
      <c r="J346" s="244" t="str">
        <f t="shared" ca="1" si="19"/>
        <v>si</v>
      </c>
      <c r="K346" s="8" t="str">
        <f t="shared" ca="1" si="18"/>
        <v/>
      </c>
      <c r="L346" s="8"/>
      <c r="M346" s="8" t="str">
        <f t="shared" ca="1" si="20"/>
        <v>no</v>
      </c>
      <c r="Q346" s="23" t="str" cm="1">
        <f t="array" aca="1" ref="Q346" ca="1">_xlfn.IFS(J346="no","no",$B$10="si","si")</f>
        <v>si</v>
      </c>
    </row>
    <row r="347" spans="1:17" x14ac:dyDescent="0.3">
      <c r="A347" s="63" t="s">
        <v>1439</v>
      </c>
      <c r="B347" s="224" t="s">
        <v>44</v>
      </c>
      <c r="C347" s="225" t="s">
        <v>1440</v>
      </c>
      <c r="D347" s="38" t="s">
        <v>57</v>
      </c>
      <c r="E347" s="37" t="s">
        <v>1441</v>
      </c>
      <c r="F347" s="38" t="s">
        <v>114</v>
      </c>
      <c r="G347" s="39" t="s">
        <v>1442</v>
      </c>
      <c r="H347" s="40">
        <v>44714</v>
      </c>
      <c r="I347" s="41">
        <f>Table16[[#This Row],[Fecha 
de 
expedición]]+1461</f>
        <v>46175</v>
      </c>
      <c r="J347" s="244" t="str">
        <f t="shared" ca="1" si="19"/>
        <v>si</v>
      </c>
      <c r="K347" s="8" t="str">
        <f t="shared" ca="1" si="18"/>
        <v/>
      </c>
      <c r="L347" s="8"/>
      <c r="M347" s="8" t="str">
        <f t="shared" ca="1" si="20"/>
        <v>no</v>
      </c>
      <c r="Q347" s="23" t="str" cm="1">
        <f t="array" aca="1" ref="Q347" ca="1">_xlfn.IFS(J347="no","no",$B$10="si","si")</f>
        <v>si</v>
      </c>
    </row>
    <row r="348" spans="1:17" x14ac:dyDescent="0.3">
      <c r="A348" s="63" t="s">
        <v>1443</v>
      </c>
      <c r="B348" s="224" t="s">
        <v>44</v>
      </c>
      <c r="C348" s="225" t="s">
        <v>1444</v>
      </c>
      <c r="D348" s="38" t="s">
        <v>57</v>
      </c>
      <c r="E348" s="37" t="s">
        <v>1445</v>
      </c>
      <c r="F348" s="38" t="s">
        <v>114</v>
      </c>
      <c r="G348" s="39" t="s">
        <v>1446</v>
      </c>
      <c r="H348" s="40">
        <v>44875</v>
      </c>
      <c r="I348" s="41">
        <f>Table16[[#This Row],[Fecha 
de 
expedición]]+1461</f>
        <v>46336</v>
      </c>
      <c r="J348" s="244" t="str">
        <f t="shared" ca="1" si="19"/>
        <v>si</v>
      </c>
      <c r="K348" s="8" t="str">
        <f t="shared" ca="1" si="18"/>
        <v/>
      </c>
      <c r="L348" s="8"/>
      <c r="M348" s="8" t="str">
        <f t="shared" ca="1" si="20"/>
        <v>no</v>
      </c>
      <c r="Q348" s="23" t="str" cm="1">
        <f t="array" aca="1" ref="Q348" ca="1">_xlfn.IFS(J348="no","no",$B$10="si","si")</f>
        <v>si</v>
      </c>
    </row>
    <row r="349" spans="1:17" x14ac:dyDescent="0.3">
      <c r="A349" s="63" t="s">
        <v>1447</v>
      </c>
      <c r="B349" s="224" t="s">
        <v>44</v>
      </c>
      <c r="C349" s="225" t="s">
        <v>1448</v>
      </c>
      <c r="D349" s="38" t="s">
        <v>57</v>
      </c>
      <c r="E349" s="37" t="s">
        <v>1449</v>
      </c>
      <c r="F349" s="38" t="s">
        <v>619</v>
      </c>
      <c r="G349" s="39" t="s">
        <v>1450</v>
      </c>
      <c r="H349" s="40">
        <v>43532</v>
      </c>
      <c r="I349" s="41">
        <f>Table16[[#This Row],[Fecha 
de 
expedición]]+1461</f>
        <v>44993</v>
      </c>
      <c r="J349" s="244" t="str">
        <f t="shared" ca="1" si="19"/>
        <v>no</v>
      </c>
      <c r="K349" s="8" t="str">
        <f t="shared" ca="1" si="18"/>
        <v/>
      </c>
      <c r="L349" s="8"/>
      <c r="M349" s="8" t="str">
        <f t="shared" ca="1" si="20"/>
        <v>si</v>
      </c>
      <c r="Q349" s="23" t="str" cm="1">
        <f t="array" aca="1" ref="Q349" ca="1">_xlfn.IFS(J349="no","no",$B$10="si","si")</f>
        <v>no</v>
      </c>
    </row>
    <row r="350" spans="1:17" x14ac:dyDescent="0.3">
      <c r="A350" s="63" t="s">
        <v>1451</v>
      </c>
      <c r="B350" s="224" t="s">
        <v>44</v>
      </c>
      <c r="C350" s="225" t="s">
        <v>1452</v>
      </c>
      <c r="D350" s="38" t="s">
        <v>57</v>
      </c>
      <c r="E350" s="37" t="s">
        <v>1453</v>
      </c>
      <c r="F350" s="38" t="s">
        <v>89</v>
      </c>
      <c r="G350" s="39" t="s">
        <v>1454</v>
      </c>
      <c r="H350" s="40">
        <v>44839</v>
      </c>
      <c r="I350" s="41">
        <f>Table16[[#This Row],[Fecha 
de 
expedición]]+1461</f>
        <v>46300</v>
      </c>
      <c r="J350" s="244" t="str">
        <f t="shared" ca="1" si="19"/>
        <v>si</v>
      </c>
      <c r="K350" s="8" t="str">
        <f t="shared" ca="1" si="18"/>
        <v/>
      </c>
      <c r="L350" s="8"/>
      <c r="M350" s="8" t="str">
        <f t="shared" ca="1" si="20"/>
        <v>no</v>
      </c>
      <c r="Q350" s="23" t="str" cm="1">
        <f t="array" aca="1" ref="Q350" ca="1">_xlfn.IFS(J350="no","no",$B$10="si","si")</f>
        <v>si</v>
      </c>
    </row>
    <row r="351" spans="1:17" x14ac:dyDescent="0.3">
      <c r="A351" s="61" t="s">
        <v>1455</v>
      </c>
      <c r="B351" s="224" t="s">
        <v>44</v>
      </c>
      <c r="C351" s="225" t="s">
        <v>1456</v>
      </c>
      <c r="D351" s="38" t="s">
        <v>57</v>
      </c>
      <c r="E351" s="235" t="s">
        <v>1457</v>
      </c>
      <c r="F351" s="38" t="s">
        <v>89</v>
      </c>
      <c r="G351" s="39" t="s">
        <v>1458</v>
      </c>
      <c r="H351" s="81">
        <v>44636</v>
      </c>
      <c r="I351" s="84">
        <f>Table16[[#This Row],[Fecha 
de 
expedición]]+1461</f>
        <v>46097</v>
      </c>
      <c r="J351" s="244" t="str">
        <f t="shared" ca="1" si="19"/>
        <v>si</v>
      </c>
      <c r="K351" s="8" t="str">
        <f t="shared" ref="K351:K414" ca="1" si="21">IF(ABS(_xlfn.DAYS(TODAY(),I351))&lt;$B$9,"Debe renovar licencia luego de curso de 8 horas","")</f>
        <v/>
      </c>
      <c r="L351" s="8"/>
      <c r="M351" s="8" t="str">
        <f t="shared" ca="1" si="20"/>
        <v>no</v>
      </c>
      <c r="Q351" s="23" t="str" cm="1">
        <f t="array" aca="1" ref="Q351" ca="1">_xlfn.IFS(J351="no","no",$B$10="si","si")</f>
        <v>si</v>
      </c>
    </row>
    <row r="352" spans="1:17" x14ac:dyDescent="0.3">
      <c r="A352" s="63" t="s">
        <v>9778</v>
      </c>
      <c r="B352" s="224" t="s">
        <v>44</v>
      </c>
      <c r="C352" s="225" t="s">
        <v>1460</v>
      </c>
      <c r="D352" s="38" t="s">
        <v>57</v>
      </c>
      <c r="E352" s="37"/>
      <c r="F352" s="38" t="s">
        <v>1048</v>
      </c>
      <c r="G352" s="39" t="s">
        <v>9779</v>
      </c>
      <c r="H352" s="40">
        <v>43473</v>
      </c>
      <c r="I352" s="41">
        <f>Table16[[#This Row],[Fecha 
de 
expedición]]+1461</f>
        <v>44934</v>
      </c>
      <c r="J352" s="244" t="str">
        <f t="shared" ca="1" si="19"/>
        <v>no</v>
      </c>
      <c r="K352" s="8" t="str">
        <f t="shared" ca="1" si="21"/>
        <v/>
      </c>
      <c r="L352" s="8"/>
      <c r="M352" s="8" t="str">
        <f t="shared" ca="1" si="20"/>
        <v>si</v>
      </c>
      <c r="Q352" s="23" t="str" cm="1">
        <f t="array" aca="1" ref="Q352" ca="1">_xlfn.IFS(J352="no","no",$B$10="si","si")</f>
        <v>no</v>
      </c>
    </row>
    <row r="353" spans="1:17" x14ac:dyDescent="0.3">
      <c r="A353" s="63" t="s">
        <v>1463</v>
      </c>
      <c r="B353" s="224" t="s">
        <v>44</v>
      </c>
      <c r="C353" s="225" t="s">
        <v>1464</v>
      </c>
      <c r="D353" s="38" t="s">
        <v>57</v>
      </c>
      <c r="E353" s="82" t="s">
        <v>1465</v>
      </c>
      <c r="F353" s="38" t="s">
        <v>155</v>
      </c>
      <c r="G353" s="39" t="s">
        <v>1466</v>
      </c>
      <c r="H353" s="40">
        <v>44851</v>
      </c>
      <c r="I353" s="41">
        <f>Table16[[#This Row],[Fecha 
de 
expedición]]+1461</f>
        <v>46312</v>
      </c>
      <c r="J353" s="244" t="str">
        <f t="shared" ca="1" si="19"/>
        <v>si</v>
      </c>
      <c r="K353" s="8" t="str">
        <f t="shared" ca="1" si="21"/>
        <v/>
      </c>
      <c r="L353" s="8"/>
      <c r="M353" s="8" t="str">
        <f t="shared" ca="1" si="20"/>
        <v>no</v>
      </c>
      <c r="Q353" s="23" t="str" cm="1">
        <f t="array" aca="1" ref="Q353" ca="1">_xlfn.IFS(J353="no","no",$B$10="si","si")</f>
        <v>si</v>
      </c>
    </row>
    <row r="354" spans="1:17" x14ac:dyDescent="0.3">
      <c r="A354" s="63" t="s">
        <v>1467</v>
      </c>
      <c r="B354" s="224" t="s">
        <v>44</v>
      </c>
      <c r="C354" s="225" t="s">
        <v>1468</v>
      </c>
      <c r="D354" s="38" t="s">
        <v>46</v>
      </c>
      <c r="E354" s="235" t="s">
        <v>1469</v>
      </c>
      <c r="F354" s="38" t="s">
        <v>69</v>
      </c>
      <c r="G354" s="39" t="s">
        <v>1470</v>
      </c>
      <c r="H354" s="81">
        <v>44706</v>
      </c>
      <c r="I354" s="41">
        <f>Table16[[#This Row],[Fecha 
de 
expedición]]+1461</f>
        <v>46167</v>
      </c>
      <c r="J354" s="244" t="str">
        <f t="shared" ca="1" si="19"/>
        <v>si</v>
      </c>
      <c r="K354" s="8" t="str">
        <f t="shared" ca="1" si="21"/>
        <v/>
      </c>
      <c r="L354" s="8"/>
      <c r="M354" s="8" t="str">
        <f t="shared" ca="1" si="20"/>
        <v>no</v>
      </c>
      <c r="Q354" s="23" t="str" cm="1">
        <f t="array" aca="1" ref="Q354" ca="1">_xlfn.IFS(J354="no","no",$B$10="si","si")</f>
        <v>si</v>
      </c>
    </row>
    <row r="355" spans="1:17" x14ac:dyDescent="0.3">
      <c r="A355" s="63" t="s">
        <v>1471</v>
      </c>
      <c r="B355" s="224" t="s">
        <v>44</v>
      </c>
      <c r="C355" s="225" t="s">
        <v>1472</v>
      </c>
      <c r="D355" s="38" t="s">
        <v>46</v>
      </c>
      <c r="E355" s="37" t="s">
        <v>1473</v>
      </c>
      <c r="F355" s="38" t="s">
        <v>114</v>
      </c>
      <c r="G355" s="39" t="s">
        <v>9784</v>
      </c>
      <c r="H355" s="40">
        <v>43473</v>
      </c>
      <c r="I355" s="41">
        <f>Table16[[#This Row],[Fecha 
de 
expedición]]+1461</f>
        <v>44934</v>
      </c>
      <c r="J355" s="244" t="str">
        <f t="shared" ca="1" si="19"/>
        <v>no</v>
      </c>
      <c r="K355" s="8" t="str">
        <f t="shared" ca="1" si="21"/>
        <v/>
      </c>
      <c r="L355" s="8"/>
      <c r="M355" s="8" t="str">
        <f t="shared" ca="1" si="20"/>
        <v>si</v>
      </c>
      <c r="Q355" s="23" t="str" cm="1">
        <f t="array" aca="1" ref="Q355" ca="1">_xlfn.IFS(J355="no","no",$B$10="si","si")</f>
        <v>no</v>
      </c>
    </row>
    <row r="356" spans="1:17" x14ac:dyDescent="0.3">
      <c r="A356" s="63" t="s">
        <v>1475</v>
      </c>
      <c r="B356" s="224" t="s">
        <v>44</v>
      </c>
      <c r="C356" s="225" t="s">
        <v>1476</v>
      </c>
      <c r="D356" s="38" t="s">
        <v>57</v>
      </c>
      <c r="E356" s="37" t="s">
        <v>1477</v>
      </c>
      <c r="F356" s="38" t="s">
        <v>53</v>
      </c>
      <c r="G356" s="39" t="s">
        <v>1478</v>
      </c>
      <c r="H356" s="40">
        <v>44887</v>
      </c>
      <c r="I356" s="41">
        <f>Table16[[#This Row],[Fecha 
de 
expedición]]+1461</f>
        <v>46348</v>
      </c>
      <c r="J356" s="244" t="str">
        <f t="shared" ca="1" si="19"/>
        <v>si</v>
      </c>
      <c r="K356" s="8" t="str">
        <f t="shared" ca="1" si="21"/>
        <v/>
      </c>
      <c r="L356" s="8"/>
      <c r="M356" s="8" t="str">
        <f t="shared" ca="1" si="20"/>
        <v>no</v>
      </c>
      <c r="Q356" s="23" t="str" cm="1">
        <f t="array" aca="1" ref="Q356" ca="1">_xlfn.IFS(J356="no","no",$B$10="si","si")</f>
        <v>si</v>
      </c>
    </row>
    <row r="357" spans="1:17" x14ac:dyDescent="0.3">
      <c r="A357" s="63" t="s">
        <v>1479</v>
      </c>
      <c r="B357" s="224" t="s">
        <v>44</v>
      </c>
      <c r="C357" s="225" t="s">
        <v>1480</v>
      </c>
      <c r="D357" s="38" t="s">
        <v>46</v>
      </c>
      <c r="E357" s="37" t="s">
        <v>1481</v>
      </c>
      <c r="F357" s="38" t="s">
        <v>155</v>
      </c>
      <c r="G357" s="39" t="s">
        <v>1482</v>
      </c>
      <c r="H357" s="40">
        <v>44866</v>
      </c>
      <c r="I357" s="41">
        <f>Table16[[#This Row],[Fecha 
de 
expedición]]+1461</f>
        <v>46327</v>
      </c>
      <c r="J357" s="244" t="str">
        <f t="shared" ca="1" si="19"/>
        <v>si</v>
      </c>
      <c r="K357" s="8" t="str">
        <f t="shared" ca="1" si="21"/>
        <v/>
      </c>
      <c r="L357" s="8"/>
      <c r="M357" s="8" t="str">
        <f t="shared" ca="1" si="20"/>
        <v>no</v>
      </c>
      <c r="Q357" s="23" t="str" cm="1">
        <f t="array" aca="1" ref="Q357" ca="1">_xlfn.IFS(J357="no","no",$B$10="si","si")</f>
        <v>si</v>
      </c>
    </row>
    <row r="358" spans="1:17" x14ac:dyDescent="0.3">
      <c r="A358" s="63" t="s">
        <v>1483</v>
      </c>
      <c r="B358" s="224" t="s">
        <v>44</v>
      </c>
      <c r="C358" s="225" t="s">
        <v>1484</v>
      </c>
      <c r="D358" s="38" t="s">
        <v>46</v>
      </c>
      <c r="E358" s="37" t="s">
        <v>1485</v>
      </c>
      <c r="F358" s="38" t="s">
        <v>1486</v>
      </c>
      <c r="G358" s="39" t="s">
        <v>1487</v>
      </c>
      <c r="H358" s="40">
        <v>43672</v>
      </c>
      <c r="I358" s="41">
        <f>Table16[[#This Row],[Fecha 
de 
expedición]]+1461</f>
        <v>45133</v>
      </c>
      <c r="J358" s="244" t="str">
        <f t="shared" ca="1" si="19"/>
        <v>no</v>
      </c>
      <c r="K358" s="8" t="str">
        <f t="shared" ca="1" si="21"/>
        <v/>
      </c>
      <c r="L358" s="8"/>
      <c r="M358" s="8" t="str">
        <f t="shared" ca="1" si="20"/>
        <v>si</v>
      </c>
      <c r="Q358" s="23" t="str" cm="1">
        <f t="array" aca="1" ref="Q358" ca="1">_xlfn.IFS(J358="no","no",$B$10="si","si")</f>
        <v>no</v>
      </c>
    </row>
    <row r="359" spans="1:17" x14ac:dyDescent="0.3">
      <c r="A359" s="63" t="s">
        <v>1488</v>
      </c>
      <c r="B359" s="224" t="s">
        <v>44</v>
      </c>
      <c r="C359" s="225" t="s">
        <v>1489</v>
      </c>
      <c r="D359" s="38" t="s">
        <v>57</v>
      </c>
      <c r="E359" s="82" t="s">
        <v>1490</v>
      </c>
      <c r="F359" s="38" t="s">
        <v>1035</v>
      </c>
      <c r="G359" s="39" t="s">
        <v>1491</v>
      </c>
      <c r="H359" s="40">
        <v>44851</v>
      </c>
      <c r="I359" s="41">
        <f>Table16[[#This Row],[Fecha 
de 
expedición]]+1461</f>
        <v>46312</v>
      </c>
      <c r="J359" s="244" t="str">
        <f t="shared" ca="1" si="19"/>
        <v>si</v>
      </c>
      <c r="K359" s="8" t="str">
        <f t="shared" ca="1" si="21"/>
        <v/>
      </c>
      <c r="L359" s="8"/>
      <c r="M359" s="8" t="str">
        <f t="shared" ca="1" si="20"/>
        <v>no</v>
      </c>
      <c r="Q359" s="23" t="str" cm="1">
        <f t="array" aca="1" ref="Q359" ca="1">_xlfn.IFS(J359="no","no",$B$10="si","si")</f>
        <v>si</v>
      </c>
    </row>
    <row r="360" spans="1:17" x14ac:dyDescent="0.3">
      <c r="A360" s="61" t="s">
        <v>1492</v>
      </c>
      <c r="B360" s="224" t="s">
        <v>44</v>
      </c>
      <c r="C360" s="225" t="s">
        <v>1493</v>
      </c>
      <c r="D360" s="38" t="s">
        <v>57</v>
      </c>
      <c r="E360" s="58" t="s">
        <v>1494</v>
      </c>
      <c r="F360" s="38" t="s">
        <v>560</v>
      </c>
      <c r="G360" s="39" t="s">
        <v>1495</v>
      </c>
      <c r="H360" s="40">
        <v>44399</v>
      </c>
      <c r="I360" s="41">
        <f>Table16[[#This Row],[Fecha 
de 
expedición]]+1461</f>
        <v>45860</v>
      </c>
      <c r="J360" s="244" t="str">
        <f t="shared" ca="1" si="19"/>
        <v>si</v>
      </c>
      <c r="K360" s="8" t="str">
        <f t="shared" ca="1" si="21"/>
        <v/>
      </c>
      <c r="L360" s="8"/>
      <c r="M360" s="8" t="str">
        <f t="shared" ca="1" si="20"/>
        <v>no</v>
      </c>
      <c r="Q360" s="23" t="str" cm="1">
        <f t="array" aca="1" ref="Q360" ca="1">_xlfn.IFS(J360="no","no",$B$10="si","si")</f>
        <v>si</v>
      </c>
    </row>
    <row r="361" spans="1:17" x14ac:dyDescent="0.3">
      <c r="A361" s="63" t="s">
        <v>1496</v>
      </c>
      <c r="B361" s="224" t="s">
        <v>44</v>
      </c>
      <c r="C361" s="225" t="s">
        <v>1497</v>
      </c>
      <c r="D361" s="38" t="s">
        <v>57</v>
      </c>
      <c r="E361" s="37" t="s">
        <v>1498</v>
      </c>
      <c r="F361" s="38" t="s">
        <v>267</v>
      </c>
      <c r="G361" s="39" t="s">
        <v>1499</v>
      </c>
      <c r="H361" s="40">
        <v>43662</v>
      </c>
      <c r="I361" s="41">
        <f>Table16[[#This Row],[Fecha 
de 
expedición]]+1461</f>
        <v>45123</v>
      </c>
      <c r="J361" s="244" t="str">
        <f t="shared" ca="1" si="19"/>
        <v>no</v>
      </c>
      <c r="K361" s="8" t="str">
        <f t="shared" ca="1" si="21"/>
        <v/>
      </c>
      <c r="L361" s="8"/>
      <c r="M361" s="8" t="str">
        <f t="shared" ca="1" si="20"/>
        <v>si</v>
      </c>
      <c r="Q361" s="23" t="str" cm="1">
        <f t="array" aca="1" ref="Q361" ca="1">_xlfn.IFS(J361="no","no",$B$10="si","si")</f>
        <v>no</v>
      </c>
    </row>
    <row r="362" spans="1:17" x14ac:dyDescent="0.3">
      <c r="A362" s="63" t="s">
        <v>1500</v>
      </c>
      <c r="B362" s="224" t="s">
        <v>44</v>
      </c>
      <c r="C362" s="225" t="s">
        <v>1501</v>
      </c>
      <c r="D362" s="38" t="s">
        <v>57</v>
      </c>
      <c r="E362" s="37" t="s">
        <v>1502</v>
      </c>
      <c r="F362" s="38" t="s">
        <v>155</v>
      </c>
      <c r="G362" s="39" t="s">
        <v>1503</v>
      </c>
      <c r="H362" s="40">
        <v>44488</v>
      </c>
      <c r="I362" s="41">
        <f>Table16[[#This Row],[Fecha 
de 
expedición]]+1461</f>
        <v>45949</v>
      </c>
      <c r="J362" s="244" t="str">
        <f t="shared" ca="1" si="19"/>
        <v>si</v>
      </c>
      <c r="K362" s="8" t="str">
        <f t="shared" ca="1" si="21"/>
        <v/>
      </c>
      <c r="L362" s="8"/>
      <c r="M362" s="8" t="str">
        <f t="shared" ca="1" si="20"/>
        <v>no</v>
      </c>
      <c r="Q362" s="23" t="str" cm="1">
        <f t="array" aca="1" ref="Q362" ca="1">_xlfn.IFS(J362="no","no",$B$10="si","si")</f>
        <v>si</v>
      </c>
    </row>
    <row r="363" spans="1:17" x14ac:dyDescent="0.3">
      <c r="A363" s="63" t="s">
        <v>1504</v>
      </c>
      <c r="B363" s="224" t="s">
        <v>44</v>
      </c>
      <c r="C363" s="225" t="s">
        <v>1505</v>
      </c>
      <c r="D363" s="38" t="s">
        <v>57</v>
      </c>
      <c r="E363" s="37" t="s">
        <v>9787</v>
      </c>
      <c r="F363" s="38" t="s">
        <v>74</v>
      </c>
      <c r="G363" s="39" t="s">
        <v>9788</v>
      </c>
      <c r="H363" s="40">
        <v>43706</v>
      </c>
      <c r="I363" s="41">
        <f>Table16[[#This Row],[Fecha 
de 
expedición]]+1461</f>
        <v>45167</v>
      </c>
      <c r="J363" s="244" t="str">
        <f t="shared" ca="1" si="19"/>
        <v>si</v>
      </c>
      <c r="K363" s="8" t="str">
        <f t="shared" ca="1" si="21"/>
        <v>Debe renovar licencia luego de curso de 8 horas</v>
      </c>
      <c r="L363" s="8"/>
      <c r="M363" s="8" t="str">
        <f t="shared" ca="1" si="20"/>
        <v>no</v>
      </c>
      <c r="Q363" s="23" t="str" cm="1">
        <f t="array" aca="1" ref="Q363" ca="1">_xlfn.IFS(J363="no","no",$B$10="si","si")</f>
        <v>si</v>
      </c>
    </row>
    <row r="364" spans="1:17" x14ac:dyDescent="0.3">
      <c r="A364" s="63" t="s">
        <v>1508</v>
      </c>
      <c r="B364" s="224" t="s">
        <v>44</v>
      </c>
      <c r="C364" s="225" t="s">
        <v>1509</v>
      </c>
      <c r="D364" s="38" t="s">
        <v>46</v>
      </c>
      <c r="E364" s="37" t="s">
        <v>1510</v>
      </c>
      <c r="F364" s="38" t="s">
        <v>168</v>
      </c>
      <c r="G364" s="39" t="s">
        <v>1511</v>
      </c>
      <c r="H364" s="40">
        <v>43402</v>
      </c>
      <c r="I364" s="41">
        <f>Table16[[#This Row],[Fecha 
de 
expedición]]+1461</f>
        <v>44863</v>
      </c>
      <c r="J364" s="244" t="str">
        <f t="shared" ca="1" si="19"/>
        <v>no</v>
      </c>
      <c r="K364" s="8" t="str">
        <f t="shared" ca="1" si="21"/>
        <v/>
      </c>
      <c r="L364" s="8"/>
      <c r="M364" s="8" t="str">
        <f t="shared" ca="1" si="20"/>
        <v>si</v>
      </c>
      <c r="Q364" s="23" t="str" cm="1">
        <f t="array" aca="1" ref="Q364" ca="1">_xlfn.IFS(J364="no","no",$B$10="si","si")</f>
        <v>no</v>
      </c>
    </row>
    <row r="365" spans="1:17" x14ac:dyDescent="0.3">
      <c r="A365" s="63" t="s">
        <v>1512</v>
      </c>
      <c r="B365" s="224" t="s">
        <v>44</v>
      </c>
      <c r="C365" s="225" t="s">
        <v>1513</v>
      </c>
      <c r="D365" s="38" t="s">
        <v>57</v>
      </c>
      <c r="E365" s="37" t="s">
        <v>1514</v>
      </c>
      <c r="F365" s="38" t="s">
        <v>53</v>
      </c>
      <c r="G365" s="39" t="s">
        <v>1515</v>
      </c>
      <c r="H365" s="40">
        <v>44887</v>
      </c>
      <c r="I365" s="41">
        <f>Table16[[#This Row],[Fecha 
de 
expedición]]+1461</f>
        <v>46348</v>
      </c>
      <c r="J365" s="244" t="str">
        <f t="shared" ca="1" si="19"/>
        <v>si</v>
      </c>
      <c r="K365" s="8" t="str">
        <f t="shared" ca="1" si="21"/>
        <v/>
      </c>
      <c r="L365" s="8"/>
      <c r="M365" s="8" t="str">
        <f t="shared" ca="1" si="20"/>
        <v>no</v>
      </c>
      <c r="Q365" s="23"/>
    </row>
    <row r="366" spans="1:17" x14ac:dyDescent="0.3">
      <c r="A366" s="63" t="s">
        <v>1516</v>
      </c>
      <c r="B366" s="224" t="s">
        <v>44</v>
      </c>
      <c r="C366" s="225" t="s">
        <v>1517</v>
      </c>
      <c r="D366" s="38" t="s">
        <v>57</v>
      </c>
      <c r="E366" s="37" t="s">
        <v>1518</v>
      </c>
      <c r="F366" s="38" t="s">
        <v>704</v>
      </c>
      <c r="G366" s="39" t="s">
        <v>1519</v>
      </c>
      <c r="H366" s="40">
        <v>44687</v>
      </c>
      <c r="I366" s="41">
        <f>Table16[[#This Row],[Fecha 
de 
expedición]]+1461</f>
        <v>46148</v>
      </c>
      <c r="J366" s="244" t="str">
        <f t="shared" ca="1" si="19"/>
        <v>si</v>
      </c>
      <c r="K366" s="8" t="str">
        <f t="shared" ca="1" si="21"/>
        <v/>
      </c>
      <c r="L366" s="8"/>
      <c r="M366" s="8" t="str">
        <f t="shared" ca="1" si="20"/>
        <v>no</v>
      </c>
      <c r="Q366" s="23" t="str" cm="1">
        <f t="array" aca="1" ref="Q366" ca="1">_xlfn.IFS(J366="no","no",$B$10="si","si")</f>
        <v>si</v>
      </c>
    </row>
    <row r="367" spans="1:17" x14ac:dyDescent="0.3">
      <c r="A367" s="63" t="s">
        <v>1520</v>
      </c>
      <c r="B367" s="224" t="s">
        <v>44</v>
      </c>
      <c r="C367" s="225" t="s">
        <v>1521</v>
      </c>
      <c r="D367" s="38" t="s">
        <v>57</v>
      </c>
      <c r="E367" s="37" t="s">
        <v>1522</v>
      </c>
      <c r="F367" s="38" t="s">
        <v>155</v>
      </c>
      <c r="G367" s="39" t="s">
        <v>1523</v>
      </c>
      <c r="H367" s="40">
        <v>44687</v>
      </c>
      <c r="I367" s="41">
        <f>Table16[[#This Row],[Fecha 
de 
expedición]]+1461</f>
        <v>46148</v>
      </c>
      <c r="J367" s="244" t="str">
        <f t="shared" ca="1" si="19"/>
        <v>si</v>
      </c>
      <c r="K367" s="8" t="str">
        <f t="shared" ca="1" si="21"/>
        <v/>
      </c>
      <c r="L367" s="8"/>
      <c r="M367" s="8" t="str">
        <f t="shared" ca="1" si="20"/>
        <v>no</v>
      </c>
      <c r="Q367" s="23" t="str" cm="1">
        <f t="array" aca="1" ref="Q367" ca="1">_xlfn.IFS(J367="no","no",$B$10="si","si")</f>
        <v>si</v>
      </c>
    </row>
    <row r="368" spans="1:17" x14ac:dyDescent="0.3">
      <c r="A368" s="213" t="s">
        <v>1524</v>
      </c>
      <c r="B368" s="226" t="s">
        <v>44</v>
      </c>
      <c r="C368" s="227" t="s">
        <v>1525</v>
      </c>
      <c r="D368" s="214" t="s">
        <v>57</v>
      </c>
      <c r="E368" s="58" t="s">
        <v>1526</v>
      </c>
      <c r="F368" s="45" t="s">
        <v>94</v>
      </c>
      <c r="G368" s="46" t="s">
        <v>1527</v>
      </c>
      <c r="H368" s="211">
        <v>44886</v>
      </c>
      <c r="I368" s="41">
        <f>Table16[[#This Row],[Fecha 
de 
expedición]]+1461</f>
        <v>46347</v>
      </c>
      <c r="J368" s="228" t="str">
        <f t="shared" ca="1" si="19"/>
        <v>si</v>
      </c>
      <c r="K368" s="8" t="str">
        <f t="shared" ca="1" si="21"/>
        <v/>
      </c>
      <c r="L368" s="8"/>
      <c r="M368" s="8" t="str">
        <f t="shared" ca="1" si="20"/>
        <v>no</v>
      </c>
      <c r="Q368" s="23" t="str" cm="1">
        <f t="array" aca="1" ref="Q368" ca="1">_xlfn.IFS(J368="no","no",$B$10="si","si")</f>
        <v>si</v>
      </c>
    </row>
    <row r="369" spans="1:17" x14ac:dyDescent="0.3">
      <c r="A369" s="61" t="s">
        <v>1528</v>
      </c>
      <c r="B369" s="224" t="s">
        <v>44</v>
      </c>
      <c r="C369" s="225" t="s">
        <v>1529</v>
      </c>
      <c r="D369" s="38" t="s">
        <v>57</v>
      </c>
      <c r="E369" s="58" t="s">
        <v>1530</v>
      </c>
      <c r="F369" s="38" t="s">
        <v>168</v>
      </c>
      <c r="G369" s="39" t="s">
        <v>1531</v>
      </c>
      <c r="H369" s="40">
        <v>44463</v>
      </c>
      <c r="I369" s="41">
        <f>Table16[[#This Row],[Fecha 
de 
expedición]]+1461</f>
        <v>45924</v>
      </c>
      <c r="J369" s="244" t="str">
        <f t="shared" ca="1" si="19"/>
        <v>si</v>
      </c>
      <c r="K369" s="8" t="str">
        <f t="shared" ca="1" si="21"/>
        <v/>
      </c>
      <c r="L369" s="8"/>
      <c r="M369" s="8" t="str">
        <f t="shared" ca="1" si="20"/>
        <v>no</v>
      </c>
      <c r="Q369" s="23" t="str" cm="1">
        <f t="array" aca="1" ref="Q369" ca="1">_xlfn.IFS(J369="no","no",$B$10="si","si")</f>
        <v>si</v>
      </c>
    </row>
    <row r="370" spans="1:17" x14ac:dyDescent="0.3">
      <c r="A370" s="63" t="s">
        <v>1532</v>
      </c>
      <c r="B370" s="224" t="s">
        <v>44</v>
      </c>
      <c r="C370" s="225" t="s">
        <v>1533</v>
      </c>
      <c r="D370" s="38" t="s">
        <v>57</v>
      </c>
      <c r="E370" s="37" t="s">
        <v>1534</v>
      </c>
      <c r="F370" s="38" t="s">
        <v>53</v>
      </c>
      <c r="G370" s="39" t="s">
        <v>1535</v>
      </c>
      <c r="H370" s="40">
        <v>44839</v>
      </c>
      <c r="I370" s="41">
        <f>Table16[[#This Row],[Fecha 
de 
expedición]]+1461</f>
        <v>46300</v>
      </c>
      <c r="J370" s="244" t="str">
        <f t="shared" ca="1" si="19"/>
        <v>si</v>
      </c>
      <c r="K370" s="8" t="str">
        <f t="shared" ca="1" si="21"/>
        <v/>
      </c>
      <c r="L370" s="8"/>
      <c r="M370" s="8" t="str">
        <f t="shared" ca="1" si="20"/>
        <v>no</v>
      </c>
      <c r="Q370" s="23" t="str" cm="1">
        <f t="array" aca="1" ref="Q370" ca="1">_xlfn.IFS(J370="no","no",$B$10="si","si")</f>
        <v>si</v>
      </c>
    </row>
    <row r="371" spans="1:17" x14ac:dyDescent="0.3">
      <c r="A371" s="63" t="s">
        <v>1536</v>
      </c>
      <c r="B371" s="224" t="s">
        <v>44</v>
      </c>
      <c r="C371" s="225" t="s">
        <v>1537</v>
      </c>
      <c r="D371" s="38" t="s">
        <v>57</v>
      </c>
      <c r="E371" s="37" t="s">
        <v>1538</v>
      </c>
      <c r="F371" s="38" t="s">
        <v>119</v>
      </c>
      <c r="G371" s="39" t="s">
        <v>1539</v>
      </c>
      <c r="H371" s="40">
        <v>44851</v>
      </c>
      <c r="I371" s="41">
        <f>Table16[[#This Row],[Fecha 
de 
expedición]]+1461</f>
        <v>46312</v>
      </c>
      <c r="J371" s="244" t="str">
        <f t="shared" ca="1" si="19"/>
        <v>si</v>
      </c>
      <c r="K371" s="8" t="str">
        <f t="shared" ca="1" si="21"/>
        <v/>
      </c>
      <c r="L371" s="8"/>
      <c r="M371" s="8" t="str">
        <f t="shared" ca="1" si="20"/>
        <v>no</v>
      </c>
      <c r="Q371" s="23" t="str" cm="1">
        <f t="array" aca="1" ref="Q371" ca="1">_xlfn.IFS(J371="no","no",$B$10="si","si")</f>
        <v>si</v>
      </c>
    </row>
    <row r="372" spans="1:17" x14ac:dyDescent="0.3">
      <c r="A372" s="63" t="s">
        <v>1540</v>
      </c>
      <c r="B372" s="224" t="s">
        <v>44</v>
      </c>
      <c r="C372" s="225" t="s">
        <v>1541</v>
      </c>
      <c r="D372" s="38" t="s">
        <v>57</v>
      </c>
      <c r="E372" s="37" t="s">
        <v>1542</v>
      </c>
      <c r="F372" s="38" t="s">
        <v>129</v>
      </c>
      <c r="G372" s="39" t="s">
        <v>1543</v>
      </c>
      <c r="H372" s="40">
        <v>43672</v>
      </c>
      <c r="I372" s="41">
        <f>Table16[[#This Row],[Fecha 
de 
expedición]]+1461</f>
        <v>45133</v>
      </c>
      <c r="J372" s="244" t="str">
        <f t="shared" ca="1" si="19"/>
        <v>no</v>
      </c>
      <c r="K372" s="8" t="str">
        <f t="shared" ca="1" si="21"/>
        <v/>
      </c>
      <c r="L372" s="8"/>
      <c r="M372" s="8" t="str">
        <f t="shared" ca="1" si="20"/>
        <v>si</v>
      </c>
      <c r="Q372" s="23" t="str" cm="1">
        <f t="array" aca="1" ref="Q372" ca="1">_xlfn.IFS(J372="no","no",$B$10="si","si")</f>
        <v>no</v>
      </c>
    </row>
    <row r="373" spans="1:17" x14ac:dyDescent="0.3">
      <c r="A373" s="63" t="s">
        <v>1544</v>
      </c>
      <c r="B373" s="224" t="s">
        <v>44</v>
      </c>
      <c r="C373" s="225" t="s">
        <v>1545</v>
      </c>
      <c r="D373" s="38" t="s">
        <v>57</v>
      </c>
      <c r="E373" s="37" t="s">
        <v>1546</v>
      </c>
      <c r="F373" s="38" t="s">
        <v>325</v>
      </c>
      <c r="G373" s="39" t="s">
        <v>1547</v>
      </c>
      <c r="H373" s="40">
        <v>44341</v>
      </c>
      <c r="I373" s="41">
        <f>Table16[[#This Row],[Fecha 
de 
expedición]]+1461</f>
        <v>45802</v>
      </c>
      <c r="J373" s="244" t="str">
        <f t="shared" ca="1" si="19"/>
        <v>si</v>
      </c>
      <c r="K373" s="8" t="str">
        <f t="shared" ca="1" si="21"/>
        <v/>
      </c>
      <c r="L373" s="8"/>
      <c r="M373" s="8" t="str">
        <f t="shared" ca="1" si="20"/>
        <v>no</v>
      </c>
      <c r="Q373" s="23" t="str" cm="1">
        <f t="array" aca="1" ref="Q373" ca="1">_xlfn.IFS(J373="no","no",$B$10="si","si")</f>
        <v>si</v>
      </c>
    </row>
    <row r="374" spans="1:17" x14ac:dyDescent="0.3">
      <c r="A374" s="63" t="s">
        <v>1548</v>
      </c>
      <c r="B374" s="224" t="s">
        <v>44</v>
      </c>
      <c r="C374" s="225" t="s">
        <v>1549</v>
      </c>
      <c r="D374" s="38" t="s">
        <v>46</v>
      </c>
      <c r="E374" s="37" t="s">
        <v>1550</v>
      </c>
      <c r="F374" s="38" t="s">
        <v>655</v>
      </c>
      <c r="G374" s="39" t="s">
        <v>1551</v>
      </c>
      <c r="H374" s="40">
        <v>43503</v>
      </c>
      <c r="I374" s="41">
        <f>Table16[[#This Row],[Fecha 
de 
expedición]]+1461</f>
        <v>44964</v>
      </c>
      <c r="J374" s="244" t="str">
        <f t="shared" ca="1" si="19"/>
        <v>no</v>
      </c>
      <c r="K374" s="8" t="str">
        <f t="shared" ca="1" si="21"/>
        <v/>
      </c>
      <c r="L374" s="8"/>
      <c r="M374" s="8" t="str">
        <f t="shared" ca="1" si="20"/>
        <v>si</v>
      </c>
      <c r="Q374" s="23" t="str" cm="1">
        <f t="array" aca="1" ref="Q374" ca="1">_xlfn.IFS(J374="no","no",$B$10="si","si")</f>
        <v>no</v>
      </c>
    </row>
    <row r="375" spans="1:17" x14ac:dyDescent="0.3">
      <c r="A375" s="63" t="s">
        <v>1552</v>
      </c>
      <c r="B375" s="224" t="s">
        <v>44</v>
      </c>
      <c r="C375" s="225" t="s">
        <v>1553</v>
      </c>
      <c r="D375" s="38" t="s">
        <v>57</v>
      </c>
      <c r="E375" s="37" t="s">
        <v>9794</v>
      </c>
      <c r="F375" s="38" t="s">
        <v>555</v>
      </c>
      <c r="G375" s="39" t="s">
        <v>1554</v>
      </c>
      <c r="H375" s="40">
        <v>43670</v>
      </c>
      <c r="I375" s="41">
        <f>Table16[[#This Row],[Fecha 
de 
expedición]]+1461</f>
        <v>45131</v>
      </c>
      <c r="J375" s="244" t="str">
        <f t="shared" ca="1" si="19"/>
        <v>no</v>
      </c>
      <c r="K375" s="8" t="str">
        <f t="shared" ca="1" si="21"/>
        <v/>
      </c>
      <c r="L375" s="8"/>
      <c r="M375" s="8" t="str">
        <f t="shared" ca="1" si="20"/>
        <v>si</v>
      </c>
      <c r="Q375" s="23" t="str" cm="1">
        <f t="array" aca="1" ref="Q375" ca="1">_xlfn.IFS(J375="no","no",$B$10="si","si")</f>
        <v>no</v>
      </c>
    </row>
    <row r="376" spans="1:17" x14ac:dyDescent="0.3">
      <c r="A376" s="63" t="s">
        <v>1555</v>
      </c>
      <c r="B376" s="224" t="s">
        <v>44</v>
      </c>
      <c r="C376" s="225" t="s">
        <v>1556</v>
      </c>
      <c r="D376" s="38" t="s">
        <v>57</v>
      </c>
      <c r="E376" s="37" t="s">
        <v>1557</v>
      </c>
      <c r="F376" s="38" t="s">
        <v>84</v>
      </c>
      <c r="G376" s="39" t="s">
        <v>1558</v>
      </c>
      <c r="H376" s="40">
        <v>43564</v>
      </c>
      <c r="I376" s="41">
        <f>Table16[[#This Row],[Fecha 
de 
expedición]]+1461</f>
        <v>45025</v>
      </c>
      <c r="J376" s="244" t="str">
        <f t="shared" ca="1" si="19"/>
        <v>no</v>
      </c>
      <c r="K376" s="8" t="str">
        <f t="shared" ca="1" si="21"/>
        <v/>
      </c>
      <c r="L376" s="8"/>
      <c r="M376" s="8" t="str">
        <f t="shared" ca="1" si="20"/>
        <v>si</v>
      </c>
      <c r="Q376" s="23" t="str" cm="1">
        <f t="array" aca="1" ref="Q376" ca="1">_xlfn.IFS(J376="no","no",$B$10="si","si")</f>
        <v>no</v>
      </c>
    </row>
    <row r="377" spans="1:17" x14ac:dyDescent="0.3">
      <c r="A377" s="213" t="s">
        <v>1559</v>
      </c>
      <c r="B377" s="226" t="s">
        <v>44</v>
      </c>
      <c r="C377" s="227" t="s">
        <v>1560</v>
      </c>
      <c r="D377" s="214" t="s">
        <v>57</v>
      </c>
      <c r="E377" s="178" t="s">
        <v>1561</v>
      </c>
      <c r="F377" s="45" t="s">
        <v>155</v>
      </c>
      <c r="G377" s="46" t="s">
        <v>1562</v>
      </c>
      <c r="H377" s="211">
        <v>44910</v>
      </c>
      <c r="I377" s="41">
        <f>Table16[[#This Row],[Fecha 
de 
expedición]]+1461</f>
        <v>46371</v>
      </c>
      <c r="J377" s="228" t="str">
        <f t="shared" ca="1" si="19"/>
        <v>si</v>
      </c>
      <c r="K377" s="8" t="str">
        <f t="shared" ca="1" si="21"/>
        <v/>
      </c>
      <c r="L377" s="8"/>
      <c r="M377" s="8" t="str">
        <f t="shared" ca="1" si="20"/>
        <v>no</v>
      </c>
      <c r="Q377" s="23" t="str" cm="1">
        <f t="array" aca="1" ref="Q377" ca="1">_xlfn.IFS(J377="no","no",$B$10="si","si")</f>
        <v>si</v>
      </c>
    </row>
    <row r="378" spans="1:17" x14ac:dyDescent="0.3">
      <c r="A378" s="213" t="s">
        <v>1563</v>
      </c>
      <c r="B378" s="226" t="s">
        <v>44</v>
      </c>
      <c r="C378" s="227" t="s">
        <v>1564</v>
      </c>
      <c r="D378" s="214" t="s">
        <v>57</v>
      </c>
      <c r="E378" s="178" t="s">
        <v>1565</v>
      </c>
      <c r="F378" s="45" t="s">
        <v>129</v>
      </c>
      <c r="G378" s="46" t="s">
        <v>1566</v>
      </c>
      <c r="H378" s="211">
        <v>44910</v>
      </c>
      <c r="I378" s="41">
        <f>Table16[[#This Row],[Fecha 
de 
expedición]]+1461</f>
        <v>46371</v>
      </c>
      <c r="J378" s="228" t="str">
        <f t="shared" ca="1" si="19"/>
        <v>si</v>
      </c>
      <c r="K378" s="8" t="str">
        <f t="shared" ca="1" si="21"/>
        <v/>
      </c>
      <c r="L378" s="8"/>
      <c r="M378" s="8" t="str">
        <f t="shared" ca="1" si="20"/>
        <v>no</v>
      </c>
      <c r="Q378" s="23" t="str" cm="1">
        <f t="array" aca="1" ref="Q378" ca="1">_xlfn.IFS(J378="no","no",$B$10="si","si")</f>
        <v>si</v>
      </c>
    </row>
    <row r="379" spans="1:17" x14ac:dyDescent="0.3">
      <c r="A379" s="63" t="s">
        <v>1567</v>
      </c>
      <c r="B379" s="224" t="s">
        <v>44</v>
      </c>
      <c r="C379" s="225" t="s">
        <v>1568</v>
      </c>
      <c r="D379" s="38" t="s">
        <v>57</v>
      </c>
      <c r="E379" s="37" t="s">
        <v>1569</v>
      </c>
      <c r="F379" s="38" t="s">
        <v>443</v>
      </c>
      <c r="G379" s="39" t="s">
        <v>9795</v>
      </c>
      <c r="H379" s="40">
        <v>43584</v>
      </c>
      <c r="I379" s="41">
        <f>Table16[[#This Row],[Fecha 
de 
expedición]]+1461</f>
        <v>45045</v>
      </c>
      <c r="J379" s="244" t="str">
        <f t="shared" ca="1" si="19"/>
        <v>no</v>
      </c>
      <c r="K379" s="8" t="str">
        <f t="shared" ca="1" si="21"/>
        <v/>
      </c>
      <c r="L379" s="8"/>
      <c r="M379" s="8" t="str">
        <f t="shared" ca="1" si="20"/>
        <v>si</v>
      </c>
      <c r="Q379" s="23" t="str" cm="1">
        <f t="array" aca="1" ref="Q379" ca="1">_xlfn.IFS(J379="no","no",$B$10="si","si")</f>
        <v>no</v>
      </c>
    </row>
    <row r="380" spans="1:17" x14ac:dyDescent="0.3">
      <c r="A380" s="63" t="s">
        <v>1571</v>
      </c>
      <c r="B380" s="224" t="s">
        <v>44</v>
      </c>
      <c r="C380" s="225" t="s">
        <v>1572</v>
      </c>
      <c r="D380" s="38" t="s">
        <v>57</v>
      </c>
      <c r="E380" s="37" t="s">
        <v>1573</v>
      </c>
      <c r="F380" s="38" t="s">
        <v>237</v>
      </c>
      <c r="G380" s="39" t="s">
        <v>1574</v>
      </c>
      <c r="H380" s="40">
        <v>44333</v>
      </c>
      <c r="I380" s="41">
        <f>Table16[[#This Row],[Fecha 
de 
expedición]]+1461</f>
        <v>45794</v>
      </c>
      <c r="J380" s="244" t="str">
        <f t="shared" ca="1" si="19"/>
        <v>si</v>
      </c>
      <c r="K380" s="8" t="str">
        <f t="shared" ca="1" si="21"/>
        <v/>
      </c>
      <c r="L380" s="8"/>
      <c r="M380" s="8" t="str">
        <f t="shared" ca="1" si="20"/>
        <v>no</v>
      </c>
      <c r="Q380" s="23" t="str" cm="1">
        <f t="array" aca="1" ref="Q380" ca="1">_xlfn.IFS(J380="no","no",$B$10="si","si")</f>
        <v>si</v>
      </c>
    </row>
    <row r="381" spans="1:17" x14ac:dyDescent="0.3">
      <c r="A381" s="63" t="s">
        <v>1575</v>
      </c>
      <c r="B381" s="224" t="s">
        <v>44</v>
      </c>
      <c r="C381" s="225" t="s">
        <v>1576</v>
      </c>
      <c r="D381" s="38" t="s">
        <v>46</v>
      </c>
      <c r="E381" s="37" t="s">
        <v>1577</v>
      </c>
      <c r="F381" s="38" t="s">
        <v>155</v>
      </c>
      <c r="G381" s="39" t="s">
        <v>1578</v>
      </c>
      <c r="H381" s="40">
        <v>43641</v>
      </c>
      <c r="I381" s="41">
        <f>Table16[[#This Row],[Fecha 
de 
expedición]]+1461</f>
        <v>45102</v>
      </c>
      <c r="J381" s="244" t="str">
        <f t="shared" ca="1" si="19"/>
        <v>no</v>
      </c>
      <c r="K381" s="8" t="str">
        <f t="shared" ca="1" si="21"/>
        <v/>
      </c>
      <c r="L381" s="8"/>
      <c r="M381" s="8" t="str">
        <f t="shared" ca="1" si="20"/>
        <v>si</v>
      </c>
      <c r="Q381" s="23" t="str" cm="1">
        <f t="array" aca="1" ref="Q381" ca="1">_xlfn.IFS(J381="no","no",$B$10="si","si")</f>
        <v>no</v>
      </c>
    </row>
    <row r="382" spans="1:17" x14ac:dyDescent="0.3">
      <c r="A382" s="63" t="s">
        <v>1579</v>
      </c>
      <c r="B382" s="224" t="s">
        <v>44</v>
      </c>
      <c r="C382" s="225" t="s">
        <v>1580</v>
      </c>
      <c r="D382" s="38" t="s">
        <v>46</v>
      </c>
      <c r="E382" s="37" t="s">
        <v>1581</v>
      </c>
      <c r="F382" s="38" t="s">
        <v>555</v>
      </c>
      <c r="G382" s="39" t="s">
        <v>1582</v>
      </c>
      <c r="H382" s="40">
        <v>43620</v>
      </c>
      <c r="I382" s="41">
        <f>Table16[[#This Row],[Fecha 
de 
expedición]]+1461</f>
        <v>45081</v>
      </c>
      <c r="J382" s="244" t="str">
        <f t="shared" ca="1" si="19"/>
        <v>no</v>
      </c>
      <c r="K382" s="8" t="str">
        <f t="shared" ca="1" si="21"/>
        <v/>
      </c>
      <c r="L382" s="8"/>
      <c r="M382" s="8" t="str">
        <f t="shared" ca="1" si="20"/>
        <v>si</v>
      </c>
      <c r="Q382" s="23" t="str" cm="1">
        <f t="array" aca="1" ref="Q382" ca="1">_xlfn.IFS(J382="no","no",$B$10="si","si")</f>
        <v>no</v>
      </c>
    </row>
    <row r="383" spans="1:17" x14ac:dyDescent="0.3">
      <c r="A383" s="61" t="s">
        <v>1583</v>
      </c>
      <c r="B383" s="224" t="s">
        <v>44</v>
      </c>
      <c r="C383" s="225" t="s">
        <v>1584</v>
      </c>
      <c r="D383" s="38" t="s">
        <v>57</v>
      </c>
      <c r="E383" s="235" t="s">
        <v>1585</v>
      </c>
      <c r="F383" s="38" t="s">
        <v>1586</v>
      </c>
      <c r="G383" s="39" t="s">
        <v>1587</v>
      </c>
      <c r="H383" s="81">
        <v>44529</v>
      </c>
      <c r="I383" s="84">
        <f>Table16[[#This Row],[Fecha 
de 
expedición]]+1461</f>
        <v>45990</v>
      </c>
      <c r="J383" s="244" t="str">
        <f t="shared" ca="1" si="19"/>
        <v>si</v>
      </c>
      <c r="K383" s="8" t="str">
        <f t="shared" ca="1" si="21"/>
        <v/>
      </c>
      <c r="L383" s="8"/>
      <c r="M383" s="8" t="str">
        <f t="shared" ca="1" si="20"/>
        <v>no</v>
      </c>
      <c r="Q383" s="23" t="str" cm="1">
        <f t="array" aca="1" ref="Q383" ca="1">_xlfn.IFS(J383="no","no",$B$10="si","si")</f>
        <v>si</v>
      </c>
    </row>
    <row r="384" spans="1:17" x14ac:dyDescent="0.3">
      <c r="A384" s="63" t="s">
        <v>1588</v>
      </c>
      <c r="B384" s="224" t="s">
        <v>44</v>
      </c>
      <c r="C384" s="225" t="s">
        <v>1589</v>
      </c>
      <c r="D384" s="38" t="s">
        <v>57</v>
      </c>
      <c r="E384" s="37" t="s">
        <v>1590</v>
      </c>
      <c r="F384" s="38" t="s">
        <v>89</v>
      </c>
      <c r="G384" s="39" t="s">
        <v>1591</v>
      </c>
      <c r="H384" s="40">
        <v>44594</v>
      </c>
      <c r="I384" s="41">
        <f>Table16[[#This Row],[Fecha 
de 
expedición]]+1461</f>
        <v>46055</v>
      </c>
      <c r="J384" s="244" t="str">
        <f t="shared" ca="1" si="19"/>
        <v>si</v>
      </c>
      <c r="K384" s="8" t="str">
        <f t="shared" ca="1" si="21"/>
        <v/>
      </c>
      <c r="L384" s="8"/>
      <c r="M384" s="8" t="str">
        <f t="shared" ca="1" si="20"/>
        <v>no</v>
      </c>
      <c r="Q384" s="23" t="str" cm="1">
        <f t="array" aca="1" ref="Q384" ca="1">_xlfn.IFS(J384="no","no",$B$10="si","si")</f>
        <v>si</v>
      </c>
    </row>
    <row r="385" spans="1:17" x14ac:dyDescent="0.3">
      <c r="A385" s="61" t="s">
        <v>1592</v>
      </c>
      <c r="B385" s="224" t="s">
        <v>44</v>
      </c>
      <c r="C385" s="225" t="s">
        <v>1593</v>
      </c>
      <c r="D385" s="38" t="s">
        <v>46</v>
      </c>
      <c r="E385" s="235" t="s">
        <v>1594</v>
      </c>
      <c r="F385" s="38" t="s">
        <v>508</v>
      </c>
      <c r="G385" s="39" t="s">
        <v>1595</v>
      </c>
      <c r="H385" s="81">
        <v>44491</v>
      </c>
      <c r="I385" s="84">
        <f>Table16[[#This Row],[Fecha 
de 
expedición]]+1461</f>
        <v>45952</v>
      </c>
      <c r="J385" s="244" t="str">
        <f t="shared" ca="1" si="19"/>
        <v>si</v>
      </c>
      <c r="K385" s="8" t="str">
        <f t="shared" ca="1" si="21"/>
        <v/>
      </c>
      <c r="L385" s="8"/>
      <c r="M385" s="8" t="str">
        <f t="shared" ca="1" si="20"/>
        <v>no</v>
      </c>
      <c r="Q385" s="23" t="str" cm="1">
        <f t="array" aca="1" ref="Q385" ca="1">_xlfn.IFS(J385="no","no",$B$10="si","si")</f>
        <v>si</v>
      </c>
    </row>
    <row r="386" spans="1:17" x14ac:dyDescent="0.3">
      <c r="A386" s="63" t="s">
        <v>1596</v>
      </c>
      <c r="B386" s="224" t="s">
        <v>44</v>
      </c>
      <c r="C386" s="225" t="s">
        <v>1597</v>
      </c>
      <c r="D386" s="38" t="s">
        <v>57</v>
      </c>
      <c r="E386" s="37" t="s">
        <v>1598</v>
      </c>
      <c r="F386" s="38" t="s">
        <v>237</v>
      </c>
      <c r="G386" s="39" t="s">
        <v>1599</v>
      </c>
      <c r="H386" s="40">
        <v>43846</v>
      </c>
      <c r="I386" s="41">
        <f>Table16[[#This Row],[Fecha 
de 
expedición]]+1461</f>
        <v>45307</v>
      </c>
      <c r="J386" s="244" t="str">
        <f t="shared" ca="1" si="19"/>
        <v>si</v>
      </c>
      <c r="K386" s="8" t="str">
        <f t="shared" ca="1" si="21"/>
        <v/>
      </c>
      <c r="L386" s="8"/>
      <c r="M386" s="8" t="str">
        <f t="shared" ca="1" si="20"/>
        <v>no</v>
      </c>
      <c r="Q386" s="23" t="str" cm="1">
        <f t="array" aca="1" ref="Q386" ca="1">_xlfn.IFS(J386="no","no",$B$10="si","si")</f>
        <v>si</v>
      </c>
    </row>
    <row r="387" spans="1:17" x14ac:dyDescent="0.3">
      <c r="A387" s="63" t="s">
        <v>1600</v>
      </c>
      <c r="B387" s="224" t="s">
        <v>44</v>
      </c>
      <c r="C387" s="225" t="s">
        <v>1601</v>
      </c>
      <c r="D387" s="38" t="s">
        <v>57</v>
      </c>
      <c r="E387" s="239" t="s">
        <v>1602</v>
      </c>
      <c r="F387" s="38" t="s">
        <v>48</v>
      </c>
      <c r="G387" s="39" t="s">
        <v>1603</v>
      </c>
      <c r="H387" s="40">
        <v>44853</v>
      </c>
      <c r="I387" s="41">
        <f>Table16[[#This Row],[Fecha 
de 
expedición]]+1461</f>
        <v>46314</v>
      </c>
      <c r="J387" s="244" t="str">
        <f t="shared" ca="1" si="19"/>
        <v>si</v>
      </c>
      <c r="K387" s="8" t="str">
        <f t="shared" ca="1" si="21"/>
        <v/>
      </c>
      <c r="L387" s="8"/>
      <c r="M387" s="8" t="str">
        <f t="shared" ca="1" si="20"/>
        <v>no</v>
      </c>
      <c r="Q387" s="23" t="str" cm="1">
        <f t="array" aca="1" ref="Q387" ca="1">_xlfn.IFS(J387="no","no",$B$10="si","si")</f>
        <v>si</v>
      </c>
    </row>
    <row r="388" spans="1:17" x14ac:dyDescent="0.3">
      <c r="A388" s="63" t="s">
        <v>1604</v>
      </c>
      <c r="B388" s="224" t="s">
        <v>44</v>
      </c>
      <c r="C388" s="225" t="s">
        <v>1605</v>
      </c>
      <c r="D388" s="38" t="s">
        <v>57</v>
      </c>
      <c r="E388" s="239" t="s">
        <v>1606</v>
      </c>
      <c r="F388" s="38" t="s">
        <v>325</v>
      </c>
      <c r="G388" s="39" t="s">
        <v>1607</v>
      </c>
      <c r="H388" s="40">
        <v>44853</v>
      </c>
      <c r="I388" s="41">
        <f>Table16[[#This Row],[Fecha 
de 
expedición]]+1461</f>
        <v>46314</v>
      </c>
      <c r="J388" s="244" t="str">
        <f t="shared" ca="1" si="19"/>
        <v>si</v>
      </c>
      <c r="K388" s="8" t="str">
        <f t="shared" ca="1" si="21"/>
        <v/>
      </c>
      <c r="L388" s="8"/>
      <c r="M388" s="8" t="str">
        <f t="shared" ca="1" si="20"/>
        <v>no</v>
      </c>
      <c r="Q388" s="23" t="str" cm="1">
        <f t="array" aca="1" ref="Q388" ca="1">_xlfn.IFS(J388="no","no",$B$10="si","si")</f>
        <v>si</v>
      </c>
    </row>
    <row r="389" spans="1:17" x14ac:dyDescent="0.3">
      <c r="A389" s="63" t="s">
        <v>1608</v>
      </c>
      <c r="B389" s="224" t="s">
        <v>44</v>
      </c>
      <c r="C389" s="225" t="s">
        <v>1609</v>
      </c>
      <c r="D389" s="38" t="s">
        <v>57</v>
      </c>
      <c r="E389" s="37" t="s">
        <v>1610</v>
      </c>
      <c r="F389" s="38" t="s">
        <v>285</v>
      </c>
      <c r="G389" s="39" t="s">
        <v>1611</v>
      </c>
      <c r="H389" s="40">
        <v>44326</v>
      </c>
      <c r="I389" s="41">
        <f>Table16[[#This Row],[Fecha 
de 
expedición]]+1461</f>
        <v>45787</v>
      </c>
      <c r="J389" s="244" t="str">
        <f t="shared" ca="1" si="19"/>
        <v>si</v>
      </c>
      <c r="K389" s="8" t="str">
        <f t="shared" ca="1" si="21"/>
        <v/>
      </c>
      <c r="L389" s="8"/>
      <c r="M389" s="8" t="str">
        <f t="shared" ca="1" si="20"/>
        <v>no</v>
      </c>
      <c r="Q389" s="23" t="str" cm="1">
        <f t="array" aca="1" ref="Q389" ca="1">_xlfn.IFS(J389="no","no",$B$10="si","si")</f>
        <v>si</v>
      </c>
    </row>
    <row r="390" spans="1:17" x14ac:dyDescent="0.3">
      <c r="A390" s="63" t="s">
        <v>1612</v>
      </c>
      <c r="B390" s="224" t="s">
        <v>44</v>
      </c>
      <c r="C390" s="225" t="s">
        <v>1613</v>
      </c>
      <c r="D390" s="38" t="s">
        <v>46</v>
      </c>
      <c r="E390" s="44" t="s">
        <v>1614</v>
      </c>
      <c r="F390" s="38" t="s">
        <v>155</v>
      </c>
      <c r="G390" s="39" t="s">
        <v>1615</v>
      </c>
      <c r="H390" s="40">
        <v>44516</v>
      </c>
      <c r="I390" s="41">
        <f>Table16[[#This Row],[Fecha 
de 
expedición]]+1461</f>
        <v>45977</v>
      </c>
      <c r="J390" s="244" t="str">
        <f t="shared" ca="1" si="19"/>
        <v>si</v>
      </c>
      <c r="K390" s="8" t="str">
        <f t="shared" ca="1" si="21"/>
        <v/>
      </c>
      <c r="L390" s="8"/>
      <c r="M390" s="8" t="str">
        <f t="shared" ca="1" si="20"/>
        <v>no</v>
      </c>
      <c r="Q390" s="23" t="str" cm="1">
        <f t="array" aca="1" ref="Q390" ca="1">_xlfn.IFS(J390="no","no",$B$10="si","si")</f>
        <v>si</v>
      </c>
    </row>
    <row r="391" spans="1:17" x14ac:dyDescent="0.3">
      <c r="A391" s="61" t="s">
        <v>1616</v>
      </c>
      <c r="B391" s="224" t="s">
        <v>44</v>
      </c>
      <c r="C391" s="225" t="s">
        <v>1617</v>
      </c>
      <c r="D391" s="38" t="s">
        <v>57</v>
      </c>
      <c r="E391" s="235" t="s">
        <v>1618</v>
      </c>
      <c r="F391" s="38" t="s">
        <v>74</v>
      </c>
      <c r="G391" s="39" t="s">
        <v>1619</v>
      </c>
      <c r="H391" s="81">
        <v>44589</v>
      </c>
      <c r="I391" s="84">
        <f>Table16[[#This Row],[Fecha 
de 
expedición]]+1461</f>
        <v>46050</v>
      </c>
      <c r="J391" s="244" t="str">
        <f t="shared" ca="1" si="19"/>
        <v>si</v>
      </c>
      <c r="K391" s="8" t="str">
        <f t="shared" ca="1" si="21"/>
        <v/>
      </c>
      <c r="L391" s="8"/>
      <c r="M391" s="8" t="str">
        <f t="shared" ca="1" si="20"/>
        <v>no</v>
      </c>
      <c r="Q391" s="23" t="str" cm="1">
        <f t="array" aca="1" ref="Q391" ca="1">_xlfn.IFS(J391="no","no",$B$10="si","si")</f>
        <v>si</v>
      </c>
    </row>
    <row r="392" spans="1:17" x14ac:dyDescent="0.3">
      <c r="A392" s="63" t="s">
        <v>1620</v>
      </c>
      <c r="B392" s="224" t="s">
        <v>44</v>
      </c>
      <c r="C392" s="225" t="s">
        <v>1621</v>
      </c>
      <c r="D392" s="38" t="s">
        <v>57</v>
      </c>
      <c r="E392" s="44" t="s">
        <v>1622</v>
      </c>
      <c r="F392" s="38" t="s">
        <v>892</v>
      </c>
      <c r="G392" s="39" t="s">
        <v>1623</v>
      </c>
      <c r="H392" s="40">
        <v>44331</v>
      </c>
      <c r="I392" s="41">
        <f>Table16[[#This Row],[Fecha 
de 
expedición]]+1461</f>
        <v>45792</v>
      </c>
      <c r="J392" s="244" t="str">
        <f t="shared" ca="1" si="19"/>
        <v>si</v>
      </c>
      <c r="K392" s="8" t="str">
        <f t="shared" ca="1" si="21"/>
        <v/>
      </c>
      <c r="L392" s="8"/>
      <c r="M392" s="8" t="str">
        <f t="shared" ca="1" si="20"/>
        <v>no</v>
      </c>
      <c r="Q392" s="23" t="str" cm="1">
        <f t="array" aca="1" ref="Q392" ca="1">_xlfn.IFS(J392="no","no",$B$10="si","si")</f>
        <v>si</v>
      </c>
    </row>
    <row r="393" spans="1:17" x14ac:dyDescent="0.3">
      <c r="A393" s="63" t="s">
        <v>1624</v>
      </c>
      <c r="B393" s="224" t="s">
        <v>44</v>
      </c>
      <c r="C393" s="225" t="s">
        <v>1625</v>
      </c>
      <c r="D393" s="38" t="s">
        <v>57</v>
      </c>
      <c r="E393" s="44" t="s">
        <v>1626</v>
      </c>
      <c r="F393" s="38" t="s">
        <v>835</v>
      </c>
      <c r="G393" s="39" t="s">
        <v>1627</v>
      </c>
      <c r="H393" s="40">
        <v>43641</v>
      </c>
      <c r="I393" s="41">
        <f>Table16[[#This Row],[Fecha 
de 
expedición]]+1461</f>
        <v>45102</v>
      </c>
      <c r="J393" s="244" t="str">
        <f t="shared" ca="1" si="19"/>
        <v>no</v>
      </c>
      <c r="K393" s="8" t="str">
        <f t="shared" ca="1" si="21"/>
        <v/>
      </c>
      <c r="L393" s="8"/>
      <c r="M393" s="8" t="str">
        <f t="shared" ca="1" si="20"/>
        <v>si</v>
      </c>
      <c r="Q393" s="23" t="str" cm="1">
        <f t="array" aca="1" ref="Q393" ca="1">_xlfn.IFS(J393="no","no",$B$10="si","si")</f>
        <v>no</v>
      </c>
    </row>
    <row r="394" spans="1:17" x14ac:dyDescent="0.3">
      <c r="A394" s="63" t="s">
        <v>1628</v>
      </c>
      <c r="B394" s="224" t="s">
        <v>44</v>
      </c>
      <c r="C394" s="225" t="s">
        <v>1629</v>
      </c>
      <c r="D394" s="38" t="s">
        <v>57</v>
      </c>
      <c r="E394" s="44" t="s">
        <v>1630</v>
      </c>
      <c r="F394" s="38" t="s">
        <v>74</v>
      </c>
      <c r="G394" s="39" t="s">
        <v>1631</v>
      </c>
      <c r="H394" s="40">
        <v>43818</v>
      </c>
      <c r="I394" s="41">
        <f>Table16[[#This Row],[Fecha 
de 
expedición]]+1461</f>
        <v>45279</v>
      </c>
      <c r="J394" s="244" t="str">
        <f t="shared" ca="1" si="19"/>
        <v>si</v>
      </c>
      <c r="K394" s="8" t="str">
        <f t="shared" ca="1" si="21"/>
        <v/>
      </c>
      <c r="L394" s="8"/>
      <c r="M394" s="8" t="str">
        <f t="shared" ca="1" si="20"/>
        <v>no</v>
      </c>
      <c r="Q394" s="23" t="str" cm="1">
        <f t="array" aca="1" ref="Q394" ca="1">_xlfn.IFS(J394="no","no",$B$10="si","si")</f>
        <v>si</v>
      </c>
    </row>
    <row r="395" spans="1:17" x14ac:dyDescent="0.3">
      <c r="A395" s="63" t="s">
        <v>1632</v>
      </c>
      <c r="B395" s="224" t="s">
        <v>44</v>
      </c>
      <c r="C395" s="225" t="s">
        <v>1633</v>
      </c>
      <c r="D395" s="38" t="s">
        <v>57</v>
      </c>
      <c r="E395" s="44" t="s">
        <v>1634</v>
      </c>
      <c r="F395" s="38" t="s">
        <v>119</v>
      </c>
      <c r="G395" s="39" t="s">
        <v>1635</v>
      </c>
      <c r="H395" s="40">
        <v>44331</v>
      </c>
      <c r="I395" s="41">
        <f>Table16[[#This Row],[Fecha 
de 
expedición]]+1461</f>
        <v>45792</v>
      </c>
      <c r="J395" s="244" t="str">
        <f t="shared" ca="1" si="19"/>
        <v>si</v>
      </c>
      <c r="K395" s="8" t="str">
        <f t="shared" ca="1" si="21"/>
        <v/>
      </c>
      <c r="L395" s="8"/>
      <c r="M395" s="8" t="str">
        <f t="shared" ca="1" si="20"/>
        <v>no</v>
      </c>
      <c r="Q395" s="23" t="str" cm="1">
        <f t="array" aca="1" ref="Q395" ca="1">_xlfn.IFS(J395="no","no",$B$10="si","si")</f>
        <v>si</v>
      </c>
    </row>
    <row r="396" spans="1:17" x14ac:dyDescent="0.3">
      <c r="A396" s="63" t="s">
        <v>1636</v>
      </c>
      <c r="B396" s="224" t="s">
        <v>44</v>
      </c>
      <c r="C396" s="225" t="s">
        <v>1637</v>
      </c>
      <c r="D396" s="38" t="s">
        <v>46</v>
      </c>
      <c r="E396" s="44" t="s">
        <v>1638</v>
      </c>
      <c r="F396" s="38" t="s">
        <v>849</v>
      </c>
      <c r="G396" s="39" t="s">
        <v>1639</v>
      </c>
      <c r="H396" s="40">
        <v>44331</v>
      </c>
      <c r="I396" s="41">
        <f>Table16[[#This Row],[Fecha 
de 
expedición]]+1461</f>
        <v>45792</v>
      </c>
      <c r="J396" s="244" t="str">
        <f t="shared" ca="1" si="19"/>
        <v>si</v>
      </c>
      <c r="K396" s="8" t="str">
        <f t="shared" ca="1" si="21"/>
        <v/>
      </c>
      <c r="L396" s="8"/>
      <c r="M396" s="8" t="str">
        <f t="shared" ca="1" si="20"/>
        <v>no</v>
      </c>
      <c r="Q396" s="23" t="str" cm="1">
        <f t="array" aca="1" ref="Q396" ca="1">_xlfn.IFS(J396="no","no",$B$10="si","si")</f>
        <v>si</v>
      </c>
    </row>
    <row r="397" spans="1:17" x14ac:dyDescent="0.3">
      <c r="A397" s="63" t="s">
        <v>1640</v>
      </c>
      <c r="B397" s="224" t="s">
        <v>44</v>
      </c>
      <c r="C397" s="225" t="s">
        <v>1641</v>
      </c>
      <c r="D397" s="38" t="s">
        <v>57</v>
      </c>
      <c r="E397" s="37" t="s">
        <v>1642</v>
      </c>
      <c r="F397" s="38" t="s">
        <v>655</v>
      </c>
      <c r="G397" s="39" t="s">
        <v>1643</v>
      </c>
      <c r="H397" s="40">
        <v>44341</v>
      </c>
      <c r="I397" s="41">
        <f>Table16[[#This Row],[Fecha 
de 
expedición]]+1461</f>
        <v>45802</v>
      </c>
      <c r="J397" s="244" t="str">
        <f t="shared" ca="1" si="19"/>
        <v>si</v>
      </c>
      <c r="K397" s="8" t="str">
        <f t="shared" ca="1" si="21"/>
        <v/>
      </c>
      <c r="L397" s="8"/>
      <c r="M397" s="8" t="str">
        <f t="shared" ca="1" si="20"/>
        <v>no</v>
      </c>
      <c r="Q397" s="23" t="str" cm="1">
        <f t="array" aca="1" ref="Q397" ca="1">_xlfn.IFS(J397="no","no",$B$10="si","si")</f>
        <v>si</v>
      </c>
    </row>
    <row r="398" spans="1:17" x14ac:dyDescent="0.3">
      <c r="A398" s="61" t="s">
        <v>1644</v>
      </c>
      <c r="B398" s="224" t="s">
        <v>44</v>
      </c>
      <c r="C398" s="225" t="s">
        <v>1645</v>
      </c>
      <c r="D398" s="38" t="s">
        <v>57</v>
      </c>
      <c r="E398" s="58" t="s">
        <v>1646</v>
      </c>
      <c r="F398" s="38" t="s">
        <v>1647</v>
      </c>
      <c r="G398" s="39" t="s">
        <v>1648</v>
      </c>
      <c r="H398" s="40">
        <v>44399</v>
      </c>
      <c r="I398" s="41">
        <f>Table16[[#This Row],[Fecha 
de 
expedición]]+1461</f>
        <v>45860</v>
      </c>
      <c r="J398" s="244" t="str">
        <f t="shared" ca="1" si="19"/>
        <v>si</v>
      </c>
      <c r="K398" s="8" t="str">
        <f t="shared" ca="1" si="21"/>
        <v/>
      </c>
      <c r="L398" s="8"/>
      <c r="M398" s="8" t="str">
        <f t="shared" ca="1" si="20"/>
        <v>no</v>
      </c>
      <c r="Q398" s="23" t="str" cm="1">
        <f t="array" aca="1" ref="Q398" ca="1">_xlfn.IFS(J398="no","no",$B$10="si","si")</f>
        <v>si</v>
      </c>
    </row>
    <row r="399" spans="1:17" x14ac:dyDescent="0.3">
      <c r="A399" s="61" t="s">
        <v>1649</v>
      </c>
      <c r="B399" s="224" t="s">
        <v>44</v>
      </c>
      <c r="C399" s="225" t="s">
        <v>1650</v>
      </c>
      <c r="D399" s="38" t="s">
        <v>57</v>
      </c>
      <c r="E399" s="58" t="s">
        <v>1651</v>
      </c>
      <c r="F399" s="38" t="s">
        <v>1048</v>
      </c>
      <c r="G399" s="39" t="s">
        <v>1652</v>
      </c>
      <c r="H399" s="40">
        <v>44463</v>
      </c>
      <c r="I399" s="41">
        <f>Table16[[#This Row],[Fecha 
de 
expedición]]+1461</f>
        <v>45924</v>
      </c>
      <c r="J399" s="244" t="str">
        <f t="shared" ca="1" si="19"/>
        <v>si</v>
      </c>
      <c r="K399" s="8" t="str">
        <f t="shared" ca="1" si="21"/>
        <v/>
      </c>
      <c r="L399" s="8"/>
      <c r="M399" s="8" t="str">
        <f t="shared" ca="1" si="20"/>
        <v>no</v>
      </c>
      <c r="Q399" s="23" t="str" cm="1">
        <f t="array" aca="1" ref="Q399" ca="1">_xlfn.IFS(J399="no","no",$B$10="si","si")</f>
        <v>si</v>
      </c>
    </row>
    <row r="400" spans="1:17" x14ac:dyDescent="0.3">
      <c r="A400" s="61" t="s">
        <v>1653</v>
      </c>
      <c r="B400" s="224" t="s">
        <v>44</v>
      </c>
      <c r="C400" s="225" t="s">
        <v>1654</v>
      </c>
      <c r="D400" s="38" t="s">
        <v>46</v>
      </c>
      <c r="E400" s="235" t="s">
        <v>1655</v>
      </c>
      <c r="F400" s="38" t="s">
        <v>619</v>
      </c>
      <c r="G400" s="39" t="s">
        <v>1656</v>
      </c>
      <c r="H400" s="81">
        <v>44726</v>
      </c>
      <c r="I400" s="84">
        <f>Table16[[#This Row],[Fecha 
de 
expedición]]+1461</f>
        <v>46187</v>
      </c>
      <c r="J400" s="244" t="str">
        <f t="shared" ca="1" si="19"/>
        <v>si</v>
      </c>
      <c r="K400" s="8" t="str">
        <f t="shared" ca="1" si="21"/>
        <v/>
      </c>
      <c r="L400" s="8"/>
      <c r="M400" s="8" t="str">
        <f t="shared" ca="1" si="20"/>
        <v>no</v>
      </c>
      <c r="Q400" s="23" t="str" cm="1">
        <f t="array" aca="1" ref="Q400" ca="1">_xlfn.IFS(J400="no","no",$B$10="si","si")</f>
        <v>si</v>
      </c>
    </row>
    <row r="401" spans="1:17" x14ac:dyDescent="0.3">
      <c r="A401" s="63" t="s">
        <v>1657</v>
      </c>
      <c r="B401" s="224" t="s">
        <v>44</v>
      </c>
      <c r="C401" s="225" t="s">
        <v>1658</v>
      </c>
      <c r="D401" s="38" t="s">
        <v>57</v>
      </c>
      <c r="E401" s="44" t="s">
        <v>1659</v>
      </c>
      <c r="F401" s="38" t="s">
        <v>129</v>
      </c>
      <c r="G401" s="39" t="s">
        <v>1660</v>
      </c>
      <c r="H401" s="40">
        <v>43620</v>
      </c>
      <c r="I401" s="41">
        <f>Table16[[#This Row],[Fecha 
de 
expedición]]+1461</f>
        <v>45081</v>
      </c>
      <c r="J401" s="244" t="str">
        <f t="shared" ref="J401:J464" ca="1" si="22">IF(I401&gt;=TODAY(),"si","no")</f>
        <v>no</v>
      </c>
      <c r="K401" s="8" t="str">
        <f t="shared" ca="1" si="21"/>
        <v/>
      </c>
      <c r="L401" s="8"/>
      <c r="M401" s="8" t="str">
        <f t="shared" ref="M401:M464" ca="1" si="23">IF(AND(J401="no",$B$10="si"),"si","no")</f>
        <v>si</v>
      </c>
      <c r="Q401" s="23" t="str" cm="1">
        <f t="array" aca="1" ref="Q401" ca="1">_xlfn.IFS(J401="no","no",$B$10="si","si")</f>
        <v>no</v>
      </c>
    </row>
    <row r="402" spans="1:17" x14ac:dyDescent="0.3">
      <c r="A402" s="63" t="s">
        <v>1661</v>
      </c>
      <c r="B402" s="224" t="s">
        <v>44</v>
      </c>
      <c r="C402" s="225" t="s">
        <v>1662</v>
      </c>
      <c r="D402" s="38" t="s">
        <v>46</v>
      </c>
      <c r="E402" s="44" t="s">
        <v>1663</v>
      </c>
      <c r="F402" s="38" t="s">
        <v>1011</v>
      </c>
      <c r="G402" s="39" t="s">
        <v>1664</v>
      </c>
      <c r="H402" s="40">
        <v>43728</v>
      </c>
      <c r="I402" s="41">
        <f>Table16[[#This Row],[Fecha 
de 
expedición]]+1461</f>
        <v>45189</v>
      </c>
      <c r="J402" s="244" t="str">
        <f t="shared" ca="1" si="22"/>
        <v>si</v>
      </c>
      <c r="K402" s="8" t="str">
        <f t="shared" ca="1" si="21"/>
        <v>Debe renovar licencia luego de curso de 8 horas</v>
      </c>
      <c r="L402" s="8"/>
      <c r="M402" s="8" t="str">
        <f t="shared" ca="1" si="23"/>
        <v>no</v>
      </c>
      <c r="Q402" s="23" t="str" cm="1">
        <f t="array" aca="1" ref="Q402" ca="1">_xlfn.IFS(J402="no","no",$B$10="si","si")</f>
        <v>si</v>
      </c>
    </row>
    <row r="403" spans="1:17" x14ac:dyDescent="0.3">
      <c r="A403" s="63" t="s">
        <v>1665</v>
      </c>
      <c r="B403" s="224" t="s">
        <v>44</v>
      </c>
      <c r="C403" s="225" t="s">
        <v>1666</v>
      </c>
      <c r="D403" s="38" t="s">
        <v>57</v>
      </c>
      <c r="E403" s="44" t="s">
        <v>1667</v>
      </c>
      <c r="F403" s="38" t="s">
        <v>1053</v>
      </c>
      <c r="G403" s="39" t="s">
        <v>1668</v>
      </c>
      <c r="H403" s="40">
        <v>43670</v>
      </c>
      <c r="I403" s="41">
        <f>Table16[[#This Row],[Fecha 
de 
expedición]]+1461</f>
        <v>45131</v>
      </c>
      <c r="J403" s="244" t="str">
        <f t="shared" ca="1" si="22"/>
        <v>no</v>
      </c>
      <c r="K403" s="8" t="str">
        <f t="shared" ca="1" si="21"/>
        <v/>
      </c>
      <c r="L403" s="8"/>
      <c r="M403" s="8" t="str">
        <f t="shared" ca="1" si="23"/>
        <v>si</v>
      </c>
      <c r="Q403" s="23" t="str" cm="1">
        <f t="array" aca="1" ref="Q403" ca="1">_xlfn.IFS(J403="no","no",$B$10="si","si")</f>
        <v>no</v>
      </c>
    </row>
    <row r="404" spans="1:17" x14ac:dyDescent="0.3">
      <c r="A404" s="63" t="s">
        <v>1669</v>
      </c>
      <c r="B404" s="224" t="s">
        <v>44</v>
      </c>
      <c r="C404" s="225" t="s">
        <v>1670</v>
      </c>
      <c r="D404" s="38" t="s">
        <v>57</v>
      </c>
      <c r="E404" s="44"/>
      <c r="F404" s="38" t="s">
        <v>89</v>
      </c>
      <c r="G404" s="39" t="s">
        <v>1671</v>
      </c>
      <c r="H404" s="40">
        <v>43662</v>
      </c>
      <c r="I404" s="41">
        <f>Table16[[#This Row],[Fecha 
de 
expedición]]+1461</f>
        <v>45123</v>
      </c>
      <c r="J404" s="244" t="str">
        <f t="shared" ca="1" si="22"/>
        <v>no</v>
      </c>
      <c r="K404" s="8" t="str">
        <f t="shared" ca="1" si="21"/>
        <v/>
      </c>
      <c r="L404" s="8"/>
      <c r="M404" s="8" t="str">
        <f t="shared" ca="1" si="23"/>
        <v>si</v>
      </c>
      <c r="Q404" s="23" t="str" cm="1">
        <f t="array" aca="1" ref="Q404" ca="1">_xlfn.IFS(J404="no","no",$B$10="si","si")</f>
        <v>no</v>
      </c>
    </row>
    <row r="405" spans="1:17" x14ac:dyDescent="0.3">
      <c r="A405" s="63" t="s">
        <v>1672</v>
      </c>
      <c r="B405" s="224" t="s">
        <v>44</v>
      </c>
      <c r="C405" s="225" t="s">
        <v>1673</v>
      </c>
      <c r="D405" s="38" t="s">
        <v>57</v>
      </c>
      <c r="E405" s="37" t="s">
        <v>1674</v>
      </c>
      <c r="F405" s="38" t="s">
        <v>262</v>
      </c>
      <c r="G405" s="39" t="s">
        <v>1675</v>
      </c>
      <c r="H405" s="40">
        <v>44305</v>
      </c>
      <c r="I405" s="41">
        <f>Table16[[#This Row],[Fecha 
de 
expedición]]+1461</f>
        <v>45766</v>
      </c>
      <c r="J405" s="244" t="str">
        <f t="shared" ca="1" si="22"/>
        <v>si</v>
      </c>
      <c r="K405" s="8" t="str">
        <f t="shared" ca="1" si="21"/>
        <v/>
      </c>
      <c r="L405" s="8"/>
      <c r="M405" s="8" t="str">
        <f t="shared" ca="1" si="23"/>
        <v>no</v>
      </c>
      <c r="Q405" s="23" t="str" cm="1">
        <f t="array" aca="1" ref="Q405" ca="1">_xlfn.IFS(J405="no","no",$B$10="si","si")</f>
        <v>si</v>
      </c>
    </row>
    <row r="406" spans="1:17" x14ac:dyDescent="0.3">
      <c r="A406" s="63" t="s">
        <v>1676</v>
      </c>
      <c r="B406" s="224" t="s">
        <v>44</v>
      </c>
      <c r="C406" s="225" t="s">
        <v>1677</v>
      </c>
      <c r="D406" s="38" t="s">
        <v>57</v>
      </c>
      <c r="E406" s="44" t="s">
        <v>1678</v>
      </c>
      <c r="F406" s="38" t="s">
        <v>262</v>
      </c>
      <c r="G406" s="39" t="s">
        <v>1679</v>
      </c>
      <c r="H406" s="40">
        <v>43852</v>
      </c>
      <c r="I406" s="41">
        <f>Table16[[#This Row],[Fecha 
de 
expedición]]+1461</f>
        <v>45313</v>
      </c>
      <c r="J406" s="244" t="str">
        <f t="shared" ca="1" si="22"/>
        <v>si</v>
      </c>
      <c r="K406" s="8" t="str">
        <f t="shared" ca="1" si="21"/>
        <v/>
      </c>
      <c r="L406" s="8"/>
      <c r="M406" s="8" t="str">
        <f t="shared" ca="1" si="23"/>
        <v>no</v>
      </c>
      <c r="Q406" s="23" t="str" cm="1">
        <f t="array" aca="1" ref="Q406" ca="1">_xlfn.IFS(J406="no","no",$B$10="si","si")</f>
        <v>si</v>
      </c>
    </row>
    <row r="407" spans="1:17" x14ac:dyDescent="0.3">
      <c r="A407" s="61" t="s">
        <v>1680</v>
      </c>
      <c r="B407" s="224" t="s">
        <v>44</v>
      </c>
      <c r="C407" s="225" t="s">
        <v>1681</v>
      </c>
      <c r="D407" s="38" t="s">
        <v>57</v>
      </c>
      <c r="E407" s="235" t="s">
        <v>1682</v>
      </c>
      <c r="F407" s="38" t="s">
        <v>1048</v>
      </c>
      <c r="G407" s="39" t="s">
        <v>1683</v>
      </c>
      <c r="H407" s="81">
        <v>44491</v>
      </c>
      <c r="I407" s="84">
        <f>Table16[[#This Row],[Fecha 
de 
expedición]]+1461</f>
        <v>45952</v>
      </c>
      <c r="J407" s="244" t="str">
        <f t="shared" ca="1" si="22"/>
        <v>si</v>
      </c>
      <c r="K407" s="8" t="str">
        <f t="shared" ca="1" si="21"/>
        <v/>
      </c>
      <c r="L407" s="8"/>
      <c r="M407" s="8" t="str">
        <f t="shared" ca="1" si="23"/>
        <v>no</v>
      </c>
      <c r="Q407" s="23" t="str" cm="1">
        <f t="array" aca="1" ref="Q407" ca="1">_xlfn.IFS(J407="no","no",$B$10="si","si")</f>
        <v>si</v>
      </c>
    </row>
    <row r="408" spans="1:17" x14ac:dyDescent="0.3">
      <c r="A408" s="213" t="s">
        <v>1684</v>
      </c>
      <c r="B408" s="226" t="s">
        <v>44</v>
      </c>
      <c r="C408" s="227" t="s">
        <v>1685</v>
      </c>
      <c r="D408" s="214" t="s">
        <v>57</v>
      </c>
      <c r="E408" s="58" t="s">
        <v>1686</v>
      </c>
      <c r="F408" s="45" t="s">
        <v>129</v>
      </c>
      <c r="G408" s="46" t="s">
        <v>1687</v>
      </c>
      <c r="H408" s="211">
        <v>44872</v>
      </c>
      <c r="I408" s="41">
        <f>Table16[[#This Row],[Fecha 
de 
expedición]]+1461</f>
        <v>46333</v>
      </c>
      <c r="J408" s="228" t="str">
        <f t="shared" ca="1" si="22"/>
        <v>si</v>
      </c>
      <c r="K408" s="8" t="str">
        <f t="shared" ca="1" si="21"/>
        <v/>
      </c>
      <c r="L408" s="8"/>
      <c r="M408" s="8" t="str">
        <f t="shared" ca="1" si="23"/>
        <v>no</v>
      </c>
      <c r="Q408" s="23" t="str" cm="1">
        <f t="array" aca="1" ref="Q408" ca="1">_xlfn.IFS(J408="no","no",$B$10="si","si")</f>
        <v>si</v>
      </c>
    </row>
    <row r="409" spans="1:17" x14ac:dyDescent="0.3">
      <c r="A409" s="63" t="s">
        <v>1688</v>
      </c>
      <c r="B409" s="224" t="s">
        <v>44</v>
      </c>
      <c r="C409" s="225" t="s">
        <v>1689</v>
      </c>
      <c r="D409" s="38" t="s">
        <v>57</v>
      </c>
      <c r="E409" s="44" t="s">
        <v>9798</v>
      </c>
      <c r="F409" s="38" t="s">
        <v>53</v>
      </c>
      <c r="G409" s="39" t="s">
        <v>9799</v>
      </c>
      <c r="H409" s="40">
        <v>43360</v>
      </c>
      <c r="I409" s="41">
        <f>Table16[[#This Row],[Fecha 
de 
expedición]]+1461</f>
        <v>44821</v>
      </c>
      <c r="J409" s="244" t="str">
        <f t="shared" ca="1" si="22"/>
        <v>no</v>
      </c>
      <c r="K409" s="8" t="str">
        <f t="shared" ca="1" si="21"/>
        <v/>
      </c>
      <c r="L409" s="8"/>
      <c r="M409" s="8" t="str">
        <f t="shared" ca="1" si="23"/>
        <v>si</v>
      </c>
      <c r="Q409" s="23" t="str" cm="1">
        <f t="array" aca="1" ref="Q409" ca="1">_xlfn.IFS(J409="no","no",$B$10="si","si")</f>
        <v>no</v>
      </c>
    </row>
    <row r="410" spans="1:17" x14ac:dyDescent="0.3">
      <c r="A410" s="213" t="s">
        <v>1692</v>
      </c>
      <c r="B410" s="226" t="s">
        <v>44</v>
      </c>
      <c r="C410" s="227" t="s">
        <v>1693</v>
      </c>
      <c r="D410" s="214" t="s">
        <v>57</v>
      </c>
      <c r="E410" s="58" t="s">
        <v>1694</v>
      </c>
      <c r="F410" s="45" t="s">
        <v>53</v>
      </c>
      <c r="G410" s="46" t="s">
        <v>1695</v>
      </c>
      <c r="H410" s="211">
        <v>44872</v>
      </c>
      <c r="I410" s="41">
        <f>Table16[[#This Row],[Fecha 
de 
expedición]]+1461</f>
        <v>46333</v>
      </c>
      <c r="J410" s="228" t="str">
        <f t="shared" ca="1" si="22"/>
        <v>si</v>
      </c>
      <c r="K410" s="8" t="str">
        <f t="shared" ca="1" si="21"/>
        <v/>
      </c>
      <c r="L410" s="8"/>
      <c r="M410" s="8" t="str">
        <f t="shared" ca="1" si="23"/>
        <v>no</v>
      </c>
      <c r="Q410" s="23" t="str" cm="1">
        <f t="array" aca="1" ref="Q410" ca="1">_xlfn.IFS(J410="no","no",$B$10="si","si")</f>
        <v>si</v>
      </c>
    </row>
    <row r="411" spans="1:17" x14ac:dyDescent="0.3">
      <c r="A411" s="63" t="s">
        <v>1696</v>
      </c>
      <c r="B411" s="224" t="s">
        <v>44</v>
      </c>
      <c r="C411" s="225" t="s">
        <v>1697</v>
      </c>
      <c r="D411" s="38" t="s">
        <v>57</v>
      </c>
      <c r="E411" s="44" t="s">
        <v>1698</v>
      </c>
      <c r="F411" s="38" t="s">
        <v>194</v>
      </c>
      <c r="G411" s="39" t="s">
        <v>1699</v>
      </c>
      <c r="H411" s="40">
        <v>43706</v>
      </c>
      <c r="I411" s="41">
        <f>Table16[[#This Row],[Fecha 
de 
expedición]]+1461</f>
        <v>45167</v>
      </c>
      <c r="J411" s="244" t="str">
        <f t="shared" ca="1" si="22"/>
        <v>si</v>
      </c>
      <c r="K411" s="8" t="str">
        <f t="shared" ca="1" si="21"/>
        <v>Debe renovar licencia luego de curso de 8 horas</v>
      </c>
      <c r="L411" s="8"/>
      <c r="M411" s="8" t="str">
        <f t="shared" ca="1" si="23"/>
        <v>no</v>
      </c>
      <c r="Q411" s="23" t="str" cm="1">
        <f t="array" aca="1" ref="Q411" ca="1">_xlfn.IFS(J411="no","no",$B$10="si","si")</f>
        <v>si</v>
      </c>
    </row>
    <row r="412" spans="1:17" x14ac:dyDescent="0.3">
      <c r="A412" s="63" t="s">
        <v>1700</v>
      </c>
      <c r="B412" s="224" t="s">
        <v>44</v>
      </c>
      <c r="C412" s="225" t="s">
        <v>1701</v>
      </c>
      <c r="D412" s="38" t="s">
        <v>57</v>
      </c>
      <c r="E412" s="44" t="s">
        <v>1702</v>
      </c>
      <c r="F412" s="38" t="s">
        <v>589</v>
      </c>
      <c r="G412" s="39" t="s">
        <v>1703</v>
      </c>
      <c r="H412" s="40">
        <v>44333</v>
      </c>
      <c r="I412" s="41">
        <f>Table16[[#This Row],[Fecha 
de 
expedición]]+1461</f>
        <v>45794</v>
      </c>
      <c r="J412" s="244" t="str">
        <f t="shared" ca="1" si="22"/>
        <v>si</v>
      </c>
      <c r="K412" s="8" t="str">
        <f t="shared" ca="1" si="21"/>
        <v/>
      </c>
      <c r="L412" s="8"/>
      <c r="M412" s="8" t="str">
        <f t="shared" ca="1" si="23"/>
        <v>no</v>
      </c>
      <c r="Q412" s="23" t="str" cm="1">
        <f t="array" aca="1" ref="Q412" ca="1">_xlfn.IFS(J412="no","no",$B$10="si","si")</f>
        <v>si</v>
      </c>
    </row>
    <row r="413" spans="1:17" x14ac:dyDescent="0.3">
      <c r="A413" s="63" t="s">
        <v>1704</v>
      </c>
      <c r="B413" s="224" t="s">
        <v>44</v>
      </c>
      <c r="C413" s="225" t="s">
        <v>1705</v>
      </c>
      <c r="D413" s="45" t="s">
        <v>57</v>
      </c>
      <c r="E413" s="44" t="s">
        <v>1706</v>
      </c>
      <c r="F413" s="38" t="s">
        <v>53</v>
      </c>
      <c r="G413" s="39" t="s">
        <v>1707</v>
      </c>
      <c r="H413" s="40">
        <v>43662</v>
      </c>
      <c r="I413" s="41">
        <f>Table16[[#This Row],[Fecha 
de 
expedición]]+1461</f>
        <v>45123</v>
      </c>
      <c r="J413" s="244" t="str">
        <f t="shared" ca="1" si="22"/>
        <v>no</v>
      </c>
      <c r="K413" s="8" t="str">
        <f t="shared" ca="1" si="21"/>
        <v/>
      </c>
      <c r="L413" s="8"/>
      <c r="M413" s="8" t="str">
        <f t="shared" ca="1" si="23"/>
        <v>si</v>
      </c>
      <c r="Q413" s="23" t="str" cm="1">
        <f t="array" aca="1" ref="Q413" ca="1">_xlfn.IFS(J413="no","no",$B$10="si","si")</f>
        <v>no</v>
      </c>
    </row>
    <row r="414" spans="1:17" x14ac:dyDescent="0.3">
      <c r="A414" s="61" t="s">
        <v>1708</v>
      </c>
      <c r="B414" s="224" t="s">
        <v>44</v>
      </c>
      <c r="C414" s="225" t="s">
        <v>1709</v>
      </c>
      <c r="D414" s="38" t="s">
        <v>57</v>
      </c>
      <c r="E414" s="235" t="s">
        <v>1710</v>
      </c>
      <c r="F414" s="38" t="s">
        <v>678</v>
      </c>
      <c r="G414" s="39" t="s">
        <v>1711</v>
      </c>
      <c r="H414" s="81">
        <v>44714</v>
      </c>
      <c r="I414" s="84">
        <f>Table16[[#This Row],[Fecha 
de 
expedición]]+1461</f>
        <v>46175</v>
      </c>
      <c r="J414" s="244" t="str">
        <f t="shared" ca="1" si="22"/>
        <v>si</v>
      </c>
      <c r="K414" s="8" t="str">
        <f t="shared" ca="1" si="21"/>
        <v/>
      </c>
      <c r="L414" s="8"/>
      <c r="M414" s="8" t="str">
        <f t="shared" ca="1" si="23"/>
        <v>no</v>
      </c>
      <c r="Q414" s="23" t="str" cm="1">
        <f t="array" aca="1" ref="Q414" ca="1">_xlfn.IFS(J414="no","no",$B$10="si","si")</f>
        <v>si</v>
      </c>
    </row>
    <row r="415" spans="1:17" x14ac:dyDescent="0.3">
      <c r="A415" s="61" t="s">
        <v>1712</v>
      </c>
      <c r="B415" s="224" t="s">
        <v>44</v>
      </c>
      <c r="C415" s="225" t="s">
        <v>1713</v>
      </c>
      <c r="D415" s="38" t="s">
        <v>57</v>
      </c>
      <c r="E415" s="235" t="s">
        <v>1714</v>
      </c>
      <c r="F415" s="38" t="s">
        <v>1204</v>
      </c>
      <c r="G415" s="39" t="s">
        <v>1715</v>
      </c>
      <c r="H415" s="81">
        <v>44539</v>
      </c>
      <c r="I415" s="84">
        <f>Table16[[#This Row],[Fecha 
de 
expedición]]+1461</f>
        <v>46000</v>
      </c>
      <c r="J415" s="244" t="str">
        <f t="shared" ca="1" si="22"/>
        <v>si</v>
      </c>
      <c r="K415" s="8" t="str">
        <f t="shared" ref="K415:K478" ca="1" si="24">IF(ABS(_xlfn.DAYS(TODAY(),I415))&lt;$B$9,"Debe renovar licencia luego de curso de 8 horas","")</f>
        <v/>
      </c>
      <c r="L415" s="8"/>
      <c r="M415" s="8" t="str">
        <f t="shared" ca="1" si="23"/>
        <v>no</v>
      </c>
      <c r="Q415" s="23" t="str" cm="1">
        <f t="array" aca="1" ref="Q415" ca="1">_xlfn.IFS(J415="no","no",$B$10="si","si")</f>
        <v>si</v>
      </c>
    </row>
    <row r="416" spans="1:17" x14ac:dyDescent="0.3">
      <c r="A416" s="63" t="s">
        <v>1716</v>
      </c>
      <c r="B416" s="224" t="s">
        <v>44</v>
      </c>
      <c r="C416" s="225" t="s">
        <v>1717</v>
      </c>
      <c r="D416" s="45" t="s">
        <v>57</v>
      </c>
      <c r="E416" s="44" t="s">
        <v>1718</v>
      </c>
      <c r="F416" s="38" t="s">
        <v>155</v>
      </c>
      <c r="G416" s="39" t="s">
        <v>9800</v>
      </c>
      <c r="H416" s="40">
        <v>43523</v>
      </c>
      <c r="I416" s="41">
        <f>Table16[[#This Row],[Fecha 
de 
expedición]]+1461</f>
        <v>44984</v>
      </c>
      <c r="J416" s="244" t="str">
        <f t="shared" ca="1" si="22"/>
        <v>no</v>
      </c>
      <c r="K416" s="8" t="str">
        <f t="shared" ca="1" si="24"/>
        <v/>
      </c>
      <c r="L416" s="8"/>
      <c r="M416" s="8" t="str">
        <f t="shared" ca="1" si="23"/>
        <v>si</v>
      </c>
      <c r="Q416" s="23" t="str" cm="1">
        <f t="array" aca="1" ref="Q416" ca="1">_xlfn.IFS(J416="no","no",$B$10="si","si")</f>
        <v>no</v>
      </c>
    </row>
    <row r="417" spans="1:17" x14ac:dyDescent="0.3">
      <c r="A417" s="213" t="s">
        <v>1720</v>
      </c>
      <c r="B417" s="226" t="s">
        <v>44</v>
      </c>
      <c r="C417" s="227" t="s">
        <v>1721</v>
      </c>
      <c r="D417" s="214" t="s">
        <v>57</v>
      </c>
      <c r="E417" s="178" t="s">
        <v>1722</v>
      </c>
      <c r="F417" s="45" t="s">
        <v>168</v>
      </c>
      <c r="G417" s="46" t="s">
        <v>1723</v>
      </c>
      <c r="H417" s="211">
        <v>44908</v>
      </c>
      <c r="I417" s="41">
        <f>Table16[[#This Row],[Fecha 
de 
expedición]]+1461</f>
        <v>46369</v>
      </c>
      <c r="J417" s="228" t="str">
        <f t="shared" ca="1" si="22"/>
        <v>si</v>
      </c>
      <c r="K417" s="8" t="str">
        <f t="shared" ca="1" si="24"/>
        <v/>
      </c>
      <c r="L417" s="8"/>
      <c r="M417" s="8" t="str">
        <f t="shared" ca="1" si="23"/>
        <v>no</v>
      </c>
      <c r="Q417" s="23" t="str" cm="1">
        <f t="array" aca="1" ref="Q417" ca="1">_xlfn.IFS(J417="no","no",$B$10="si","si")</f>
        <v>si</v>
      </c>
    </row>
    <row r="418" spans="1:17" x14ac:dyDescent="0.3">
      <c r="A418" s="63" t="s">
        <v>1724</v>
      </c>
      <c r="B418" s="224" t="s">
        <v>44</v>
      </c>
      <c r="C418" s="225" t="s">
        <v>1725</v>
      </c>
      <c r="D418" s="45" t="s">
        <v>46</v>
      </c>
      <c r="E418" s="44" t="s">
        <v>1726</v>
      </c>
      <c r="F418" s="38" t="s">
        <v>443</v>
      </c>
      <c r="G418" s="39" t="s">
        <v>1727</v>
      </c>
      <c r="H418" s="40">
        <v>43790</v>
      </c>
      <c r="I418" s="41">
        <f>Table16[[#This Row],[Fecha 
de 
expedición]]+1461</f>
        <v>45251</v>
      </c>
      <c r="J418" s="244" t="str">
        <f t="shared" ca="1" si="22"/>
        <v>si</v>
      </c>
      <c r="K418" s="8" t="str">
        <f t="shared" ca="1" si="24"/>
        <v/>
      </c>
      <c r="L418" s="8"/>
      <c r="M418" s="8" t="str">
        <f t="shared" ca="1" si="23"/>
        <v>no</v>
      </c>
      <c r="Q418" s="23" t="str" cm="1">
        <f t="array" aca="1" ref="Q418" ca="1">_xlfn.IFS(J418="no","no",$B$10="si","si")</f>
        <v>si</v>
      </c>
    </row>
    <row r="419" spans="1:17" x14ac:dyDescent="0.3">
      <c r="A419" s="63" t="s">
        <v>1728</v>
      </c>
      <c r="B419" s="224" t="s">
        <v>44</v>
      </c>
      <c r="C419" s="225" t="s">
        <v>1729</v>
      </c>
      <c r="D419" s="45" t="s">
        <v>46</v>
      </c>
      <c r="E419" s="44" t="s">
        <v>1730</v>
      </c>
      <c r="F419" s="38" t="s">
        <v>1731</v>
      </c>
      <c r="G419" s="39" t="s">
        <v>1732</v>
      </c>
      <c r="H419" s="40">
        <v>43899</v>
      </c>
      <c r="I419" s="41">
        <f>Table16[[#This Row],[Fecha 
de 
expedición]]+1461</f>
        <v>45360</v>
      </c>
      <c r="J419" s="244" t="str">
        <f t="shared" ca="1" si="22"/>
        <v>si</v>
      </c>
      <c r="K419" s="8" t="str">
        <f t="shared" ca="1" si="24"/>
        <v/>
      </c>
      <c r="L419" s="8"/>
      <c r="M419" s="8" t="str">
        <f t="shared" ca="1" si="23"/>
        <v>no</v>
      </c>
      <c r="Q419" s="23" t="str" cm="1">
        <f t="array" aca="1" ref="Q419" ca="1">_xlfn.IFS(J419="no","no",$B$10="si","si")</f>
        <v>si</v>
      </c>
    </row>
    <row r="420" spans="1:17" x14ac:dyDescent="0.3">
      <c r="A420" s="64" t="s">
        <v>1733</v>
      </c>
      <c r="B420" s="224" t="s">
        <v>62</v>
      </c>
      <c r="C420" s="225" t="s">
        <v>1734</v>
      </c>
      <c r="D420" s="45" t="s">
        <v>46</v>
      </c>
      <c r="E420" s="44" t="s">
        <v>1735</v>
      </c>
      <c r="F420" s="45" t="s">
        <v>129</v>
      </c>
      <c r="G420" s="46" t="s">
        <v>1736</v>
      </c>
      <c r="H420" s="40">
        <v>43235</v>
      </c>
      <c r="I420" s="41">
        <f>Table16[[#This Row],[Fecha 
de 
expedición]]+1461</f>
        <v>44696</v>
      </c>
      <c r="J420" s="244" t="str">
        <f t="shared" ca="1" si="22"/>
        <v>no</v>
      </c>
      <c r="K420" s="8" t="str">
        <f t="shared" ca="1" si="24"/>
        <v/>
      </c>
      <c r="L420" s="8"/>
      <c r="M420" s="8" t="str">
        <f t="shared" ca="1" si="23"/>
        <v>si</v>
      </c>
      <c r="Q420" s="23" t="str" cm="1">
        <f t="array" aca="1" ref="Q420" ca="1">_xlfn.IFS(J420="no","no",$B$10="si","si")</f>
        <v>no</v>
      </c>
    </row>
    <row r="421" spans="1:17" x14ac:dyDescent="0.3">
      <c r="A421" s="64" t="s">
        <v>1737</v>
      </c>
      <c r="B421" s="224" t="s">
        <v>44</v>
      </c>
      <c r="C421" s="225" t="s">
        <v>1738</v>
      </c>
      <c r="D421" s="45" t="s">
        <v>57</v>
      </c>
      <c r="E421" s="44" t="s">
        <v>1739</v>
      </c>
      <c r="F421" s="45" t="s">
        <v>448</v>
      </c>
      <c r="G421" s="46" t="s">
        <v>1740</v>
      </c>
      <c r="H421" s="40">
        <v>44491</v>
      </c>
      <c r="I421" s="41">
        <f>Table16[[#This Row],[Fecha 
de 
expedición]]+1461</f>
        <v>45952</v>
      </c>
      <c r="J421" s="244" t="str">
        <f t="shared" ca="1" si="22"/>
        <v>si</v>
      </c>
      <c r="K421" s="8" t="str">
        <f t="shared" ca="1" si="24"/>
        <v/>
      </c>
      <c r="L421" s="8"/>
      <c r="M421" s="8" t="str">
        <f t="shared" ca="1" si="23"/>
        <v>no</v>
      </c>
      <c r="Q421" s="23" t="str" cm="1">
        <f t="array" aca="1" ref="Q421" ca="1">_xlfn.IFS(J421="no","no",$B$10="si","si")</f>
        <v>si</v>
      </c>
    </row>
    <row r="422" spans="1:17" x14ac:dyDescent="0.3">
      <c r="A422" s="61" t="s">
        <v>1741</v>
      </c>
      <c r="B422" s="224" t="s">
        <v>44</v>
      </c>
      <c r="C422" s="225" t="s">
        <v>1742</v>
      </c>
      <c r="D422" s="38" t="s">
        <v>57</v>
      </c>
      <c r="E422" s="235" t="s">
        <v>1743</v>
      </c>
      <c r="F422" s="38" t="s">
        <v>89</v>
      </c>
      <c r="G422" s="39" t="s">
        <v>1744</v>
      </c>
      <c r="H422" s="81">
        <v>43608</v>
      </c>
      <c r="I422" s="41">
        <f>Table16[[#This Row],[Fecha 
de 
expedición]]+1461</f>
        <v>45069</v>
      </c>
      <c r="J422" s="244" t="str">
        <f t="shared" ca="1" si="22"/>
        <v>no</v>
      </c>
      <c r="K422" s="8" t="str">
        <f t="shared" ca="1" si="24"/>
        <v/>
      </c>
      <c r="L422" s="8"/>
      <c r="M422" s="8" t="str">
        <f t="shared" ca="1" si="23"/>
        <v>si</v>
      </c>
      <c r="Q422" s="23" t="str" cm="1">
        <f t="array" aca="1" ref="Q422" ca="1">_xlfn.IFS(J422="no","no",$B$10="si","si")</f>
        <v>no</v>
      </c>
    </row>
    <row r="423" spans="1:17" x14ac:dyDescent="0.3">
      <c r="A423" s="64" t="s">
        <v>1745</v>
      </c>
      <c r="B423" s="224" t="s">
        <v>44</v>
      </c>
      <c r="C423" s="225" t="s">
        <v>1746</v>
      </c>
      <c r="D423" s="45" t="s">
        <v>57</v>
      </c>
      <c r="E423" s="44" t="s">
        <v>1747</v>
      </c>
      <c r="F423" s="45" t="s">
        <v>129</v>
      </c>
      <c r="G423" s="46" t="s">
        <v>1748</v>
      </c>
      <c r="H423" s="40">
        <v>44334</v>
      </c>
      <c r="I423" s="41">
        <f>Table16[[#This Row],[Fecha 
de 
expedición]]+1461</f>
        <v>45795</v>
      </c>
      <c r="J423" s="244" t="str">
        <f t="shared" ca="1" si="22"/>
        <v>si</v>
      </c>
      <c r="K423" s="8" t="str">
        <f t="shared" ca="1" si="24"/>
        <v/>
      </c>
      <c r="L423" s="8"/>
      <c r="M423" s="8" t="str">
        <f t="shared" ca="1" si="23"/>
        <v>no</v>
      </c>
      <c r="Q423" s="23" t="str" cm="1">
        <f t="array" aca="1" ref="Q423" ca="1">_xlfn.IFS(J423="no","no",$B$10="si","si")</f>
        <v>si</v>
      </c>
    </row>
    <row r="424" spans="1:17" x14ac:dyDescent="0.3">
      <c r="A424" s="61" t="s">
        <v>1749</v>
      </c>
      <c r="B424" s="224" t="s">
        <v>44</v>
      </c>
      <c r="C424" s="225" t="s">
        <v>1750</v>
      </c>
      <c r="D424" s="38" t="s">
        <v>57</v>
      </c>
      <c r="E424" s="37" t="s">
        <v>1751</v>
      </c>
      <c r="F424" s="38" t="s">
        <v>299</v>
      </c>
      <c r="G424" s="39" t="s">
        <v>1752</v>
      </c>
      <c r="H424" s="40">
        <v>44259</v>
      </c>
      <c r="I424" s="41">
        <f>Table16[[#This Row],[Fecha 
de 
expedición]]+1461</f>
        <v>45720</v>
      </c>
      <c r="J424" s="244" t="str">
        <f t="shared" ca="1" si="22"/>
        <v>si</v>
      </c>
      <c r="K424" s="8" t="str">
        <f t="shared" ca="1" si="24"/>
        <v/>
      </c>
      <c r="L424" s="8"/>
      <c r="M424" s="8" t="str">
        <f t="shared" ca="1" si="23"/>
        <v>no</v>
      </c>
      <c r="Q424" s="23" t="str" cm="1">
        <f t="array" aca="1" ref="Q424" ca="1">_xlfn.IFS(J424="no","no",$B$10="si","si")</f>
        <v>si</v>
      </c>
    </row>
    <row r="425" spans="1:17" x14ac:dyDescent="0.3">
      <c r="A425" s="64" t="s">
        <v>1753</v>
      </c>
      <c r="B425" s="224" t="s">
        <v>44</v>
      </c>
      <c r="C425" s="225" t="s">
        <v>1754</v>
      </c>
      <c r="D425" s="45" t="s">
        <v>57</v>
      </c>
      <c r="E425" s="44" t="s">
        <v>1755</v>
      </c>
      <c r="F425" s="45" t="s">
        <v>155</v>
      </c>
      <c r="G425" s="46" t="s">
        <v>1756</v>
      </c>
      <c r="H425" s="40">
        <v>44333</v>
      </c>
      <c r="I425" s="41">
        <f>Table16[[#This Row],[Fecha 
de 
expedición]]+1461</f>
        <v>45794</v>
      </c>
      <c r="J425" s="244" t="str">
        <f t="shared" ca="1" si="22"/>
        <v>si</v>
      </c>
      <c r="K425" s="8" t="str">
        <f t="shared" ca="1" si="24"/>
        <v/>
      </c>
      <c r="L425" s="8"/>
      <c r="M425" s="8" t="str">
        <f t="shared" ca="1" si="23"/>
        <v>no</v>
      </c>
      <c r="Q425" s="23" t="str" cm="1">
        <f t="array" aca="1" ref="Q425" ca="1">_xlfn.IFS(J425="no","no",$B$10="si","si")</f>
        <v>si</v>
      </c>
    </row>
    <row r="426" spans="1:17" x14ac:dyDescent="0.3">
      <c r="A426" s="65" t="s">
        <v>1757</v>
      </c>
      <c r="B426" s="224" t="s">
        <v>44</v>
      </c>
      <c r="C426" s="225" t="s">
        <v>1758</v>
      </c>
      <c r="D426" s="45" t="s">
        <v>46</v>
      </c>
      <c r="E426" s="44" t="s">
        <v>1759</v>
      </c>
      <c r="F426" s="45" t="s">
        <v>74</v>
      </c>
      <c r="G426" s="46" t="s">
        <v>9801</v>
      </c>
      <c r="H426" s="40">
        <v>43670</v>
      </c>
      <c r="I426" s="41">
        <f>Table16[[#This Row],[Fecha 
de 
expedición]]+1461</f>
        <v>45131</v>
      </c>
      <c r="J426" s="244" t="str">
        <f t="shared" ca="1" si="22"/>
        <v>no</v>
      </c>
      <c r="K426" s="8" t="str">
        <f t="shared" ca="1" si="24"/>
        <v/>
      </c>
      <c r="L426" s="8"/>
      <c r="M426" s="8" t="str">
        <f t="shared" ca="1" si="23"/>
        <v>si</v>
      </c>
      <c r="Q426" s="23" t="str" cm="1">
        <f t="array" aca="1" ref="Q426" ca="1">_xlfn.IFS(J426="no","no",$B$10="si","si")</f>
        <v>no</v>
      </c>
    </row>
    <row r="427" spans="1:17" x14ac:dyDescent="0.3">
      <c r="A427" s="65" t="s">
        <v>1761</v>
      </c>
      <c r="B427" s="224" t="s">
        <v>44</v>
      </c>
      <c r="C427" s="225" t="s">
        <v>1762</v>
      </c>
      <c r="D427" s="45" t="s">
        <v>57</v>
      </c>
      <c r="E427" s="44" t="s">
        <v>1763</v>
      </c>
      <c r="F427" s="45" t="s">
        <v>53</v>
      </c>
      <c r="G427" s="46" t="s">
        <v>1764</v>
      </c>
      <c r="H427" s="40">
        <v>43564</v>
      </c>
      <c r="I427" s="41">
        <f>Table16[[#This Row],[Fecha 
de 
expedición]]+1461</f>
        <v>45025</v>
      </c>
      <c r="J427" s="244" t="str">
        <f t="shared" ca="1" si="22"/>
        <v>no</v>
      </c>
      <c r="K427" s="8" t="str">
        <f t="shared" ca="1" si="24"/>
        <v/>
      </c>
      <c r="L427" s="8"/>
      <c r="M427" s="8" t="str">
        <f t="shared" ca="1" si="23"/>
        <v>si</v>
      </c>
      <c r="Q427" s="23" t="str" cm="1">
        <f t="array" aca="1" ref="Q427" ca="1">_xlfn.IFS(J427="no","no",$B$10="si","si")</f>
        <v>no</v>
      </c>
    </row>
    <row r="428" spans="1:17" x14ac:dyDescent="0.3">
      <c r="A428" s="61" t="s">
        <v>1765</v>
      </c>
      <c r="B428" s="224" t="s">
        <v>44</v>
      </c>
      <c r="C428" s="225" t="s">
        <v>1766</v>
      </c>
      <c r="D428" s="38" t="s">
        <v>46</v>
      </c>
      <c r="E428" s="235" t="s">
        <v>1767</v>
      </c>
      <c r="F428" s="38" t="s">
        <v>155</v>
      </c>
      <c r="G428" s="39" t="s">
        <v>1768</v>
      </c>
      <c r="H428" s="81">
        <v>44516</v>
      </c>
      <c r="I428" s="84">
        <f>Table16[[#This Row],[Fecha 
de 
expedición]]+1461</f>
        <v>45977</v>
      </c>
      <c r="J428" s="244" t="str">
        <f t="shared" ca="1" si="22"/>
        <v>si</v>
      </c>
      <c r="K428" s="8" t="str">
        <f t="shared" ca="1" si="24"/>
        <v/>
      </c>
      <c r="L428" s="8"/>
      <c r="M428" s="8" t="str">
        <f t="shared" ca="1" si="23"/>
        <v>no</v>
      </c>
      <c r="Q428" s="23" t="str" cm="1">
        <f t="array" aca="1" ref="Q428" ca="1">_xlfn.IFS(J428="no","no",$B$10="si","si")</f>
        <v>si</v>
      </c>
    </row>
    <row r="429" spans="1:17" x14ac:dyDescent="0.3">
      <c r="A429" s="64" t="s">
        <v>1769</v>
      </c>
      <c r="B429" s="224" t="s">
        <v>44</v>
      </c>
      <c r="C429" s="225" t="s">
        <v>1770</v>
      </c>
      <c r="D429" s="45" t="s">
        <v>57</v>
      </c>
      <c r="E429" s="44" t="s">
        <v>1771</v>
      </c>
      <c r="F429" s="45" t="s">
        <v>168</v>
      </c>
      <c r="G429" s="46" t="s">
        <v>1772</v>
      </c>
      <c r="H429" s="40">
        <v>43790</v>
      </c>
      <c r="I429" s="41">
        <f>Table16[[#This Row],[Fecha 
de 
expedición]]+1461</f>
        <v>45251</v>
      </c>
      <c r="J429" s="244" t="str">
        <f t="shared" ca="1" si="22"/>
        <v>si</v>
      </c>
      <c r="K429" s="8" t="str">
        <f t="shared" ca="1" si="24"/>
        <v/>
      </c>
      <c r="L429" s="8"/>
      <c r="M429" s="8" t="str">
        <f t="shared" ca="1" si="23"/>
        <v>no</v>
      </c>
      <c r="Q429" s="23" t="str" cm="1">
        <f t="array" aca="1" ref="Q429" ca="1">_xlfn.IFS(J429="no","no",$B$10="si","si")</f>
        <v>si</v>
      </c>
    </row>
    <row r="430" spans="1:17" x14ac:dyDescent="0.3">
      <c r="A430" s="61" t="s">
        <v>1773</v>
      </c>
      <c r="B430" s="224" t="s">
        <v>44</v>
      </c>
      <c r="C430" s="225" t="s">
        <v>1774</v>
      </c>
      <c r="D430" s="38" t="s">
        <v>57</v>
      </c>
      <c r="E430" s="235" t="s">
        <v>1775</v>
      </c>
      <c r="F430" s="38" t="s">
        <v>168</v>
      </c>
      <c r="G430" s="39" t="s">
        <v>1776</v>
      </c>
      <c r="H430" s="81">
        <v>44687</v>
      </c>
      <c r="I430" s="84">
        <f>Table16[[#This Row],[Fecha 
de 
expedición]]+1461</f>
        <v>46148</v>
      </c>
      <c r="J430" s="244" t="str">
        <f t="shared" ca="1" si="22"/>
        <v>si</v>
      </c>
      <c r="K430" s="8" t="str">
        <f t="shared" ca="1" si="24"/>
        <v/>
      </c>
      <c r="L430" s="8"/>
      <c r="M430" s="8" t="str">
        <f t="shared" ca="1" si="23"/>
        <v>no</v>
      </c>
      <c r="Q430" s="23" t="str" cm="1">
        <f t="array" aca="1" ref="Q430" ca="1">_xlfn.IFS(J430="no","no",$B$10="si","si")</f>
        <v>si</v>
      </c>
    </row>
    <row r="431" spans="1:17" x14ac:dyDescent="0.3">
      <c r="A431" s="64" t="s">
        <v>1777</v>
      </c>
      <c r="B431" s="224" t="s">
        <v>44</v>
      </c>
      <c r="C431" s="225" t="s">
        <v>1778</v>
      </c>
      <c r="D431" s="45" t="s">
        <v>57</v>
      </c>
      <c r="E431" s="44" t="s">
        <v>1779</v>
      </c>
      <c r="F431" s="45" t="s">
        <v>683</v>
      </c>
      <c r="G431" s="46" t="s">
        <v>1780</v>
      </c>
      <c r="H431" s="40">
        <v>44333</v>
      </c>
      <c r="I431" s="41">
        <f>Table16[[#This Row],[Fecha 
de 
expedición]]+1461</f>
        <v>45794</v>
      </c>
      <c r="J431" s="244" t="str">
        <f t="shared" ca="1" si="22"/>
        <v>si</v>
      </c>
      <c r="K431" s="8" t="str">
        <f t="shared" ca="1" si="24"/>
        <v/>
      </c>
      <c r="L431" s="8"/>
      <c r="M431" s="8" t="str">
        <f t="shared" ca="1" si="23"/>
        <v>no</v>
      </c>
      <c r="Q431" s="23" t="str" cm="1">
        <f t="array" aca="1" ref="Q431" ca="1">_xlfn.IFS(J431="no","no",$B$10="si","si")</f>
        <v>si</v>
      </c>
    </row>
    <row r="432" spans="1:17" x14ac:dyDescent="0.3">
      <c r="A432" s="64" t="s">
        <v>1781</v>
      </c>
      <c r="B432" s="224" t="s">
        <v>44</v>
      </c>
      <c r="C432" s="225" t="s">
        <v>1782</v>
      </c>
      <c r="D432" s="45" t="s">
        <v>57</v>
      </c>
      <c r="E432" s="44" t="s">
        <v>1783</v>
      </c>
      <c r="F432" s="45" t="s">
        <v>168</v>
      </c>
      <c r="G432" s="46" t="s">
        <v>1784</v>
      </c>
      <c r="H432" s="40">
        <v>44336</v>
      </c>
      <c r="I432" s="41">
        <f>Table16[[#This Row],[Fecha 
de 
expedición]]+1461</f>
        <v>45797</v>
      </c>
      <c r="J432" s="244" t="str">
        <f t="shared" ca="1" si="22"/>
        <v>si</v>
      </c>
      <c r="K432" s="8" t="str">
        <f t="shared" ca="1" si="24"/>
        <v/>
      </c>
      <c r="L432" s="8"/>
      <c r="M432" s="8" t="str">
        <f t="shared" ca="1" si="23"/>
        <v>no</v>
      </c>
      <c r="Q432" s="23" t="str" cm="1">
        <f t="array" aca="1" ref="Q432" ca="1">_xlfn.IFS(J432="no","no",$B$10="si","si")</f>
        <v>si</v>
      </c>
    </row>
    <row r="433" spans="1:17" x14ac:dyDescent="0.3">
      <c r="A433" s="65" t="s">
        <v>1785</v>
      </c>
      <c r="B433" s="224" t="s">
        <v>44</v>
      </c>
      <c r="C433" s="225" t="s">
        <v>1786</v>
      </c>
      <c r="D433" s="45" t="s">
        <v>57</v>
      </c>
      <c r="E433" s="44" t="s">
        <v>1787</v>
      </c>
      <c r="F433" s="45" t="s">
        <v>74</v>
      </c>
      <c r="G433" s="46" t="s">
        <v>1788</v>
      </c>
      <c r="H433" s="40">
        <v>43803</v>
      </c>
      <c r="I433" s="41">
        <f>Table16[[#This Row],[Fecha 
de 
expedición]]+1461</f>
        <v>45264</v>
      </c>
      <c r="J433" s="244" t="str">
        <f t="shared" ca="1" si="22"/>
        <v>si</v>
      </c>
      <c r="K433" s="8" t="str">
        <f t="shared" ca="1" si="24"/>
        <v/>
      </c>
      <c r="L433" s="8"/>
      <c r="M433" s="8" t="str">
        <f t="shared" ca="1" si="23"/>
        <v>no</v>
      </c>
      <c r="Q433" s="23" t="str" cm="1">
        <f t="array" aca="1" ref="Q433" ca="1">_xlfn.IFS(J433="no","no",$B$10="si","si")</f>
        <v>si</v>
      </c>
    </row>
    <row r="434" spans="1:17" x14ac:dyDescent="0.3">
      <c r="A434" s="61" t="s">
        <v>1789</v>
      </c>
      <c r="B434" s="224" t="s">
        <v>44</v>
      </c>
      <c r="C434" s="225" t="s">
        <v>1790</v>
      </c>
      <c r="D434" s="38" t="s">
        <v>46</v>
      </c>
      <c r="E434" s="58" t="s">
        <v>1791</v>
      </c>
      <c r="F434" s="38" t="s">
        <v>555</v>
      </c>
      <c r="G434" s="39" t="s">
        <v>1792</v>
      </c>
      <c r="H434" s="40">
        <v>44446</v>
      </c>
      <c r="I434" s="41">
        <f>Table16[[#This Row],[Fecha 
de 
expedición]]+1461</f>
        <v>45907</v>
      </c>
      <c r="J434" s="244" t="str">
        <f t="shared" ca="1" si="22"/>
        <v>si</v>
      </c>
      <c r="K434" s="8" t="str">
        <f t="shared" ca="1" si="24"/>
        <v/>
      </c>
      <c r="L434" s="8"/>
      <c r="M434" s="8" t="str">
        <f t="shared" ca="1" si="23"/>
        <v>no</v>
      </c>
      <c r="Q434" s="23" t="str" cm="1">
        <f t="array" aca="1" ref="Q434" ca="1">_xlfn.IFS(J434="no","no",$B$10="si","si")</f>
        <v>si</v>
      </c>
    </row>
    <row r="435" spans="1:17" x14ac:dyDescent="0.3">
      <c r="A435" s="61" t="s">
        <v>1793</v>
      </c>
      <c r="B435" s="224" t="s">
        <v>44</v>
      </c>
      <c r="C435" s="225" t="s">
        <v>1794</v>
      </c>
      <c r="D435" s="38" t="s">
        <v>57</v>
      </c>
      <c r="E435" s="235" t="s">
        <v>1795</v>
      </c>
      <c r="F435" s="38" t="s">
        <v>168</v>
      </c>
      <c r="G435" s="39" t="s">
        <v>1796</v>
      </c>
      <c r="H435" s="81">
        <v>44596</v>
      </c>
      <c r="I435" s="84">
        <f>Table16[[#This Row],[Fecha 
de 
expedición]]+1461</f>
        <v>46057</v>
      </c>
      <c r="J435" s="244" t="str">
        <f t="shared" ca="1" si="22"/>
        <v>si</v>
      </c>
      <c r="K435" s="8" t="str">
        <f t="shared" ca="1" si="24"/>
        <v/>
      </c>
      <c r="L435" s="8"/>
      <c r="M435" s="8" t="str">
        <f t="shared" ca="1" si="23"/>
        <v>no</v>
      </c>
      <c r="Q435" s="23" t="str" cm="1">
        <f t="array" aca="1" ref="Q435" ca="1">_xlfn.IFS(J435="no","no",$B$10="si","si")</f>
        <v>si</v>
      </c>
    </row>
    <row r="436" spans="1:17" x14ac:dyDescent="0.3">
      <c r="A436" s="61" t="s">
        <v>1797</v>
      </c>
      <c r="B436" s="224" t="s">
        <v>44</v>
      </c>
      <c r="C436" s="225" t="s">
        <v>1798</v>
      </c>
      <c r="D436" s="38" t="s">
        <v>57</v>
      </c>
      <c r="E436" s="235" t="s">
        <v>1799</v>
      </c>
      <c r="F436" s="38" t="s">
        <v>168</v>
      </c>
      <c r="G436" s="39" t="s">
        <v>1800</v>
      </c>
      <c r="H436" s="81">
        <v>44596</v>
      </c>
      <c r="I436" s="84">
        <f>Table16[[#This Row],[Fecha 
de 
expedición]]+1461</f>
        <v>46057</v>
      </c>
      <c r="J436" s="244" t="str">
        <f t="shared" ca="1" si="22"/>
        <v>si</v>
      </c>
      <c r="K436" s="8" t="str">
        <f t="shared" ca="1" si="24"/>
        <v/>
      </c>
      <c r="L436" s="8"/>
      <c r="M436" s="8" t="str">
        <f t="shared" ca="1" si="23"/>
        <v>no</v>
      </c>
      <c r="Q436" s="23" t="str" cm="1">
        <f t="array" aca="1" ref="Q436" ca="1">_xlfn.IFS(J436="no","no",$B$10="si","si")</f>
        <v>si</v>
      </c>
    </row>
    <row r="437" spans="1:17" x14ac:dyDescent="0.3">
      <c r="A437" s="65" t="s">
        <v>1801</v>
      </c>
      <c r="B437" s="224" t="s">
        <v>44</v>
      </c>
      <c r="C437" s="225" t="s">
        <v>1802</v>
      </c>
      <c r="D437" s="45" t="s">
        <v>57</v>
      </c>
      <c r="E437" s="44" t="s">
        <v>1803</v>
      </c>
      <c r="F437" s="45" t="s">
        <v>655</v>
      </c>
      <c r="G437" s="46" t="s">
        <v>1804</v>
      </c>
      <c r="H437" s="40">
        <v>44648</v>
      </c>
      <c r="I437" s="41">
        <f>Table16[[#This Row],[Fecha 
de 
expedición]]+1461</f>
        <v>46109</v>
      </c>
      <c r="J437" s="244" t="str">
        <f t="shared" ca="1" si="22"/>
        <v>si</v>
      </c>
      <c r="K437" s="8" t="str">
        <f t="shared" ca="1" si="24"/>
        <v/>
      </c>
      <c r="L437" s="8"/>
      <c r="M437" s="8" t="str">
        <f t="shared" ca="1" si="23"/>
        <v>no</v>
      </c>
      <c r="Q437" s="23" t="str" cm="1">
        <f t="array" aca="1" ref="Q437" ca="1">_xlfn.IFS(J437="no","no",$B$10="si","si")</f>
        <v>si</v>
      </c>
    </row>
    <row r="438" spans="1:17" x14ac:dyDescent="0.3">
      <c r="A438" s="65" t="s">
        <v>1805</v>
      </c>
      <c r="B438" s="224" t="s">
        <v>44</v>
      </c>
      <c r="C438" s="225" t="s">
        <v>1806</v>
      </c>
      <c r="D438" s="45" t="s">
        <v>57</v>
      </c>
      <c r="E438" s="44" t="s">
        <v>1807</v>
      </c>
      <c r="F438" s="45" t="s">
        <v>119</v>
      </c>
      <c r="G438" s="46" t="s">
        <v>1808</v>
      </c>
      <c r="H438" s="40">
        <v>43790</v>
      </c>
      <c r="I438" s="41">
        <f>Table16[[#This Row],[Fecha 
de 
expedición]]+1461</f>
        <v>45251</v>
      </c>
      <c r="J438" s="244" t="str">
        <f t="shared" ca="1" si="22"/>
        <v>si</v>
      </c>
      <c r="K438" s="8" t="str">
        <f t="shared" ca="1" si="24"/>
        <v/>
      </c>
      <c r="L438" s="8"/>
      <c r="M438" s="8" t="str">
        <f t="shared" ca="1" si="23"/>
        <v>no</v>
      </c>
      <c r="Q438" s="23" t="str" cm="1">
        <f t="array" aca="1" ref="Q438" ca="1">_xlfn.IFS(J438="no","no",$B$10="si","si")</f>
        <v>si</v>
      </c>
    </row>
    <row r="439" spans="1:17" x14ac:dyDescent="0.3">
      <c r="A439" s="61" t="s">
        <v>1809</v>
      </c>
      <c r="B439" s="224" t="s">
        <v>44</v>
      </c>
      <c r="C439" s="225" t="s">
        <v>1810</v>
      </c>
      <c r="D439" s="38" t="s">
        <v>57</v>
      </c>
      <c r="E439" s="235" t="s">
        <v>1811</v>
      </c>
      <c r="F439" s="38" t="s">
        <v>655</v>
      </c>
      <c r="G439" s="39" t="s">
        <v>1812</v>
      </c>
      <c r="H439" s="81">
        <v>44648</v>
      </c>
      <c r="I439" s="84">
        <f>Table16[[#This Row],[Fecha 
de 
expedición]]+1461</f>
        <v>46109</v>
      </c>
      <c r="J439" s="244" t="str">
        <f t="shared" ca="1" si="22"/>
        <v>si</v>
      </c>
      <c r="K439" s="8" t="str">
        <f t="shared" ca="1" si="24"/>
        <v/>
      </c>
      <c r="L439" s="8"/>
      <c r="M439" s="8" t="str">
        <f t="shared" ca="1" si="23"/>
        <v>no</v>
      </c>
      <c r="Q439" s="23" t="str" cm="1">
        <f t="array" aca="1" ref="Q439" ca="1">_xlfn.IFS(J439="no","no",$B$10="si","si")</f>
        <v>si</v>
      </c>
    </row>
    <row r="440" spans="1:17" x14ac:dyDescent="0.3">
      <c r="A440" s="61" t="s">
        <v>1813</v>
      </c>
      <c r="B440" s="224" t="s">
        <v>44</v>
      </c>
      <c r="C440" s="225" t="s">
        <v>1814</v>
      </c>
      <c r="D440" s="38" t="s">
        <v>57</v>
      </c>
      <c r="E440" s="235" t="s">
        <v>1815</v>
      </c>
      <c r="F440" s="38" t="s">
        <v>490</v>
      </c>
      <c r="G440" s="39" t="s">
        <v>1816</v>
      </c>
      <c r="H440" s="81">
        <v>44636</v>
      </c>
      <c r="I440" s="84">
        <f>Table16[[#This Row],[Fecha 
de 
expedición]]+1461</f>
        <v>46097</v>
      </c>
      <c r="J440" s="244" t="str">
        <f t="shared" ca="1" si="22"/>
        <v>si</v>
      </c>
      <c r="K440" s="8" t="str">
        <f t="shared" ca="1" si="24"/>
        <v/>
      </c>
      <c r="L440" s="8"/>
      <c r="M440" s="8" t="str">
        <f t="shared" ca="1" si="23"/>
        <v>no</v>
      </c>
      <c r="Q440" s="23" t="str" cm="1">
        <f t="array" aca="1" ref="Q440" ca="1">_xlfn.IFS(J440="no","no",$B$10="si","si")</f>
        <v>si</v>
      </c>
    </row>
    <row r="441" spans="1:17" x14ac:dyDescent="0.3">
      <c r="A441" s="65" t="s">
        <v>1817</v>
      </c>
      <c r="B441" s="224" t="s">
        <v>44</v>
      </c>
      <c r="C441" s="225" t="s">
        <v>1818</v>
      </c>
      <c r="D441" s="45" t="s">
        <v>57</v>
      </c>
      <c r="E441" s="44" t="s">
        <v>1819</v>
      </c>
      <c r="F441" s="45" t="s">
        <v>619</v>
      </c>
      <c r="G441" s="46" t="s">
        <v>1820</v>
      </c>
      <c r="H441" s="40">
        <v>44336</v>
      </c>
      <c r="I441" s="41">
        <f>Table16[[#This Row],[Fecha 
de 
expedición]]+1461</f>
        <v>45797</v>
      </c>
      <c r="J441" s="244" t="str">
        <f t="shared" ca="1" si="22"/>
        <v>si</v>
      </c>
      <c r="K441" s="8" t="str">
        <f t="shared" ca="1" si="24"/>
        <v/>
      </c>
      <c r="L441" s="8"/>
      <c r="M441" s="8" t="str">
        <f t="shared" ca="1" si="23"/>
        <v>no</v>
      </c>
      <c r="Q441" s="23" t="str" cm="1">
        <f t="array" aca="1" ref="Q441" ca="1">_xlfn.IFS(J441="no","no",$B$10="si","si")</f>
        <v>si</v>
      </c>
    </row>
    <row r="442" spans="1:17" x14ac:dyDescent="0.3">
      <c r="A442" s="65" t="s">
        <v>1821</v>
      </c>
      <c r="B442" s="224" t="s">
        <v>44</v>
      </c>
      <c r="C442" s="225" t="s">
        <v>1822</v>
      </c>
      <c r="D442" s="45" t="s">
        <v>57</v>
      </c>
      <c r="E442" s="44" t="s">
        <v>1823</v>
      </c>
      <c r="F442" s="45" t="s">
        <v>1824</v>
      </c>
      <c r="G442" s="46" t="s">
        <v>1825</v>
      </c>
      <c r="H442" s="40">
        <v>43410</v>
      </c>
      <c r="I442" s="41">
        <f>Table16[[#This Row],[Fecha 
de 
expedición]]+1461</f>
        <v>44871</v>
      </c>
      <c r="J442" s="244" t="str">
        <f t="shared" ca="1" si="22"/>
        <v>no</v>
      </c>
      <c r="K442" s="8" t="str">
        <f t="shared" ca="1" si="24"/>
        <v/>
      </c>
      <c r="L442" s="8"/>
      <c r="M442" s="8" t="str">
        <f t="shared" ca="1" si="23"/>
        <v>si</v>
      </c>
      <c r="Q442" s="23" t="str" cm="1">
        <f t="array" aca="1" ref="Q442" ca="1">_xlfn.IFS(J442="no","no",$B$10="si","si")</f>
        <v>no</v>
      </c>
    </row>
    <row r="443" spans="1:17" x14ac:dyDescent="0.3">
      <c r="A443" s="65" t="s">
        <v>1826</v>
      </c>
      <c r="B443" s="224" t="s">
        <v>44</v>
      </c>
      <c r="C443" s="225" t="s">
        <v>1827</v>
      </c>
      <c r="D443" s="45" t="s">
        <v>57</v>
      </c>
      <c r="E443" s="44" t="s">
        <v>1828</v>
      </c>
      <c r="F443" s="45" t="s">
        <v>655</v>
      </c>
      <c r="G443" s="46" t="s">
        <v>1829</v>
      </c>
      <c r="H443" s="40">
        <v>43600</v>
      </c>
      <c r="I443" s="41">
        <f>Table16[[#This Row],[Fecha 
de 
expedición]]+1461</f>
        <v>45061</v>
      </c>
      <c r="J443" s="244" t="str">
        <f t="shared" ca="1" si="22"/>
        <v>no</v>
      </c>
      <c r="K443" s="8" t="str">
        <f t="shared" ca="1" si="24"/>
        <v/>
      </c>
      <c r="L443" s="8"/>
      <c r="M443" s="8" t="str">
        <f t="shared" ca="1" si="23"/>
        <v>si</v>
      </c>
      <c r="Q443" s="23" t="str" cm="1">
        <f t="array" aca="1" ref="Q443" ca="1">_xlfn.IFS(J443="no","no",$B$10="si","si")</f>
        <v>no</v>
      </c>
    </row>
    <row r="444" spans="1:17" x14ac:dyDescent="0.3">
      <c r="A444" s="65" t="s">
        <v>1830</v>
      </c>
      <c r="B444" s="224" t="s">
        <v>44</v>
      </c>
      <c r="C444" s="225" t="s">
        <v>1831</v>
      </c>
      <c r="D444" s="45" t="s">
        <v>46</v>
      </c>
      <c r="E444" s="44" t="s">
        <v>1832</v>
      </c>
      <c r="F444" s="45" t="s">
        <v>74</v>
      </c>
      <c r="G444" s="46" t="s">
        <v>1833</v>
      </c>
      <c r="H444" s="40">
        <v>44336</v>
      </c>
      <c r="I444" s="41">
        <f>Table16[[#This Row],[Fecha 
de 
expedición]]+1461</f>
        <v>45797</v>
      </c>
      <c r="J444" s="244" t="str">
        <f t="shared" ca="1" si="22"/>
        <v>si</v>
      </c>
      <c r="K444" s="8" t="str">
        <f t="shared" ca="1" si="24"/>
        <v/>
      </c>
      <c r="L444" s="8"/>
      <c r="M444" s="8" t="str">
        <f t="shared" ca="1" si="23"/>
        <v>no</v>
      </c>
      <c r="Q444" s="23" t="str" cm="1">
        <f t="array" aca="1" ref="Q444" ca="1">_xlfn.IFS(J444="no","no",$B$10="si","si")</f>
        <v>si</v>
      </c>
    </row>
    <row r="445" spans="1:17" x14ac:dyDescent="0.3">
      <c r="A445" s="65" t="s">
        <v>1834</v>
      </c>
      <c r="B445" s="224" t="s">
        <v>44</v>
      </c>
      <c r="C445" s="225" t="s">
        <v>1835</v>
      </c>
      <c r="D445" s="45" t="s">
        <v>57</v>
      </c>
      <c r="E445" s="194" t="s">
        <v>1836</v>
      </c>
      <c r="F445" s="45" t="s">
        <v>1393</v>
      </c>
      <c r="G445" s="46" t="s">
        <v>1837</v>
      </c>
      <c r="H445" s="40">
        <v>44749</v>
      </c>
      <c r="I445" s="41">
        <f>Table16[[#This Row],[Fecha 
de 
expedición]]+1461</f>
        <v>46210</v>
      </c>
      <c r="J445" s="244" t="str">
        <f t="shared" ca="1" si="22"/>
        <v>si</v>
      </c>
      <c r="K445" s="8" t="str">
        <f t="shared" ca="1" si="24"/>
        <v/>
      </c>
      <c r="L445" s="8"/>
      <c r="M445" s="8" t="str">
        <f t="shared" ca="1" si="23"/>
        <v>no</v>
      </c>
      <c r="Q445" s="23" t="str" cm="1">
        <f t="array" aca="1" ref="Q445" ca="1">_xlfn.IFS(J445="no","no",$B$10="si","si")</f>
        <v>si</v>
      </c>
    </row>
    <row r="446" spans="1:17" x14ac:dyDescent="0.3">
      <c r="A446" s="65" t="s">
        <v>1838</v>
      </c>
      <c r="B446" s="224" t="s">
        <v>44</v>
      </c>
      <c r="C446" s="225" t="s">
        <v>1839</v>
      </c>
      <c r="D446" s="45" t="s">
        <v>57</v>
      </c>
      <c r="E446" s="44" t="s">
        <v>1840</v>
      </c>
      <c r="F446" s="45" t="s">
        <v>425</v>
      </c>
      <c r="G446" s="46" t="s">
        <v>1841</v>
      </c>
      <c r="H446" s="40">
        <v>44333</v>
      </c>
      <c r="I446" s="41">
        <f>Table16[[#This Row],[Fecha 
de 
expedición]]+1461</f>
        <v>45794</v>
      </c>
      <c r="J446" s="244" t="str">
        <f t="shared" ca="1" si="22"/>
        <v>si</v>
      </c>
      <c r="K446" s="8" t="str">
        <f t="shared" ca="1" si="24"/>
        <v/>
      </c>
      <c r="L446" s="8"/>
      <c r="M446" s="8" t="str">
        <f t="shared" ca="1" si="23"/>
        <v>no</v>
      </c>
      <c r="Q446" s="23" t="str" cm="1">
        <f t="array" aca="1" ref="Q446" ca="1">_xlfn.IFS(J446="no","no",$B$10="si","si")</f>
        <v>si</v>
      </c>
    </row>
    <row r="447" spans="1:17" x14ac:dyDescent="0.3">
      <c r="A447" s="65" t="s">
        <v>1842</v>
      </c>
      <c r="B447" s="224" t="s">
        <v>44</v>
      </c>
      <c r="C447" s="225" t="s">
        <v>1843</v>
      </c>
      <c r="D447" s="45" t="s">
        <v>57</v>
      </c>
      <c r="E447" s="44" t="s">
        <v>1844</v>
      </c>
      <c r="F447" s="45" t="s">
        <v>155</v>
      </c>
      <c r="G447" s="46" t="s">
        <v>1845</v>
      </c>
      <c r="H447" s="40">
        <v>44336</v>
      </c>
      <c r="I447" s="41">
        <f>Table16[[#This Row],[Fecha 
de 
expedición]]+1461</f>
        <v>45797</v>
      </c>
      <c r="J447" s="244" t="str">
        <f t="shared" ca="1" si="22"/>
        <v>si</v>
      </c>
      <c r="K447" s="8" t="str">
        <f t="shared" ca="1" si="24"/>
        <v/>
      </c>
      <c r="L447" s="8"/>
      <c r="M447" s="8" t="str">
        <f t="shared" ca="1" si="23"/>
        <v>no</v>
      </c>
      <c r="Q447" s="23" t="str" cm="1">
        <f t="array" aca="1" ref="Q447" ca="1">_xlfn.IFS(J447="no","no",$B$10="si","si")</f>
        <v>si</v>
      </c>
    </row>
    <row r="448" spans="1:17" x14ac:dyDescent="0.3">
      <c r="A448" s="65" t="s">
        <v>1846</v>
      </c>
      <c r="B448" s="224" t="s">
        <v>44</v>
      </c>
      <c r="C448" s="225" t="s">
        <v>1847</v>
      </c>
      <c r="D448" s="45" t="s">
        <v>57</v>
      </c>
      <c r="E448" s="44" t="s">
        <v>1848</v>
      </c>
      <c r="F448" s="45" t="s">
        <v>704</v>
      </c>
      <c r="G448" s="46" t="s">
        <v>9803</v>
      </c>
      <c r="H448" s="40">
        <v>43628</v>
      </c>
      <c r="I448" s="41">
        <f>Table16[[#This Row],[Fecha 
de 
expedición]]+1461</f>
        <v>45089</v>
      </c>
      <c r="J448" s="244" t="str">
        <f t="shared" ca="1" si="22"/>
        <v>no</v>
      </c>
      <c r="K448" s="8" t="str">
        <f t="shared" ca="1" si="24"/>
        <v/>
      </c>
      <c r="L448" s="8"/>
      <c r="M448" s="8" t="str">
        <f t="shared" ca="1" si="23"/>
        <v>si</v>
      </c>
      <c r="Q448" s="23" t="str" cm="1">
        <f t="array" aca="1" ref="Q448" ca="1">_xlfn.IFS(J448="no","no",$B$10="si","si")</f>
        <v>no</v>
      </c>
    </row>
    <row r="449" spans="1:17" x14ac:dyDescent="0.3">
      <c r="A449" s="234" t="s">
        <v>1850</v>
      </c>
      <c r="B449" s="226" t="s">
        <v>44</v>
      </c>
      <c r="C449" s="227" t="s">
        <v>1851</v>
      </c>
      <c r="D449" s="214" t="s">
        <v>57</v>
      </c>
      <c r="E449" s="58" t="s">
        <v>1852</v>
      </c>
      <c r="F449" s="45" t="s">
        <v>892</v>
      </c>
      <c r="G449" s="46" t="s">
        <v>1853</v>
      </c>
      <c r="H449" s="211">
        <v>44872</v>
      </c>
      <c r="I449" s="41">
        <f>Table16[[#This Row],[Fecha 
de 
expedición]]+1461</f>
        <v>46333</v>
      </c>
      <c r="J449" s="228" t="str">
        <f t="shared" ca="1" si="22"/>
        <v>si</v>
      </c>
      <c r="K449" s="8" t="str">
        <f t="shared" ca="1" si="24"/>
        <v/>
      </c>
      <c r="L449" s="8"/>
      <c r="M449" s="8" t="str">
        <f t="shared" ca="1" si="23"/>
        <v>no</v>
      </c>
      <c r="Q449" s="23" t="str" cm="1">
        <f t="array" aca="1" ref="Q449" ca="1">_xlfn.IFS(J449="no","no",$B$10="si","si")</f>
        <v>si</v>
      </c>
    </row>
    <row r="450" spans="1:17" x14ac:dyDescent="0.3">
      <c r="A450" s="65" t="s">
        <v>1854</v>
      </c>
      <c r="B450" s="224" t="s">
        <v>62</v>
      </c>
      <c r="C450" s="225" t="s">
        <v>1855</v>
      </c>
      <c r="D450" s="45" t="s">
        <v>57</v>
      </c>
      <c r="E450" s="44" t="s">
        <v>1856</v>
      </c>
      <c r="F450" s="45" t="s">
        <v>555</v>
      </c>
      <c r="G450" s="46" t="s">
        <v>1857</v>
      </c>
      <c r="H450" s="40">
        <v>42907</v>
      </c>
      <c r="I450" s="41">
        <f>Table16[[#This Row],[Fecha 
de 
expedición]]+1461</f>
        <v>44368</v>
      </c>
      <c r="J450" s="244" t="str">
        <f t="shared" ca="1" si="22"/>
        <v>no</v>
      </c>
      <c r="K450" s="8" t="str">
        <f t="shared" ca="1" si="24"/>
        <v/>
      </c>
      <c r="L450" s="8"/>
      <c r="M450" s="8" t="str">
        <f t="shared" ca="1" si="23"/>
        <v>si</v>
      </c>
      <c r="Q450" s="23" t="str" cm="1">
        <f t="array" aca="1" ref="Q450" ca="1">_xlfn.IFS(J450="no","no",$B$10="si","si")</f>
        <v>no</v>
      </c>
    </row>
    <row r="451" spans="1:17" x14ac:dyDescent="0.3">
      <c r="A451" s="65" t="s">
        <v>1858</v>
      </c>
      <c r="B451" s="224" t="s">
        <v>44</v>
      </c>
      <c r="C451" s="225" t="s">
        <v>1859</v>
      </c>
      <c r="D451" s="45" t="s">
        <v>57</v>
      </c>
      <c r="E451" s="44" t="s">
        <v>1860</v>
      </c>
      <c r="F451" s="45" t="s">
        <v>262</v>
      </c>
      <c r="G451" s="46" t="s">
        <v>1861</v>
      </c>
      <c r="H451" s="40">
        <v>43360</v>
      </c>
      <c r="I451" s="41">
        <f>Table16[[#This Row],[Fecha 
de 
expedición]]+1461</f>
        <v>44821</v>
      </c>
      <c r="J451" s="244" t="str">
        <f t="shared" ca="1" si="22"/>
        <v>no</v>
      </c>
      <c r="K451" s="8" t="str">
        <f t="shared" ca="1" si="24"/>
        <v/>
      </c>
      <c r="L451" s="8"/>
      <c r="M451" s="8" t="str">
        <f t="shared" ca="1" si="23"/>
        <v>si</v>
      </c>
      <c r="Q451" s="23" t="str" cm="1">
        <f t="array" aca="1" ref="Q451" ca="1">_xlfn.IFS(J451="no","no",$B$10="si","si")</f>
        <v>no</v>
      </c>
    </row>
    <row r="452" spans="1:17" x14ac:dyDescent="0.3">
      <c r="A452" s="61" t="s">
        <v>1862</v>
      </c>
      <c r="B452" s="224" t="s">
        <v>44</v>
      </c>
      <c r="C452" s="225" t="s">
        <v>1863</v>
      </c>
      <c r="D452" s="38" t="s">
        <v>57</v>
      </c>
      <c r="E452" s="58" t="s">
        <v>1864</v>
      </c>
      <c r="F452" s="38" t="s">
        <v>53</v>
      </c>
      <c r="G452" s="39" t="s">
        <v>1865</v>
      </c>
      <c r="H452" s="40">
        <v>44399</v>
      </c>
      <c r="I452" s="41">
        <f>Table16[[#This Row],[Fecha 
de 
expedición]]+1461</f>
        <v>45860</v>
      </c>
      <c r="J452" s="244" t="str">
        <f t="shared" ca="1" si="22"/>
        <v>si</v>
      </c>
      <c r="K452" s="8" t="str">
        <f t="shared" ca="1" si="24"/>
        <v/>
      </c>
      <c r="L452" s="8"/>
      <c r="M452" s="8" t="str">
        <f t="shared" ca="1" si="23"/>
        <v>no</v>
      </c>
      <c r="Q452" s="23" t="str" cm="1">
        <f t="array" aca="1" ref="Q452" ca="1">_xlfn.IFS(J452="no","no",$B$10="si","si")</f>
        <v>si</v>
      </c>
    </row>
    <row r="453" spans="1:17" x14ac:dyDescent="0.3">
      <c r="A453" s="65" t="s">
        <v>1866</v>
      </c>
      <c r="B453" s="224" t="s">
        <v>44</v>
      </c>
      <c r="C453" s="225" t="s">
        <v>1867</v>
      </c>
      <c r="D453" s="45" t="s">
        <v>57</v>
      </c>
      <c r="E453" s="44" t="s">
        <v>1868</v>
      </c>
      <c r="F453" s="45" t="s">
        <v>53</v>
      </c>
      <c r="G453" s="46" t="s">
        <v>1869</v>
      </c>
      <c r="H453" s="40">
        <v>43676</v>
      </c>
      <c r="I453" s="41">
        <f>Table16[[#This Row],[Fecha 
de 
expedición]]+1461</f>
        <v>45137</v>
      </c>
      <c r="J453" s="244" t="str">
        <f t="shared" ca="1" si="22"/>
        <v>no</v>
      </c>
      <c r="K453" s="8" t="str">
        <f t="shared" ca="1" si="24"/>
        <v>Debe renovar licencia luego de curso de 8 horas</v>
      </c>
      <c r="L453" s="8"/>
      <c r="M453" s="8" t="str">
        <f t="shared" ca="1" si="23"/>
        <v>si</v>
      </c>
      <c r="Q453" s="23" t="str" cm="1">
        <f t="array" aca="1" ref="Q453" ca="1">_xlfn.IFS(J453="no","no",$B$10="si","si")</f>
        <v>no</v>
      </c>
    </row>
    <row r="454" spans="1:17" x14ac:dyDescent="0.3">
      <c r="A454" s="65" t="s">
        <v>1870</v>
      </c>
      <c r="B454" s="224" t="s">
        <v>44</v>
      </c>
      <c r="C454" s="225" t="s">
        <v>1871</v>
      </c>
      <c r="D454" s="45" t="s">
        <v>57</v>
      </c>
      <c r="E454" s="44" t="s">
        <v>1872</v>
      </c>
      <c r="F454" s="45" t="s">
        <v>74</v>
      </c>
      <c r="G454" s="46" t="s">
        <v>1873</v>
      </c>
      <c r="H454" s="40">
        <v>43817</v>
      </c>
      <c r="I454" s="41">
        <f>Table16[[#This Row],[Fecha 
de 
expedición]]+1461</f>
        <v>45278</v>
      </c>
      <c r="J454" s="244" t="str">
        <f t="shared" ca="1" si="22"/>
        <v>si</v>
      </c>
      <c r="K454" s="8" t="str">
        <f t="shared" ca="1" si="24"/>
        <v/>
      </c>
      <c r="L454" s="8"/>
      <c r="M454" s="8" t="str">
        <f t="shared" ca="1" si="23"/>
        <v>no</v>
      </c>
      <c r="Q454" s="23" t="str" cm="1">
        <f t="array" aca="1" ref="Q454" ca="1">_xlfn.IFS(J454="no","no",$B$10="si","si")</f>
        <v>si</v>
      </c>
    </row>
    <row r="455" spans="1:17" x14ac:dyDescent="0.3">
      <c r="A455" s="213" t="s">
        <v>1874</v>
      </c>
      <c r="B455" s="226" t="s">
        <v>44</v>
      </c>
      <c r="C455" s="227" t="s">
        <v>1875</v>
      </c>
      <c r="D455" s="214" t="s">
        <v>57</v>
      </c>
      <c r="E455" s="241"/>
      <c r="F455" s="45" t="s">
        <v>443</v>
      </c>
      <c r="G455" s="46" t="s">
        <v>1876</v>
      </c>
      <c r="H455" s="211">
        <v>44887</v>
      </c>
      <c r="I455" s="41">
        <f>Table16[[#This Row],[Fecha 
de 
expedición]]+1461</f>
        <v>46348</v>
      </c>
      <c r="J455" s="228" t="str">
        <f t="shared" ca="1" si="22"/>
        <v>si</v>
      </c>
      <c r="K455" s="8" t="str">
        <f t="shared" ca="1" si="24"/>
        <v/>
      </c>
      <c r="L455" s="8"/>
      <c r="M455" s="8" t="str">
        <f t="shared" ca="1" si="23"/>
        <v>no</v>
      </c>
      <c r="Q455" s="23" t="str" cm="1">
        <f t="array" aca="1" ref="Q455" ca="1">_xlfn.IFS(J455="no","no",$B$10="si","si")</f>
        <v>si</v>
      </c>
    </row>
    <row r="456" spans="1:17" x14ac:dyDescent="0.3">
      <c r="A456" s="65" t="s">
        <v>1877</v>
      </c>
      <c r="B456" s="224" t="s">
        <v>44</v>
      </c>
      <c r="C456" s="225" t="s">
        <v>1878</v>
      </c>
      <c r="D456" s="45" t="s">
        <v>57</v>
      </c>
      <c r="E456" s="44" t="s">
        <v>1879</v>
      </c>
      <c r="F456" s="45" t="s">
        <v>1204</v>
      </c>
      <c r="G456" s="46" t="s">
        <v>1880</v>
      </c>
      <c r="H456" s="40">
        <v>44596</v>
      </c>
      <c r="I456" s="41">
        <f>Table16[[#This Row],[Fecha 
de 
expedición]]+1461</f>
        <v>46057</v>
      </c>
      <c r="J456" s="244" t="str">
        <f t="shared" ca="1" si="22"/>
        <v>si</v>
      </c>
      <c r="K456" s="8" t="str">
        <f t="shared" ca="1" si="24"/>
        <v/>
      </c>
      <c r="L456" s="8"/>
      <c r="M456" s="8" t="str">
        <f t="shared" ca="1" si="23"/>
        <v>no</v>
      </c>
      <c r="Q456" s="23" t="str" cm="1">
        <f t="array" aca="1" ref="Q456" ca="1">_xlfn.IFS(J456="no","no",$B$10="si","si")</f>
        <v>si</v>
      </c>
    </row>
    <row r="457" spans="1:17" x14ac:dyDescent="0.3">
      <c r="A457" s="65" t="s">
        <v>1881</v>
      </c>
      <c r="B457" s="224" t="s">
        <v>44</v>
      </c>
      <c r="C457" s="225" t="s">
        <v>1882</v>
      </c>
      <c r="D457" s="45" t="s">
        <v>57</v>
      </c>
      <c r="E457" s="44" t="s">
        <v>1883</v>
      </c>
      <c r="F457" s="45" t="s">
        <v>89</v>
      </c>
      <c r="G457" s="46" t="s">
        <v>1884</v>
      </c>
      <c r="H457" s="40">
        <v>44267</v>
      </c>
      <c r="I457" s="41">
        <f>Table16[[#This Row],[Fecha 
de 
expedición]]+1461</f>
        <v>45728</v>
      </c>
      <c r="J457" s="244" t="str">
        <f t="shared" ca="1" si="22"/>
        <v>si</v>
      </c>
      <c r="K457" s="8" t="str">
        <f t="shared" ca="1" si="24"/>
        <v/>
      </c>
      <c r="L457" s="8"/>
      <c r="M457" s="8" t="str">
        <f t="shared" ca="1" si="23"/>
        <v>no</v>
      </c>
      <c r="Q457" s="23" t="str" cm="1">
        <f t="array" aca="1" ref="Q457" ca="1">_xlfn.IFS(J457="no","no",$B$10="si","si")</f>
        <v>si</v>
      </c>
    </row>
    <row r="458" spans="1:17" x14ac:dyDescent="0.3">
      <c r="A458" s="61" t="s">
        <v>1885</v>
      </c>
      <c r="B458" s="224" t="s">
        <v>44</v>
      </c>
      <c r="C458" s="225" t="s">
        <v>1886</v>
      </c>
      <c r="D458" s="38" t="s">
        <v>46</v>
      </c>
      <c r="E458" s="235" t="s">
        <v>1887</v>
      </c>
      <c r="F458" s="38" t="s">
        <v>124</v>
      </c>
      <c r="G458" s="39" t="s">
        <v>1888</v>
      </c>
      <c r="H458" s="81">
        <v>44706</v>
      </c>
      <c r="I458" s="84">
        <f>Table16[[#This Row],[Fecha 
de 
expedición]]+1461</f>
        <v>46167</v>
      </c>
      <c r="J458" s="244" t="str">
        <f t="shared" ca="1" si="22"/>
        <v>si</v>
      </c>
      <c r="K458" s="8" t="str">
        <f t="shared" ca="1" si="24"/>
        <v/>
      </c>
      <c r="L458" s="8"/>
      <c r="M458" s="8" t="str">
        <f t="shared" ca="1" si="23"/>
        <v>no</v>
      </c>
      <c r="Q458" s="23" t="str" cm="1">
        <f t="array" aca="1" ref="Q458" ca="1">_xlfn.IFS(J458="no","no",$B$10="si","si")</f>
        <v>si</v>
      </c>
    </row>
    <row r="459" spans="1:17" x14ac:dyDescent="0.3">
      <c r="A459" s="65" t="s">
        <v>1889</v>
      </c>
      <c r="B459" s="224" t="s">
        <v>44</v>
      </c>
      <c r="C459" s="225" t="s">
        <v>1890</v>
      </c>
      <c r="D459" s="45" t="s">
        <v>57</v>
      </c>
      <c r="E459" s="44" t="s">
        <v>1891</v>
      </c>
      <c r="F459" s="45" t="s">
        <v>267</v>
      </c>
      <c r="G459" s="46" t="s">
        <v>1892</v>
      </c>
      <c r="H459" s="40">
        <v>44922</v>
      </c>
      <c r="I459" s="41">
        <f>Table16[[#This Row],[Fecha 
de 
expedición]]+1461</f>
        <v>46383</v>
      </c>
      <c r="J459" s="244" t="str">
        <f t="shared" ca="1" si="22"/>
        <v>si</v>
      </c>
      <c r="K459" s="8" t="str">
        <f t="shared" ca="1" si="24"/>
        <v/>
      </c>
      <c r="L459" s="8"/>
      <c r="M459" s="8" t="str">
        <f t="shared" ca="1" si="23"/>
        <v>no</v>
      </c>
      <c r="Q459" s="23" t="str" cm="1">
        <f t="array" aca="1" ref="Q459" ca="1">_xlfn.IFS(J459="no","no",$B$10="si","si")</f>
        <v>si</v>
      </c>
    </row>
    <row r="460" spans="1:17" x14ac:dyDescent="0.3">
      <c r="A460" s="65" t="s">
        <v>1893</v>
      </c>
      <c r="B460" s="224" t="s">
        <v>44</v>
      </c>
      <c r="C460" s="225" t="s">
        <v>1894</v>
      </c>
      <c r="D460" s="45" t="s">
        <v>57</v>
      </c>
      <c r="E460" s="44" t="s">
        <v>1895</v>
      </c>
      <c r="F460" s="45" t="s">
        <v>89</v>
      </c>
      <c r="G460" s="46" t="s">
        <v>1896</v>
      </c>
      <c r="H460" s="40">
        <v>43389</v>
      </c>
      <c r="I460" s="41">
        <f>Table16[[#This Row],[Fecha 
de 
expedición]]+1461</f>
        <v>44850</v>
      </c>
      <c r="J460" s="244" t="str">
        <f t="shared" ca="1" si="22"/>
        <v>no</v>
      </c>
      <c r="K460" s="8" t="str">
        <f t="shared" ca="1" si="24"/>
        <v/>
      </c>
      <c r="L460" s="8"/>
      <c r="M460" s="8" t="str">
        <f t="shared" ca="1" si="23"/>
        <v>si</v>
      </c>
      <c r="Q460" s="23" t="str" cm="1">
        <f t="array" aca="1" ref="Q460" ca="1">_xlfn.IFS(J460="no","no",$B$10="si","si")</f>
        <v>no</v>
      </c>
    </row>
    <row r="461" spans="1:17" x14ac:dyDescent="0.3">
      <c r="A461" s="65" t="s">
        <v>1897</v>
      </c>
      <c r="B461" s="224" t="s">
        <v>44</v>
      </c>
      <c r="C461" s="225" t="s">
        <v>1898</v>
      </c>
      <c r="D461" s="45" t="s">
        <v>46</v>
      </c>
      <c r="E461" s="239" t="s">
        <v>1899</v>
      </c>
      <c r="F461" s="45" t="s">
        <v>929</v>
      </c>
      <c r="G461" s="46" t="s">
        <v>1900</v>
      </c>
      <c r="H461" s="40">
        <v>44831</v>
      </c>
      <c r="I461" s="41">
        <f>Table16[[#This Row],[Fecha 
de 
expedición]]+1461</f>
        <v>46292</v>
      </c>
      <c r="J461" s="244" t="str">
        <f t="shared" ca="1" si="22"/>
        <v>si</v>
      </c>
      <c r="K461" s="8" t="str">
        <f t="shared" ca="1" si="24"/>
        <v/>
      </c>
      <c r="L461" s="8"/>
      <c r="M461" s="8" t="str">
        <f t="shared" ca="1" si="23"/>
        <v>no</v>
      </c>
      <c r="Q461" s="23" t="str" cm="1">
        <f t="array" aca="1" ref="Q461" ca="1">_xlfn.IFS(J461="no","no",$B$10="si","si")</f>
        <v>si</v>
      </c>
    </row>
    <row r="462" spans="1:17" x14ac:dyDescent="0.3">
      <c r="A462" s="61" t="s">
        <v>1901</v>
      </c>
      <c r="B462" s="224" t="s">
        <v>44</v>
      </c>
      <c r="C462" s="225" t="s">
        <v>1902</v>
      </c>
      <c r="D462" s="38" t="s">
        <v>46</v>
      </c>
      <c r="E462" s="235" t="s">
        <v>1903</v>
      </c>
      <c r="F462" s="38" t="s">
        <v>347</v>
      </c>
      <c r="G462" s="39" t="s">
        <v>1904</v>
      </c>
      <c r="H462" s="81">
        <v>44636</v>
      </c>
      <c r="I462" s="84">
        <f>Table16[[#This Row],[Fecha 
de 
expedición]]+1461</f>
        <v>46097</v>
      </c>
      <c r="J462" s="244" t="str">
        <f t="shared" ca="1" si="22"/>
        <v>si</v>
      </c>
      <c r="K462" s="8" t="str">
        <f t="shared" ca="1" si="24"/>
        <v/>
      </c>
      <c r="L462" s="8"/>
      <c r="M462" s="8" t="str">
        <f t="shared" ca="1" si="23"/>
        <v>no</v>
      </c>
      <c r="Q462" s="23" t="str" cm="1">
        <f t="array" aca="1" ref="Q462" ca="1">_xlfn.IFS(J462="no","no",$B$10="si","si")</f>
        <v>si</v>
      </c>
    </row>
    <row r="463" spans="1:17" x14ac:dyDescent="0.3">
      <c r="A463" s="65" t="s">
        <v>1905</v>
      </c>
      <c r="B463" s="224" t="s">
        <v>44</v>
      </c>
      <c r="C463" s="225" t="s">
        <v>1906</v>
      </c>
      <c r="D463" s="45" t="s">
        <v>57</v>
      </c>
      <c r="E463" s="44" t="s">
        <v>1907</v>
      </c>
      <c r="F463" s="45" t="s">
        <v>508</v>
      </c>
      <c r="G463" s="46" t="s">
        <v>1908</v>
      </c>
      <c r="H463" s="40">
        <v>43803</v>
      </c>
      <c r="I463" s="41">
        <f>Table16[[#This Row],[Fecha 
de 
expedición]]+1461</f>
        <v>45264</v>
      </c>
      <c r="J463" s="244" t="str">
        <f t="shared" ca="1" si="22"/>
        <v>si</v>
      </c>
      <c r="K463" s="8" t="str">
        <f t="shared" ca="1" si="24"/>
        <v/>
      </c>
      <c r="L463" s="8"/>
      <c r="M463" s="8" t="str">
        <f t="shared" ca="1" si="23"/>
        <v>no</v>
      </c>
      <c r="Q463" s="23" t="str" cm="1">
        <f t="array" aca="1" ref="Q463" ca="1">_xlfn.IFS(J463="no","no",$B$10="si","si")</f>
        <v>si</v>
      </c>
    </row>
    <row r="464" spans="1:17" x14ac:dyDescent="0.3">
      <c r="A464" s="65" t="s">
        <v>1909</v>
      </c>
      <c r="B464" s="224" t="s">
        <v>44</v>
      </c>
      <c r="C464" s="225" t="s">
        <v>1910</v>
      </c>
      <c r="D464" s="45" t="s">
        <v>46</v>
      </c>
      <c r="E464" s="44" t="s">
        <v>1911</v>
      </c>
      <c r="F464" s="45" t="s">
        <v>443</v>
      </c>
      <c r="G464" s="46" t="s">
        <v>1912</v>
      </c>
      <c r="H464" s="40">
        <v>43846</v>
      </c>
      <c r="I464" s="41">
        <f>Table16[[#This Row],[Fecha 
de 
expedición]]+1461</f>
        <v>45307</v>
      </c>
      <c r="J464" s="244" t="str">
        <f t="shared" ca="1" si="22"/>
        <v>si</v>
      </c>
      <c r="K464" s="8" t="str">
        <f t="shared" ca="1" si="24"/>
        <v/>
      </c>
      <c r="L464" s="8"/>
      <c r="M464" s="8" t="str">
        <f t="shared" ca="1" si="23"/>
        <v>no</v>
      </c>
      <c r="Q464" s="23" t="str" cm="1">
        <f t="array" aca="1" ref="Q464" ca="1">_xlfn.IFS(J464="no","no",$B$10="si","si")</f>
        <v>si</v>
      </c>
    </row>
    <row r="465" spans="1:17" x14ac:dyDescent="0.3">
      <c r="A465" s="63" t="s">
        <v>1913</v>
      </c>
      <c r="B465" s="224" t="s">
        <v>44</v>
      </c>
      <c r="C465" s="225" t="s">
        <v>1914</v>
      </c>
      <c r="D465" s="38" t="s">
        <v>57</v>
      </c>
      <c r="E465" s="37" t="s">
        <v>1915</v>
      </c>
      <c r="F465" s="38" t="s">
        <v>560</v>
      </c>
      <c r="G465" s="39" t="s">
        <v>1916</v>
      </c>
      <c r="H465" s="40">
        <v>44305</v>
      </c>
      <c r="I465" s="41">
        <f>Table16[[#This Row],[Fecha 
de 
expedición]]+1461</f>
        <v>45766</v>
      </c>
      <c r="J465" s="244" t="str">
        <f t="shared" ref="J465:J528" ca="1" si="25">IF(I465&gt;=TODAY(),"si","no")</f>
        <v>si</v>
      </c>
      <c r="K465" s="8" t="str">
        <f t="shared" ca="1" si="24"/>
        <v/>
      </c>
      <c r="L465" s="8"/>
      <c r="M465" s="8" t="str">
        <f t="shared" ref="M465:M528" ca="1" si="26">IF(AND(J465="no",$B$10="si"),"si","no")</f>
        <v>no</v>
      </c>
      <c r="Q465" s="23" t="str" cm="1">
        <f t="array" aca="1" ref="Q465" ca="1">_xlfn.IFS(J465="no","no",$B$10="si","si")</f>
        <v>si</v>
      </c>
    </row>
    <row r="466" spans="1:17" x14ac:dyDescent="0.3">
      <c r="A466" s="65" t="s">
        <v>1917</v>
      </c>
      <c r="B466" s="224" t="s">
        <v>44</v>
      </c>
      <c r="C466" s="225" t="s">
        <v>1918</v>
      </c>
      <c r="D466" s="45" t="s">
        <v>57</v>
      </c>
      <c r="E466" s="44" t="s">
        <v>1919</v>
      </c>
      <c r="F466" s="45" t="s">
        <v>89</v>
      </c>
      <c r="G466" s="46" t="s">
        <v>1920</v>
      </c>
      <c r="H466" s="40">
        <v>44274</v>
      </c>
      <c r="I466" s="41">
        <f>Table16[[#This Row],[Fecha 
de 
expedición]]+1461</f>
        <v>45735</v>
      </c>
      <c r="J466" s="244" t="str">
        <f t="shared" ca="1" si="25"/>
        <v>si</v>
      </c>
      <c r="K466" s="8" t="str">
        <f t="shared" ca="1" si="24"/>
        <v/>
      </c>
      <c r="L466" s="8"/>
      <c r="M466" s="8" t="str">
        <f t="shared" ca="1" si="26"/>
        <v>no</v>
      </c>
      <c r="Q466" s="23" t="str" cm="1">
        <f t="array" aca="1" ref="Q466" ca="1">_xlfn.IFS(J466="no","no",$B$10="si","si")</f>
        <v>si</v>
      </c>
    </row>
    <row r="467" spans="1:17" x14ac:dyDescent="0.3">
      <c r="A467" s="61" t="s">
        <v>1921</v>
      </c>
      <c r="B467" s="224" t="s">
        <v>44</v>
      </c>
      <c r="C467" s="225" t="s">
        <v>1922</v>
      </c>
      <c r="D467" s="38" t="s">
        <v>57</v>
      </c>
      <c r="E467" s="82" t="s">
        <v>1923</v>
      </c>
      <c r="F467" s="38" t="s">
        <v>704</v>
      </c>
      <c r="G467" s="39" t="s">
        <v>1924</v>
      </c>
      <c r="H467" s="81">
        <v>44418</v>
      </c>
      <c r="I467" s="41">
        <f>Table16[[#This Row],[Fecha 
de 
expedición]]+1461</f>
        <v>45879</v>
      </c>
      <c r="J467" s="244" t="str">
        <f t="shared" ca="1" si="25"/>
        <v>si</v>
      </c>
      <c r="K467" s="8" t="str">
        <f t="shared" ca="1" si="24"/>
        <v/>
      </c>
      <c r="L467" s="8"/>
      <c r="M467" s="8" t="str">
        <f t="shared" ca="1" si="26"/>
        <v>no</v>
      </c>
      <c r="Q467" s="23" t="str" cm="1">
        <f t="array" aca="1" ref="Q467" ca="1">_xlfn.IFS(J467="no","no",$B$10="si","si")</f>
        <v>si</v>
      </c>
    </row>
    <row r="468" spans="1:17" x14ac:dyDescent="0.3">
      <c r="A468" s="65" t="s">
        <v>1925</v>
      </c>
      <c r="B468" s="224" t="s">
        <v>44</v>
      </c>
      <c r="C468" s="225" t="s">
        <v>1926</v>
      </c>
      <c r="D468" s="45" t="s">
        <v>57</v>
      </c>
      <c r="E468" s="44" t="s">
        <v>1927</v>
      </c>
      <c r="F468" s="45" t="s">
        <v>929</v>
      </c>
      <c r="G468" s="46" t="s">
        <v>1928</v>
      </c>
      <c r="H468" s="40">
        <v>43440</v>
      </c>
      <c r="I468" s="41">
        <f>Table16[[#This Row],[Fecha 
de 
expedición]]+1461</f>
        <v>44901</v>
      </c>
      <c r="J468" s="244" t="str">
        <f t="shared" ca="1" si="25"/>
        <v>no</v>
      </c>
      <c r="K468" s="8" t="str">
        <f t="shared" ca="1" si="24"/>
        <v/>
      </c>
      <c r="L468" s="8"/>
      <c r="M468" s="8" t="str">
        <f t="shared" ca="1" si="26"/>
        <v>si</v>
      </c>
      <c r="Q468" s="23" t="str" cm="1">
        <f t="array" aca="1" ref="Q468" ca="1">_xlfn.IFS(J468="no","no",$B$10="si","si")</f>
        <v>no</v>
      </c>
    </row>
    <row r="469" spans="1:17" x14ac:dyDescent="0.3">
      <c r="A469" s="65" t="s">
        <v>1929</v>
      </c>
      <c r="B469" s="224" t="s">
        <v>62</v>
      </c>
      <c r="C469" s="225" t="s">
        <v>1930</v>
      </c>
      <c r="D469" s="45" t="s">
        <v>57</v>
      </c>
      <c r="E469" s="194" t="s">
        <v>1931</v>
      </c>
      <c r="F469" s="45" t="s">
        <v>109</v>
      </c>
      <c r="G469" s="46" t="s">
        <v>1932</v>
      </c>
      <c r="H469" s="40">
        <v>42845</v>
      </c>
      <c r="I469" s="41">
        <f>Table16[[#This Row],[Fecha 
de 
expedición]]+1461</f>
        <v>44306</v>
      </c>
      <c r="J469" s="244" t="str">
        <f t="shared" ca="1" si="25"/>
        <v>no</v>
      </c>
      <c r="K469" s="8" t="str">
        <f t="shared" ca="1" si="24"/>
        <v/>
      </c>
      <c r="L469" s="8"/>
      <c r="M469" s="8" t="str">
        <f t="shared" ca="1" si="26"/>
        <v>si</v>
      </c>
      <c r="Q469" s="23" t="str" cm="1">
        <f t="array" aca="1" ref="Q469" ca="1">_xlfn.IFS(J469="no","no",$B$10="si","si")</f>
        <v>no</v>
      </c>
    </row>
    <row r="470" spans="1:17" x14ac:dyDescent="0.3">
      <c r="A470" s="61" t="s">
        <v>1933</v>
      </c>
      <c r="B470" s="224" t="s">
        <v>44</v>
      </c>
      <c r="C470" s="225" t="s">
        <v>1934</v>
      </c>
      <c r="D470" s="45" t="s">
        <v>57</v>
      </c>
      <c r="E470" s="44" t="s">
        <v>1935</v>
      </c>
      <c r="F470" s="45" t="s">
        <v>835</v>
      </c>
      <c r="G470" s="46" t="s">
        <v>1936</v>
      </c>
      <c r="H470" s="40">
        <v>44460</v>
      </c>
      <c r="I470" s="41">
        <f>Table16[[#This Row],[Fecha 
de 
expedición]]+1461</f>
        <v>45921</v>
      </c>
      <c r="J470" s="244" t="str">
        <f t="shared" ca="1" si="25"/>
        <v>si</v>
      </c>
      <c r="K470" s="8" t="str">
        <f t="shared" ca="1" si="24"/>
        <v/>
      </c>
      <c r="L470" s="8"/>
      <c r="M470" s="8" t="str">
        <f t="shared" ca="1" si="26"/>
        <v>no</v>
      </c>
      <c r="Q470" s="23" t="str" cm="1">
        <f t="array" aca="1" ref="Q470" ca="1">_xlfn.IFS(J470="no","no",$B$10="si","si")</f>
        <v>si</v>
      </c>
    </row>
    <row r="471" spans="1:17" x14ac:dyDescent="0.3">
      <c r="A471" s="63" t="s">
        <v>1937</v>
      </c>
      <c r="B471" s="224" t="s">
        <v>44</v>
      </c>
      <c r="C471" s="225" t="s">
        <v>1938</v>
      </c>
      <c r="D471" s="38" t="s">
        <v>57</v>
      </c>
      <c r="E471" s="37" t="s">
        <v>1939</v>
      </c>
      <c r="F471" s="38" t="s">
        <v>1940</v>
      </c>
      <c r="G471" s="39" t="s">
        <v>1941</v>
      </c>
      <c r="H471" s="40">
        <v>44342</v>
      </c>
      <c r="I471" s="41">
        <f>Table16[[#This Row],[Fecha 
de 
expedición]]+1461</f>
        <v>45803</v>
      </c>
      <c r="J471" s="244" t="str">
        <f t="shared" ca="1" si="25"/>
        <v>si</v>
      </c>
      <c r="K471" s="8" t="str">
        <f t="shared" ca="1" si="24"/>
        <v/>
      </c>
      <c r="L471" s="8"/>
      <c r="M471" s="8" t="str">
        <f t="shared" ca="1" si="26"/>
        <v>no</v>
      </c>
      <c r="Q471" s="23" t="str" cm="1">
        <f t="array" aca="1" ref="Q471" ca="1">_xlfn.IFS(J471="no","no",$B$10="si","si")</f>
        <v>si</v>
      </c>
    </row>
    <row r="472" spans="1:17" x14ac:dyDescent="0.3">
      <c r="A472" s="65" t="s">
        <v>1942</v>
      </c>
      <c r="B472" s="224" t="s">
        <v>44</v>
      </c>
      <c r="C472" s="225" t="s">
        <v>1943</v>
      </c>
      <c r="D472" s="45" t="s">
        <v>57</v>
      </c>
      <c r="E472" s="44" t="s">
        <v>1944</v>
      </c>
      <c r="F472" s="45" t="s">
        <v>466</v>
      </c>
      <c r="G472" s="46" t="s">
        <v>1945</v>
      </c>
      <c r="H472" s="40">
        <v>44336</v>
      </c>
      <c r="I472" s="41">
        <f>Table16[[#This Row],[Fecha 
de 
expedición]]+1461</f>
        <v>45797</v>
      </c>
      <c r="J472" s="244" t="str">
        <f t="shared" ca="1" si="25"/>
        <v>si</v>
      </c>
      <c r="K472" s="8" t="str">
        <f t="shared" ca="1" si="24"/>
        <v/>
      </c>
      <c r="L472" s="8"/>
      <c r="M472" s="8" t="str">
        <f t="shared" ca="1" si="26"/>
        <v>no</v>
      </c>
      <c r="Q472" s="23" t="str" cm="1">
        <f t="array" aca="1" ref="Q472" ca="1">_xlfn.IFS(J472="no","no",$B$10="si","si")</f>
        <v>si</v>
      </c>
    </row>
    <row r="473" spans="1:17" x14ac:dyDescent="0.3">
      <c r="A473" s="65" t="s">
        <v>1946</v>
      </c>
      <c r="B473" s="224" t="s">
        <v>44</v>
      </c>
      <c r="C473" s="225" t="s">
        <v>1947</v>
      </c>
      <c r="D473" s="45" t="s">
        <v>57</v>
      </c>
      <c r="E473" s="44" t="s">
        <v>1948</v>
      </c>
      <c r="F473" s="45" t="s">
        <v>1949</v>
      </c>
      <c r="G473" s="46" t="s">
        <v>1950</v>
      </c>
      <c r="H473" s="40">
        <v>44334</v>
      </c>
      <c r="I473" s="41">
        <f>Table16[[#This Row],[Fecha 
de 
expedición]]+1461</f>
        <v>45795</v>
      </c>
      <c r="J473" s="244" t="str">
        <f t="shared" ca="1" si="25"/>
        <v>si</v>
      </c>
      <c r="K473" s="8" t="str">
        <f t="shared" ca="1" si="24"/>
        <v/>
      </c>
      <c r="L473" s="8"/>
      <c r="M473" s="8" t="str">
        <f t="shared" ca="1" si="26"/>
        <v>no</v>
      </c>
      <c r="Q473" s="23" t="str" cm="1">
        <f t="array" aca="1" ref="Q473" ca="1">_xlfn.IFS(J473="no","no",$B$10="si","si")</f>
        <v>si</v>
      </c>
    </row>
    <row r="474" spans="1:17" x14ac:dyDescent="0.3">
      <c r="A474" s="63" t="s">
        <v>1951</v>
      </c>
      <c r="B474" s="224" t="s">
        <v>44</v>
      </c>
      <c r="C474" s="225" t="s">
        <v>1952</v>
      </c>
      <c r="D474" s="38" t="s">
        <v>57</v>
      </c>
      <c r="E474" s="37" t="s">
        <v>1953</v>
      </c>
      <c r="F474" s="38" t="s">
        <v>74</v>
      </c>
      <c r="G474" s="39" t="s">
        <v>1954</v>
      </c>
      <c r="H474" s="40">
        <v>44328</v>
      </c>
      <c r="I474" s="41">
        <f>Table16[[#This Row],[Fecha 
de 
expedición]]+1461</f>
        <v>45789</v>
      </c>
      <c r="J474" s="244" t="str">
        <f t="shared" ca="1" si="25"/>
        <v>si</v>
      </c>
      <c r="K474" s="8" t="str">
        <f t="shared" ca="1" si="24"/>
        <v/>
      </c>
      <c r="L474" s="8"/>
      <c r="M474" s="8" t="str">
        <f t="shared" ca="1" si="26"/>
        <v>no</v>
      </c>
      <c r="Q474" s="23" t="str" cm="1">
        <f t="array" aca="1" ref="Q474" ca="1">_xlfn.IFS(J474="no","no",$B$10="si","si")</f>
        <v>si</v>
      </c>
    </row>
    <row r="475" spans="1:17" x14ac:dyDescent="0.3">
      <c r="A475" s="61" t="s">
        <v>1955</v>
      </c>
      <c r="B475" s="224" t="s">
        <v>44</v>
      </c>
      <c r="C475" s="225" t="s">
        <v>1956</v>
      </c>
      <c r="D475" s="38" t="s">
        <v>57</v>
      </c>
      <c r="E475" s="235" t="s">
        <v>1957</v>
      </c>
      <c r="F475" s="38" t="s">
        <v>555</v>
      </c>
      <c r="G475" s="39" t="s">
        <v>1958</v>
      </c>
      <c r="H475" s="81">
        <v>44616</v>
      </c>
      <c r="I475" s="84">
        <f>Table16[[#This Row],[Fecha 
de 
expedición]]+1461</f>
        <v>46077</v>
      </c>
      <c r="J475" s="244" t="str">
        <f t="shared" ca="1" si="25"/>
        <v>si</v>
      </c>
      <c r="K475" s="8" t="str">
        <f t="shared" ca="1" si="24"/>
        <v/>
      </c>
      <c r="L475" s="8"/>
      <c r="M475" s="8" t="str">
        <f t="shared" ca="1" si="26"/>
        <v>no</v>
      </c>
      <c r="Q475" s="23" t="str" cm="1">
        <f t="array" aca="1" ref="Q475" ca="1">_xlfn.IFS(J475="no","no",$B$10="si","si")</f>
        <v>si</v>
      </c>
    </row>
    <row r="476" spans="1:17" x14ac:dyDescent="0.3">
      <c r="A476" s="213" t="s">
        <v>1959</v>
      </c>
      <c r="B476" s="226" t="s">
        <v>44</v>
      </c>
      <c r="C476" s="227" t="s">
        <v>1960</v>
      </c>
      <c r="D476" s="214" t="s">
        <v>57</v>
      </c>
      <c r="E476" s="58" t="s">
        <v>1961</v>
      </c>
      <c r="F476" s="45" t="s">
        <v>835</v>
      </c>
      <c r="G476" s="46" t="s">
        <v>1962</v>
      </c>
      <c r="H476" s="211">
        <v>44851</v>
      </c>
      <c r="I476" s="41">
        <f>Table16[[#This Row],[Fecha 
de 
expedición]]+1461</f>
        <v>46312</v>
      </c>
      <c r="J476" s="228" t="str">
        <f t="shared" ca="1" si="25"/>
        <v>si</v>
      </c>
      <c r="K476" s="8" t="str">
        <f t="shared" ca="1" si="24"/>
        <v/>
      </c>
      <c r="L476" s="8"/>
      <c r="M476" s="8" t="str">
        <f t="shared" ca="1" si="26"/>
        <v>no</v>
      </c>
      <c r="Q476" s="23" t="str" cm="1">
        <f t="array" aca="1" ref="Q476" ca="1">_xlfn.IFS(J476="no","no",$B$10="si","si")</f>
        <v>si</v>
      </c>
    </row>
    <row r="477" spans="1:17" x14ac:dyDescent="0.3">
      <c r="A477" s="61" t="s">
        <v>1963</v>
      </c>
      <c r="B477" s="224" t="s">
        <v>44</v>
      </c>
      <c r="C477" s="225" t="s">
        <v>1964</v>
      </c>
      <c r="D477" s="38" t="s">
        <v>57</v>
      </c>
      <c r="E477" s="235" t="s">
        <v>1965</v>
      </c>
      <c r="F477" s="38" t="s">
        <v>892</v>
      </c>
      <c r="G477" s="39" t="s">
        <v>1966</v>
      </c>
      <c r="H477" s="81">
        <v>44725</v>
      </c>
      <c r="I477" s="84">
        <f>Table16[[#This Row],[Fecha 
de 
expedición]]+1461</f>
        <v>46186</v>
      </c>
      <c r="J477" s="244" t="str">
        <f t="shared" ca="1" si="25"/>
        <v>si</v>
      </c>
      <c r="K477" s="8" t="str">
        <f t="shared" ca="1" si="24"/>
        <v/>
      </c>
      <c r="L477" s="8"/>
      <c r="M477" s="8" t="str">
        <f t="shared" ca="1" si="26"/>
        <v>no</v>
      </c>
      <c r="Q477" s="23" t="str" cm="1">
        <f t="array" aca="1" ref="Q477" ca="1">_xlfn.IFS(J477="no","no",$B$10="si","si")</f>
        <v>si</v>
      </c>
    </row>
    <row r="478" spans="1:17" x14ac:dyDescent="0.3">
      <c r="A478" s="65" t="s">
        <v>1967</v>
      </c>
      <c r="B478" s="224" t="s">
        <v>44</v>
      </c>
      <c r="C478" s="225" t="s">
        <v>1968</v>
      </c>
      <c r="D478" s="45" t="s">
        <v>57</v>
      </c>
      <c r="E478" s="44" t="s">
        <v>1969</v>
      </c>
      <c r="F478" s="45" t="s">
        <v>453</v>
      </c>
      <c r="G478" s="46" t="s">
        <v>1970</v>
      </c>
      <c r="H478" s="40">
        <v>43628</v>
      </c>
      <c r="I478" s="41">
        <f>Table16[[#This Row],[Fecha 
de 
expedición]]+1461</f>
        <v>45089</v>
      </c>
      <c r="J478" s="244" t="str">
        <f t="shared" ca="1" si="25"/>
        <v>no</v>
      </c>
      <c r="K478" s="8" t="str">
        <f t="shared" ca="1" si="24"/>
        <v/>
      </c>
      <c r="L478" s="8"/>
      <c r="M478" s="8" t="str">
        <f t="shared" ca="1" si="26"/>
        <v>si</v>
      </c>
      <c r="Q478" s="23" t="str" cm="1">
        <f t="array" aca="1" ref="Q478" ca="1">_xlfn.IFS(J478="no","no",$B$10="si","si")</f>
        <v>no</v>
      </c>
    </row>
    <row r="479" spans="1:17" x14ac:dyDescent="0.3">
      <c r="A479" s="65" t="s">
        <v>1971</v>
      </c>
      <c r="B479" s="224" t="s">
        <v>44</v>
      </c>
      <c r="C479" s="225" t="s">
        <v>1972</v>
      </c>
      <c r="D479" s="45" t="s">
        <v>57</v>
      </c>
      <c r="E479" s="44" t="s">
        <v>1973</v>
      </c>
      <c r="F479" s="45" t="s">
        <v>466</v>
      </c>
      <c r="G479" s="46" t="s">
        <v>1974</v>
      </c>
      <c r="H479" s="40">
        <v>44336</v>
      </c>
      <c r="I479" s="41">
        <f>Table16[[#This Row],[Fecha 
de 
expedición]]+1461</f>
        <v>45797</v>
      </c>
      <c r="J479" s="244" t="str">
        <f t="shared" ca="1" si="25"/>
        <v>si</v>
      </c>
      <c r="K479" s="8" t="str">
        <f t="shared" ref="K479:K542" ca="1" si="27">IF(ABS(_xlfn.DAYS(TODAY(),I479))&lt;$B$9,"Debe renovar licencia luego de curso de 8 horas","")</f>
        <v/>
      </c>
      <c r="L479" s="8"/>
      <c r="M479" s="8" t="str">
        <f t="shared" ca="1" si="26"/>
        <v>no</v>
      </c>
      <c r="Q479" s="23" t="str" cm="1">
        <f t="array" aca="1" ref="Q479" ca="1">_xlfn.IFS(J479="no","no",$B$10="si","si")</f>
        <v>si</v>
      </c>
    </row>
    <row r="480" spans="1:17" x14ac:dyDescent="0.3">
      <c r="A480" s="65" t="s">
        <v>1975</v>
      </c>
      <c r="B480" s="224" t="s">
        <v>44</v>
      </c>
      <c r="C480" s="225" t="s">
        <v>1976</v>
      </c>
      <c r="D480" s="45" t="s">
        <v>57</v>
      </c>
      <c r="E480" s="44" t="s">
        <v>1977</v>
      </c>
      <c r="F480" s="45" t="s">
        <v>89</v>
      </c>
      <c r="G480" s="46" t="s">
        <v>1978</v>
      </c>
      <c r="H480" s="40">
        <v>43479</v>
      </c>
      <c r="I480" s="41">
        <f>Table16[[#This Row],[Fecha 
de 
expedición]]+1461</f>
        <v>44940</v>
      </c>
      <c r="J480" s="244" t="str">
        <f t="shared" ca="1" si="25"/>
        <v>no</v>
      </c>
      <c r="K480" s="8" t="str">
        <f t="shared" ca="1" si="27"/>
        <v/>
      </c>
      <c r="L480" s="8"/>
      <c r="M480" s="8" t="str">
        <f t="shared" ca="1" si="26"/>
        <v>si</v>
      </c>
      <c r="Q480" s="23" t="str" cm="1">
        <f t="array" aca="1" ref="Q480" ca="1">_xlfn.IFS(J480="no","no",$B$10="si","si")</f>
        <v>no</v>
      </c>
    </row>
    <row r="481" spans="1:17" x14ac:dyDescent="0.3">
      <c r="A481" s="65" t="s">
        <v>1979</v>
      </c>
      <c r="B481" s="224" t="s">
        <v>44</v>
      </c>
      <c r="C481" s="225" t="s">
        <v>1980</v>
      </c>
      <c r="D481" s="45" t="s">
        <v>57</v>
      </c>
      <c r="E481" s="44" t="s">
        <v>1981</v>
      </c>
      <c r="F481" s="45" t="s">
        <v>402</v>
      </c>
      <c r="G481" s="46" t="s">
        <v>1982</v>
      </c>
      <c r="H481" s="40">
        <v>44895</v>
      </c>
      <c r="I481" s="41">
        <f>Table16[[#This Row],[Fecha 
de 
expedición]]+1461</f>
        <v>46356</v>
      </c>
      <c r="J481" s="244" t="str">
        <f t="shared" ca="1" si="25"/>
        <v>si</v>
      </c>
      <c r="K481" s="8" t="str">
        <f t="shared" ca="1" si="27"/>
        <v/>
      </c>
      <c r="L481" s="8"/>
      <c r="M481" s="8" t="str">
        <f t="shared" ca="1" si="26"/>
        <v>no</v>
      </c>
      <c r="Q481" s="23" t="str" cm="1">
        <f t="array" aca="1" ref="Q481" ca="1">_xlfn.IFS(J481="no","no",$B$10="si","si")</f>
        <v>si</v>
      </c>
    </row>
    <row r="482" spans="1:17" x14ac:dyDescent="0.3">
      <c r="A482" s="61" t="s">
        <v>1983</v>
      </c>
      <c r="B482" s="224" t="s">
        <v>44</v>
      </c>
      <c r="C482" s="225" t="s">
        <v>1984</v>
      </c>
      <c r="D482" s="38" t="s">
        <v>57</v>
      </c>
      <c r="E482" s="235" t="s">
        <v>1985</v>
      </c>
      <c r="F482" s="38" t="s">
        <v>443</v>
      </c>
      <c r="G482" s="39" t="s">
        <v>1986</v>
      </c>
      <c r="H482" s="81">
        <v>44714</v>
      </c>
      <c r="I482" s="84">
        <f>Table16[[#This Row],[Fecha 
de 
expedición]]+1461</f>
        <v>46175</v>
      </c>
      <c r="J482" s="244" t="str">
        <f t="shared" ca="1" si="25"/>
        <v>si</v>
      </c>
      <c r="K482" s="8" t="str">
        <f t="shared" ca="1" si="27"/>
        <v/>
      </c>
      <c r="L482" s="8"/>
      <c r="M482" s="8" t="str">
        <f t="shared" ca="1" si="26"/>
        <v>no</v>
      </c>
      <c r="Q482" s="23" t="str" cm="1">
        <f t="array" aca="1" ref="Q482" ca="1">_xlfn.IFS(J482="no","no",$B$10="si","si")</f>
        <v>si</v>
      </c>
    </row>
    <row r="483" spans="1:17" x14ac:dyDescent="0.3">
      <c r="A483" s="65" t="s">
        <v>1987</v>
      </c>
      <c r="B483" s="224" t="s">
        <v>44</v>
      </c>
      <c r="C483" s="225" t="s">
        <v>1988</v>
      </c>
      <c r="D483" s="45" t="s">
        <v>57</v>
      </c>
      <c r="E483" s="44" t="s">
        <v>1989</v>
      </c>
      <c r="F483" s="45" t="s">
        <v>508</v>
      </c>
      <c r="G483" s="46" t="s">
        <v>9809</v>
      </c>
      <c r="H483" s="40">
        <v>43551</v>
      </c>
      <c r="I483" s="41">
        <f>Table16[[#This Row],[Fecha 
de 
expedición]]+1461</f>
        <v>45012</v>
      </c>
      <c r="J483" s="244" t="str">
        <f t="shared" ca="1" si="25"/>
        <v>no</v>
      </c>
      <c r="K483" s="8" t="str">
        <f t="shared" ca="1" si="27"/>
        <v/>
      </c>
      <c r="L483" s="8"/>
      <c r="M483" s="8" t="str">
        <f t="shared" ca="1" si="26"/>
        <v>si</v>
      </c>
      <c r="Q483" s="23" t="str" cm="1">
        <f t="array" aca="1" ref="Q483" ca="1">_xlfn.IFS(J483="no","no",$B$10="si","si")</f>
        <v>no</v>
      </c>
    </row>
    <row r="484" spans="1:17" x14ac:dyDescent="0.3">
      <c r="A484" s="61" t="s">
        <v>1991</v>
      </c>
      <c r="B484" s="224" t="s">
        <v>44</v>
      </c>
      <c r="C484" s="225" t="s">
        <v>1992</v>
      </c>
      <c r="D484" s="38" t="s">
        <v>57</v>
      </c>
      <c r="E484" s="235" t="s">
        <v>1993</v>
      </c>
      <c r="F484" s="38" t="s">
        <v>704</v>
      </c>
      <c r="G484" s="39" t="s">
        <v>1994</v>
      </c>
      <c r="H484" s="81">
        <v>44550</v>
      </c>
      <c r="I484" s="84">
        <f>Table16[[#This Row],[Fecha 
de 
expedición]]+1461</f>
        <v>46011</v>
      </c>
      <c r="J484" s="244" t="str">
        <f t="shared" ca="1" si="25"/>
        <v>si</v>
      </c>
      <c r="K484" s="8" t="str">
        <f t="shared" ca="1" si="27"/>
        <v/>
      </c>
      <c r="L484" s="8"/>
      <c r="M484" s="8" t="str">
        <f t="shared" ca="1" si="26"/>
        <v>no</v>
      </c>
      <c r="Q484" s="23" t="str" cm="1">
        <f t="array" aca="1" ref="Q484" ca="1">_xlfn.IFS(J484="no","no",$B$10="si","si")</f>
        <v>si</v>
      </c>
    </row>
    <row r="485" spans="1:17" x14ac:dyDescent="0.3">
      <c r="A485" s="65" t="s">
        <v>1995</v>
      </c>
      <c r="B485" s="224" t="s">
        <v>44</v>
      </c>
      <c r="C485" s="225" t="s">
        <v>1996</v>
      </c>
      <c r="D485" s="45" t="s">
        <v>57</v>
      </c>
      <c r="E485" s="44" t="s">
        <v>1997</v>
      </c>
      <c r="F485" s="45" t="s">
        <v>194</v>
      </c>
      <c r="G485" s="46" t="s">
        <v>1998</v>
      </c>
      <c r="H485" s="40">
        <v>43551</v>
      </c>
      <c r="I485" s="41">
        <f>Table16[[#This Row],[Fecha 
de 
expedición]]+1461</f>
        <v>45012</v>
      </c>
      <c r="J485" s="244" t="str">
        <f t="shared" ca="1" si="25"/>
        <v>no</v>
      </c>
      <c r="K485" s="8" t="str">
        <f t="shared" ca="1" si="27"/>
        <v/>
      </c>
      <c r="L485" s="8"/>
      <c r="M485" s="8" t="str">
        <f t="shared" ca="1" si="26"/>
        <v>si</v>
      </c>
      <c r="Q485" s="23" t="str" cm="1">
        <f t="array" aca="1" ref="Q485" ca="1">_xlfn.IFS(J485="no","no",$B$10="si","si")</f>
        <v>no</v>
      </c>
    </row>
    <row r="486" spans="1:17" x14ac:dyDescent="0.3">
      <c r="A486" s="65" t="s">
        <v>1999</v>
      </c>
      <c r="B486" s="224" t="s">
        <v>44</v>
      </c>
      <c r="C486" s="225" t="s">
        <v>2000</v>
      </c>
      <c r="D486" s="45" t="s">
        <v>57</v>
      </c>
      <c r="E486" s="44" t="s">
        <v>2001</v>
      </c>
      <c r="F486" s="45" t="s">
        <v>325</v>
      </c>
      <c r="G486" s="46" t="s">
        <v>2002</v>
      </c>
      <c r="H486" s="40">
        <v>44333</v>
      </c>
      <c r="I486" s="41">
        <f>Table16[[#This Row],[Fecha 
de 
expedición]]+1461</f>
        <v>45794</v>
      </c>
      <c r="J486" s="244" t="str">
        <f t="shared" ca="1" si="25"/>
        <v>si</v>
      </c>
      <c r="K486" s="8" t="str">
        <f t="shared" ca="1" si="27"/>
        <v/>
      </c>
      <c r="L486" s="8"/>
      <c r="M486" s="8" t="str">
        <f t="shared" ca="1" si="26"/>
        <v>no</v>
      </c>
      <c r="Q486" s="23" t="str" cm="1">
        <f t="array" aca="1" ref="Q486" ca="1">_xlfn.IFS(J486="no","no",$B$10="si","si")</f>
        <v>si</v>
      </c>
    </row>
    <row r="487" spans="1:17" x14ac:dyDescent="0.3">
      <c r="A487" s="65" t="s">
        <v>2003</v>
      </c>
      <c r="B487" s="224" t="s">
        <v>44</v>
      </c>
      <c r="C487" s="225" t="s">
        <v>2004</v>
      </c>
      <c r="D487" s="45" t="s">
        <v>57</v>
      </c>
      <c r="E487" s="44" t="s">
        <v>2005</v>
      </c>
      <c r="F487" s="45" t="s">
        <v>2006</v>
      </c>
      <c r="G487" s="46" t="s">
        <v>2007</v>
      </c>
      <c r="H487" s="40">
        <v>44331</v>
      </c>
      <c r="I487" s="41">
        <f>Table16[[#This Row],[Fecha 
de 
expedición]]+1461</f>
        <v>45792</v>
      </c>
      <c r="J487" s="244" t="str">
        <f t="shared" ca="1" si="25"/>
        <v>si</v>
      </c>
      <c r="K487" s="8" t="str">
        <f t="shared" ca="1" si="27"/>
        <v/>
      </c>
      <c r="L487" s="8"/>
      <c r="M487" s="8" t="str">
        <f t="shared" ca="1" si="26"/>
        <v>no</v>
      </c>
      <c r="Q487" s="23" t="str" cm="1">
        <f t="array" aca="1" ref="Q487" ca="1">_xlfn.IFS(J487="no","no",$B$10="si","si")</f>
        <v>si</v>
      </c>
    </row>
    <row r="488" spans="1:17" x14ac:dyDescent="0.3">
      <c r="A488" s="65" t="s">
        <v>2008</v>
      </c>
      <c r="B488" s="224" t="s">
        <v>44</v>
      </c>
      <c r="C488" s="225" t="s">
        <v>2009</v>
      </c>
      <c r="D488" s="45" t="s">
        <v>46</v>
      </c>
      <c r="E488" s="44" t="s">
        <v>2010</v>
      </c>
      <c r="F488" s="45" t="s">
        <v>53</v>
      </c>
      <c r="G488" s="46" t="s">
        <v>2011</v>
      </c>
      <c r="H488" s="40">
        <v>44331</v>
      </c>
      <c r="I488" s="41">
        <f>Table16[[#This Row],[Fecha 
de 
expedición]]+1461</f>
        <v>45792</v>
      </c>
      <c r="J488" s="244" t="str">
        <f t="shared" ca="1" si="25"/>
        <v>si</v>
      </c>
      <c r="K488" s="8" t="str">
        <f t="shared" ca="1" si="27"/>
        <v/>
      </c>
      <c r="L488" s="8"/>
      <c r="M488" s="8" t="str">
        <f t="shared" ca="1" si="26"/>
        <v>no</v>
      </c>
      <c r="Q488" s="23" t="str" cm="1">
        <f t="array" aca="1" ref="Q488" ca="1">_xlfn.IFS(J488="no","no",$B$10="si","si")</f>
        <v>si</v>
      </c>
    </row>
    <row r="489" spans="1:17" x14ac:dyDescent="0.3">
      <c r="A489" s="65" t="s">
        <v>2012</v>
      </c>
      <c r="B489" s="224" t="s">
        <v>44</v>
      </c>
      <c r="C489" s="225" t="s">
        <v>2013</v>
      </c>
      <c r="D489" s="45" t="s">
        <v>57</v>
      </c>
      <c r="E489" s="44" t="s">
        <v>2014</v>
      </c>
      <c r="F489" s="45" t="s">
        <v>89</v>
      </c>
      <c r="G489" s="46" t="s">
        <v>2015</v>
      </c>
      <c r="H489" s="40">
        <v>44909</v>
      </c>
      <c r="I489" s="41">
        <f>Table16[[#This Row],[Fecha 
de 
expedición]]+1461</f>
        <v>46370</v>
      </c>
      <c r="J489" s="244" t="str">
        <f t="shared" ca="1" si="25"/>
        <v>si</v>
      </c>
      <c r="K489" s="8" t="str">
        <f t="shared" ca="1" si="27"/>
        <v/>
      </c>
      <c r="L489" s="8"/>
      <c r="M489" s="8" t="str">
        <f t="shared" ca="1" si="26"/>
        <v>no</v>
      </c>
      <c r="Q489" s="23" t="str" cm="1">
        <f t="array" aca="1" ref="Q489" ca="1">_xlfn.IFS(J489="no","no",$B$10="si","si")</f>
        <v>si</v>
      </c>
    </row>
    <row r="490" spans="1:17" x14ac:dyDescent="0.3">
      <c r="A490" s="65" t="s">
        <v>2016</v>
      </c>
      <c r="B490" s="224" t="s">
        <v>44</v>
      </c>
      <c r="C490" s="225" t="s">
        <v>2017</v>
      </c>
      <c r="D490" s="45" t="s">
        <v>57</v>
      </c>
      <c r="E490" s="44" t="s">
        <v>2018</v>
      </c>
      <c r="F490" s="45" t="s">
        <v>89</v>
      </c>
      <c r="G490" s="46" t="s">
        <v>2019</v>
      </c>
      <c r="H490" s="40">
        <v>44887</v>
      </c>
      <c r="I490" s="41">
        <f>Table16[[#This Row],[Fecha 
de 
expedición]]+1461</f>
        <v>46348</v>
      </c>
      <c r="J490" s="244" t="str">
        <f t="shared" ca="1" si="25"/>
        <v>si</v>
      </c>
      <c r="K490" s="8" t="str">
        <f t="shared" ca="1" si="27"/>
        <v/>
      </c>
      <c r="L490" s="8"/>
      <c r="M490" s="8" t="str">
        <f t="shared" ca="1" si="26"/>
        <v>no</v>
      </c>
      <c r="Q490" s="23" t="str" cm="1">
        <f t="array" aca="1" ref="Q490" ca="1">_xlfn.IFS(J490="no","no",$B$10="si","si")</f>
        <v>si</v>
      </c>
    </row>
    <row r="491" spans="1:17" x14ac:dyDescent="0.3">
      <c r="A491" s="65" t="s">
        <v>2020</v>
      </c>
      <c r="B491" s="224" t="s">
        <v>44</v>
      </c>
      <c r="C491" s="225" t="s">
        <v>2021</v>
      </c>
      <c r="D491" s="45" t="s">
        <v>57</v>
      </c>
      <c r="E491" s="239" t="s">
        <v>2022</v>
      </c>
      <c r="F491" s="45" t="s">
        <v>425</v>
      </c>
      <c r="G491" s="46" t="s">
        <v>2023</v>
      </c>
      <c r="H491" s="40">
        <v>44887</v>
      </c>
      <c r="I491" s="41">
        <f>Table16[[#This Row],[Fecha 
de 
expedición]]+1461</f>
        <v>46348</v>
      </c>
      <c r="J491" s="244" t="str">
        <f t="shared" ca="1" si="25"/>
        <v>si</v>
      </c>
      <c r="K491" s="8" t="str">
        <f t="shared" ca="1" si="27"/>
        <v/>
      </c>
      <c r="L491" s="8"/>
      <c r="M491" s="8" t="str">
        <f t="shared" ca="1" si="26"/>
        <v>no</v>
      </c>
      <c r="Q491" s="23" t="str" cm="1">
        <f t="array" aca="1" ref="Q491" ca="1">_xlfn.IFS(J491="no","no",$B$10="si","si")</f>
        <v>si</v>
      </c>
    </row>
    <row r="492" spans="1:17" x14ac:dyDescent="0.3">
      <c r="A492" s="65" t="s">
        <v>2024</v>
      </c>
      <c r="B492" s="224" t="s">
        <v>44</v>
      </c>
      <c r="C492" s="225" t="s">
        <v>2025</v>
      </c>
      <c r="D492" s="45" t="s">
        <v>57</v>
      </c>
      <c r="E492" s="44" t="s">
        <v>2026</v>
      </c>
      <c r="F492" s="45" t="s">
        <v>89</v>
      </c>
      <c r="G492" s="46" t="s">
        <v>2027</v>
      </c>
      <c r="H492" s="40">
        <v>44887</v>
      </c>
      <c r="I492" s="41">
        <f>Table16[[#This Row],[Fecha 
de 
expedición]]+1461</f>
        <v>46348</v>
      </c>
      <c r="J492" s="244" t="str">
        <f t="shared" ca="1" si="25"/>
        <v>si</v>
      </c>
      <c r="K492" s="8" t="str">
        <f t="shared" ca="1" si="27"/>
        <v/>
      </c>
      <c r="L492" s="8"/>
      <c r="M492" s="8" t="str">
        <f t="shared" ca="1" si="26"/>
        <v>no</v>
      </c>
      <c r="Q492" s="23" t="str" cm="1">
        <f t="array" aca="1" ref="Q492" ca="1">_xlfn.IFS(J492="no","no",$B$10="si","si")</f>
        <v>si</v>
      </c>
    </row>
    <row r="493" spans="1:17" x14ac:dyDescent="0.3">
      <c r="A493" s="65" t="s">
        <v>2028</v>
      </c>
      <c r="B493" s="224" t="s">
        <v>44</v>
      </c>
      <c r="C493" s="225" t="s">
        <v>2029</v>
      </c>
      <c r="D493" s="45" t="s">
        <v>57</v>
      </c>
      <c r="E493" s="239" t="s">
        <v>2030</v>
      </c>
      <c r="F493" s="45" t="s">
        <v>89</v>
      </c>
      <c r="G493" s="46" t="s">
        <v>2031</v>
      </c>
      <c r="H493" s="40">
        <v>44887</v>
      </c>
      <c r="I493" s="41">
        <f>Table16[[#This Row],[Fecha 
de 
expedición]]+1461</f>
        <v>46348</v>
      </c>
      <c r="J493" s="244" t="str">
        <f t="shared" ca="1" si="25"/>
        <v>si</v>
      </c>
      <c r="K493" s="8" t="str">
        <f t="shared" ca="1" si="27"/>
        <v/>
      </c>
      <c r="L493" s="8"/>
      <c r="M493" s="8" t="str">
        <f t="shared" ca="1" si="26"/>
        <v>no</v>
      </c>
      <c r="Q493" s="23" t="str" cm="1">
        <f t="array" aca="1" ref="Q493" ca="1">_xlfn.IFS(J493="no","no",$B$10="si","si")</f>
        <v>si</v>
      </c>
    </row>
    <row r="494" spans="1:17" x14ac:dyDescent="0.3">
      <c r="A494" s="65" t="s">
        <v>2032</v>
      </c>
      <c r="B494" s="224" t="s">
        <v>44</v>
      </c>
      <c r="C494" s="225" t="s">
        <v>2033</v>
      </c>
      <c r="D494" s="45" t="s">
        <v>57</v>
      </c>
      <c r="E494" s="44" t="s">
        <v>2034</v>
      </c>
      <c r="F494" s="45" t="s">
        <v>204</v>
      </c>
      <c r="G494" s="46" t="s">
        <v>9814</v>
      </c>
      <c r="H494" s="40">
        <v>43608</v>
      </c>
      <c r="I494" s="41">
        <f>Table16[[#This Row],[Fecha 
de 
expedición]]+1461</f>
        <v>45069</v>
      </c>
      <c r="J494" s="244" t="str">
        <f t="shared" ca="1" si="25"/>
        <v>no</v>
      </c>
      <c r="K494" s="8" t="str">
        <f t="shared" ca="1" si="27"/>
        <v/>
      </c>
      <c r="L494" s="8"/>
      <c r="M494" s="8" t="str">
        <f t="shared" ca="1" si="26"/>
        <v>si</v>
      </c>
      <c r="Q494" s="23" t="str" cm="1">
        <f t="array" aca="1" ref="Q494" ca="1">_xlfn.IFS(J494="no","no",$B$10="si","si")</f>
        <v>no</v>
      </c>
    </row>
    <row r="495" spans="1:17" x14ac:dyDescent="0.3">
      <c r="A495" s="213" t="s">
        <v>2036</v>
      </c>
      <c r="B495" s="226" t="s">
        <v>44</v>
      </c>
      <c r="C495" s="227" t="s">
        <v>2037</v>
      </c>
      <c r="D495" s="214" t="s">
        <v>57</v>
      </c>
      <c r="E495" s="58" t="s">
        <v>2038</v>
      </c>
      <c r="F495" s="45" t="s">
        <v>69</v>
      </c>
      <c r="G495" s="46" t="s">
        <v>2039</v>
      </c>
      <c r="H495" s="211">
        <v>44804</v>
      </c>
      <c r="I495" s="212">
        <f>Table16[[#This Row],[Fecha 
de 
expedición]]+1461</f>
        <v>46265</v>
      </c>
      <c r="J495" s="228" t="str">
        <f t="shared" ca="1" si="25"/>
        <v>si</v>
      </c>
      <c r="K495" s="8" t="str">
        <f t="shared" ca="1" si="27"/>
        <v/>
      </c>
      <c r="L495" s="8"/>
      <c r="M495" s="8" t="str">
        <f t="shared" ca="1" si="26"/>
        <v>no</v>
      </c>
      <c r="Q495" s="23" t="str" cm="1">
        <f t="array" aca="1" ref="Q495" ca="1">_xlfn.IFS(J495="no","no",$B$10="si","si")</f>
        <v>si</v>
      </c>
    </row>
    <row r="496" spans="1:17" x14ac:dyDescent="0.3">
      <c r="A496" s="65" t="s">
        <v>2040</v>
      </c>
      <c r="B496" s="224" t="s">
        <v>44</v>
      </c>
      <c r="C496" s="225" t="s">
        <v>2041</v>
      </c>
      <c r="D496" s="45" t="s">
        <v>57</v>
      </c>
      <c r="E496" s="44" t="s">
        <v>2042</v>
      </c>
      <c r="F496" s="45" t="s">
        <v>453</v>
      </c>
      <c r="G496" s="46" t="s">
        <v>2043</v>
      </c>
      <c r="H496" s="40">
        <v>44798</v>
      </c>
      <c r="I496" s="41">
        <f>Table16[[#This Row],[Fecha 
de 
expedición]]+1461</f>
        <v>46259</v>
      </c>
      <c r="J496" s="244" t="str">
        <f t="shared" ca="1" si="25"/>
        <v>si</v>
      </c>
      <c r="K496" s="8" t="str">
        <f t="shared" ca="1" si="27"/>
        <v/>
      </c>
      <c r="L496" s="8"/>
      <c r="M496" s="8" t="str">
        <f t="shared" ca="1" si="26"/>
        <v>no</v>
      </c>
      <c r="Q496" s="23" t="str" cm="1">
        <f t="array" aca="1" ref="Q496" ca="1">_xlfn.IFS(J496="no","no",$B$10="si","si")</f>
        <v>si</v>
      </c>
    </row>
    <row r="497" spans="1:17" x14ac:dyDescent="0.3">
      <c r="A497" s="65" t="s">
        <v>2044</v>
      </c>
      <c r="B497" s="224" t="s">
        <v>44</v>
      </c>
      <c r="C497" s="225" t="s">
        <v>2045</v>
      </c>
      <c r="D497" s="45" t="s">
        <v>57</v>
      </c>
      <c r="E497" s="44" t="s">
        <v>2046</v>
      </c>
      <c r="F497" s="45" t="s">
        <v>119</v>
      </c>
      <c r="G497" s="46" t="s">
        <v>2047</v>
      </c>
      <c r="H497" s="40">
        <v>44743</v>
      </c>
      <c r="I497" s="41">
        <f>Table16[[#This Row],[Fecha 
de 
expedición]]+1461</f>
        <v>46204</v>
      </c>
      <c r="J497" s="244" t="str">
        <f t="shared" ca="1" si="25"/>
        <v>si</v>
      </c>
      <c r="K497" s="8" t="str">
        <f t="shared" ca="1" si="27"/>
        <v/>
      </c>
      <c r="L497" s="8"/>
      <c r="M497" s="8" t="str">
        <f t="shared" ca="1" si="26"/>
        <v>no</v>
      </c>
      <c r="Q497" s="23" t="str" cm="1">
        <f t="array" aca="1" ref="Q497" ca="1">_xlfn.IFS(J497="no","no",$B$10="si","si")</f>
        <v>si</v>
      </c>
    </row>
    <row r="498" spans="1:17" x14ac:dyDescent="0.3">
      <c r="A498" s="63" t="s">
        <v>2048</v>
      </c>
      <c r="B498" s="224" t="s">
        <v>44</v>
      </c>
      <c r="C498" s="225" t="s">
        <v>2049</v>
      </c>
      <c r="D498" s="38" t="s">
        <v>57</v>
      </c>
      <c r="E498" s="37" t="s">
        <v>2050</v>
      </c>
      <c r="F498" s="38" t="s">
        <v>129</v>
      </c>
      <c r="G498" s="39" t="s">
        <v>2051</v>
      </c>
      <c r="H498" s="40">
        <v>44305</v>
      </c>
      <c r="I498" s="41">
        <f>Table16[[#This Row],[Fecha 
de 
expedición]]+1461</f>
        <v>45766</v>
      </c>
      <c r="J498" s="244" t="str">
        <f t="shared" ca="1" si="25"/>
        <v>si</v>
      </c>
      <c r="K498" s="8" t="str">
        <f t="shared" ca="1" si="27"/>
        <v/>
      </c>
      <c r="L498" s="8"/>
      <c r="M498" s="8" t="str">
        <f t="shared" ca="1" si="26"/>
        <v>no</v>
      </c>
      <c r="Q498" s="23" t="str" cm="1">
        <f t="array" aca="1" ref="Q498" ca="1">_xlfn.IFS(J498="no","no",$B$10="si","si")</f>
        <v>si</v>
      </c>
    </row>
    <row r="499" spans="1:17" x14ac:dyDescent="0.3">
      <c r="A499" s="65" t="s">
        <v>2052</v>
      </c>
      <c r="B499" s="224" t="s">
        <v>44</v>
      </c>
      <c r="C499" s="225" t="s">
        <v>2053</v>
      </c>
      <c r="D499" s="45" t="s">
        <v>57</v>
      </c>
      <c r="E499" s="44" t="s">
        <v>2054</v>
      </c>
      <c r="F499" s="45" t="s">
        <v>655</v>
      </c>
      <c r="G499" s="46" t="s">
        <v>2055</v>
      </c>
      <c r="H499" s="40">
        <v>44331</v>
      </c>
      <c r="I499" s="41">
        <f>Table16[[#This Row],[Fecha 
de 
expedición]]+1461</f>
        <v>45792</v>
      </c>
      <c r="J499" s="244" t="str">
        <f t="shared" ca="1" si="25"/>
        <v>si</v>
      </c>
      <c r="K499" s="8" t="str">
        <f t="shared" ca="1" si="27"/>
        <v/>
      </c>
      <c r="L499" s="8"/>
      <c r="M499" s="8" t="str">
        <f t="shared" ca="1" si="26"/>
        <v>no</v>
      </c>
      <c r="Q499" s="23" t="str" cm="1">
        <f t="array" aca="1" ref="Q499" ca="1">_xlfn.IFS(J499="no","no",$B$10="si","si")</f>
        <v>si</v>
      </c>
    </row>
    <row r="500" spans="1:17" x14ac:dyDescent="0.3">
      <c r="A500" s="65" t="s">
        <v>2056</v>
      </c>
      <c r="B500" s="224" t="s">
        <v>44</v>
      </c>
      <c r="C500" s="225" t="s">
        <v>2057</v>
      </c>
      <c r="D500" s="45" t="s">
        <v>57</v>
      </c>
      <c r="E500" s="44" t="s">
        <v>2058</v>
      </c>
      <c r="F500" s="45" t="s">
        <v>425</v>
      </c>
      <c r="G500" s="46" t="s">
        <v>2059</v>
      </c>
      <c r="H500" s="40">
        <v>44273</v>
      </c>
      <c r="I500" s="41">
        <f>Table16[[#This Row],[Fecha 
de 
expedición]]+1461</f>
        <v>45734</v>
      </c>
      <c r="J500" s="244" t="str">
        <f t="shared" ca="1" si="25"/>
        <v>si</v>
      </c>
      <c r="K500" s="8" t="str">
        <f t="shared" ca="1" si="27"/>
        <v/>
      </c>
      <c r="L500" s="8"/>
      <c r="M500" s="8" t="str">
        <f t="shared" ca="1" si="26"/>
        <v>no</v>
      </c>
      <c r="Q500" s="23" t="str" cm="1">
        <f t="array" aca="1" ref="Q500" ca="1">_xlfn.IFS(J500="no","no",$B$10="si","si")</f>
        <v>si</v>
      </c>
    </row>
    <row r="501" spans="1:17" x14ac:dyDescent="0.3">
      <c r="A501" s="61" t="s">
        <v>2060</v>
      </c>
      <c r="B501" s="224" t="s">
        <v>44</v>
      </c>
      <c r="C501" s="225" t="s">
        <v>2061</v>
      </c>
      <c r="D501" s="38" t="s">
        <v>57</v>
      </c>
      <c r="E501" s="235" t="s">
        <v>2062</v>
      </c>
      <c r="F501" s="38" t="s">
        <v>53</v>
      </c>
      <c r="G501" s="39" t="s">
        <v>2063</v>
      </c>
      <c r="H501" s="81">
        <v>44550</v>
      </c>
      <c r="I501" s="84">
        <f>Table16[[#This Row],[Fecha 
de 
expedición]]+1461</f>
        <v>46011</v>
      </c>
      <c r="J501" s="244" t="str">
        <f t="shared" ca="1" si="25"/>
        <v>si</v>
      </c>
      <c r="K501" s="8" t="str">
        <f t="shared" ca="1" si="27"/>
        <v/>
      </c>
      <c r="L501" s="8"/>
      <c r="M501" s="8" t="str">
        <f t="shared" ca="1" si="26"/>
        <v>no</v>
      </c>
      <c r="Q501" s="23" t="str" cm="1">
        <f t="array" aca="1" ref="Q501" ca="1">_xlfn.IFS(J501="no","no",$B$10="si","si")</f>
        <v>si</v>
      </c>
    </row>
    <row r="502" spans="1:17" x14ac:dyDescent="0.3">
      <c r="A502" s="65" t="s">
        <v>2064</v>
      </c>
      <c r="B502" s="224" t="s">
        <v>44</v>
      </c>
      <c r="C502" s="225" t="s">
        <v>2065</v>
      </c>
      <c r="D502" s="45" t="s">
        <v>57</v>
      </c>
      <c r="E502" s="44" t="s">
        <v>2066</v>
      </c>
      <c r="F502" s="45" t="s">
        <v>709</v>
      </c>
      <c r="G502" s="46" t="s">
        <v>2067</v>
      </c>
      <c r="H502" s="40">
        <v>43518</v>
      </c>
      <c r="I502" s="41">
        <f>Table16[[#This Row],[Fecha 
de 
expedición]]+1461</f>
        <v>44979</v>
      </c>
      <c r="J502" s="244" t="str">
        <f t="shared" ca="1" si="25"/>
        <v>no</v>
      </c>
      <c r="K502" s="8" t="str">
        <f t="shared" ca="1" si="27"/>
        <v/>
      </c>
      <c r="L502" s="8"/>
      <c r="M502" s="8" t="str">
        <f t="shared" ca="1" si="26"/>
        <v>si</v>
      </c>
      <c r="Q502" s="23" t="str" cm="1">
        <f t="array" aca="1" ref="Q502" ca="1">_xlfn.IFS(J502="no","no",$B$10="si","si")</f>
        <v>no</v>
      </c>
    </row>
    <row r="503" spans="1:17" x14ac:dyDescent="0.3">
      <c r="A503" s="61" t="s">
        <v>2068</v>
      </c>
      <c r="B503" s="224" t="s">
        <v>44</v>
      </c>
      <c r="C503" s="225" t="s">
        <v>2069</v>
      </c>
      <c r="D503" s="38" t="s">
        <v>57</v>
      </c>
      <c r="E503" s="37" t="s">
        <v>2070</v>
      </c>
      <c r="F503" s="38" t="s">
        <v>194</v>
      </c>
      <c r="G503" s="39" t="s">
        <v>2071</v>
      </c>
      <c r="H503" s="40">
        <v>44356</v>
      </c>
      <c r="I503" s="41">
        <f>Table16[[#This Row],[Fecha 
de 
expedición]]+1461</f>
        <v>45817</v>
      </c>
      <c r="J503" s="244" t="str">
        <f t="shared" ca="1" si="25"/>
        <v>si</v>
      </c>
      <c r="K503" s="8" t="str">
        <f t="shared" ca="1" si="27"/>
        <v/>
      </c>
      <c r="L503" s="8"/>
      <c r="M503" s="8" t="str">
        <f t="shared" ca="1" si="26"/>
        <v>no</v>
      </c>
      <c r="Q503" s="23" t="str" cm="1">
        <f t="array" aca="1" ref="Q503" ca="1">_xlfn.IFS(J503="no","no",$B$10="si","si")</f>
        <v>si</v>
      </c>
    </row>
    <row r="504" spans="1:17" x14ac:dyDescent="0.3">
      <c r="A504" s="213" t="s">
        <v>2072</v>
      </c>
      <c r="B504" s="226" t="s">
        <v>44</v>
      </c>
      <c r="C504" s="227" t="s">
        <v>2073</v>
      </c>
      <c r="D504" s="214" t="s">
        <v>57</v>
      </c>
      <c r="E504" s="178" t="s">
        <v>2074</v>
      </c>
      <c r="F504" s="45" t="s">
        <v>560</v>
      </c>
      <c r="G504" s="46" t="s">
        <v>2075</v>
      </c>
      <c r="H504" s="211">
        <v>44908</v>
      </c>
      <c r="I504" s="41">
        <f>Table16[[#This Row],[Fecha 
de 
expedición]]+1461</f>
        <v>46369</v>
      </c>
      <c r="J504" s="228" t="str">
        <f t="shared" ca="1" si="25"/>
        <v>si</v>
      </c>
      <c r="K504" s="8" t="str">
        <f t="shared" ca="1" si="27"/>
        <v/>
      </c>
      <c r="L504" s="8"/>
      <c r="M504" s="8" t="str">
        <f t="shared" ca="1" si="26"/>
        <v>no</v>
      </c>
      <c r="Q504" s="23" t="str" cm="1">
        <f t="array" aca="1" ref="Q504" ca="1">_xlfn.IFS(J504="no","no",$B$10="si","si")</f>
        <v>si</v>
      </c>
    </row>
    <row r="505" spans="1:17" x14ac:dyDescent="0.3">
      <c r="A505" s="65" t="s">
        <v>2076</v>
      </c>
      <c r="B505" s="224" t="s">
        <v>44</v>
      </c>
      <c r="C505" s="225" t="s">
        <v>2077</v>
      </c>
      <c r="D505" s="45" t="s">
        <v>57</v>
      </c>
      <c r="E505" s="44" t="s">
        <v>2078</v>
      </c>
      <c r="F505" s="45" t="s">
        <v>430</v>
      </c>
      <c r="G505" s="46" t="s">
        <v>2079</v>
      </c>
      <c r="H505" s="40">
        <v>44334</v>
      </c>
      <c r="I505" s="41">
        <f>Table16[[#This Row],[Fecha 
de 
expedición]]+1461</f>
        <v>45795</v>
      </c>
      <c r="J505" s="244" t="str">
        <f t="shared" ca="1" si="25"/>
        <v>si</v>
      </c>
      <c r="K505" s="8" t="str">
        <f t="shared" ca="1" si="27"/>
        <v/>
      </c>
      <c r="L505" s="8"/>
      <c r="M505" s="8" t="str">
        <f t="shared" ca="1" si="26"/>
        <v>no</v>
      </c>
      <c r="Q505" s="23" t="str" cm="1">
        <f t="array" aca="1" ref="Q505" ca="1">_xlfn.IFS(J505="no","no",$B$10="si","si")</f>
        <v>si</v>
      </c>
    </row>
    <row r="506" spans="1:17" x14ac:dyDescent="0.3">
      <c r="A506" s="65" t="s">
        <v>2080</v>
      </c>
      <c r="B506" s="224" t="s">
        <v>44</v>
      </c>
      <c r="C506" s="225" t="s">
        <v>2081</v>
      </c>
      <c r="D506" s="45" t="s">
        <v>57</v>
      </c>
      <c r="E506" s="44" t="s">
        <v>2082</v>
      </c>
      <c r="F506" s="45" t="s">
        <v>53</v>
      </c>
      <c r="G506" s="46" t="s">
        <v>9818</v>
      </c>
      <c r="H506" s="40">
        <v>43440</v>
      </c>
      <c r="I506" s="41">
        <f>Table16[[#This Row],[Fecha 
de 
expedición]]+1461</f>
        <v>44901</v>
      </c>
      <c r="J506" s="244" t="str">
        <f t="shared" ca="1" si="25"/>
        <v>no</v>
      </c>
      <c r="K506" s="8" t="str">
        <f t="shared" ca="1" si="27"/>
        <v/>
      </c>
      <c r="L506" s="8"/>
      <c r="M506" s="8" t="str">
        <f t="shared" ca="1" si="26"/>
        <v>si</v>
      </c>
      <c r="Q506" s="23" t="str" cm="1">
        <f t="array" aca="1" ref="Q506" ca="1">_xlfn.IFS(J506="no","no",$B$10="si","si")</f>
        <v>no</v>
      </c>
    </row>
    <row r="507" spans="1:17" x14ac:dyDescent="0.3">
      <c r="A507" s="65" t="s">
        <v>2084</v>
      </c>
      <c r="B507" s="224" t="s">
        <v>44</v>
      </c>
      <c r="C507" s="225" t="s">
        <v>2085</v>
      </c>
      <c r="D507" s="45" t="s">
        <v>57</v>
      </c>
      <c r="E507" s="44" t="s">
        <v>2086</v>
      </c>
      <c r="F507" s="45" t="s">
        <v>129</v>
      </c>
      <c r="G507" s="46" t="s">
        <v>2087</v>
      </c>
      <c r="H507" s="40">
        <v>43440</v>
      </c>
      <c r="I507" s="41">
        <f>Table16[[#This Row],[Fecha 
de 
expedición]]+1461</f>
        <v>44901</v>
      </c>
      <c r="J507" s="244" t="str">
        <f t="shared" ca="1" si="25"/>
        <v>no</v>
      </c>
      <c r="K507" s="8" t="str">
        <f t="shared" ca="1" si="27"/>
        <v/>
      </c>
      <c r="L507" s="8"/>
      <c r="M507" s="8" t="str">
        <f t="shared" ca="1" si="26"/>
        <v>si</v>
      </c>
      <c r="Q507" s="23" t="str" cm="1">
        <f t="array" aca="1" ref="Q507" ca="1">_xlfn.IFS(J507="no","no",$B$10="si","si")</f>
        <v>no</v>
      </c>
    </row>
    <row r="508" spans="1:17" x14ac:dyDescent="0.3">
      <c r="A508" s="213" t="s">
        <v>2088</v>
      </c>
      <c r="B508" s="226" t="s">
        <v>44</v>
      </c>
      <c r="C508" s="227" t="s">
        <v>2089</v>
      </c>
      <c r="D508" s="214" t="s">
        <v>57</v>
      </c>
      <c r="E508" s="58" t="s">
        <v>2090</v>
      </c>
      <c r="F508" s="45" t="s">
        <v>555</v>
      </c>
      <c r="G508" s="46" t="s">
        <v>2091</v>
      </c>
      <c r="H508" s="211">
        <v>44872</v>
      </c>
      <c r="I508" s="41">
        <f>Table16[[#This Row],[Fecha 
de 
expedición]]+1461</f>
        <v>46333</v>
      </c>
      <c r="J508" s="228" t="str">
        <f t="shared" ca="1" si="25"/>
        <v>si</v>
      </c>
      <c r="K508" s="8" t="str">
        <f t="shared" ca="1" si="27"/>
        <v/>
      </c>
      <c r="L508" s="8"/>
      <c r="M508" s="8" t="str">
        <f t="shared" ca="1" si="26"/>
        <v>no</v>
      </c>
      <c r="Q508" s="23" t="str" cm="1">
        <f t="array" aca="1" ref="Q508" ca="1">_xlfn.IFS(J508="no","no",$B$10="si","si")</f>
        <v>si</v>
      </c>
    </row>
    <row r="509" spans="1:17" x14ac:dyDescent="0.3">
      <c r="A509" s="63" t="s">
        <v>2092</v>
      </c>
      <c r="B509" s="224" t="s">
        <v>44</v>
      </c>
      <c r="C509" s="225" t="s">
        <v>2093</v>
      </c>
      <c r="D509" s="38" t="s">
        <v>57</v>
      </c>
      <c r="E509" s="59" t="s">
        <v>2094</v>
      </c>
      <c r="F509" s="38" t="s">
        <v>1053</v>
      </c>
      <c r="G509" s="39" t="s">
        <v>2095</v>
      </c>
      <c r="H509" s="40">
        <v>44368</v>
      </c>
      <c r="I509" s="41">
        <f>Table16[[#This Row],[Fecha 
de 
expedición]]+1461</f>
        <v>45829</v>
      </c>
      <c r="J509" s="244" t="str">
        <f t="shared" ca="1" si="25"/>
        <v>si</v>
      </c>
      <c r="K509" s="8" t="str">
        <f t="shared" ca="1" si="27"/>
        <v/>
      </c>
      <c r="L509" s="8"/>
      <c r="M509" s="8" t="str">
        <f t="shared" ca="1" si="26"/>
        <v>no</v>
      </c>
      <c r="Q509" s="23" t="str" cm="1">
        <f t="array" aca="1" ref="Q509" ca="1">_xlfn.IFS(J509="no","no",$B$10="si","si")</f>
        <v>si</v>
      </c>
    </row>
    <row r="510" spans="1:17" x14ac:dyDescent="0.3">
      <c r="A510" s="63" t="s">
        <v>2096</v>
      </c>
      <c r="B510" s="224" t="s">
        <v>44</v>
      </c>
      <c r="C510" s="225" t="s">
        <v>2097</v>
      </c>
      <c r="D510" s="38" t="s">
        <v>46</v>
      </c>
      <c r="E510" s="37" t="s">
        <v>2098</v>
      </c>
      <c r="F510" s="38" t="s">
        <v>53</v>
      </c>
      <c r="G510" s="39" t="s">
        <v>2099</v>
      </c>
      <c r="H510" s="40">
        <v>44804</v>
      </c>
      <c r="I510" s="41">
        <f>Table16[[#This Row],[Fecha 
de 
expedición]]+1461</f>
        <v>46265</v>
      </c>
      <c r="J510" s="244" t="str">
        <f t="shared" ca="1" si="25"/>
        <v>si</v>
      </c>
      <c r="K510" s="8" t="str">
        <f t="shared" ca="1" si="27"/>
        <v/>
      </c>
      <c r="L510" s="8"/>
      <c r="M510" s="8" t="str">
        <f t="shared" ca="1" si="26"/>
        <v>no</v>
      </c>
      <c r="Q510" s="23" t="str" cm="1">
        <f t="array" aca="1" ref="Q510" ca="1">_xlfn.IFS(J510="no","no",$B$10="si","si")</f>
        <v>si</v>
      </c>
    </row>
    <row r="511" spans="1:17" x14ac:dyDescent="0.3">
      <c r="A511" s="63" t="s">
        <v>2100</v>
      </c>
      <c r="B511" s="224" t="s">
        <v>44</v>
      </c>
      <c r="C511" s="225" t="s">
        <v>2101</v>
      </c>
      <c r="D511" s="38" t="s">
        <v>57</v>
      </c>
      <c r="E511" s="82" t="s">
        <v>2102</v>
      </c>
      <c r="F511" s="38" t="s">
        <v>185</v>
      </c>
      <c r="G511" s="39" t="s">
        <v>2103</v>
      </c>
      <c r="H511" s="40">
        <v>44831</v>
      </c>
      <c r="I511" s="41">
        <f>Table16[[#This Row],[Fecha 
de 
expedición]]+1461</f>
        <v>46292</v>
      </c>
      <c r="J511" s="244" t="str">
        <f t="shared" ca="1" si="25"/>
        <v>si</v>
      </c>
      <c r="K511" s="8" t="str">
        <f t="shared" ca="1" si="27"/>
        <v/>
      </c>
      <c r="L511" s="8"/>
      <c r="M511" s="8" t="str">
        <f t="shared" ca="1" si="26"/>
        <v>no</v>
      </c>
      <c r="Q511" s="23" t="str" cm="1">
        <f t="array" aca="1" ref="Q511" ca="1">_xlfn.IFS(J511="no","no",$B$10="si","si")</f>
        <v>si</v>
      </c>
    </row>
    <row r="512" spans="1:17" x14ac:dyDescent="0.3">
      <c r="A512" s="63" t="s">
        <v>2104</v>
      </c>
      <c r="B512" s="224" t="s">
        <v>44</v>
      </c>
      <c r="C512" s="225" t="s">
        <v>2105</v>
      </c>
      <c r="D512" s="38" t="s">
        <v>57</v>
      </c>
      <c r="E512" s="37" t="s">
        <v>2106</v>
      </c>
      <c r="F512" s="38" t="s">
        <v>168</v>
      </c>
      <c r="G512" s="39" t="s">
        <v>2107</v>
      </c>
      <c r="H512" s="40">
        <v>44539</v>
      </c>
      <c r="I512" s="41">
        <f>Table16[[#This Row],[Fecha 
de 
expedición]]+1461</f>
        <v>46000</v>
      </c>
      <c r="J512" s="244" t="str">
        <f t="shared" ca="1" si="25"/>
        <v>si</v>
      </c>
      <c r="K512" s="8" t="str">
        <f t="shared" ca="1" si="27"/>
        <v/>
      </c>
      <c r="L512" s="8"/>
      <c r="M512" s="8" t="str">
        <f t="shared" ca="1" si="26"/>
        <v>no</v>
      </c>
      <c r="Q512" s="23" t="str" cm="1">
        <f t="array" aca="1" ref="Q512" ca="1">_xlfn.IFS(J512="no","no",$B$10="si","si")</f>
        <v>si</v>
      </c>
    </row>
    <row r="513" spans="1:17" x14ac:dyDescent="0.3">
      <c r="A513" s="63" t="s">
        <v>2108</v>
      </c>
      <c r="B513" s="224" t="s">
        <v>44</v>
      </c>
      <c r="C513" s="225" t="s">
        <v>2109</v>
      </c>
      <c r="D513" s="38" t="s">
        <v>46</v>
      </c>
      <c r="E513" s="37" t="s">
        <v>2110</v>
      </c>
      <c r="F513" s="38" t="s">
        <v>929</v>
      </c>
      <c r="G513" s="39" t="s">
        <v>9823</v>
      </c>
      <c r="H513" s="40">
        <v>43600</v>
      </c>
      <c r="I513" s="41">
        <f>Table16[[#This Row],[Fecha 
de 
expedición]]+1461</f>
        <v>45061</v>
      </c>
      <c r="J513" s="244" t="str">
        <f t="shared" ca="1" si="25"/>
        <v>no</v>
      </c>
      <c r="K513" s="8" t="str">
        <f t="shared" ca="1" si="27"/>
        <v/>
      </c>
      <c r="L513" s="8"/>
      <c r="M513" s="8" t="str">
        <f t="shared" ca="1" si="26"/>
        <v>si</v>
      </c>
      <c r="Q513" s="23" t="str" cm="1">
        <f t="array" aca="1" ref="Q513" ca="1">_xlfn.IFS(J513="no","no",$B$10="si","si")</f>
        <v>no</v>
      </c>
    </row>
    <row r="514" spans="1:17" x14ac:dyDescent="0.3">
      <c r="A514" s="63" t="s">
        <v>2112</v>
      </c>
      <c r="B514" s="224" t="s">
        <v>44</v>
      </c>
      <c r="C514" s="225" t="s">
        <v>2113</v>
      </c>
      <c r="D514" s="38" t="s">
        <v>57</v>
      </c>
      <c r="E514" s="37" t="s">
        <v>2114</v>
      </c>
      <c r="F514" s="38" t="s">
        <v>89</v>
      </c>
      <c r="G514" s="39" t="s">
        <v>2115</v>
      </c>
      <c r="H514" s="40">
        <v>44743</v>
      </c>
      <c r="I514" s="41">
        <f>Table16[[#This Row],[Fecha 
de 
expedición]]+1461</f>
        <v>46204</v>
      </c>
      <c r="J514" s="244" t="str">
        <f t="shared" ca="1" si="25"/>
        <v>si</v>
      </c>
      <c r="K514" s="8" t="str">
        <f t="shared" ca="1" si="27"/>
        <v/>
      </c>
      <c r="L514" s="8"/>
      <c r="M514" s="8" t="str">
        <f t="shared" ca="1" si="26"/>
        <v>no</v>
      </c>
      <c r="Q514" s="23" t="str" cm="1">
        <f t="array" aca="1" ref="Q514" ca="1">_xlfn.IFS(J514="no","no",$B$10="si","si")</f>
        <v>si</v>
      </c>
    </row>
    <row r="515" spans="1:17" x14ac:dyDescent="0.3">
      <c r="A515" s="63" t="s">
        <v>2116</v>
      </c>
      <c r="B515" s="224" t="s">
        <v>44</v>
      </c>
      <c r="C515" s="225" t="s">
        <v>2117</v>
      </c>
      <c r="D515" s="38" t="s">
        <v>57</v>
      </c>
      <c r="E515" s="37" t="s">
        <v>2118</v>
      </c>
      <c r="F515" s="38" t="s">
        <v>104</v>
      </c>
      <c r="G515" s="39" t="s">
        <v>2119</v>
      </c>
      <c r="H515" s="40">
        <v>44869</v>
      </c>
      <c r="I515" s="41">
        <f>Table16[[#This Row],[Fecha 
de 
expedición]]+1461</f>
        <v>46330</v>
      </c>
      <c r="J515" s="244" t="str">
        <f t="shared" ca="1" si="25"/>
        <v>si</v>
      </c>
      <c r="K515" s="8" t="str">
        <f t="shared" ca="1" si="27"/>
        <v/>
      </c>
      <c r="L515" s="8"/>
      <c r="M515" s="8" t="str">
        <f t="shared" ca="1" si="26"/>
        <v>no</v>
      </c>
      <c r="Q515" s="23" t="str" cm="1">
        <f t="array" aca="1" ref="Q515" ca="1">_xlfn.IFS(J515="no","no",$B$10="si","si")</f>
        <v>si</v>
      </c>
    </row>
    <row r="516" spans="1:17" x14ac:dyDescent="0.3">
      <c r="A516" s="63" t="s">
        <v>2120</v>
      </c>
      <c r="B516" s="224" t="s">
        <v>44</v>
      </c>
      <c r="C516" s="225" t="s">
        <v>2121</v>
      </c>
      <c r="D516" s="38" t="s">
        <v>46</v>
      </c>
      <c r="E516" s="37" t="s">
        <v>2122</v>
      </c>
      <c r="F516" s="38" t="s">
        <v>129</v>
      </c>
      <c r="G516" s="39" t="s">
        <v>2123</v>
      </c>
      <c r="H516" s="40">
        <v>44333</v>
      </c>
      <c r="I516" s="41">
        <f>Table16[[#This Row],[Fecha 
de 
expedición]]+1461</f>
        <v>45794</v>
      </c>
      <c r="J516" s="244" t="str">
        <f t="shared" ca="1" si="25"/>
        <v>si</v>
      </c>
      <c r="K516" s="8" t="str">
        <f t="shared" ca="1" si="27"/>
        <v/>
      </c>
      <c r="L516" s="8"/>
      <c r="M516" s="8" t="str">
        <f t="shared" ca="1" si="26"/>
        <v>no</v>
      </c>
      <c r="Q516" s="23" t="str" cm="1">
        <f t="array" aca="1" ref="Q516" ca="1">_xlfn.IFS(J516="no","no",$B$10="si","si")</f>
        <v>si</v>
      </c>
    </row>
    <row r="517" spans="1:17" x14ac:dyDescent="0.3">
      <c r="A517" s="63" t="s">
        <v>2124</v>
      </c>
      <c r="B517" s="224" t="s">
        <v>44</v>
      </c>
      <c r="C517" s="225" t="s">
        <v>2125</v>
      </c>
      <c r="D517" s="38" t="s">
        <v>57</v>
      </c>
      <c r="E517" s="37" t="s">
        <v>2126</v>
      </c>
      <c r="F517" s="38" t="s">
        <v>285</v>
      </c>
      <c r="G517" s="39" t="s">
        <v>2127</v>
      </c>
      <c r="H517" s="40">
        <v>44341</v>
      </c>
      <c r="I517" s="41">
        <f>Table16[[#This Row],[Fecha 
de 
expedición]]+1461</f>
        <v>45802</v>
      </c>
      <c r="J517" s="244" t="str">
        <f t="shared" ca="1" si="25"/>
        <v>si</v>
      </c>
      <c r="K517" s="8" t="str">
        <f t="shared" ca="1" si="27"/>
        <v/>
      </c>
      <c r="L517" s="8"/>
      <c r="M517" s="8" t="str">
        <f t="shared" ca="1" si="26"/>
        <v>no</v>
      </c>
      <c r="Q517" s="23" t="str" cm="1">
        <f t="array" aca="1" ref="Q517" ca="1">_xlfn.IFS(J517="no","no",$B$10="si","si")</f>
        <v>si</v>
      </c>
    </row>
    <row r="518" spans="1:17" x14ac:dyDescent="0.3">
      <c r="A518" s="63" t="s">
        <v>2128</v>
      </c>
      <c r="B518" s="224" t="s">
        <v>44</v>
      </c>
      <c r="C518" s="225" t="s">
        <v>2129</v>
      </c>
      <c r="D518" s="38" t="s">
        <v>46</v>
      </c>
      <c r="E518" s="37" t="s">
        <v>2130</v>
      </c>
      <c r="F518" s="38" t="s">
        <v>114</v>
      </c>
      <c r="G518" s="39" t="s">
        <v>2131</v>
      </c>
      <c r="H518" s="40">
        <v>44328</v>
      </c>
      <c r="I518" s="41">
        <f>Table16[[#This Row],[Fecha 
de 
expedición]]+1461</f>
        <v>45789</v>
      </c>
      <c r="J518" s="244" t="str">
        <f t="shared" ca="1" si="25"/>
        <v>si</v>
      </c>
      <c r="K518" s="8" t="str">
        <f t="shared" ca="1" si="27"/>
        <v/>
      </c>
      <c r="L518" s="8"/>
      <c r="M518" s="8" t="str">
        <f t="shared" ca="1" si="26"/>
        <v>no</v>
      </c>
      <c r="Q518" s="23" t="str" cm="1">
        <f t="array" aca="1" ref="Q518" ca="1">_xlfn.IFS(J518="no","no",$B$10="si","si")</f>
        <v>si</v>
      </c>
    </row>
    <row r="519" spans="1:17" x14ac:dyDescent="0.3">
      <c r="A519" s="63" t="s">
        <v>2132</v>
      </c>
      <c r="B519" s="224" t="s">
        <v>44</v>
      </c>
      <c r="C519" s="225" t="s">
        <v>2133</v>
      </c>
      <c r="D519" s="38" t="s">
        <v>46</v>
      </c>
      <c r="E519" s="37" t="s">
        <v>2134</v>
      </c>
      <c r="F519" s="38" t="s">
        <v>53</v>
      </c>
      <c r="G519" s="39" t="s">
        <v>2135</v>
      </c>
      <c r="H519" s="40">
        <v>44669</v>
      </c>
      <c r="I519" s="41">
        <f>Table16[[#This Row],[Fecha 
de 
expedición]]+1461</f>
        <v>46130</v>
      </c>
      <c r="J519" s="244" t="str">
        <f t="shared" ca="1" si="25"/>
        <v>si</v>
      </c>
      <c r="K519" s="8" t="str">
        <f t="shared" ca="1" si="27"/>
        <v/>
      </c>
      <c r="L519" s="8"/>
      <c r="M519" s="8" t="str">
        <f t="shared" ca="1" si="26"/>
        <v>no</v>
      </c>
      <c r="Q519" s="23" t="str" cm="1">
        <f t="array" aca="1" ref="Q519" ca="1">_xlfn.IFS(J519="no","no",$B$10="si","si")</f>
        <v>si</v>
      </c>
    </row>
    <row r="520" spans="1:17" x14ac:dyDescent="0.3">
      <c r="A520" s="63" t="s">
        <v>2136</v>
      </c>
      <c r="B520" s="224" t="s">
        <v>44</v>
      </c>
      <c r="C520" s="225" t="s">
        <v>2137</v>
      </c>
      <c r="D520" s="38" t="s">
        <v>57</v>
      </c>
      <c r="E520" s="37" t="s">
        <v>2138</v>
      </c>
      <c r="F520" s="38" t="s">
        <v>74</v>
      </c>
      <c r="G520" s="39" t="s">
        <v>2139</v>
      </c>
      <c r="H520" s="40">
        <v>44516</v>
      </c>
      <c r="I520" s="41">
        <f>Table16[[#This Row],[Fecha 
de 
expedición]]+1461</f>
        <v>45977</v>
      </c>
      <c r="J520" s="244" t="str">
        <f t="shared" ca="1" si="25"/>
        <v>si</v>
      </c>
      <c r="K520" s="8" t="str">
        <f t="shared" ca="1" si="27"/>
        <v/>
      </c>
      <c r="L520" s="8"/>
      <c r="M520" s="8" t="str">
        <f t="shared" ca="1" si="26"/>
        <v>no</v>
      </c>
      <c r="Q520" s="23" t="str" cm="1">
        <f t="array" aca="1" ref="Q520" ca="1">_xlfn.IFS(J520="no","no",$B$10="si","si")</f>
        <v>si</v>
      </c>
    </row>
    <row r="521" spans="1:17" x14ac:dyDescent="0.3">
      <c r="A521" s="63" t="s">
        <v>2140</v>
      </c>
      <c r="B521" s="224" t="s">
        <v>44</v>
      </c>
      <c r="C521" s="225" t="s">
        <v>2141</v>
      </c>
      <c r="D521" s="38" t="s">
        <v>57</v>
      </c>
      <c r="E521" s="37" t="s">
        <v>2142</v>
      </c>
      <c r="F521" s="38" t="s">
        <v>849</v>
      </c>
      <c r="G521" s="39" t="s">
        <v>2143</v>
      </c>
      <c r="H521" s="40">
        <v>43718</v>
      </c>
      <c r="I521" s="41">
        <f>Table16[[#This Row],[Fecha 
de 
expedición]]+1461</f>
        <v>45179</v>
      </c>
      <c r="J521" s="244" t="str">
        <f t="shared" ca="1" si="25"/>
        <v>si</v>
      </c>
      <c r="K521" s="8" t="str">
        <f t="shared" ca="1" si="27"/>
        <v>Debe renovar licencia luego de curso de 8 horas</v>
      </c>
      <c r="L521" s="8"/>
      <c r="M521" s="8" t="str">
        <f t="shared" ca="1" si="26"/>
        <v>no</v>
      </c>
      <c r="Q521" s="23" t="str" cm="1">
        <f t="array" aca="1" ref="Q521" ca="1">_xlfn.IFS(J521="no","no",$B$10="si","si")</f>
        <v>si</v>
      </c>
    </row>
    <row r="522" spans="1:17" x14ac:dyDescent="0.3">
      <c r="A522" s="63" t="s">
        <v>2144</v>
      </c>
      <c r="B522" s="224" t="s">
        <v>44</v>
      </c>
      <c r="C522" s="225" t="s">
        <v>2145</v>
      </c>
      <c r="D522" s="38" t="s">
        <v>57</v>
      </c>
      <c r="E522" s="37" t="s">
        <v>2146</v>
      </c>
      <c r="F522" s="38" t="s">
        <v>678</v>
      </c>
      <c r="G522" s="39" t="s">
        <v>2147</v>
      </c>
      <c r="H522" s="40">
        <v>44333</v>
      </c>
      <c r="I522" s="41">
        <f>Table16[[#This Row],[Fecha 
de 
expedición]]+1461</f>
        <v>45794</v>
      </c>
      <c r="J522" s="244" t="str">
        <f t="shared" ca="1" si="25"/>
        <v>si</v>
      </c>
      <c r="K522" s="8" t="str">
        <f t="shared" ca="1" si="27"/>
        <v/>
      </c>
      <c r="L522" s="8"/>
      <c r="M522" s="8" t="str">
        <f t="shared" ca="1" si="26"/>
        <v>no</v>
      </c>
      <c r="Q522" s="23" t="str" cm="1">
        <f t="array" aca="1" ref="Q522" ca="1">_xlfn.IFS(J522="no","no",$B$10="si","si")</f>
        <v>si</v>
      </c>
    </row>
    <row r="523" spans="1:17" x14ac:dyDescent="0.3">
      <c r="A523" s="63" t="s">
        <v>2148</v>
      </c>
      <c r="B523" s="224" t="s">
        <v>44</v>
      </c>
      <c r="C523" s="225" t="s">
        <v>2149</v>
      </c>
      <c r="D523" s="38" t="s">
        <v>46</v>
      </c>
      <c r="E523" s="37" t="s">
        <v>2150</v>
      </c>
      <c r="F523" s="38" t="s">
        <v>1731</v>
      </c>
      <c r="G523" s="39" t="s">
        <v>2151</v>
      </c>
      <c r="H523" s="40">
        <v>43852</v>
      </c>
      <c r="I523" s="41">
        <f>Table16[[#This Row],[Fecha 
de 
expedición]]+1461</f>
        <v>45313</v>
      </c>
      <c r="J523" s="244" t="str">
        <f t="shared" ca="1" si="25"/>
        <v>si</v>
      </c>
      <c r="K523" s="8" t="str">
        <f t="shared" ca="1" si="27"/>
        <v/>
      </c>
      <c r="L523" s="8"/>
      <c r="M523" s="8" t="str">
        <f t="shared" ca="1" si="26"/>
        <v>no</v>
      </c>
      <c r="Q523" s="23" t="str" cm="1">
        <f t="array" aca="1" ref="Q523" ca="1">_xlfn.IFS(J523="no","no",$B$10="si","si")</f>
        <v>si</v>
      </c>
    </row>
    <row r="524" spans="1:17" x14ac:dyDescent="0.3">
      <c r="A524" s="61" t="s">
        <v>2152</v>
      </c>
      <c r="B524" s="224" t="s">
        <v>44</v>
      </c>
      <c r="C524" s="225" t="s">
        <v>2153</v>
      </c>
      <c r="D524" s="38" t="s">
        <v>57</v>
      </c>
      <c r="E524" s="235" t="s">
        <v>2154</v>
      </c>
      <c r="F524" s="38" t="s">
        <v>155</v>
      </c>
      <c r="G524" s="39" t="s">
        <v>2155</v>
      </c>
      <c r="H524" s="81">
        <v>44798</v>
      </c>
      <c r="I524" s="84">
        <f>Table16[[#This Row],[Fecha 
de 
expedición]]+1461</f>
        <v>46259</v>
      </c>
      <c r="J524" s="244" t="str">
        <f t="shared" ca="1" si="25"/>
        <v>si</v>
      </c>
      <c r="K524" s="8" t="str">
        <f t="shared" ca="1" si="27"/>
        <v/>
      </c>
      <c r="L524" s="8"/>
      <c r="M524" s="8" t="str">
        <f t="shared" ca="1" si="26"/>
        <v>no</v>
      </c>
      <c r="Q524" s="23" t="str" cm="1">
        <f t="array" aca="1" ref="Q524" ca="1">_xlfn.IFS(J524="no","no",$B$10="si","si")</f>
        <v>si</v>
      </c>
    </row>
    <row r="525" spans="1:17" x14ac:dyDescent="0.3">
      <c r="A525" s="61" t="s">
        <v>2156</v>
      </c>
      <c r="B525" s="224" t="s">
        <v>44</v>
      </c>
      <c r="C525" s="225" t="s">
        <v>2157</v>
      </c>
      <c r="D525" s="38" t="s">
        <v>57</v>
      </c>
      <c r="E525" s="235" t="s">
        <v>2158</v>
      </c>
      <c r="F525" s="38" t="s">
        <v>194</v>
      </c>
      <c r="G525" s="39" t="s">
        <v>2159</v>
      </c>
      <c r="H525" s="81">
        <v>44529</v>
      </c>
      <c r="I525" s="84">
        <f>Table16[[#This Row],[Fecha 
de 
expedición]]+1461</f>
        <v>45990</v>
      </c>
      <c r="J525" s="244" t="str">
        <f t="shared" ca="1" si="25"/>
        <v>si</v>
      </c>
      <c r="K525" s="8" t="str">
        <f t="shared" ca="1" si="27"/>
        <v/>
      </c>
      <c r="L525" s="8"/>
      <c r="M525" s="8" t="str">
        <f t="shared" ca="1" si="26"/>
        <v>no</v>
      </c>
      <c r="Q525" s="23" t="str" cm="1">
        <f t="array" aca="1" ref="Q525" ca="1">_xlfn.IFS(J525="no","no",$B$10="si","si")</f>
        <v>si</v>
      </c>
    </row>
    <row r="526" spans="1:17" x14ac:dyDescent="0.3">
      <c r="A526" s="61" t="s">
        <v>2160</v>
      </c>
      <c r="B526" s="224" t="s">
        <v>44</v>
      </c>
      <c r="C526" s="225" t="s">
        <v>2161</v>
      </c>
      <c r="D526" s="38" t="s">
        <v>57</v>
      </c>
      <c r="E526" s="235" t="s">
        <v>2162</v>
      </c>
      <c r="F526" s="38" t="s">
        <v>84</v>
      </c>
      <c r="G526" s="39" t="s">
        <v>2163</v>
      </c>
      <c r="H526" s="81">
        <v>44516</v>
      </c>
      <c r="I526" s="84">
        <f>Table16[[#This Row],[Fecha 
de 
expedición]]+1461</f>
        <v>45977</v>
      </c>
      <c r="J526" s="244" t="str">
        <f t="shared" ca="1" si="25"/>
        <v>si</v>
      </c>
      <c r="K526" s="8" t="str">
        <f t="shared" ca="1" si="27"/>
        <v/>
      </c>
      <c r="L526" s="8"/>
      <c r="M526" s="8" t="str">
        <f t="shared" ca="1" si="26"/>
        <v>no</v>
      </c>
      <c r="Q526" s="23" t="str" cm="1">
        <f t="array" aca="1" ref="Q526" ca="1">_xlfn.IFS(J526="no","no",$B$10="si","si")</f>
        <v>si</v>
      </c>
    </row>
    <row r="527" spans="1:17" x14ac:dyDescent="0.3">
      <c r="A527" s="63" t="s">
        <v>2164</v>
      </c>
      <c r="B527" s="224" t="s">
        <v>44</v>
      </c>
      <c r="C527" s="225" t="s">
        <v>2165</v>
      </c>
      <c r="D527" s="38" t="s">
        <v>46</v>
      </c>
      <c r="E527" s="37" t="s">
        <v>2166</v>
      </c>
      <c r="F527" s="38" t="s">
        <v>53</v>
      </c>
      <c r="G527" s="39" t="s">
        <v>2167</v>
      </c>
      <c r="H527" s="40">
        <v>44280</v>
      </c>
      <c r="I527" s="41">
        <f>Table16[[#This Row],[Fecha 
de 
expedición]]+1461</f>
        <v>45741</v>
      </c>
      <c r="J527" s="244" t="str">
        <f t="shared" ca="1" si="25"/>
        <v>si</v>
      </c>
      <c r="K527" s="8" t="str">
        <f t="shared" ca="1" si="27"/>
        <v/>
      </c>
      <c r="L527" s="8"/>
      <c r="M527" s="8" t="str">
        <f t="shared" ca="1" si="26"/>
        <v>no</v>
      </c>
      <c r="Q527" s="23" t="str" cm="1">
        <f t="array" aca="1" ref="Q527" ca="1">_xlfn.IFS(J527="no","no",$B$10="si","si")</f>
        <v>si</v>
      </c>
    </row>
    <row r="528" spans="1:17" x14ac:dyDescent="0.3">
      <c r="A528" s="61" t="s">
        <v>2168</v>
      </c>
      <c r="B528" s="224" t="s">
        <v>44</v>
      </c>
      <c r="C528" s="225" t="s">
        <v>2169</v>
      </c>
      <c r="D528" s="38" t="s">
        <v>46</v>
      </c>
      <c r="E528" s="37" t="s">
        <v>2170</v>
      </c>
      <c r="F528" s="38" t="s">
        <v>74</v>
      </c>
      <c r="G528" s="39" t="s">
        <v>2171</v>
      </c>
      <c r="H528" s="40">
        <v>44259</v>
      </c>
      <c r="I528" s="41">
        <f>Table16[[#This Row],[Fecha 
de 
expedición]]+1461</f>
        <v>45720</v>
      </c>
      <c r="J528" s="244" t="str">
        <f t="shared" ca="1" si="25"/>
        <v>si</v>
      </c>
      <c r="K528" s="8" t="str">
        <f t="shared" ca="1" si="27"/>
        <v/>
      </c>
      <c r="L528" s="8"/>
      <c r="M528" s="8" t="str">
        <f t="shared" ca="1" si="26"/>
        <v>no</v>
      </c>
      <c r="Q528" s="23" t="str" cm="1">
        <f t="array" aca="1" ref="Q528" ca="1">_xlfn.IFS(J528="no","no",$B$10="si","si")</f>
        <v>si</v>
      </c>
    </row>
    <row r="529" spans="1:17" x14ac:dyDescent="0.3">
      <c r="A529" s="63" t="s">
        <v>2172</v>
      </c>
      <c r="B529" s="224" t="s">
        <v>44</v>
      </c>
      <c r="C529" s="225" t="s">
        <v>2173</v>
      </c>
      <c r="D529" s="38" t="s">
        <v>57</v>
      </c>
      <c r="E529" s="37" t="s">
        <v>2174</v>
      </c>
      <c r="F529" s="38" t="s">
        <v>2175</v>
      </c>
      <c r="G529" s="39" t="s">
        <v>2176</v>
      </c>
      <c r="H529" s="40">
        <v>44326</v>
      </c>
      <c r="I529" s="41">
        <f>Table16[[#This Row],[Fecha 
de 
expedición]]+1461</f>
        <v>45787</v>
      </c>
      <c r="J529" s="244" t="str">
        <f t="shared" ref="J529:J592" ca="1" si="28">IF(I529&gt;=TODAY(),"si","no")</f>
        <v>si</v>
      </c>
      <c r="K529" s="8" t="str">
        <f t="shared" ca="1" si="27"/>
        <v/>
      </c>
      <c r="L529" s="8"/>
      <c r="M529" s="8" t="str">
        <f t="shared" ref="M529:M592" ca="1" si="29">IF(AND(J529="no",$B$10="si"),"si","no")</f>
        <v>no</v>
      </c>
      <c r="Q529" s="23" t="str" cm="1">
        <f t="array" aca="1" ref="Q529" ca="1">_xlfn.IFS(J529="no","no",$B$10="si","si")</f>
        <v>si</v>
      </c>
    </row>
    <row r="530" spans="1:17" x14ac:dyDescent="0.3">
      <c r="A530" s="63" t="s">
        <v>2177</v>
      </c>
      <c r="B530" s="224" t="s">
        <v>44</v>
      </c>
      <c r="C530" s="225" t="s">
        <v>2178</v>
      </c>
      <c r="D530" s="38" t="s">
        <v>57</v>
      </c>
      <c r="E530" s="37" t="s">
        <v>9826</v>
      </c>
      <c r="F530" s="38" t="s">
        <v>453</v>
      </c>
      <c r="G530" s="39" t="s">
        <v>9827</v>
      </c>
      <c r="H530" s="40">
        <v>43511</v>
      </c>
      <c r="I530" s="41">
        <f>Table16[[#This Row],[Fecha 
de 
expedición]]+1461</f>
        <v>44972</v>
      </c>
      <c r="J530" s="244" t="str">
        <f t="shared" ca="1" si="28"/>
        <v>no</v>
      </c>
      <c r="K530" s="8" t="str">
        <f t="shared" ca="1" si="27"/>
        <v/>
      </c>
      <c r="L530" s="8"/>
      <c r="M530" s="8" t="str">
        <f t="shared" ca="1" si="29"/>
        <v>si</v>
      </c>
      <c r="Q530" s="23" t="str" cm="1">
        <f t="array" aca="1" ref="Q530" ca="1">_xlfn.IFS(J530="no","no",$B$10="si","si")</f>
        <v>no</v>
      </c>
    </row>
    <row r="531" spans="1:17" x14ac:dyDescent="0.3">
      <c r="A531" s="63" t="s">
        <v>2181</v>
      </c>
      <c r="B531" s="224" t="s">
        <v>44</v>
      </c>
      <c r="C531" s="225" t="s">
        <v>2182</v>
      </c>
      <c r="D531" s="38" t="s">
        <v>46</v>
      </c>
      <c r="E531" s="37" t="s">
        <v>2183</v>
      </c>
      <c r="F531" s="38" t="s">
        <v>53</v>
      </c>
      <c r="G531" s="39" t="s">
        <v>2184</v>
      </c>
      <c r="H531" s="40">
        <v>44368</v>
      </c>
      <c r="I531" s="41">
        <f>Table16[[#This Row],[Fecha 
de 
expedición]]+1461</f>
        <v>45829</v>
      </c>
      <c r="J531" s="244" t="str">
        <f t="shared" ca="1" si="28"/>
        <v>si</v>
      </c>
      <c r="K531" s="8" t="str">
        <f t="shared" ca="1" si="27"/>
        <v/>
      </c>
      <c r="L531" s="8"/>
      <c r="M531" s="8" t="str">
        <f t="shared" ca="1" si="29"/>
        <v>no</v>
      </c>
      <c r="Q531" s="23" t="str" cm="1">
        <f t="array" aca="1" ref="Q531" ca="1">_xlfn.IFS(J531="no","no",$B$10="si","si")</f>
        <v>si</v>
      </c>
    </row>
    <row r="532" spans="1:17" x14ac:dyDescent="0.3">
      <c r="A532" s="63" t="s">
        <v>2185</v>
      </c>
      <c r="B532" s="224" t="s">
        <v>44</v>
      </c>
      <c r="C532" s="225" t="s">
        <v>2186</v>
      </c>
      <c r="D532" s="38" t="s">
        <v>46</v>
      </c>
      <c r="E532" s="37" t="s">
        <v>2187</v>
      </c>
      <c r="F532" s="38" t="s">
        <v>89</v>
      </c>
      <c r="G532" s="39" t="s">
        <v>2188</v>
      </c>
      <c r="H532" s="40">
        <v>44278</v>
      </c>
      <c r="I532" s="41">
        <f>Table16[[#This Row],[Fecha 
de 
expedición]]+1461</f>
        <v>45739</v>
      </c>
      <c r="J532" s="244" t="str">
        <f t="shared" ca="1" si="28"/>
        <v>si</v>
      </c>
      <c r="K532" s="8" t="str">
        <f t="shared" ca="1" si="27"/>
        <v/>
      </c>
      <c r="L532" s="8"/>
      <c r="M532" s="8" t="str">
        <f t="shared" ca="1" si="29"/>
        <v>no</v>
      </c>
      <c r="Q532" s="23" t="str" cm="1">
        <f t="array" aca="1" ref="Q532" ca="1">_xlfn.IFS(J532="no","no",$B$10="si","si")</f>
        <v>si</v>
      </c>
    </row>
    <row r="533" spans="1:17" x14ac:dyDescent="0.3">
      <c r="A533" s="63" t="s">
        <v>2189</v>
      </c>
      <c r="B533" s="224" t="s">
        <v>44</v>
      </c>
      <c r="C533" s="225" t="s">
        <v>2190</v>
      </c>
      <c r="D533" s="38" t="s">
        <v>46</v>
      </c>
      <c r="E533" s="37" t="s">
        <v>2191</v>
      </c>
      <c r="F533" s="38" t="s">
        <v>74</v>
      </c>
      <c r="G533" s="39" t="s">
        <v>2192</v>
      </c>
      <c r="H533" s="40">
        <v>44375</v>
      </c>
      <c r="I533" s="41">
        <f>Table16[[#This Row],[Fecha 
de 
expedición]]+1461</f>
        <v>45836</v>
      </c>
      <c r="J533" s="244" t="str">
        <f t="shared" ca="1" si="28"/>
        <v>si</v>
      </c>
      <c r="K533" s="8" t="str">
        <f t="shared" ca="1" si="27"/>
        <v/>
      </c>
      <c r="L533" s="8"/>
      <c r="M533" s="8" t="str">
        <f t="shared" ca="1" si="29"/>
        <v>no</v>
      </c>
      <c r="Q533" s="23" t="str" cm="1">
        <f t="array" aca="1" ref="Q533" ca="1">_xlfn.IFS(J533="no","no",$B$10="si","si")</f>
        <v>si</v>
      </c>
    </row>
    <row r="534" spans="1:17" x14ac:dyDescent="0.3">
      <c r="A534" s="61" t="s">
        <v>2193</v>
      </c>
      <c r="B534" s="224" t="s">
        <v>44</v>
      </c>
      <c r="C534" s="225" t="s">
        <v>2194</v>
      </c>
      <c r="D534" s="38" t="s">
        <v>57</v>
      </c>
      <c r="E534" s="235" t="s">
        <v>2195</v>
      </c>
      <c r="F534" s="38" t="s">
        <v>53</v>
      </c>
      <c r="G534" s="39" t="s">
        <v>2196</v>
      </c>
      <c r="H534" s="81">
        <v>44687</v>
      </c>
      <c r="I534" s="84">
        <f>Table16[[#This Row],[Fecha 
de 
expedición]]+1461</f>
        <v>46148</v>
      </c>
      <c r="J534" s="244" t="str">
        <f t="shared" ca="1" si="28"/>
        <v>si</v>
      </c>
      <c r="K534" s="8" t="str">
        <f t="shared" ca="1" si="27"/>
        <v/>
      </c>
      <c r="L534" s="8"/>
      <c r="M534" s="8" t="str">
        <f t="shared" ca="1" si="29"/>
        <v>no</v>
      </c>
      <c r="Q534" s="23" t="str" cm="1">
        <f t="array" aca="1" ref="Q534" ca="1">_xlfn.IFS(J534="no","no",$B$10="si","si")</f>
        <v>si</v>
      </c>
    </row>
    <row r="535" spans="1:17" x14ac:dyDescent="0.3">
      <c r="A535" s="63" t="s">
        <v>2197</v>
      </c>
      <c r="B535" s="224" t="s">
        <v>44</v>
      </c>
      <c r="C535" s="225" t="s">
        <v>2198</v>
      </c>
      <c r="D535" s="38" t="s">
        <v>57</v>
      </c>
      <c r="E535" s="37" t="s">
        <v>2199</v>
      </c>
      <c r="F535" s="38" t="s">
        <v>124</v>
      </c>
      <c r="G535" s="39" t="s">
        <v>2200</v>
      </c>
      <c r="H535" s="40">
        <v>44370</v>
      </c>
      <c r="I535" s="41">
        <f>Table16[[#This Row],[Fecha 
de 
expedición]]+1461</f>
        <v>45831</v>
      </c>
      <c r="J535" s="244" t="str">
        <f t="shared" ca="1" si="28"/>
        <v>si</v>
      </c>
      <c r="K535" s="8" t="str">
        <f t="shared" ca="1" si="27"/>
        <v/>
      </c>
      <c r="L535" s="8"/>
      <c r="M535" s="8" t="str">
        <f t="shared" ca="1" si="29"/>
        <v>no</v>
      </c>
      <c r="Q535" s="23" t="str" cm="1">
        <f t="array" aca="1" ref="Q535" ca="1">_xlfn.IFS(J535="no","no",$B$10="si","si")</f>
        <v>si</v>
      </c>
    </row>
    <row r="536" spans="1:17" x14ac:dyDescent="0.3">
      <c r="A536" s="63" t="s">
        <v>2201</v>
      </c>
      <c r="B536" s="224" t="s">
        <v>44</v>
      </c>
      <c r="C536" s="225" t="s">
        <v>2202</v>
      </c>
      <c r="D536" s="38" t="s">
        <v>57</v>
      </c>
      <c r="E536" s="37" t="s">
        <v>2203</v>
      </c>
      <c r="F536" s="38" t="s">
        <v>508</v>
      </c>
      <c r="G536" s="39" t="s">
        <v>2204</v>
      </c>
      <c r="H536" s="40">
        <v>44280</v>
      </c>
      <c r="I536" s="41">
        <f>Table16[[#This Row],[Fecha 
de 
expedición]]+1461</f>
        <v>45741</v>
      </c>
      <c r="J536" s="244" t="str">
        <f t="shared" ca="1" si="28"/>
        <v>si</v>
      </c>
      <c r="K536" s="8" t="str">
        <f t="shared" ca="1" si="27"/>
        <v/>
      </c>
      <c r="L536" s="8"/>
      <c r="M536" s="8" t="str">
        <f t="shared" ca="1" si="29"/>
        <v>no</v>
      </c>
      <c r="Q536" s="23" t="str" cm="1">
        <f t="array" aca="1" ref="Q536" ca="1">_xlfn.IFS(J536="no","no",$B$10="si","si")</f>
        <v>si</v>
      </c>
    </row>
    <row r="537" spans="1:17" x14ac:dyDescent="0.3">
      <c r="A537" s="61" t="s">
        <v>2205</v>
      </c>
      <c r="B537" s="224" t="s">
        <v>44</v>
      </c>
      <c r="C537" s="225" t="s">
        <v>2206</v>
      </c>
      <c r="D537" s="38" t="s">
        <v>57</v>
      </c>
      <c r="E537" s="58" t="s">
        <v>2207</v>
      </c>
      <c r="F537" s="38" t="s">
        <v>508</v>
      </c>
      <c r="G537" s="39" t="s">
        <v>2208</v>
      </c>
      <c r="H537" s="40">
        <v>44363</v>
      </c>
      <c r="I537" s="41">
        <f>Table16[[#This Row],[Fecha 
de 
expedición]]+1461</f>
        <v>45824</v>
      </c>
      <c r="J537" s="244" t="str">
        <f t="shared" ca="1" si="28"/>
        <v>si</v>
      </c>
      <c r="K537" s="8" t="str">
        <f t="shared" ca="1" si="27"/>
        <v/>
      </c>
      <c r="L537" s="8"/>
      <c r="M537" s="8" t="str">
        <f t="shared" ca="1" si="29"/>
        <v>no</v>
      </c>
      <c r="Q537" s="23" t="str" cm="1">
        <f t="array" aca="1" ref="Q537" ca="1">_xlfn.IFS(J537="no","no",$B$10="si","si")</f>
        <v>si</v>
      </c>
    </row>
    <row r="538" spans="1:17" x14ac:dyDescent="0.3">
      <c r="A538" s="213" t="s">
        <v>2209</v>
      </c>
      <c r="B538" s="226" t="s">
        <v>44</v>
      </c>
      <c r="C538" s="227" t="s">
        <v>2210</v>
      </c>
      <c r="D538" s="214" t="s">
        <v>57</v>
      </c>
      <c r="E538" s="58" t="s">
        <v>2211</v>
      </c>
      <c r="F538" s="45" t="s">
        <v>74</v>
      </c>
      <c r="G538" s="46" t="s">
        <v>2212</v>
      </c>
      <c r="H538" s="211">
        <v>44872</v>
      </c>
      <c r="I538" s="41">
        <f>Table16[[#This Row],[Fecha 
de 
expedición]]+1461</f>
        <v>46333</v>
      </c>
      <c r="J538" s="228" t="str">
        <f t="shared" ca="1" si="28"/>
        <v>si</v>
      </c>
      <c r="K538" s="8" t="str">
        <f t="shared" ca="1" si="27"/>
        <v/>
      </c>
      <c r="L538" s="8"/>
      <c r="M538" s="8" t="str">
        <f t="shared" ca="1" si="29"/>
        <v>no</v>
      </c>
      <c r="Q538" s="23" t="str" cm="1">
        <f t="array" aca="1" ref="Q538" ca="1">_xlfn.IFS(J538="no","no",$B$10="si","si")</f>
        <v>si</v>
      </c>
    </row>
    <row r="539" spans="1:17" x14ac:dyDescent="0.3">
      <c r="A539" s="63" t="s">
        <v>2213</v>
      </c>
      <c r="B539" s="224" t="s">
        <v>44</v>
      </c>
      <c r="C539" s="225" t="s">
        <v>2214</v>
      </c>
      <c r="D539" s="38" t="s">
        <v>57</v>
      </c>
      <c r="E539" s="59" t="s">
        <v>2215</v>
      </c>
      <c r="F539" s="38" t="s">
        <v>74</v>
      </c>
      <c r="G539" s="39" t="s">
        <v>2216</v>
      </c>
      <c r="H539" s="40">
        <v>44518</v>
      </c>
      <c r="I539" s="41">
        <f>Table16[[#This Row],[Fecha 
de 
expedición]]+1461</f>
        <v>45979</v>
      </c>
      <c r="J539" s="244" t="str">
        <f t="shared" ca="1" si="28"/>
        <v>si</v>
      </c>
      <c r="K539" s="8" t="str">
        <f t="shared" ca="1" si="27"/>
        <v/>
      </c>
      <c r="L539" s="8"/>
      <c r="M539" s="8" t="str">
        <f t="shared" ca="1" si="29"/>
        <v>no</v>
      </c>
      <c r="Q539" s="23" t="str" cm="1">
        <f t="array" aca="1" ref="Q539" ca="1">_xlfn.IFS(J539="no","no",$B$10="si","si")</f>
        <v>si</v>
      </c>
    </row>
    <row r="540" spans="1:17" x14ac:dyDescent="0.3">
      <c r="A540" s="61" t="s">
        <v>2217</v>
      </c>
      <c r="B540" s="224" t="s">
        <v>44</v>
      </c>
      <c r="C540" s="225" t="s">
        <v>2218</v>
      </c>
      <c r="D540" s="38" t="s">
        <v>57</v>
      </c>
      <c r="E540" s="235" t="s">
        <v>2219</v>
      </c>
      <c r="F540" s="38" t="s">
        <v>929</v>
      </c>
      <c r="G540" s="39" t="s">
        <v>2220</v>
      </c>
      <c r="H540" s="81">
        <v>44596</v>
      </c>
      <c r="I540" s="84">
        <f>Table16[[#This Row],[Fecha 
de 
expedición]]+1461</f>
        <v>46057</v>
      </c>
      <c r="J540" s="244" t="str">
        <f t="shared" ca="1" si="28"/>
        <v>si</v>
      </c>
      <c r="K540" s="8" t="str">
        <f t="shared" ca="1" si="27"/>
        <v/>
      </c>
      <c r="L540" s="8"/>
      <c r="M540" s="8" t="str">
        <f t="shared" ca="1" si="29"/>
        <v>no</v>
      </c>
      <c r="Q540" s="23" t="str" cm="1">
        <f t="array" aca="1" ref="Q540" ca="1">_xlfn.IFS(J540="no","no",$B$10="si","si")</f>
        <v>si</v>
      </c>
    </row>
    <row r="541" spans="1:17" x14ac:dyDescent="0.3">
      <c r="A541" s="63" t="s">
        <v>2221</v>
      </c>
      <c r="B541" s="224" t="s">
        <v>44</v>
      </c>
      <c r="C541" s="225" t="s">
        <v>2222</v>
      </c>
      <c r="D541" s="38" t="s">
        <v>57</v>
      </c>
      <c r="E541" s="37" t="s">
        <v>2223</v>
      </c>
      <c r="F541" s="38" t="s">
        <v>114</v>
      </c>
      <c r="G541" s="39" t="s">
        <v>2224</v>
      </c>
      <c r="H541" s="40">
        <v>44326</v>
      </c>
      <c r="I541" s="41">
        <f>Table16[[#This Row],[Fecha 
de 
expedición]]+1461</f>
        <v>45787</v>
      </c>
      <c r="J541" s="244" t="str">
        <f t="shared" ca="1" si="28"/>
        <v>si</v>
      </c>
      <c r="K541" s="8" t="str">
        <f t="shared" ca="1" si="27"/>
        <v/>
      </c>
      <c r="L541" s="8"/>
      <c r="M541" s="8" t="str">
        <f t="shared" ca="1" si="29"/>
        <v>no</v>
      </c>
      <c r="Q541" s="23" t="str" cm="1">
        <f t="array" aca="1" ref="Q541" ca="1">_xlfn.IFS(J541="no","no",$B$10="si","si")</f>
        <v>si</v>
      </c>
    </row>
    <row r="542" spans="1:17" x14ac:dyDescent="0.3">
      <c r="A542" s="63" t="s">
        <v>2225</v>
      </c>
      <c r="B542" s="224" t="s">
        <v>44</v>
      </c>
      <c r="C542" s="225" t="s">
        <v>2226</v>
      </c>
      <c r="D542" s="38" t="s">
        <v>46</v>
      </c>
      <c r="E542" s="82" t="s">
        <v>2227</v>
      </c>
      <c r="F542" s="38" t="s">
        <v>99</v>
      </c>
      <c r="G542" s="39" t="s">
        <v>2228</v>
      </c>
      <c r="H542" s="40">
        <v>44875</v>
      </c>
      <c r="I542" s="41">
        <f>Table16[[#This Row],[Fecha 
de 
expedición]]+1461</f>
        <v>46336</v>
      </c>
      <c r="J542" s="244" t="str">
        <f t="shared" ca="1" si="28"/>
        <v>si</v>
      </c>
      <c r="K542" s="8" t="str">
        <f t="shared" ca="1" si="27"/>
        <v/>
      </c>
      <c r="L542" s="8"/>
      <c r="M542" s="8" t="str">
        <f t="shared" ca="1" si="29"/>
        <v>no</v>
      </c>
      <c r="Q542" s="23" t="str" cm="1">
        <f t="array" aca="1" ref="Q542" ca="1">_xlfn.IFS(J542="no","no",$B$10="si","si")</f>
        <v>si</v>
      </c>
    </row>
    <row r="543" spans="1:17" x14ac:dyDescent="0.3">
      <c r="A543" s="63" t="s">
        <v>2229</v>
      </c>
      <c r="B543" s="224" t="s">
        <v>62</v>
      </c>
      <c r="C543" s="225" t="s">
        <v>2230</v>
      </c>
      <c r="D543" s="38" t="s">
        <v>46</v>
      </c>
      <c r="E543" s="37" t="s">
        <v>2231</v>
      </c>
      <c r="F543" s="38" t="s">
        <v>267</v>
      </c>
      <c r="G543" s="39" t="s">
        <v>2232</v>
      </c>
      <c r="H543" s="40">
        <v>44326</v>
      </c>
      <c r="I543" s="41">
        <f>Table16[[#This Row],[Fecha 
de 
expedición]]+1461</f>
        <v>45787</v>
      </c>
      <c r="J543" s="244" t="str">
        <f t="shared" ca="1" si="28"/>
        <v>si</v>
      </c>
      <c r="K543" s="8" t="str">
        <f t="shared" ref="K543:K606" ca="1" si="30">IF(ABS(_xlfn.DAYS(TODAY(),I543))&lt;$B$9,"Debe renovar licencia luego de curso de 8 horas","")</f>
        <v/>
      </c>
      <c r="L543" s="8"/>
      <c r="M543" s="8" t="str">
        <f t="shared" ca="1" si="29"/>
        <v>no</v>
      </c>
      <c r="Q543" s="23" t="str" cm="1">
        <f t="array" aca="1" ref="Q543" ca="1">_xlfn.IFS(J543="no","no",$B$10="si","si")</f>
        <v>si</v>
      </c>
    </row>
    <row r="544" spans="1:17" x14ac:dyDescent="0.3">
      <c r="A544" s="63" t="s">
        <v>2233</v>
      </c>
      <c r="B544" s="224" t="s">
        <v>44</v>
      </c>
      <c r="C544" s="225" t="s">
        <v>2234</v>
      </c>
      <c r="D544" s="38" t="s">
        <v>46</v>
      </c>
      <c r="E544" s="37" t="s">
        <v>2235</v>
      </c>
      <c r="F544" s="38" t="s">
        <v>53</v>
      </c>
      <c r="G544" s="39" t="s">
        <v>2236</v>
      </c>
      <c r="H544" s="40">
        <v>44370</v>
      </c>
      <c r="I544" s="41">
        <f>Table16[[#This Row],[Fecha 
de 
expedición]]+1461</f>
        <v>45831</v>
      </c>
      <c r="J544" s="244" t="str">
        <f t="shared" ca="1" si="28"/>
        <v>si</v>
      </c>
      <c r="K544" s="8" t="str">
        <f t="shared" ca="1" si="30"/>
        <v/>
      </c>
      <c r="L544" s="8"/>
      <c r="M544" s="8" t="str">
        <f t="shared" ca="1" si="29"/>
        <v>no</v>
      </c>
      <c r="Q544" s="23" t="str" cm="1">
        <f t="array" aca="1" ref="Q544" ca="1">_xlfn.IFS(J544="no","no",$B$10="si","si")</f>
        <v>si</v>
      </c>
    </row>
    <row r="545" spans="1:17" x14ac:dyDescent="0.3">
      <c r="A545" s="63" t="s">
        <v>2237</v>
      </c>
      <c r="B545" s="224" t="s">
        <v>62</v>
      </c>
      <c r="C545" s="225" t="s">
        <v>2238</v>
      </c>
      <c r="D545" s="38" t="s">
        <v>46</v>
      </c>
      <c r="E545" s="37" t="s">
        <v>2239</v>
      </c>
      <c r="F545" s="38" t="s">
        <v>74</v>
      </c>
      <c r="G545" s="39" t="s">
        <v>2240</v>
      </c>
      <c r="H545" s="40">
        <v>44342</v>
      </c>
      <c r="I545" s="41">
        <f>Table16[[#This Row],[Fecha 
de 
expedición]]+1461</f>
        <v>45803</v>
      </c>
      <c r="J545" s="244" t="str">
        <f t="shared" ca="1" si="28"/>
        <v>si</v>
      </c>
      <c r="K545" s="8" t="str">
        <f t="shared" ca="1" si="30"/>
        <v/>
      </c>
      <c r="L545" s="8"/>
      <c r="M545" s="8" t="str">
        <f t="shared" ca="1" si="29"/>
        <v>no</v>
      </c>
      <c r="Q545" s="23" t="str" cm="1">
        <f t="array" aca="1" ref="Q545" ca="1">_xlfn.IFS(J545="no","no",$B$10="si","si")</f>
        <v>si</v>
      </c>
    </row>
    <row r="546" spans="1:17" x14ac:dyDescent="0.3">
      <c r="A546" s="61" t="s">
        <v>2241</v>
      </c>
      <c r="B546" s="224" t="s">
        <v>44</v>
      </c>
      <c r="C546" s="225" t="s">
        <v>2242</v>
      </c>
      <c r="D546" s="38" t="s">
        <v>57</v>
      </c>
      <c r="E546" s="235" t="s">
        <v>2243</v>
      </c>
      <c r="F546" s="38" t="s">
        <v>99</v>
      </c>
      <c r="G546" s="39" t="s">
        <v>2244</v>
      </c>
      <c r="H546" s="81">
        <v>44603</v>
      </c>
      <c r="I546" s="84">
        <f>Table16[[#This Row],[Fecha 
de 
expedición]]+1461</f>
        <v>46064</v>
      </c>
      <c r="J546" s="244" t="str">
        <f t="shared" ca="1" si="28"/>
        <v>si</v>
      </c>
      <c r="K546" s="8" t="str">
        <f t="shared" ca="1" si="30"/>
        <v/>
      </c>
      <c r="L546" s="8"/>
      <c r="M546" s="8" t="str">
        <f t="shared" ca="1" si="29"/>
        <v>no</v>
      </c>
      <c r="Q546" s="23" t="str" cm="1">
        <f t="array" aca="1" ref="Q546" ca="1">_xlfn.IFS(J546="no","no",$B$10="si","si")</f>
        <v>si</v>
      </c>
    </row>
    <row r="547" spans="1:17" x14ac:dyDescent="0.3">
      <c r="A547" s="63" t="s">
        <v>2245</v>
      </c>
      <c r="B547" s="224" t="s">
        <v>44</v>
      </c>
      <c r="C547" s="225" t="s">
        <v>2246</v>
      </c>
      <c r="D547" s="38" t="s">
        <v>57</v>
      </c>
      <c r="E547" s="37" t="s">
        <v>2247</v>
      </c>
      <c r="F547" s="38" t="s">
        <v>53</v>
      </c>
      <c r="G547" s="39" t="s">
        <v>2248</v>
      </c>
      <c r="H547" s="40">
        <v>43670</v>
      </c>
      <c r="I547" s="41">
        <f>Table16[[#This Row],[Fecha 
de 
expedición]]+1461</f>
        <v>45131</v>
      </c>
      <c r="J547" s="244" t="str">
        <f t="shared" ca="1" si="28"/>
        <v>no</v>
      </c>
      <c r="K547" s="8" t="str">
        <f t="shared" ca="1" si="30"/>
        <v/>
      </c>
      <c r="L547" s="8"/>
      <c r="M547" s="8" t="str">
        <f t="shared" ca="1" si="29"/>
        <v>si</v>
      </c>
      <c r="Q547" s="23" t="str" cm="1">
        <f t="array" aca="1" ref="Q547" ca="1">_xlfn.IFS(J547="no","no",$B$10="si","si")</f>
        <v>no</v>
      </c>
    </row>
    <row r="548" spans="1:17" x14ac:dyDescent="0.3">
      <c r="A548" s="61" t="s">
        <v>2249</v>
      </c>
      <c r="B548" s="224" t="s">
        <v>44</v>
      </c>
      <c r="C548" s="225" t="s">
        <v>2250</v>
      </c>
      <c r="D548" s="38" t="s">
        <v>57</v>
      </c>
      <c r="E548" s="235" t="s">
        <v>2251</v>
      </c>
      <c r="F548" s="38" t="s">
        <v>1586</v>
      </c>
      <c r="G548" s="39" t="s">
        <v>2252</v>
      </c>
      <c r="H548" s="81">
        <v>44669</v>
      </c>
      <c r="I548" s="84">
        <f>Table16[[#This Row],[Fecha 
de 
expedición]]+1461</f>
        <v>46130</v>
      </c>
      <c r="J548" s="244" t="str">
        <f t="shared" ca="1" si="28"/>
        <v>si</v>
      </c>
      <c r="K548" s="8" t="str">
        <f t="shared" ca="1" si="30"/>
        <v/>
      </c>
      <c r="L548" s="8"/>
      <c r="M548" s="8" t="str">
        <f t="shared" ca="1" si="29"/>
        <v>no</v>
      </c>
      <c r="Q548" s="23" t="str" cm="1">
        <f t="array" aca="1" ref="Q548" ca="1">_xlfn.IFS(J548="no","no",$B$10="si","si")</f>
        <v>si</v>
      </c>
    </row>
    <row r="549" spans="1:17" x14ac:dyDescent="0.3">
      <c r="A549" s="213" t="s">
        <v>2253</v>
      </c>
      <c r="B549" s="226" t="s">
        <v>44</v>
      </c>
      <c r="C549" s="227" t="s">
        <v>2254</v>
      </c>
      <c r="D549" s="214" t="s">
        <v>57</v>
      </c>
      <c r="E549" s="178" t="s">
        <v>2255</v>
      </c>
      <c r="F549" s="45" t="s">
        <v>1586</v>
      </c>
      <c r="G549" s="46" t="s">
        <v>2256</v>
      </c>
      <c r="H549" s="211">
        <v>44908</v>
      </c>
      <c r="I549" s="41">
        <f>Table16[[#This Row],[Fecha 
de 
expedición]]+1461</f>
        <v>46369</v>
      </c>
      <c r="J549" s="228" t="str">
        <f t="shared" ca="1" si="28"/>
        <v>si</v>
      </c>
      <c r="K549" s="8" t="str">
        <f t="shared" ca="1" si="30"/>
        <v/>
      </c>
      <c r="L549" s="8"/>
      <c r="M549" s="8" t="str">
        <f t="shared" ca="1" si="29"/>
        <v>no</v>
      </c>
      <c r="Q549" s="23" t="str" cm="1">
        <f t="array" aca="1" ref="Q549" ca="1">_xlfn.IFS(J549="no","no",$B$10="si","si")</f>
        <v>si</v>
      </c>
    </row>
    <row r="550" spans="1:17" x14ac:dyDescent="0.3">
      <c r="A550" s="63" t="s">
        <v>2257</v>
      </c>
      <c r="B550" s="224" t="s">
        <v>44</v>
      </c>
      <c r="C550" s="225" t="s">
        <v>2258</v>
      </c>
      <c r="D550" s="38" t="s">
        <v>57</v>
      </c>
      <c r="E550" s="37" t="s">
        <v>2259</v>
      </c>
      <c r="F550" s="38" t="s">
        <v>114</v>
      </c>
      <c r="G550" s="39" t="s">
        <v>2260</v>
      </c>
      <c r="H550" s="40">
        <v>44406</v>
      </c>
      <c r="I550" s="41">
        <f>Table16[[#This Row],[Fecha 
de 
expedición]]+1461</f>
        <v>45867</v>
      </c>
      <c r="J550" s="244" t="str">
        <f t="shared" ca="1" si="28"/>
        <v>si</v>
      </c>
      <c r="K550" s="8" t="str">
        <f t="shared" ca="1" si="30"/>
        <v/>
      </c>
      <c r="L550" s="8"/>
      <c r="M550" s="8" t="str">
        <f t="shared" ca="1" si="29"/>
        <v>no</v>
      </c>
      <c r="Q550" s="23" t="str" cm="1">
        <f t="array" aca="1" ref="Q550" ca="1">_xlfn.IFS(J550="no","no",$B$10="si","si")</f>
        <v>si</v>
      </c>
    </row>
    <row r="551" spans="1:17" x14ac:dyDescent="0.3">
      <c r="A551" s="63" t="s">
        <v>2261</v>
      </c>
      <c r="B551" s="224" t="s">
        <v>44</v>
      </c>
      <c r="C551" s="225" t="s">
        <v>2262</v>
      </c>
      <c r="D551" s="38" t="s">
        <v>57</v>
      </c>
      <c r="E551" s="37" t="s">
        <v>2263</v>
      </c>
      <c r="F551" s="38" t="s">
        <v>89</v>
      </c>
      <c r="G551" s="39" t="s">
        <v>2264</v>
      </c>
      <c r="H551" s="40">
        <v>44306</v>
      </c>
      <c r="I551" s="41">
        <f>Table16[[#This Row],[Fecha 
de 
expedición]]+1461</f>
        <v>45767</v>
      </c>
      <c r="J551" s="244" t="str">
        <f t="shared" ca="1" si="28"/>
        <v>si</v>
      </c>
      <c r="K551" s="8" t="str">
        <f t="shared" ca="1" si="30"/>
        <v/>
      </c>
      <c r="L551" s="8"/>
      <c r="M551" s="8" t="str">
        <f t="shared" ca="1" si="29"/>
        <v>no</v>
      </c>
      <c r="Q551" s="23" t="str" cm="1">
        <f t="array" aca="1" ref="Q551" ca="1">_xlfn.IFS(J551="no","no",$B$10="si","si")</f>
        <v>si</v>
      </c>
    </row>
    <row r="552" spans="1:17" x14ac:dyDescent="0.3">
      <c r="A552" s="63" t="s">
        <v>2265</v>
      </c>
      <c r="B552" s="224" t="s">
        <v>44</v>
      </c>
      <c r="C552" s="225" t="s">
        <v>2266</v>
      </c>
      <c r="D552" s="38" t="s">
        <v>57</v>
      </c>
      <c r="E552" s="37" t="s">
        <v>2267</v>
      </c>
      <c r="F552" s="38" t="s">
        <v>299</v>
      </c>
      <c r="G552" s="39" t="s">
        <v>2268</v>
      </c>
      <c r="H552" s="40">
        <v>43670</v>
      </c>
      <c r="I552" s="41">
        <f>Table16[[#This Row],[Fecha 
de 
expedición]]+1461</f>
        <v>45131</v>
      </c>
      <c r="J552" s="244" t="str">
        <f t="shared" ca="1" si="28"/>
        <v>no</v>
      </c>
      <c r="K552" s="8" t="str">
        <f t="shared" ca="1" si="30"/>
        <v/>
      </c>
      <c r="L552" s="8"/>
      <c r="M552" s="8" t="str">
        <f t="shared" ca="1" si="29"/>
        <v>si</v>
      </c>
      <c r="Q552" s="23" t="str" cm="1">
        <f t="array" aca="1" ref="Q552" ca="1">_xlfn.IFS(J552="no","no",$B$10="si","si")</f>
        <v>no</v>
      </c>
    </row>
    <row r="553" spans="1:17" x14ac:dyDescent="0.3">
      <c r="A553" s="61" t="s">
        <v>2269</v>
      </c>
      <c r="B553" s="224" t="s">
        <v>44</v>
      </c>
      <c r="C553" s="225" t="s">
        <v>2270</v>
      </c>
      <c r="D553" s="38" t="s">
        <v>57</v>
      </c>
      <c r="E553" s="235" t="s">
        <v>2271</v>
      </c>
      <c r="F553" s="38" t="s">
        <v>155</v>
      </c>
      <c r="G553" s="39" t="s">
        <v>2272</v>
      </c>
      <c r="H553" s="81">
        <v>44743</v>
      </c>
      <c r="I553" s="84">
        <f>Table16[[#This Row],[Fecha 
de 
expedición]]+1461</f>
        <v>46204</v>
      </c>
      <c r="J553" s="244" t="str">
        <f t="shared" ca="1" si="28"/>
        <v>si</v>
      </c>
      <c r="K553" s="8" t="str">
        <f t="shared" ca="1" si="30"/>
        <v/>
      </c>
      <c r="L553" s="8"/>
      <c r="M553" s="8" t="str">
        <f t="shared" ca="1" si="29"/>
        <v>no</v>
      </c>
      <c r="Q553" s="23" t="str" cm="1">
        <f t="array" aca="1" ref="Q553" ca="1">_xlfn.IFS(J553="no","no",$B$10="si","si")</f>
        <v>si</v>
      </c>
    </row>
    <row r="554" spans="1:17" x14ac:dyDescent="0.3">
      <c r="A554" s="63" t="s">
        <v>2273</v>
      </c>
      <c r="B554" s="224" t="s">
        <v>44</v>
      </c>
      <c r="C554" s="225" t="s">
        <v>2274</v>
      </c>
      <c r="D554" s="38" t="s">
        <v>46</v>
      </c>
      <c r="E554" s="37" t="s">
        <v>2275</v>
      </c>
      <c r="F554" s="38" t="s">
        <v>74</v>
      </c>
      <c r="G554" s="39" t="s">
        <v>2276</v>
      </c>
      <c r="H554" s="40">
        <v>44363</v>
      </c>
      <c r="I554" s="41">
        <f>Table16[[#This Row],[Fecha 
de 
expedición]]+1461</f>
        <v>45824</v>
      </c>
      <c r="J554" s="244" t="str">
        <f t="shared" ca="1" si="28"/>
        <v>si</v>
      </c>
      <c r="K554" s="8" t="str">
        <f t="shared" ca="1" si="30"/>
        <v/>
      </c>
      <c r="L554" s="8"/>
      <c r="M554" s="8" t="str">
        <f t="shared" ca="1" si="29"/>
        <v>no</v>
      </c>
      <c r="Q554" s="23" t="str" cm="1">
        <f t="array" aca="1" ref="Q554" ca="1">_xlfn.IFS(J554="no","no",$B$10="si","si")</f>
        <v>si</v>
      </c>
    </row>
    <row r="555" spans="1:17" x14ac:dyDescent="0.3">
      <c r="A555" s="63" t="s">
        <v>2277</v>
      </c>
      <c r="B555" s="224" t="s">
        <v>44</v>
      </c>
      <c r="C555" s="225" t="s">
        <v>2278</v>
      </c>
      <c r="D555" s="38" t="s">
        <v>57</v>
      </c>
      <c r="E555" s="37" t="s">
        <v>2279</v>
      </c>
      <c r="F555" s="38" t="s">
        <v>2280</v>
      </c>
      <c r="G555" s="39" t="s">
        <v>2281</v>
      </c>
      <c r="H555" s="40">
        <v>44648</v>
      </c>
      <c r="I555" s="41">
        <f>Table16[[#This Row],[Fecha 
de 
expedición]]+1461</f>
        <v>46109</v>
      </c>
      <c r="J555" s="244" t="str">
        <f t="shared" ca="1" si="28"/>
        <v>si</v>
      </c>
      <c r="K555" s="8" t="str">
        <f t="shared" ca="1" si="30"/>
        <v/>
      </c>
      <c r="L555" s="8"/>
      <c r="M555" s="8" t="str">
        <f t="shared" ca="1" si="29"/>
        <v>no</v>
      </c>
      <c r="Q555" s="23" t="str" cm="1">
        <f t="array" aca="1" ref="Q555" ca="1">_xlfn.IFS(J555="no","no",$B$10="si","si")</f>
        <v>si</v>
      </c>
    </row>
    <row r="556" spans="1:17" x14ac:dyDescent="0.3">
      <c r="A556" s="61" t="s">
        <v>2282</v>
      </c>
      <c r="B556" s="224" t="s">
        <v>44</v>
      </c>
      <c r="C556" s="225" t="s">
        <v>2283</v>
      </c>
      <c r="D556" s="38" t="s">
        <v>46</v>
      </c>
      <c r="E556" s="58" t="s">
        <v>2284</v>
      </c>
      <c r="F556" s="38" t="s">
        <v>155</v>
      </c>
      <c r="G556" s="39" t="s">
        <v>2285</v>
      </c>
      <c r="H556" s="40">
        <v>44375</v>
      </c>
      <c r="I556" s="41">
        <f>Table16[[#This Row],[Fecha 
de 
expedición]]+1461</f>
        <v>45836</v>
      </c>
      <c r="J556" s="244" t="str">
        <f t="shared" ca="1" si="28"/>
        <v>si</v>
      </c>
      <c r="K556" s="8" t="str">
        <f t="shared" ca="1" si="30"/>
        <v/>
      </c>
      <c r="L556" s="8"/>
      <c r="M556" s="8" t="str">
        <f t="shared" ca="1" si="29"/>
        <v>no</v>
      </c>
      <c r="Q556" s="23" t="str" cm="1">
        <f t="array" aca="1" ref="Q556" ca="1">_xlfn.IFS(J556="no","no",$B$10="si","si")</f>
        <v>si</v>
      </c>
    </row>
    <row r="557" spans="1:17" x14ac:dyDescent="0.3">
      <c r="A557" s="63" t="s">
        <v>2286</v>
      </c>
      <c r="B557" s="224" t="s">
        <v>44</v>
      </c>
      <c r="C557" s="225" t="s">
        <v>2287</v>
      </c>
      <c r="D557" s="38" t="s">
        <v>57</v>
      </c>
      <c r="E557" s="37" t="s">
        <v>2288</v>
      </c>
      <c r="F557" s="38" t="s">
        <v>89</v>
      </c>
      <c r="G557" s="39" t="s">
        <v>2289</v>
      </c>
      <c r="H557" s="40">
        <v>44636</v>
      </c>
      <c r="I557" s="41">
        <f>Table16[[#This Row],[Fecha 
de 
expedición]]+1461</f>
        <v>46097</v>
      </c>
      <c r="J557" s="244" t="str">
        <f t="shared" ca="1" si="28"/>
        <v>si</v>
      </c>
      <c r="K557" s="8" t="str">
        <f t="shared" ca="1" si="30"/>
        <v/>
      </c>
      <c r="L557" s="8"/>
      <c r="M557" s="8" t="str">
        <f t="shared" ca="1" si="29"/>
        <v>no</v>
      </c>
      <c r="Q557" s="23" t="str" cm="1">
        <f t="array" aca="1" ref="Q557" ca="1">_xlfn.IFS(J557="no","no",$B$10="si","si")</f>
        <v>si</v>
      </c>
    </row>
    <row r="558" spans="1:17" x14ac:dyDescent="0.3">
      <c r="A558" s="63" t="s">
        <v>2290</v>
      </c>
      <c r="B558" s="224" t="s">
        <v>44</v>
      </c>
      <c r="C558" s="225" t="s">
        <v>2291</v>
      </c>
      <c r="D558" s="38" t="s">
        <v>46</v>
      </c>
      <c r="E558" s="37" t="s">
        <v>2292</v>
      </c>
      <c r="F558" s="38" t="s">
        <v>74</v>
      </c>
      <c r="G558" s="39" t="s">
        <v>2293</v>
      </c>
      <c r="H558" s="40">
        <v>44434</v>
      </c>
      <c r="I558" s="41">
        <f>Table16[[#This Row],[Fecha 
de 
expedición]]+1461</f>
        <v>45895</v>
      </c>
      <c r="J558" s="244" t="str">
        <f t="shared" ca="1" si="28"/>
        <v>si</v>
      </c>
      <c r="K558" s="8" t="str">
        <f t="shared" ca="1" si="30"/>
        <v/>
      </c>
      <c r="L558" s="8"/>
      <c r="M558" s="8" t="str">
        <f t="shared" ca="1" si="29"/>
        <v>no</v>
      </c>
      <c r="Q558" s="23" t="str" cm="1">
        <f t="array" aca="1" ref="Q558" ca="1">_xlfn.IFS(J558="no","no",$B$10="si","si")</f>
        <v>si</v>
      </c>
    </row>
    <row r="559" spans="1:17" x14ac:dyDescent="0.3">
      <c r="A559" s="63" t="s">
        <v>2294</v>
      </c>
      <c r="B559" s="224" t="s">
        <v>44</v>
      </c>
      <c r="C559" s="225" t="s">
        <v>2295</v>
      </c>
      <c r="D559" s="38" t="s">
        <v>46</v>
      </c>
      <c r="E559" s="37" t="s">
        <v>2296</v>
      </c>
      <c r="F559" s="38" t="s">
        <v>655</v>
      </c>
      <c r="G559" s="39" t="s">
        <v>2297</v>
      </c>
      <c r="H559" s="40">
        <v>44370</v>
      </c>
      <c r="I559" s="41">
        <f>Table16[[#This Row],[Fecha 
de 
expedición]]+1461</f>
        <v>45831</v>
      </c>
      <c r="J559" s="244" t="str">
        <f t="shared" ca="1" si="28"/>
        <v>si</v>
      </c>
      <c r="K559" s="8" t="str">
        <f t="shared" ca="1" si="30"/>
        <v/>
      </c>
      <c r="L559" s="8"/>
      <c r="M559" s="8" t="str">
        <f t="shared" ca="1" si="29"/>
        <v>no</v>
      </c>
      <c r="Q559" s="23" t="str" cm="1">
        <f t="array" aca="1" ref="Q559" ca="1">_xlfn.IFS(J559="no","no",$B$10="si","si")</f>
        <v>si</v>
      </c>
    </row>
    <row r="560" spans="1:17" x14ac:dyDescent="0.3">
      <c r="A560" s="63" t="s">
        <v>2298</v>
      </c>
      <c r="B560" s="224" t="s">
        <v>44</v>
      </c>
      <c r="C560" s="225" t="s">
        <v>2299</v>
      </c>
      <c r="D560" s="38" t="s">
        <v>57</v>
      </c>
      <c r="E560" s="37" t="s">
        <v>2300</v>
      </c>
      <c r="F560" s="38" t="s">
        <v>285</v>
      </c>
      <c r="G560" s="39" t="s">
        <v>9830</v>
      </c>
      <c r="H560" s="40">
        <v>43402</v>
      </c>
      <c r="I560" s="41">
        <f>Table16[[#This Row],[Fecha 
de 
expedición]]+1461</f>
        <v>44863</v>
      </c>
      <c r="J560" s="244" t="str">
        <f t="shared" ca="1" si="28"/>
        <v>no</v>
      </c>
      <c r="K560" s="8" t="str">
        <f t="shared" ca="1" si="30"/>
        <v/>
      </c>
      <c r="L560" s="8"/>
      <c r="M560" s="8" t="str">
        <f t="shared" ca="1" si="29"/>
        <v>si</v>
      </c>
      <c r="Q560" s="23" t="str" cm="1">
        <f t="array" aca="1" ref="Q560" ca="1">_xlfn.IFS(J560="no","no",$B$10="si","si")</f>
        <v>no</v>
      </c>
    </row>
    <row r="561" spans="1:17" x14ac:dyDescent="0.3">
      <c r="A561" s="61" t="s">
        <v>2302</v>
      </c>
      <c r="B561" s="224" t="s">
        <v>44</v>
      </c>
      <c r="C561" s="225" t="s">
        <v>2303</v>
      </c>
      <c r="D561" s="38" t="s">
        <v>57</v>
      </c>
      <c r="E561" s="235" t="s">
        <v>2304</v>
      </c>
      <c r="F561" s="38" t="s">
        <v>262</v>
      </c>
      <c r="G561" s="39" t="s">
        <v>2305</v>
      </c>
      <c r="H561" s="81">
        <v>44727</v>
      </c>
      <c r="I561" s="84">
        <f>Table16[[#This Row],[Fecha 
de 
expedición]]+1461</f>
        <v>46188</v>
      </c>
      <c r="J561" s="244" t="str">
        <f t="shared" ca="1" si="28"/>
        <v>si</v>
      </c>
      <c r="K561" s="8" t="str">
        <f t="shared" ca="1" si="30"/>
        <v/>
      </c>
      <c r="L561" s="8"/>
      <c r="M561" s="8" t="str">
        <f t="shared" ca="1" si="29"/>
        <v>no</v>
      </c>
      <c r="Q561" s="23" t="str" cm="1">
        <f t="array" aca="1" ref="Q561" ca="1">_xlfn.IFS(J561="no","no",$B$10="si","si")</f>
        <v>si</v>
      </c>
    </row>
    <row r="562" spans="1:17" x14ac:dyDescent="0.3">
      <c r="A562" s="63" t="s">
        <v>2306</v>
      </c>
      <c r="B562" s="224" t="s">
        <v>44</v>
      </c>
      <c r="C562" s="225" t="s">
        <v>2307</v>
      </c>
      <c r="D562" s="38" t="s">
        <v>46</v>
      </c>
      <c r="E562" s="37" t="s">
        <v>2308</v>
      </c>
      <c r="F562" s="38" t="s">
        <v>155</v>
      </c>
      <c r="G562" s="39" t="s">
        <v>9831</v>
      </c>
      <c r="H562" s="40">
        <v>43564</v>
      </c>
      <c r="I562" s="41">
        <f>Table16[[#This Row],[Fecha 
de 
expedición]]+1461</f>
        <v>45025</v>
      </c>
      <c r="J562" s="244" t="str">
        <f t="shared" ca="1" si="28"/>
        <v>no</v>
      </c>
      <c r="K562" s="8" t="str">
        <f t="shared" ca="1" si="30"/>
        <v/>
      </c>
      <c r="L562" s="8"/>
      <c r="M562" s="8" t="str">
        <f t="shared" ca="1" si="29"/>
        <v>si</v>
      </c>
      <c r="Q562" s="23" t="str" cm="1">
        <f t="array" aca="1" ref="Q562" ca="1">_xlfn.IFS(J562="no","no",$B$10="si","si")</f>
        <v>no</v>
      </c>
    </row>
    <row r="563" spans="1:17" x14ac:dyDescent="0.3">
      <c r="A563" s="63" t="s">
        <v>2310</v>
      </c>
      <c r="B563" s="224" t="s">
        <v>44</v>
      </c>
      <c r="C563" s="225" t="s">
        <v>2311</v>
      </c>
      <c r="D563" s="38" t="s">
        <v>57</v>
      </c>
      <c r="E563" s="37" t="s">
        <v>2312</v>
      </c>
      <c r="F563" s="38" t="s">
        <v>168</v>
      </c>
      <c r="G563" s="39" t="s">
        <v>2313</v>
      </c>
      <c r="H563" s="40">
        <v>44356</v>
      </c>
      <c r="I563" s="41">
        <f>Table16[[#This Row],[Fecha 
de 
expedición]]+1461</f>
        <v>45817</v>
      </c>
      <c r="J563" s="244" t="str">
        <f t="shared" ca="1" si="28"/>
        <v>si</v>
      </c>
      <c r="K563" s="8" t="str">
        <f t="shared" ca="1" si="30"/>
        <v/>
      </c>
      <c r="L563" s="8"/>
      <c r="M563" s="8" t="str">
        <f t="shared" ca="1" si="29"/>
        <v>no</v>
      </c>
      <c r="Q563" s="23" t="str" cm="1">
        <f t="array" aca="1" ref="Q563" ca="1">_xlfn.IFS(J563="no","no",$B$10="si","si")</f>
        <v>si</v>
      </c>
    </row>
    <row r="564" spans="1:17" x14ac:dyDescent="0.3">
      <c r="A564" s="63" t="s">
        <v>2314</v>
      </c>
      <c r="B564" s="224" t="s">
        <v>44</v>
      </c>
      <c r="C564" s="225" t="s">
        <v>2315</v>
      </c>
      <c r="D564" s="38" t="s">
        <v>57</v>
      </c>
      <c r="E564" s="59" t="s">
        <v>2316</v>
      </c>
      <c r="F564" s="38" t="s">
        <v>204</v>
      </c>
      <c r="G564" s="39" t="s">
        <v>2317</v>
      </c>
      <c r="H564" s="81">
        <v>44488</v>
      </c>
      <c r="I564" s="41">
        <f>Table16[[#This Row],[Fecha 
de 
expedición]]+1461</f>
        <v>45949</v>
      </c>
      <c r="J564" s="244" t="str">
        <f t="shared" ca="1" si="28"/>
        <v>si</v>
      </c>
      <c r="K564" s="8" t="str">
        <f t="shared" ca="1" si="30"/>
        <v/>
      </c>
      <c r="L564" s="8"/>
      <c r="M564" s="8" t="str">
        <f t="shared" ca="1" si="29"/>
        <v>no</v>
      </c>
      <c r="Q564" s="23" t="str" cm="1">
        <f t="array" aca="1" ref="Q564" ca="1">_xlfn.IFS(J564="no","no",$B$10="si","si")</f>
        <v>si</v>
      </c>
    </row>
    <row r="565" spans="1:17" x14ac:dyDescent="0.3">
      <c r="A565" s="61" t="s">
        <v>2318</v>
      </c>
      <c r="B565" s="224" t="s">
        <v>44</v>
      </c>
      <c r="C565" s="225" t="s">
        <v>2319</v>
      </c>
      <c r="D565" s="38" t="s">
        <v>57</v>
      </c>
      <c r="E565" s="235" t="s">
        <v>2320</v>
      </c>
      <c r="F565" s="38" t="s">
        <v>129</v>
      </c>
      <c r="G565" s="39" t="s">
        <v>2321</v>
      </c>
      <c r="H565" s="81">
        <v>44743</v>
      </c>
      <c r="I565" s="84">
        <f>Table16[[#This Row],[Fecha 
de 
expedición]]+1461</f>
        <v>46204</v>
      </c>
      <c r="J565" s="244" t="str">
        <f t="shared" ca="1" si="28"/>
        <v>si</v>
      </c>
      <c r="K565" s="8" t="str">
        <f t="shared" ca="1" si="30"/>
        <v/>
      </c>
      <c r="L565" s="8"/>
      <c r="M565" s="8" t="str">
        <f t="shared" ca="1" si="29"/>
        <v>no</v>
      </c>
      <c r="Q565" s="23" t="str" cm="1">
        <f t="array" aca="1" ref="Q565" ca="1">_xlfn.IFS(J565="no","no",$B$10="si","si")</f>
        <v>si</v>
      </c>
    </row>
    <row r="566" spans="1:17" x14ac:dyDescent="0.3">
      <c r="A566" s="63" t="s">
        <v>2322</v>
      </c>
      <c r="B566" s="224" t="s">
        <v>44</v>
      </c>
      <c r="C566" s="225" t="s">
        <v>2323</v>
      </c>
      <c r="D566" s="38" t="s">
        <v>57</v>
      </c>
      <c r="E566" s="37" t="s">
        <v>2324</v>
      </c>
      <c r="F566" s="38" t="s">
        <v>99</v>
      </c>
      <c r="G566" s="48" t="s">
        <v>2325</v>
      </c>
      <c r="H566" s="40">
        <v>44273</v>
      </c>
      <c r="I566" s="41">
        <f>Table16[[#This Row],[Fecha 
de 
expedición]]+1461</f>
        <v>45734</v>
      </c>
      <c r="J566" s="244" t="str">
        <f t="shared" ca="1" si="28"/>
        <v>si</v>
      </c>
      <c r="K566" s="8" t="str">
        <f t="shared" ca="1" si="30"/>
        <v/>
      </c>
      <c r="L566" s="8"/>
      <c r="M566" s="8" t="str">
        <f t="shared" ca="1" si="29"/>
        <v>no</v>
      </c>
      <c r="Q566" s="23" t="str" cm="1">
        <f t="array" aca="1" ref="Q566" ca="1">_xlfn.IFS(J566="no","no",$B$10="si","si")</f>
        <v>si</v>
      </c>
    </row>
    <row r="567" spans="1:17" x14ac:dyDescent="0.3">
      <c r="A567" s="63" t="s">
        <v>2326</v>
      </c>
      <c r="B567" s="224" t="s">
        <v>44</v>
      </c>
      <c r="C567" s="225" t="s">
        <v>2327</v>
      </c>
      <c r="D567" s="38" t="s">
        <v>57</v>
      </c>
      <c r="E567" s="37" t="s">
        <v>2328</v>
      </c>
      <c r="F567" s="38" t="s">
        <v>119</v>
      </c>
      <c r="G567" s="48" t="s">
        <v>9832</v>
      </c>
      <c r="H567" s="40">
        <v>43453</v>
      </c>
      <c r="I567" s="41">
        <f>Table16[[#This Row],[Fecha 
de 
expedición]]+1461</f>
        <v>44914</v>
      </c>
      <c r="J567" s="244" t="str">
        <f t="shared" ca="1" si="28"/>
        <v>no</v>
      </c>
      <c r="K567" s="8" t="str">
        <f t="shared" ca="1" si="30"/>
        <v/>
      </c>
      <c r="L567" s="8"/>
      <c r="M567" s="8" t="str">
        <f t="shared" ca="1" si="29"/>
        <v>si</v>
      </c>
      <c r="Q567" s="23" t="str" cm="1">
        <f t="array" aca="1" ref="Q567" ca="1">_xlfn.IFS(J567="no","no",$B$10="si","si")</f>
        <v>no</v>
      </c>
    </row>
    <row r="568" spans="1:17" x14ac:dyDescent="0.3">
      <c r="A568" s="63" t="s">
        <v>2330</v>
      </c>
      <c r="B568" s="224" t="s">
        <v>62</v>
      </c>
      <c r="C568" s="225" t="s">
        <v>2331</v>
      </c>
      <c r="D568" s="38" t="s">
        <v>46</v>
      </c>
      <c r="E568" s="37" t="s">
        <v>2332</v>
      </c>
      <c r="F568" s="38" t="s">
        <v>155</v>
      </c>
      <c r="G568" s="48" t="s">
        <v>2333</v>
      </c>
      <c r="H568" s="40">
        <v>43180</v>
      </c>
      <c r="I568" s="41">
        <f>Table16[[#This Row],[Fecha 
de 
expedición]]+1461</f>
        <v>44641</v>
      </c>
      <c r="J568" s="244" t="str">
        <f t="shared" ca="1" si="28"/>
        <v>no</v>
      </c>
      <c r="K568" s="8" t="str">
        <f t="shared" ca="1" si="30"/>
        <v/>
      </c>
      <c r="L568" s="8"/>
      <c r="M568" s="8" t="str">
        <f t="shared" ca="1" si="29"/>
        <v>si</v>
      </c>
      <c r="Q568" s="23" t="str" cm="1">
        <f t="array" aca="1" ref="Q568" ca="1">_xlfn.IFS(J568="no","no",$B$10="si","si")</f>
        <v>no</v>
      </c>
    </row>
    <row r="569" spans="1:17" x14ac:dyDescent="0.3">
      <c r="A569" s="63" t="s">
        <v>2334</v>
      </c>
      <c r="B569" s="224" t="s">
        <v>62</v>
      </c>
      <c r="C569" s="225" t="s">
        <v>2335</v>
      </c>
      <c r="D569" s="38" t="s">
        <v>57</v>
      </c>
      <c r="E569" s="37" t="s">
        <v>2336</v>
      </c>
      <c r="F569" s="38" t="s">
        <v>53</v>
      </c>
      <c r="G569" s="48" t="s">
        <v>2337</v>
      </c>
      <c r="H569" s="40">
        <v>43180</v>
      </c>
      <c r="I569" s="41">
        <f>Table16[[#This Row],[Fecha 
de 
expedición]]+1461</f>
        <v>44641</v>
      </c>
      <c r="J569" s="244" t="str">
        <f t="shared" ca="1" si="28"/>
        <v>no</v>
      </c>
      <c r="K569" s="8" t="str">
        <f t="shared" ca="1" si="30"/>
        <v/>
      </c>
      <c r="L569" s="8"/>
      <c r="M569" s="8" t="str">
        <f t="shared" ca="1" si="29"/>
        <v>si</v>
      </c>
      <c r="Q569" s="23" t="str" cm="1">
        <f t="array" aca="1" ref="Q569" ca="1">_xlfn.IFS(J569="no","no",$B$10="si","si")</f>
        <v>no</v>
      </c>
    </row>
    <row r="570" spans="1:17" x14ac:dyDescent="0.3">
      <c r="A570" s="63" t="s">
        <v>2338</v>
      </c>
      <c r="B570" s="224" t="s">
        <v>44</v>
      </c>
      <c r="C570" s="225" t="s">
        <v>2339</v>
      </c>
      <c r="D570" s="38" t="s">
        <v>46</v>
      </c>
      <c r="E570" s="37" t="s">
        <v>2340</v>
      </c>
      <c r="F570" s="38" t="s">
        <v>74</v>
      </c>
      <c r="G570" s="48" t="s">
        <v>9834</v>
      </c>
      <c r="H570" s="40">
        <v>43511</v>
      </c>
      <c r="I570" s="41">
        <f>Table16[[#This Row],[Fecha 
de 
expedición]]+1461</f>
        <v>44972</v>
      </c>
      <c r="J570" s="244" t="str">
        <f t="shared" ca="1" si="28"/>
        <v>no</v>
      </c>
      <c r="K570" s="8" t="str">
        <f t="shared" ca="1" si="30"/>
        <v/>
      </c>
      <c r="L570" s="8"/>
      <c r="M570" s="8" t="str">
        <f t="shared" ca="1" si="29"/>
        <v>si</v>
      </c>
      <c r="Q570" s="23" t="str" cm="1">
        <f t="array" aca="1" ref="Q570" ca="1">_xlfn.IFS(J570="no","no",$B$10="si","si")</f>
        <v>no</v>
      </c>
    </row>
    <row r="571" spans="1:17" x14ac:dyDescent="0.3">
      <c r="A571" s="63" t="s">
        <v>2342</v>
      </c>
      <c r="B571" s="224" t="s">
        <v>44</v>
      </c>
      <c r="C571" s="225" t="s">
        <v>2343</v>
      </c>
      <c r="D571" s="38" t="s">
        <v>57</v>
      </c>
      <c r="E571" s="37" t="s">
        <v>2344</v>
      </c>
      <c r="F571" s="38" t="s">
        <v>129</v>
      </c>
      <c r="G571" s="48" t="s">
        <v>2345</v>
      </c>
      <c r="H571" s="40">
        <v>44804</v>
      </c>
      <c r="I571" s="41">
        <f>Table16[[#This Row],[Fecha 
de 
expedición]]+1461</f>
        <v>46265</v>
      </c>
      <c r="J571" s="244" t="str">
        <f t="shared" ca="1" si="28"/>
        <v>si</v>
      </c>
      <c r="K571" s="8" t="str">
        <f t="shared" ca="1" si="30"/>
        <v/>
      </c>
      <c r="L571" s="8"/>
      <c r="M571" s="8" t="str">
        <f t="shared" ca="1" si="29"/>
        <v>no</v>
      </c>
      <c r="Q571" s="23" t="str" cm="1">
        <f t="array" aca="1" ref="Q571" ca="1">_xlfn.IFS(J571="no","no",$B$10="si","si")</f>
        <v>si</v>
      </c>
    </row>
    <row r="572" spans="1:17" x14ac:dyDescent="0.3">
      <c r="A572" s="63" t="s">
        <v>2346</v>
      </c>
      <c r="B572" s="224" t="s">
        <v>44</v>
      </c>
      <c r="C572" s="225" t="s">
        <v>2347</v>
      </c>
      <c r="D572" s="38" t="s">
        <v>57</v>
      </c>
      <c r="E572" s="37" t="s">
        <v>2348</v>
      </c>
      <c r="F572" s="38" t="s">
        <v>155</v>
      </c>
      <c r="G572" s="39" t="s">
        <v>2349</v>
      </c>
      <c r="H572" s="40">
        <v>44333</v>
      </c>
      <c r="I572" s="41">
        <f>Table16[[#This Row],[Fecha 
de 
expedición]]+1461</f>
        <v>45794</v>
      </c>
      <c r="J572" s="244" t="str">
        <f t="shared" ca="1" si="28"/>
        <v>si</v>
      </c>
      <c r="K572" s="8" t="str">
        <f t="shared" ca="1" si="30"/>
        <v/>
      </c>
      <c r="L572" s="8"/>
      <c r="M572" s="8" t="str">
        <f t="shared" ca="1" si="29"/>
        <v>no</v>
      </c>
      <c r="Q572" s="23" t="str" cm="1">
        <f t="array" aca="1" ref="Q572" ca="1">_xlfn.IFS(J572="no","no",$B$10="si","si")</f>
        <v>si</v>
      </c>
    </row>
    <row r="573" spans="1:17" x14ac:dyDescent="0.3">
      <c r="A573" s="63" t="s">
        <v>2350</v>
      </c>
      <c r="B573" s="224" t="s">
        <v>44</v>
      </c>
      <c r="C573" s="225" t="s">
        <v>2351</v>
      </c>
      <c r="D573" s="38" t="s">
        <v>57</v>
      </c>
      <c r="E573" s="37" t="s">
        <v>2352</v>
      </c>
      <c r="F573" s="38" t="s">
        <v>678</v>
      </c>
      <c r="G573" s="39" t="s">
        <v>2353</v>
      </c>
      <c r="H573" s="40">
        <v>44713</v>
      </c>
      <c r="I573" s="41">
        <f>Table16[[#This Row],[Fecha 
de 
expedición]]+1461</f>
        <v>46174</v>
      </c>
      <c r="J573" s="244" t="str">
        <f t="shared" ca="1" si="28"/>
        <v>si</v>
      </c>
      <c r="K573" s="8" t="str">
        <f t="shared" ca="1" si="30"/>
        <v/>
      </c>
      <c r="L573" s="8"/>
      <c r="M573" s="8" t="str">
        <f t="shared" ca="1" si="29"/>
        <v>no</v>
      </c>
      <c r="Q573" s="23" t="str" cm="1">
        <f t="array" aca="1" ref="Q573" ca="1">_xlfn.IFS(J573="no","no",$B$10="si","si")</f>
        <v>si</v>
      </c>
    </row>
    <row r="574" spans="1:17" x14ac:dyDescent="0.3">
      <c r="A574" s="61" t="s">
        <v>2354</v>
      </c>
      <c r="B574" s="224" t="s">
        <v>44</v>
      </c>
      <c r="C574" s="225" t="s">
        <v>2355</v>
      </c>
      <c r="D574" s="38" t="s">
        <v>57</v>
      </c>
      <c r="E574" s="49" t="s">
        <v>2356</v>
      </c>
      <c r="F574" s="38" t="s">
        <v>155</v>
      </c>
      <c r="G574" s="39" t="s">
        <v>2357</v>
      </c>
      <c r="H574" s="40">
        <v>44530</v>
      </c>
      <c r="I574" s="41">
        <f>Table16[[#This Row],[Fecha 
de 
expedición]]+1461</f>
        <v>45991</v>
      </c>
      <c r="J574" s="244" t="str">
        <f t="shared" ca="1" si="28"/>
        <v>si</v>
      </c>
      <c r="K574" s="8" t="str">
        <f t="shared" ca="1" si="30"/>
        <v/>
      </c>
      <c r="L574" s="8"/>
      <c r="M574" s="8" t="str">
        <f t="shared" ca="1" si="29"/>
        <v>no</v>
      </c>
      <c r="Q574" s="23" t="str" cm="1">
        <f t="array" aca="1" ref="Q574" ca="1">_xlfn.IFS(J574="no","no",$B$10="si","si")</f>
        <v>si</v>
      </c>
    </row>
    <row r="575" spans="1:17" x14ac:dyDescent="0.3">
      <c r="A575" s="61" t="s">
        <v>2358</v>
      </c>
      <c r="B575" s="224" t="s">
        <v>62</v>
      </c>
      <c r="C575" s="225" t="s">
        <v>2359</v>
      </c>
      <c r="D575" s="38" t="s">
        <v>57</v>
      </c>
      <c r="E575" s="49"/>
      <c r="F575" s="38" t="s">
        <v>490</v>
      </c>
      <c r="G575" s="39" t="s">
        <v>2360</v>
      </c>
      <c r="H575" s="40">
        <v>43180</v>
      </c>
      <c r="I575" s="41">
        <f>Table16[[#This Row],[Fecha 
de 
expedición]]+1461</f>
        <v>44641</v>
      </c>
      <c r="J575" s="244" t="str">
        <f t="shared" ca="1" si="28"/>
        <v>no</v>
      </c>
      <c r="K575" s="8" t="str">
        <f t="shared" ca="1" si="30"/>
        <v/>
      </c>
      <c r="L575" s="8"/>
      <c r="M575" s="8" t="str">
        <f t="shared" ca="1" si="29"/>
        <v>si</v>
      </c>
      <c r="Q575" s="23" t="str" cm="1">
        <f t="array" aca="1" ref="Q575" ca="1">_xlfn.IFS(J575="no","no",$B$10="si","si")</f>
        <v>no</v>
      </c>
    </row>
    <row r="576" spans="1:17" x14ac:dyDescent="0.3">
      <c r="A576" s="61" t="s">
        <v>2361</v>
      </c>
      <c r="B576" s="224" t="s">
        <v>44</v>
      </c>
      <c r="C576" s="225" t="s">
        <v>2362</v>
      </c>
      <c r="D576" s="38" t="s">
        <v>57</v>
      </c>
      <c r="E576" s="37" t="s">
        <v>2363</v>
      </c>
      <c r="F576" s="38" t="s">
        <v>704</v>
      </c>
      <c r="G576" s="39" t="s">
        <v>2364</v>
      </c>
      <c r="H576" s="40">
        <v>44648</v>
      </c>
      <c r="I576" s="41">
        <f>Table16[[#This Row],[Fecha 
de 
expedición]]+1461</f>
        <v>46109</v>
      </c>
      <c r="J576" s="244" t="str">
        <f t="shared" ca="1" si="28"/>
        <v>si</v>
      </c>
      <c r="K576" s="8" t="str">
        <f t="shared" ca="1" si="30"/>
        <v/>
      </c>
      <c r="L576" s="8"/>
      <c r="M576" s="8" t="str">
        <f t="shared" ca="1" si="29"/>
        <v>no</v>
      </c>
      <c r="Q576" s="23" t="str" cm="1">
        <f t="array" aca="1" ref="Q576" ca="1">_xlfn.IFS(J576="no","no",$B$10="si","si")</f>
        <v>si</v>
      </c>
    </row>
    <row r="577" spans="1:17" x14ac:dyDescent="0.3">
      <c r="A577" s="63" t="s">
        <v>2365</v>
      </c>
      <c r="B577" s="226" t="s">
        <v>44</v>
      </c>
      <c r="C577" s="225" t="s">
        <v>2366</v>
      </c>
      <c r="D577" s="38" t="s">
        <v>57</v>
      </c>
      <c r="E577" s="82" t="s">
        <v>2367</v>
      </c>
      <c r="F577" s="38" t="s">
        <v>499</v>
      </c>
      <c r="G577" s="39"/>
      <c r="H577" s="40">
        <v>44865</v>
      </c>
      <c r="I577" s="41">
        <f>Table16[[#This Row],[Fecha 
de 
expedición]]+1461</f>
        <v>46326</v>
      </c>
      <c r="J577" s="228" t="str">
        <f t="shared" ca="1" si="28"/>
        <v>si</v>
      </c>
      <c r="K577" s="8" t="str">
        <f t="shared" ca="1" si="30"/>
        <v/>
      </c>
      <c r="L577" s="8"/>
      <c r="M577" s="8" t="str">
        <f t="shared" ca="1" si="29"/>
        <v>no</v>
      </c>
      <c r="Q577" s="23" t="str" cm="1">
        <f t="array" aca="1" ref="Q577" ca="1">_xlfn.IFS(J577="no","no",$B$10="si","si")</f>
        <v>si</v>
      </c>
    </row>
    <row r="578" spans="1:17" x14ac:dyDescent="0.3">
      <c r="A578" s="63" t="s">
        <v>2368</v>
      </c>
      <c r="B578" s="224" t="s">
        <v>44</v>
      </c>
      <c r="C578" s="225" t="s">
        <v>2369</v>
      </c>
      <c r="D578" s="38" t="s">
        <v>57</v>
      </c>
      <c r="E578" s="37" t="s">
        <v>2370</v>
      </c>
      <c r="F578" s="38" t="s">
        <v>89</v>
      </c>
      <c r="G578" s="39" t="s">
        <v>2371</v>
      </c>
      <c r="H578" s="40">
        <v>43502</v>
      </c>
      <c r="I578" s="41">
        <f>Table16[[#This Row],[Fecha 
de 
expedición]]+1461</f>
        <v>44963</v>
      </c>
      <c r="J578" s="244" t="str">
        <f t="shared" ca="1" si="28"/>
        <v>no</v>
      </c>
      <c r="K578" s="8" t="str">
        <f t="shared" ca="1" si="30"/>
        <v/>
      </c>
      <c r="L578" s="8"/>
      <c r="M578" s="8" t="str">
        <f t="shared" ca="1" si="29"/>
        <v>si</v>
      </c>
      <c r="Q578" s="23" t="str" cm="1">
        <f t="array" aca="1" ref="Q578" ca="1">_xlfn.IFS(J578="no","no",$B$10="si","si")</f>
        <v>no</v>
      </c>
    </row>
    <row r="579" spans="1:17" x14ac:dyDescent="0.3">
      <c r="A579" s="213" t="s">
        <v>2372</v>
      </c>
      <c r="B579" s="226" t="s">
        <v>44</v>
      </c>
      <c r="C579" s="227" t="s">
        <v>2373</v>
      </c>
      <c r="D579" s="214" t="s">
        <v>57</v>
      </c>
      <c r="E579" s="178" t="s">
        <v>2374</v>
      </c>
      <c r="F579" s="45" t="s">
        <v>155</v>
      </c>
      <c r="G579" s="46" t="s">
        <v>2375</v>
      </c>
      <c r="H579" s="211">
        <v>44910</v>
      </c>
      <c r="I579" s="41">
        <f>Table16[[#This Row],[Fecha 
de 
expedición]]+1461</f>
        <v>46371</v>
      </c>
      <c r="J579" s="228" t="str">
        <f t="shared" ca="1" si="28"/>
        <v>si</v>
      </c>
      <c r="K579" s="8" t="str">
        <f t="shared" ca="1" si="30"/>
        <v/>
      </c>
      <c r="L579" s="8"/>
      <c r="M579" s="8" t="str">
        <f t="shared" ca="1" si="29"/>
        <v>no</v>
      </c>
      <c r="Q579" s="23" t="str" cm="1">
        <f t="array" aca="1" ref="Q579" ca="1">_xlfn.IFS(J579="no","no",$B$10="si","si")</f>
        <v>si</v>
      </c>
    </row>
    <row r="580" spans="1:17" x14ac:dyDescent="0.3">
      <c r="A580" s="63" t="s">
        <v>2376</v>
      </c>
      <c r="B580" s="224" t="s">
        <v>44</v>
      </c>
      <c r="C580" s="225" t="s">
        <v>2377</v>
      </c>
      <c r="D580" s="38" t="s">
        <v>57</v>
      </c>
      <c r="E580" s="37" t="s">
        <v>2378</v>
      </c>
      <c r="F580" s="38" t="s">
        <v>74</v>
      </c>
      <c r="G580" s="39" t="s">
        <v>2379</v>
      </c>
      <c r="H580" s="40">
        <v>44375</v>
      </c>
      <c r="I580" s="41">
        <f>Table16[[#This Row],[Fecha 
de 
expedición]]+1461</f>
        <v>45836</v>
      </c>
      <c r="J580" s="244" t="str">
        <f t="shared" ca="1" si="28"/>
        <v>si</v>
      </c>
      <c r="K580" s="8" t="str">
        <f t="shared" ca="1" si="30"/>
        <v/>
      </c>
      <c r="L580" s="8"/>
      <c r="M580" s="8" t="str">
        <f t="shared" ca="1" si="29"/>
        <v>no</v>
      </c>
      <c r="Q580" s="23" t="str" cm="1">
        <f t="array" aca="1" ref="Q580" ca="1">_xlfn.IFS(J580="no","no",$B$10="si","si")</f>
        <v>si</v>
      </c>
    </row>
    <row r="581" spans="1:17" x14ac:dyDescent="0.3">
      <c r="A581" s="213" t="s">
        <v>2380</v>
      </c>
      <c r="B581" s="226" t="s">
        <v>44</v>
      </c>
      <c r="C581" s="227" t="s">
        <v>2381</v>
      </c>
      <c r="D581" s="214" t="s">
        <v>57</v>
      </c>
      <c r="E581" s="58" t="s">
        <v>2382</v>
      </c>
      <c r="F581" s="45" t="s">
        <v>466</v>
      </c>
      <c r="G581" s="46" t="s">
        <v>2383</v>
      </c>
      <c r="H581" s="211">
        <v>44845</v>
      </c>
      <c r="I581" s="41">
        <f>Table16[[#This Row],[Fecha 
de 
expedición]]+1461</f>
        <v>46306</v>
      </c>
      <c r="J581" s="228" t="str">
        <f t="shared" ca="1" si="28"/>
        <v>si</v>
      </c>
      <c r="K581" s="8" t="str">
        <f t="shared" ca="1" si="30"/>
        <v/>
      </c>
      <c r="L581" s="8"/>
      <c r="M581" s="8" t="str">
        <f t="shared" ca="1" si="29"/>
        <v>no</v>
      </c>
      <c r="Q581" s="23" t="str" cm="1">
        <f t="array" aca="1" ref="Q581" ca="1">_xlfn.IFS(J581="no","no",$B$10="si","si")</f>
        <v>si</v>
      </c>
    </row>
    <row r="582" spans="1:17" x14ac:dyDescent="0.3">
      <c r="A582" s="61" t="s">
        <v>2384</v>
      </c>
      <c r="B582" s="224" t="s">
        <v>44</v>
      </c>
      <c r="C582" s="225" t="s">
        <v>2385</v>
      </c>
      <c r="D582" s="38" t="s">
        <v>57</v>
      </c>
      <c r="E582" s="235" t="s">
        <v>2386</v>
      </c>
      <c r="F582" s="38" t="s">
        <v>84</v>
      </c>
      <c r="G582" s="39" t="s">
        <v>2387</v>
      </c>
      <c r="H582" s="81">
        <v>44636</v>
      </c>
      <c r="I582" s="84">
        <f>Table16[[#This Row],[Fecha 
de 
expedición]]+1461</f>
        <v>46097</v>
      </c>
      <c r="J582" s="244" t="str">
        <f t="shared" ca="1" si="28"/>
        <v>si</v>
      </c>
      <c r="K582" s="8" t="str">
        <f t="shared" ca="1" si="30"/>
        <v/>
      </c>
      <c r="L582" s="8"/>
      <c r="M582" s="8" t="str">
        <f t="shared" ca="1" si="29"/>
        <v>no</v>
      </c>
      <c r="Q582" s="23" t="str" cm="1">
        <f t="array" aca="1" ref="Q582" ca="1">_xlfn.IFS(J582="no","no",$B$10="si","si")</f>
        <v>si</v>
      </c>
    </row>
    <row r="583" spans="1:17" x14ac:dyDescent="0.3">
      <c r="A583" s="63" t="s">
        <v>2388</v>
      </c>
      <c r="B583" s="224" t="s">
        <v>62</v>
      </c>
      <c r="C583" s="225" t="s">
        <v>2389</v>
      </c>
      <c r="D583" s="38" t="s">
        <v>57</v>
      </c>
      <c r="E583" s="37" t="s">
        <v>2390</v>
      </c>
      <c r="F583" s="38" t="s">
        <v>155</v>
      </c>
      <c r="G583" s="39" t="s">
        <v>2391</v>
      </c>
      <c r="H583" s="40">
        <v>44399</v>
      </c>
      <c r="I583" s="41">
        <f>Table16[[#This Row],[Fecha 
de 
expedición]]+1461</f>
        <v>45860</v>
      </c>
      <c r="J583" s="244" t="str">
        <f t="shared" ca="1" si="28"/>
        <v>si</v>
      </c>
      <c r="K583" s="8" t="str">
        <f t="shared" ca="1" si="30"/>
        <v/>
      </c>
      <c r="L583" s="8"/>
      <c r="M583" s="8" t="str">
        <f t="shared" ca="1" si="29"/>
        <v>no</v>
      </c>
      <c r="Q583" s="23" t="str" cm="1">
        <f t="array" aca="1" ref="Q583" ca="1">_xlfn.IFS(J583="no","no",$B$10="si","si")</f>
        <v>si</v>
      </c>
    </row>
    <row r="584" spans="1:17" x14ac:dyDescent="0.3">
      <c r="A584" s="63" t="s">
        <v>2392</v>
      </c>
      <c r="B584" s="224" t="s">
        <v>44</v>
      </c>
      <c r="C584" s="225" t="s">
        <v>2393</v>
      </c>
      <c r="D584" s="38" t="s">
        <v>57</v>
      </c>
      <c r="E584" s="37" t="s">
        <v>2394</v>
      </c>
      <c r="F584" s="38" t="s">
        <v>664</v>
      </c>
      <c r="G584" s="39" t="s">
        <v>2395</v>
      </c>
      <c r="H584" s="40">
        <v>44687</v>
      </c>
      <c r="I584" s="41">
        <f>Table16[[#This Row],[Fecha 
de 
expedición]]+1461</f>
        <v>46148</v>
      </c>
      <c r="J584" s="244" t="str">
        <f t="shared" ca="1" si="28"/>
        <v>si</v>
      </c>
      <c r="K584" s="8" t="str">
        <f t="shared" ca="1" si="30"/>
        <v/>
      </c>
      <c r="L584" s="8"/>
      <c r="M584" s="8" t="str">
        <f t="shared" ca="1" si="29"/>
        <v>no</v>
      </c>
      <c r="Q584" s="23" t="str" cm="1">
        <f t="array" aca="1" ref="Q584" ca="1">_xlfn.IFS(J584="no","no",$B$10="si","si")</f>
        <v>si</v>
      </c>
    </row>
    <row r="585" spans="1:17" x14ac:dyDescent="0.3">
      <c r="A585" s="63" t="s">
        <v>2396</v>
      </c>
      <c r="B585" s="224" t="s">
        <v>44</v>
      </c>
      <c r="C585" s="225" t="s">
        <v>2397</v>
      </c>
      <c r="D585" s="38" t="s">
        <v>57</v>
      </c>
      <c r="E585" s="37" t="s">
        <v>2398</v>
      </c>
      <c r="F585" s="38" t="s">
        <v>1349</v>
      </c>
      <c r="G585" s="39" t="s">
        <v>2399</v>
      </c>
      <c r="H585" s="40">
        <v>44306</v>
      </c>
      <c r="I585" s="41">
        <f>Table16[[#This Row],[Fecha 
de 
expedición]]+1461</f>
        <v>45767</v>
      </c>
      <c r="J585" s="244" t="str">
        <f t="shared" ca="1" si="28"/>
        <v>si</v>
      </c>
      <c r="K585" s="8" t="str">
        <f t="shared" ca="1" si="30"/>
        <v/>
      </c>
      <c r="L585" s="8"/>
      <c r="M585" s="8" t="str">
        <f t="shared" ca="1" si="29"/>
        <v>no</v>
      </c>
      <c r="Q585" s="23" t="str" cm="1">
        <f t="array" aca="1" ref="Q585" ca="1">_xlfn.IFS(J585="no","no",$B$10="si","si")</f>
        <v>si</v>
      </c>
    </row>
    <row r="586" spans="1:17" x14ac:dyDescent="0.3">
      <c r="A586" s="63" t="s">
        <v>2400</v>
      </c>
      <c r="B586" s="224" t="s">
        <v>44</v>
      </c>
      <c r="C586" s="225" t="s">
        <v>2401</v>
      </c>
      <c r="D586" s="38" t="s">
        <v>57</v>
      </c>
      <c r="E586" s="37" t="s">
        <v>2402</v>
      </c>
      <c r="F586" s="38" t="s">
        <v>155</v>
      </c>
      <c r="G586" s="39" t="s">
        <v>2403</v>
      </c>
      <c r="H586" s="40">
        <v>44713</v>
      </c>
      <c r="I586" s="41">
        <f>Table16[[#This Row],[Fecha 
de 
expedición]]+1461</f>
        <v>46174</v>
      </c>
      <c r="J586" s="244" t="str">
        <f t="shared" ca="1" si="28"/>
        <v>si</v>
      </c>
      <c r="K586" s="8" t="str">
        <f t="shared" ca="1" si="30"/>
        <v/>
      </c>
      <c r="L586" s="8"/>
      <c r="M586" s="8" t="str">
        <f t="shared" ca="1" si="29"/>
        <v>no</v>
      </c>
      <c r="Q586" s="23" t="str" cm="1">
        <f t="array" aca="1" ref="Q586" ca="1">_xlfn.IFS(J586="no","no",$B$10="si","si")</f>
        <v>si</v>
      </c>
    </row>
    <row r="587" spans="1:17" x14ac:dyDescent="0.3">
      <c r="A587" s="63" t="s">
        <v>2404</v>
      </c>
      <c r="B587" s="224" t="s">
        <v>44</v>
      </c>
      <c r="C587" s="225" t="s">
        <v>2405</v>
      </c>
      <c r="D587" s="38" t="s">
        <v>57</v>
      </c>
      <c r="E587" s="37" t="s">
        <v>2406</v>
      </c>
      <c r="F587" s="38" t="s">
        <v>109</v>
      </c>
      <c r="G587" s="39" t="s">
        <v>2407</v>
      </c>
      <c r="H587" s="40">
        <v>44336</v>
      </c>
      <c r="I587" s="41">
        <f>Table16[[#This Row],[Fecha 
de 
expedición]]+1461</f>
        <v>45797</v>
      </c>
      <c r="J587" s="244" t="str">
        <f t="shared" ca="1" si="28"/>
        <v>si</v>
      </c>
      <c r="K587" s="8" t="str">
        <f t="shared" ca="1" si="30"/>
        <v/>
      </c>
      <c r="L587" s="8"/>
      <c r="M587" s="8" t="str">
        <f t="shared" ca="1" si="29"/>
        <v>no</v>
      </c>
      <c r="Q587" s="23" t="str" cm="1">
        <f t="array" aca="1" ref="Q587" ca="1">_xlfn.IFS(J587="no","no",$B$10="si","si")</f>
        <v>si</v>
      </c>
    </row>
    <row r="588" spans="1:17" x14ac:dyDescent="0.3">
      <c r="A588" s="61" t="s">
        <v>2408</v>
      </c>
      <c r="B588" s="224" t="s">
        <v>44</v>
      </c>
      <c r="C588" s="225" t="s">
        <v>2409</v>
      </c>
      <c r="D588" s="38" t="s">
        <v>57</v>
      </c>
      <c r="E588" s="235" t="s">
        <v>2410</v>
      </c>
      <c r="F588" s="38" t="s">
        <v>555</v>
      </c>
      <c r="G588" s="39" t="s">
        <v>2411</v>
      </c>
      <c r="H588" s="81">
        <v>44687</v>
      </c>
      <c r="I588" s="84">
        <f>Table16[[#This Row],[Fecha 
de 
expedición]]+1461</f>
        <v>46148</v>
      </c>
      <c r="J588" s="244" t="str">
        <f t="shared" ca="1" si="28"/>
        <v>si</v>
      </c>
      <c r="K588" s="8" t="str">
        <f t="shared" ca="1" si="30"/>
        <v/>
      </c>
      <c r="L588" s="8"/>
      <c r="M588" s="8" t="str">
        <f t="shared" ca="1" si="29"/>
        <v>no</v>
      </c>
      <c r="Q588" s="23" t="str" cm="1">
        <f t="array" aca="1" ref="Q588" ca="1">_xlfn.IFS(J588="no","no",$B$10="si","si")</f>
        <v>si</v>
      </c>
    </row>
    <row r="589" spans="1:17" x14ac:dyDescent="0.3">
      <c r="A589" s="63" t="s">
        <v>2412</v>
      </c>
      <c r="B589" s="224" t="s">
        <v>44</v>
      </c>
      <c r="C589" s="225" t="s">
        <v>2413</v>
      </c>
      <c r="D589" s="38" t="s">
        <v>57</v>
      </c>
      <c r="E589" s="37" t="s">
        <v>2414</v>
      </c>
      <c r="F589" s="38" t="s">
        <v>74</v>
      </c>
      <c r="G589" s="39" t="s">
        <v>2415</v>
      </c>
      <c r="H589" s="40">
        <v>44455</v>
      </c>
      <c r="I589" s="41">
        <f>Table16[[#This Row],[Fecha 
de 
expedición]]+1461</f>
        <v>45916</v>
      </c>
      <c r="J589" s="244" t="str">
        <f t="shared" ca="1" si="28"/>
        <v>si</v>
      </c>
      <c r="K589" s="8" t="str">
        <f t="shared" ca="1" si="30"/>
        <v/>
      </c>
      <c r="L589" s="8"/>
      <c r="M589" s="8" t="str">
        <f t="shared" ca="1" si="29"/>
        <v>no</v>
      </c>
      <c r="Q589" s="23" t="str" cm="1">
        <f t="array" aca="1" ref="Q589" ca="1">_xlfn.IFS(J589="no","no",$B$10="si","si")</f>
        <v>si</v>
      </c>
    </row>
    <row r="590" spans="1:17" x14ac:dyDescent="0.3">
      <c r="A590" s="213" t="s">
        <v>2416</v>
      </c>
      <c r="B590" s="226" t="s">
        <v>44</v>
      </c>
      <c r="C590" s="227" t="s">
        <v>2417</v>
      </c>
      <c r="D590" s="214" t="s">
        <v>57</v>
      </c>
      <c r="E590" s="58" t="s">
        <v>2418</v>
      </c>
      <c r="F590" s="45" t="s">
        <v>2175</v>
      </c>
      <c r="G590" s="46" t="s">
        <v>2419</v>
      </c>
      <c r="H590" s="211">
        <v>44881</v>
      </c>
      <c r="I590" s="41">
        <f>Table16[[#This Row],[Fecha 
de 
expedición]]+1461</f>
        <v>46342</v>
      </c>
      <c r="J590" s="228" t="str">
        <f t="shared" ca="1" si="28"/>
        <v>si</v>
      </c>
      <c r="K590" s="8" t="str">
        <f t="shared" ca="1" si="30"/>
        <v/>
      </c>
      <c r="L590" s="8"/>
      <c r="M590" s="8" t="str">
        <f t="shared" ca="1" si="29"/>
        <v>no</v>
      </c>
      <c r="Q590" s="23" t="str" cm="1">
        <f t="array" aca="1" ref="Q590" ca="1">_xlfn.IFS(J590="no","no",$B$10="si","si")</f>
        <v>si</v>
      </c>
    </row>
    <row r="591" spans="1:17" x14ac:dyDescent="0.3">
      <c r="A591" s="63" t="s">
        <v>2420</v>
      </c>
      <c r="B591" s="224" t="s">
        <v>44</v>
      </c>
      <c r="C591" s="225" t="s">
        <v>2421</v>
      </c>
      <c r="D591" s="38" t="s">
        <v>57</v>
      </c>
      <c r="E591" s="37" t="s">
        <v>2422</v>
      </c>
      <c r="F591" s="38" t="s">
        <v>704</v>
      </c>
      <c r="G591" s="39" t="s">
        <v>2423</v>
      </c>
      <c r="H591" s="40">
        <v>43389</v>
      </c>
      <c r="I591" s="41">
        <f>Table16[[#This Row],[Fecha 
de 
expedición]]+1461</f>
        <v>44850</v>
      </c>
      <c r="J591" s="244" t="str">
        <f t="shared" ca="1" si="28"/>
        <v>no</v>
      </c>
      <c r="K591" s="8" t="str">
        <f t="shared" ca="1" si="30"/>
        <v/>
      </c>
      <c r="L591" s="8"/>
      <c r="M591" s="8" t="str">
        <f t="shared" ca="1" si="29"/>
        <v>si</v>
      </c>
      <c r="Q591" s="23" t="str" cm="1">
        <f t="array" aca="1" ref="Q591" ca="1">_xlfn.IFS(J591="no","no",$B$10="si","si")</f>
        <v>no</v>
      </c>
    </row>
    <row r="592" spans="1:17" x14ac:dyDescent="0.3">
      <c r="A592" s="61" t="s">
        <v>2424</v>
      </c>
      <c r="B592" s="224" t="s">
        <v>44</v>
      </c>
      <c r="C592" s="225" t="s">
        <v>2425</v>
      </c>
      <c r="D592" s="38" t="s">
        <v>57</v>
      </c>
      <c r="E592" s="235" t="s">
        <v>2426</v>
      </c>
      <c r="F592" s="38" t="s">
        <v>74</v>
      </c>
      <c r="G592" s="39" t="s">
        <v>2427</v>
      </c>
      <c r="H592" s="81">
        <v>44743</v>
      </c>
      <c r="I592" s="84">
        <f>Table16[[#This Row],[Fecha 
de 
expedición]]+1461</f>
        <v>46204</v>
      </c>
      <c r="J592" s="244" t="str">
        <f t="shared" ca="1" si="28"/>
        <v>si</v>
      </c>
      <c r="K592" s="8" t="str">
        <f t="shared" ca="1" si="30"/>
        <v/>
      </c>
      <c r="L592" s="8"/>
      <c r="M592" s="8" t="str">
        <f t="shared" ca="1" si="29"/>
        <v>no</v>
      </c>
      <c r="Q592" s="23" t="str" cm="1">
        <f t="array" aca="1" ref="Q592" ca="1">_xlfn.IFS(J592="no","no",$B$10="si","si")</f>
        <v>si</v>
      </c>
    </row>
    <row r="593" spans="1:17" x14ac:dyDescent="0.3">
      <c r="A593" s="63" t="s">
        <v>2428</v>
      </c>
      <c r="B593" s="224" t="s">
        <v>44</v>
      </c>
      <c r="C593" s="225" t="s">
        <v>2429</v>
      </c>
      <c r="D593" s="38" t="s">
        <v>57</v>
      </c>
      <c r="E593" s="37" t="s">
        <v>2430</v>
      </c>
      <c r="F593" s="38" t="s">
        <v>53</v>
      </c>
      <c r="G593" s="39" t="s">
        <v>2431</v>
      </c>
      <c r="H593" s="40">
        <v>43411</v>
      </c>
      <c r="I593" s="41">
        <f>Table16[[#This Row],[Fecha 
de 
expedición]]+1461</f>
        <v>44872</v>
      </c>
      <c r="J593" s="244" t="str">
        <f t="shared" ref="J593:J656" ca="1" si="31">IF(I593&gt;=TODAY(),"si","no")</f>
        <v>no</v>
      </c>
      <c r="K593" s="8" t="str">
        <f t="shared" ca="1" si="30"/>
        <v/>
      </c>
      <c r="L593" s="8"/>
      <c r="M593" s="8" t="str">
        <f t="shared" ref="M593:M656" ca="1" si="32">IF(AND(J593="no",$B$10="si"),"si","no")</f>
        <v>si</v>
      </c>
      <c r="Q593" s="23" t="str" cm="1">
        <f t="array" aca="1" ref="Q593" ca="1">_xlfn.IFS(J593="no","no",$B$10="si","si")</f>
        <v>no</v>
      </c>
    </row>
    <row r="594" spans="1:17" x14ac:dyDescent="0.3">
      <c r="A594" s="63" t="s">
        <v>2432</v>
      </c>
      <c r="B594" s="224" t="s">
        <v>44</v>
      </c>
      <c r="C594" s="225" t="s">
        <v>2433</v>
      </c>
      <c r="D594" s="38" t="s">
        <v>57</v>
      </c>
      <c r="E594" s="82" t="s">
        <v>2434</v>
      </c>
      <c r="F594" s="38" t="s">
        <v>129</v>
      </c>
      <c r="G594" s="39" t="s">
        <v>2435</v>
      </c>
      <c r="H594" s="40">
        <v>44831</v>
      </c>
      <c r="I594" s="41">
        <f>Table16[[#This Row],[Fecha 
de 
expedición]]+1461</f>
        <v>46292</v>
      </c>
      <c r="J594" s="244" t="str">
        <f t="shared" ca="1" si="31"/>
        <v>si</v>
      </c>
      <c r="K594" s="8" t="str">
        <f t="shared" ca="1" si="30"/>
        <v/>
      </c>
      <c r="L594" s="8"/>
      <c r="M594" s="8" t="str">
        <f t="shared" ca="1" si="32"/>
        <v>no</v>
      </c>
      <c r="Q594" s="23" t="str" cm="1">
        <f t="array" aca="1" ref="Q594" ca="1">_xlfn.IFS(J594="no","no",$B$10="si","si")</f>
        <v>si</v>
      </c>
    </row>
    <row r="595" spans="1:17" x14ac:dyDescent="0.3">
      <c r="A595" s="61" t="s">
        <v>2436</v>
      </c>
      <c r="B595" s="224" t="s">
        <v>44</v>
      </c>
      <c r="C595" s="225" t="s">
        <v>2437</v>
      </c>
      <c r="D595" s="38" t="s">
        <v>57</v>
      </c>
      <c r="E595" s="235" t="s">
        <v>2438</v>
      </c>
      <c r="F595" s="38" t="s">
        <v>53</v>
      </c>
      <c r="G595" s="39" t="s">
        <v>2439</v>
      </c>
      <c r="H595" s="81">
        <v>44539</v>
      </c>
      <c r="I595" s="84">
        <f>Table16[[#This Row],[Fecha 
de 
expedición]]+1461</f>
        <v>46000</v>
      </c>
      <c r="J595" s="244" t="str">
        <f t="shared" ca="1" si="31"/>
        <v>si</v>
      </c>
      <c r="K595" s="8" t="str">
        <f t="shared" ca="1" si="30"/>
        <v/>
      </c>
      <c r="L595" s="8"/>
      <c r="M595" s="8" t="str">
        <f t="shared" ca="1" si="32"/>
        <v>no</v>
      </c>
      <c r="Q595" s="23" t="str" cm="1">
        <f t="array" aca="1" ref="Q595" ca="1">_xlfn.IFS(J595="no","no",$B$10="si","si")</f>
        <v>si</v>
      </c>
    </row>
    <row r="596" spans="1:17" x14ac:dyDescent="0.3">
      <c r="A596" s="63" t="s">
        <v>2440</v>
      </c>
      <c r="B596" s="224" t="s">
        <v>44</v>
      </c>
      <c r="C596" s="225" t="s">
        <v>2441</v>
      </c>
      <c r="D596" s="38" t="s">
        <v>57</v>
      </c>
      <c r="E596" s="37" t="s">
        <v>2442</v>
      </c>
      <c r="F596" s="38" t="s">
        <v>74</v>
      </c>
      <c r="G596" s="39" t="s">
        <v>2443</v>
      </c>
      <c r="H596" s="40">
        <v>44621</v>
      </c>
      <c r="I596" s="41">
        <f>Table16[[#This Row],[Fecha 
de 
expedición]]+1461</f>
        <v>46082</v>
      </c>
      <c r="J596" s="244" t="str">
        <f t="shared" ca="1" si="31"/>
        <v>si</v>
      </c>
      <c r="K596" s="8" t="str">
        <f t="shared" ca="1" si="30"/>
        <v/>
      </c>
      <c r="L596" s="8"/>
      <c r="M596" s="8" t="str">
        <f t="shared" ca="1" si="32"/>
        <v>no</v>
      </c>
      <c r="Q596" s="23" t="str" cm="1">
        <f t="array" aca="1" ref="Q596" ca="1">_xlfn.IFS(J596="no","no",$B$10="si","si")</f>
        <v>si</v>
      </c>
    </row>
    <row r="597" spans="1:17" x14ac:dyDescent="0.3">
      <c r="A597" s="63" t="s">
        <v>2444</v>
      </c>
      <c r="B597" s="224" t="s">
        <v>44</v>
      </c>
      <c r="C597" s="225" t="s">
        <v>2445</v>
      </c>
      <c r="D597" s="38" t="s">
        <v>57</v>
      </c>
      <c r="E597" s="37" t="s">
        <v>2446</v>
      </c>
      <c r="F597" s="38" t="s">
        <v>74</v>
      </c>
      <c r="G597" s="39" t="s">
        <v>2447</v>
      </c>
      <c r="H597" s="40">
        <v>44596</v>
      </c>
      <c r="I597" s="41">
        <f>Table16[[#This Row],[Fecha 
de 
expedición]]+1461</f>
        <v>46057</v>
      </c>
      <c r="J597" s="244" t="str">
        <f t="shared" ca="1" si="31"/>
        <v>si</v>
      </c>
      <c r="K597" s="8" t="str">
        <f t="shared" ca="1" si="30"/>
        <v/>
      </c>
      <c r="L597" s="8"/>
      <c r="M597" s="8" t="str">
        <f t="shared" ca="1" si="32"/>
        <v>no</v>
      </c>
      <c r="Q597" s="23" t="str" cm="1">
        <f t="array" aca="1" ref="Q597" ca="1">_xlfn.IFS(J597="no","no",$B$10="si","si")</f>
        <v>si</v>
      </c>
    </row>
    <row r="598" spans="1:17" x14ac:dyDescent="0.3">
      <c r="A598" s="63" t="s">
        <v>2448</v>
      </c>
      <c r="B598" s="224" t="s">
        <v>44</v>
      </c>
      <c r="C598" s="225" t="s">
        <v>2449</v>
      </c>
      <c r="D598" s="38" t="s">
        <v>57</v>
      </c>
      <c r="E598" s="37" t="s">
        <v>2450</v>
      </c>
      <c r="F598" s="38" t="s">
        <v>74</v>
      </c>
      <c r="G598" s="39" t="s">
        <v>2451</v>
      </c>
      <c r="H598" s="40">
        <v>44649</v>
      </c>
      <c r="I598" s="41">
        <f>Table16[[#This Row],[Fecha 
de 
expedición]]+1461</f>
        <v>46110</v>
      </c>
      <c r="J598" s="244" t="str">
        <f t="shared" ca="1" si="31"/>
        <v>si</v>
      </c>
      <c r="K598" s="8" t="str">
        <f t="shared" ca="1" si="30"/>
        <v/>
      </c>
      <c r="L598" s="8"/>
      <c r="M598" s="8" t="str">
        <f t="shared" ca="1" si="32"/>
        <v>no</v>
      </c>
      <c r="Q598" s="23" t="str" cm="1">
        <f t="array" aca="1" ref="Q598" ca="1">_xlfn.IFS(J598="no","no",$B$10="si","si")</f>
        <v>si</v>
      </c>
    </row>
    <row r="599" spans="1:17" x14ac:dyDescent="0.3">
      <c r="A599" s="61" t="s">
        <v>2452</v>
      </c>
      <c r="B599" s="224" t="s">
        <v>44</v>
      </c>
      <c r="C599" s="225" t="s">
        <v>2453</v>
      </c>
      <c r="D599" s="38" t="s">
        <v>57</v>
      </c>
      <c r="E599" s="235" t="s">
        <v>2454</v>
      </c>
      <c r="F599" s="38" t="s">
        <v>194</v>
      </c>
      <c r="G599" s="48" t="s">
        <v>2455</v>
      </c>
      <c r="H599" s="81">
        <v>44757</v>
      </c>
      <c r="I599" s="84">
        <f>Table16[[#This Row],[Fecha 
de 
expedición]]+1461</f>
        <v>46218</v>
      </c>
      <c r="J599" s="244" t="str">
        <f t="shared" ca="1" si="31"/>
        <v>si</v>
      </c>
      <c r="K599" s="8" t="str">
        <f t="shared" ca="1" si="30"/>
        <v/>
      </c>
      <c r="L599" s="8"/>
      <c r="M599" s="8" t="str">
        <f t="shared" ca="1" si="32"/>
        <v>no</v>
      </c>
      <c r="Q599" s="23" t="str" cm="1">
        <f t="array" aca="1" ref="Q599" ca="1">_xlfn.IFS(J599="no","no",$B$10="si","si")</f>
        <v>si</v>
      </c>
    </row>
    <row r="600" spans="1:17" x14ac:dyDescent="0.3">
      <c r="A600" s="63" t="s">
        <v>2456</v>
      </c>
      <c r="B600" s="224" t="s">
        <v>44</v>
      </c>
      <c r="C600" s="225" t="s">
        <v>2457</v>
      </c>
      <c r="D600" s="38" t="s">
        <v>46</v>
      </c>
      <c r="E600" s="37" t="s">
        <v>2458</v>
      </c>
      <c r="F600" s="38" t="s">
        <v>53</v>
      </c>
      <c r="G600" s="39" t="s">
        <v>2459</v>
      </c>
      <c r="H600" s="40">
        <v>44518</v>
      </c>
      <c r="I600" s="41">
        <f>Table16[[#This Row],[Fecha 
de 
expedición]]+1461</f>
        <v>45979</v>
      </c>
      <c r="J600" s="244" t="str">
        <f t="shared" ca="1" si="31"/>
        <v>si</v>
      </c>
      <c r="K600" s="8" t="str">
        <f t="shared" ca="1" si="30"/>
        <v/>
      </c>
      <c r="L600" s="8"/>
      <c r="M600" s="8" t="str">
        <f t="shared" ca="1" si="32"/>
        <v>no</v>
      </c>
      <c r="Q600" s="23" t="str" cm="1">
        <f t="array" aca="1" ref="Q600" ca="1">_xlfn.IFS(J600="no","no",$B$10="si","si")</f>
        <v>si</v>
      </c>
    </row>
    <row r="601" spans="1:17" x14ac:dyDescent="0.3">
      <c r="A601" s="63" t="s">
        <v>2460</v>
      </c>
      <c r="B601" s="224" t="s">
        <v>62</v>
      </c>
      <c r="C601" s="225" t="s">
        <v>2461</v>
      </c>
      <c r="D601" s="38" t="s">
        <v>46</v>
      </c>
      <c r="E601" s="37" t="s">
        <v>2462</v>
      </c>
      <c r="F601" s="38" t="s">
        <v>124</v>
      </c>
      <c r="G601" s="39" t="s">
        <v>2463</v>
      </c>
      <c r="H601" s="40">
        <v>43235</v>
      </c>
      <c r="I601" s="41">
        <f>Table16[[#This Row],[Fecha 
de 
expedición]]+1461</f>
        <v>44696</v>
      </c>
      <c r="J601" s="244" t="str">
        <f t="shared" ca="1" si="31"/>
        <v>no</v>
      </c>
      <c r="K601" s="8" t="str">
        <f t="shared" ca="1" si="30"/>
        <v/>
      </c>
      <c r="L601" s="8"/>
      <c r="M601" s="8" t="str">
        <f t="shared" ca="1" si="32"/>
        <v>si</v>
      </c>
      <c r="Q601" s="23" t="str" cm="1">
        <f t="array" aca="1" ref="Q601" ca="1">_xlfn.IFS(J601="no","no",$B$10="si","si")</f>
        <v>no</v>
      </c>
    </row>
    <row r="602" spans="1:17" x14ac:dyDescent="0.3">
      <c r="A602" s="63" t="s">
        <v>2464</v>
      </c>
      <c r="B602" s="224" t="s">
        <v>44</v>
      </c>
      <c r="C602" s="225" t="s">
        <v>2465</v>
      </c>
      <c r="D602" s="38" t="s">
        <v>57</v>
      </c>
      <c r="E602" s="37" t="s">
        <v>2466</v>
      </c>
      <c r="F602" s="38" t="s">
        <v>267</v>
      </c>
      <c r="G602" s="39" t="s">
        <v>2467</v>
      </c>
      <c r="H602" s="40">
        <v>44908</v>
      </c>
      <c r="I602" s="41">
        <f>Table16[[#This Row],[Fecha 
de 
expedición]]+1461</f>
        <v>46369</v>
      </c>
      <c r="J602" s="244" t="str">
        <f t="shared" ca="1" si="31"/>
        <v>si</v>
      </c>
      <c r="K602" s="8" t="str">
        <f t="shared" ca="1" si="30"/>
        <v/>
      </c>
      <c r="L602" s="8"/>
      <c r="M602" s="8" t="str">
        <f t="shared" ca="1" si="32"/>
        <v>no</v>
      </c>
      <c r="Q602" s="23" t="str" cm="1">
        <f t="array" aca="1" ref="Q602" ca="1">_xlfn.IFS(J602="no","no",$B$10="si","si")</f>
        <v>si</v>
      </c>
    </row>
    <row r="603" spans="1:17" x14ac:dyDescent="0.3">
      <c r="A603" s="63" t="s">
        <v>2468</v>
      </c>
      <c r="B603" s="224" t="s">
        <v>44</v>
      </c>
      <c r="C603" s="225" t="s">
        <v>2469</v>
      </c>
      <c r="D603" s="38" t="s">
        <v>57</v>
      </c>
      <c r="E603" s="37" t="s">
        <v>2470</v>
      </c>
      <c r="F603" s="38" t="s">
        <v>2471</v>
      </c>
      <c r="G603" s="39" t="s">
        <v>2472</v>
      </c>
      <c r="H603" s="40">
        <v>44518</v>
      </c>
      <c r="I603" s="41">
        <f>Table16[[#This Row],[Fecha 
de 
expedición]]+1461</f>
        <v>45979</v>
      </c>
      <c r="J603" s="244" t="str">
        <f t="shared" ca="1" si="31"/>
        <v>si</v>
      </c>
      <c r="K603" s="8" t="str">
        <f t="shared" ca="1" si="30"/>
        <v/>
      </c>
      <c r="L603" s="8"/>
      <c r="M603" s="8" t="str">
        <f t="shared" ca="1" si="32"/>
        <v>no</v>
      </c>
      <c r="Q603" s="23" t="str" cm="1">
        <f t="array" aca="1" ref="Q603" ca="1">_xlfn.IFS(J603="no","no",$B$10="si","si")</f>
        <v>si</v>
      </c>
    </row>
    <row r="604" spans="1:17" x14ac:dyDescent="0.3">
      <c r="A604" s="61" t="s">
        <v>2473</v>
      </c>
      <c r="B604" s="224" t="s">
        <v>44</v>
      </c>
      <c r="C604" s="225" t="s">
        <v>2474</v>
      </c>
      <c r="D604" s="38" t="s">
        <v>57</v>
      </c>
      <c r="E604" s="235" t="s">
        <v>2475</v>
      </c>
      <c r="F604" s="38" t="s">
        <v>887</v>
      </c>
      <c r="G604" s="39" t="s">
        <v>2476</v>
      </c>
      <c r="H604" s="81">
        <v>44798</v>
      </c>
      <c r="I604" s="84">
        <f>Table16[[#This Row],[Fecha 
de 
expedición]]+1461</f>
        <v>46259</v>
      </c>
      <c r="J604" s="244" t="str">
        <f t="shared" ca="1" si="31"/>
        <v>si</v>
      </c>
      <c r="K604" s="8" t="str">
        <f t="shared" ca="1" si="30"/>
        <v/>
      </c>
      <c r="L604" s="8"/>
      <c r="M604" s="8" t="str">
        <f t="shared" ca="1" si="32"/>
        <v>no</v>
      </c>
      <c r="Q604" s="23" t="str" cm="1">
        <f t="array" aca="1" ref="Q604" ca="1">_xlfn.IFS(J604="no","no",$B$10="si","si")</f>
        <v>si</v>
      </c>
    </row>
    <row r="605" spans="1:17" x14ac:dyDescent="0.3">
      <c r="A605" s="63" t="s">
        <v>2477</v>
      </c>
      <c r="B605" s="224" t="s">
        <v>44</v>
      </c>
      <c r="C605" s="225" t="s">
        <v>2478</v>
      </c>
      <c r="D605" s="38" t="s">
        <v>57</v>
      </c>
      <c r="E605" s="59" t="s">
        <v>2479</v>
      </c>
      <c r="F605" s="38" t="s">
        <v>704</v>
      </c>
      <c r="G605" s="39" t="s">
        <v>2480</v>
      </c>
      <c r="H605" s="40">
        <v>44406</v>
      </c>
      <c r="I605" s="41">
        <f>Table16[[#This Row],[Fecha 
de 
expedición]]+1461</f>
        <v>45867</v>
      </c>
      <c r="J605" s="244" t="str">
        <f t="shared" ca="1" si="31"/>
        <v>si</v>
      </c>
      <c r="K605" s="8" t="str">
        <f t="shared" ca="1" si="30"/>
        <v/>
      </c>
      <c r="L605" s="8"/>
      <c r="M605" s="8" t="str">
        <f t="shared" ca="1" si="32"/>
        <v>no</v>
      </c>
      <c r="Q605" s="23" t="str" cm="1">
        <f t="array" aca="1" ref="Q605" ca="1">_xlfn.IFS(J605="no","no",$B$10="si","si")</f>
        <v>si</v>
      </c>
    </row>
    <row r="606" spans="1:17" x14ac:dyDescent="0.3">
      <c r="A606" s="61" t="s">
        <v>2481</v>
      </c>
      <c r="B606" s="224" t="s">
        <v>44</v>
      </c>
      <c r="C606" s="225" t="s">
        <v>2482</v>
      </c>
      <c r="D606" s="38" t="s">
        <v>57</v>
      </c>
      <c r="E606" s="235" t="s">
        <v>2483</v>
      </c>
      <c r="F606" s="38" t="s">
        <v>709</v>
      </c>
      <c r="G606" s="39" t="s">
        <v>2484</v>
      </c>
      <c r="H606" s="81">
        <v>44706</v>
      </c>
      <c r="I606" s="84">
        <f>Table16[[#This Row],[Fecha 
de 
expedición]]+1461</f>
        <v>46167</v>
      </c>
      <c r="J606" s="244" t="str">
        <f t="shared" ca="1" si="31"/>
        <v>si</v>
      </c>
      <c r="K606" s="8" t="str">
        <f t="shared" ca="1" si="30"/>
        <v/>
      </c>
      <c r="L606" s="8"/>
      <c r="M606" s="8" t="str">
        <f t="shared" ca="1" si="32"/>
        <v>no</v>
      </c>
      <c r="Q606" s="23" t="str" cm="1">
        <f t="array" aca="1" ref="Q606" ca="1">_xlfn.IFS(J606="no","no",$B$10="si","si")</f>
        <v>si</v>
      </c>
    </row>
    <row r="607" spans="1:17" x14ac:dyDescent="0.3">
      <c r="A607" s="63" t="s">
        <v>2485</v>
      </c>
      <c r="B607" s="224" t="s">
        <v>44</v>
      </c>
      <c r="C607" s="225" t="s">
        <v>2486</v>
      </c>
      <c r="D607" s="38" t="s">
        <v>57</v>
      </c>
      <c r="E607" s="37" t="s">
        <v>2487</v>
      </c>
      <c r="F607" s="38" t="s">
        <v>124</v>
      </c>
      <c r="G607" s="39" t="s">
        <v>9847</v>
      </c>
      <c r="H607" s="40">
        <v>43511</v>
      </c>
      <c r="I607" s="41">
        <f>Table16[[#This Row],[Fecha 
de 
expedición]]+1461</f>
        <v>44972</v>
      </c>
      <c r="J607" s="244" t="str">
        <f t="shared" ca="1" si="31"/>
        <v>no</v>
      </c>
      <c r="K607" s="8" t="str">
        <f t="shared" ref="K607:K670" ca="1" si="33">IF(ABS(_xlfn.DAYS(TODAY(),I607))&lt;$B$9,"Debe renovar licencia luego de curso de 8 horas","")</f>
        <v/>
      </c>
      <c r="L607" s="8"/>
      <c r="M607" s="8" t="str">
        <f t="shared" ca="1" si="32"/>
        <v>si</v>
      </c>
      <c r="Q607" s="23" t="str" cm="1">
        <f t="array" aca="1" ref="Q607" ca="1">_xlfn.IFS(J607="no","no",$B$10="si","si")</f>
        <v>no</v>
      </c>
    </row>
    <row r="608" spans="1:17" x14ac:dyDescent="0.3">
      <c r="A608" s="63" t="s">
        <v>2489</v>
      </c>
      <c r="B608" s="224" t="s">
        <v>44</v>
      </c>
      <c r="C608" s="225" t="s">
        <v>2490</v>
      </c>
      <c r="D608" s="38" t="s">
        <v>57</v>
      </c>
      <c r="E608" s="37" t="s">
        <v>2491</v>
      </c>
      <c r="F608" s="38" t="s">
        <v>892</v>
      </c>
      <c r="G608" s="39" t="s">
        <v>2492</v>
      </c>
      <c r="H608" s="40">
        <v>44693</v>
      </c>
      <c r="I608" s="41">
        <f>Table16[[#This Row],[Fecha 
de 
expedición]]+1461</f>
        <v>46154</v>
      </c>
      <c r="J608" s="244" t="str">
        <f t="shared" ca="1" si="31"/>
        <v>si</v>
      </c>
      <c r="K608" s="8" t="str">
        <f t="shared" ca="1" si="33"/>
        <v/>
      </c>
      <c r="L608" s="8"/>
      <c r="M608" s="8" t="str">
        <f t="shared" ca="1" si="32"/>
        <v>no</v>
      </c>
      <c r="Q608" s="23" t="str" cm="1">
        <f t="array" aca="1" ref="Q608" ca="1">_xlfn.IFS(J608="no","no",$B$10="si","si")</f>
        <v>si</v>
      </c>
    </row>
    <row r="609" spans="1:17" x14ac:dyDescent="0.3">
      <c r="A609" s="63" t="s">
        <v>2493</v>
      </c>
      <c r="B609" s="224" t="s">
        <v>44</v>
      </c>
      <c r="C609" s="225" t="s">
        <v>2494</v>
      </c>
      <c r="D609" s="38" t="s">
        <v>57</v>
      </c>
      <c r="E609" s="37" t="s">
        <v>2495</v>
      </c>
      <c r="F609" s="38" t="s">
        <v>655</v>
      </c>
      <c r="G609" s="39" t="s">
        <v>2496</v>
      </c>
      <c r="H609" s="40">
        <v>44649</v>
      </c>
      <c r="I609" s="41">
        <f>Table16[[#This Row],[Fecha 
de 
expedición]]+1461</f>
        <v>46110</v>
      </c>
      <c r="J609" s="244" t="str">
        <f t="shared" ca="1" si="31"/>
        <v>si</v>
      </c>
      <c r="K609" s="8" t="str">
        <f t="shared" ca="1" si="33"/>
        <v/>
      </c>
      <c r="L609" s="8"/>
      <c r="M609" s="8" t="str">
        <f t="shared" ca="1" si="32"/>
        <v>no</v>
      </c>
      <c r="Q609" s="23" t="str" cm="1">
        <f t="array" aca="1" ref="Q609" ca="1">_xlfn.IFS(J609="no","no",$B$10="si","si")</f>
        <v>si</v>
      </c>
    </row>
    <row r="610" spans="1:17" x14ac:dyDescent="0.3">
      <c r="A610" s="63" t="s">
        <v>2497</v>
      </c>
      <c r="B610" s="224" t="s">
        <v>62</v>
      </c>
      <c r="C610" s="225" t="s">
        <v>2498</v>
      </c>
      <c r="D610" s="38" t="s">
        <v>46</v>
      </c>
      <c r="E610" s="37" t="s">
        <v>2499</v>
      </c>
      <c r="F610" s="38" t="s">
        <v>119</v>
      </c>
      <c r="G610" s="39" t="s">
        <v>2500</v>
      </c>
      <c r="H610" s="40">
        <v>43137</v>
      </c>
      <c r="I610" s="41">
        <f>Table16[[#This Row],[Fecha 
de 
expedición]]+1461</f>
        <v>44598</v>
      </c>
      <c r="J610" s="244" t="str">
        <f t="shared" ca="1" si="31"/>
        <v>no</v>
      </c>
      <c r="K610" s="8" t="str">
        <f t="shared" ca="1" si="33"/>
        <v/>
      </c>
      <c r="L610" s="8"/>
      <c r="M610" s="8" t="str">
        <f t="shared" ca="1" si="32"/>
        <v>si</v>
      </c>
      <c r="Q610" s="23" t="str" cm="1">
        <f t="array" aca="1" ref="Q610" ca="1">_xlfn.IFS(J610="no","no",$B$10="si","si")</f>
        <v>no</v>
      </c>
    </row>
    <row r="611" spans="1:17" x14ac:dyDescent="0.3">
      <c r="A611" s="63" t="s">
        <v>2501</v>
      </c>
      <c r="B611" s="224" t="s">
        <v>44</v>
      </c>
      <c r="C611" s="225" t="s">
        <v>2502</v>
      </c>
      <c r="D611" s="38" t="s">
        <v>57</v>
      </c>
      <c r="E611" s="37" t="s">
        <v>2503</v>
      </c>
      <c r="F611" s="38" t="s">
        <v>194</v>
      </c>
      <c r="G611" s="39" t="s">
        <v>2504</v>
      </c>
      <c r="H611" s="40">
        <v>43411</v>
      </c>
      <c r="I611" s="41">
        <f>Table16[[#This Row],[Fecha 
de 
expedición]]+1461</f>
        <v>44872</v>
      </c>
      <c r="J611" s="244" t="str">
        <f t="shared" ca="1" si="31"/>
        <v>no</v>
      </c>
      <c r="K611" s="8" t="str">
        <f t="shared" ca="1" si="33"/>
        <v/>
      </c>
      <c r="L611" s="8"/>
      <c r="M611" s="8" t="str">
        <f t="shared" ca="1" si="32"/>
        <v>si</v>
      </c>
      <c r="Q611" s="23" t="str" cm="1">
        <f t="array" aca="1" ref="Q611" ca="1">_xlfn.IFS(J611="no","no",$B$10="si","si")</f>
        <v>no</v>
      </c>
    </row>
    <row r="612" spans="1:17" x14ac:dyDescent="0.3">
      <c r="A612" s="63" t="s">
        <v>2505</v>
      </c>
      <c r="B612" s="224" t="s">
        <v>44</v>
      </c>
      <c r="C612" s="225" t="s">
        <v>2506</v>
      </c>
      <c r="D612" s="38" t="s">
        <v>57</v>
      </c>
      <c r="E612" s="37" t="s">
        <v>2507</v>
      </c>
      <c r="F612" s="38" t="s">
        <v>402</v>
      </c>
      <c r="G612" s="39" t="s">
        <v>2508</v>
      </c>
      <c r="H612" s="40">
        <v>44872</v>
      </c>
      <c r="I612" s="41">
        <f>Table16[[#This Row],[Fecha 
de 
expedición]]+1461</f>
        <v>46333</v>
      </c>
      <c r="J612" s="244" t="str">
        <f t="shared" ca="1" si="31"/>
        <v>si</v>
      </c>
      <c r="K612" s="8" t="str">
        <f t="shared" ca="1" si="33"/>
        <v/>
      </c>
      <c r="L612" s="8"/>
      <c r="M612" s="8" t="str">
        <f t="shared" ca="1" si="32"/>
        <v>no</v>
      </c>
      <c r="Q612" s="23" t="str" cm="1">
        <f t="array" aca="1" ref="Q612" ca="1">_xlfn.IFS(J612="no","no",$B$10="si","si")</f>
        <v>si</v>
      </c>
    </row>
    <row r="613" spans="1:17" x14ac:dyDescent="0.3">
      <c r="A613" s="63" t="s">
        <v>2509</v>
      </c>
      <c r="B613" s="224" t="s">
        <v>44</v>
      </c>
      <c r="C613" s="225" t="s">
        <v>2510</v>
      </c>
      <c r="D613" s="38" t="s">
        <v>57</v>
      </c>
      <c r="E613" s="37" t="s">
        <v>2511</v>
      </c>
      <c r="F613" s="38" t="s">
        <v>109</v>
      </c>
      <c r="G613" s="39" t="s">
        <v>2512</v>
      </c>
      <c r="H613" s="40">
        <v>44853</v>
      </c>
      <c r="I613" s="41">
        <f>Table16[[#This Row],[Fecha 
de 
expedición]]+1461</f>
        <v>46314</v>
      </c>
      <c r="J613" s="244" t="str">
        <f t="shared" ca="1" si="31"/>
        <v>si</v>
      </c>
      <c r="K613" s="8" t="str">
        <f t="shared" ca="1" si="33"/>
        <v/>
      </c>
      <c r="L613" s="8"/>
      <c r="M613" s="8" t="str">
        <f t="shared" ca="1" si="32"/>
        <v>no</v>
      </c>
      <c r="Q613" s="23" t="str" cm="1">
        <f t="array" aca="1" ref="Q613" ca="1">_xlfn.IFS(J613="no","no",$B$10="si","si")</f>
        <v>si</v>
      </c>
    </row>
    <row r="614" spans="1:17" x14ac:dyDescent="0.3">
      <c r="A614" s="61" t="s">
        <v>2513</v>
      </c>
      <c r="B614" s="224" t="s">
        <v>44</v>
      </c>
      <c r="C614" s="225" t="s">
        <v>2514</v>
      </c>
      <c r="D614" s="38" t="s">
        <v>57</v>
      </c>
      <c r="E614" s="235" t="s">
        <v>2515</v>
      </c>
      <c r="F614" s="38" t="s">
        <v>453</v>
      </c>
      <c r="G614" s="39" t="s">
        <v>2516</v>
      </c>
      <c r="H614" s="81">
        <v>44589</v>
      </c>
      <c r="I614" s="84">
        <f>Table16[[#This Row],[Fecha 
de 
expedición]]+1461</f>
        <v>46050</v>
      </c>
      <c r="J614" s="244" t="str">
        <f t="shared" ca="1" si="31"/>
        <v>si</v>
      </c>
      <c r="K614" s="8" t="str">
        <f t="shared" ca="1" si="33"/>
        <v/>
      </c>
      <c r="L614" s="8"/>
      <c r="M614" s="8" t="str">
        <f t="shared" ca="1" si="32"/>
        <v>no</v>
      </c>
      <c r="Q614" s="23" t="str" cm="1">
        <f t="array" aca="1" ref="Q614" ca="1">_xlfn.IFS(J614="no","no",$B$10="si","si")</f>
        <v>si</v>
      </c>
    </row>
    <row r="615" spans="1:17" x14ac:dyDescent="0.3">
      <c r="A615" s="61" t="s">
        <v>2517</v>
      </c>
      <c r="B615" s="224" t="s">
        <v>44</v>
      </c>
      <c r="C615" s="225" t="s">
        <v>2518</v>
      </c>
      <c r="D615" s="38" t="s">
        <v>57</v>
      </c>
      <c r="E615" s="235" t="s">
        <v>2519</v>
      </c>
      <c r="F615" s="38" t="s">
        <v>194</v>
      </c>
      <c r="G615" s="39" t="s">
        <v>2520</v>
      </c>
      <c r="H615" s="81">
        <v>44649</v>
      </c>
      <c r="I615" s="84">
        <f>Table16[[#This Row],[Fecha 
de 
expedición]]+1461</f>
        <v>46110</v>
      </c>
      <c r="J615" s="244" t="str">
        <f t="shared" ca="1" si="31"/>
        <v>si</v>
      </c>
      <c r="K615" s="8" t="str">
        <f t="shared" ca="1" si="33"/>
        <v/>
      </c>
      <c r="L615" s="8"/>
      <c r="M615" s="8" t="str">
        <f t="shared" ca="1" si="32"/>
        <v>no</v>
      </c>
      <c r="Q615" s="23" t="str" cm="1">
        <f t="array" aca="1" ref="Q615" ca="1">_xlfn.IFS(J615="no","no",$B$10="si","si")</f>
        <v>si</v>
      </c>
    </row>
    <row r="616" spans="1:17" x14ac:dyDescent="0.3">
      <c r="A616" s="63" t="s">
        <v>2521</v>
      </c>
      <c r="B616" s="224" t="s">
        <v>44</v>
      </c>
      <c r="C616" s="225" t="s">
        <v>2522</v>
      </c>
      <c r="D616" s="38" t="s">
        <v>57</v>
      </c>
      <c r="E616" s="37" t="s">
        <v>2523</v>
      </c>
      <c r="F616" s="38" t="s">
        <v>294</v>
      </c>
      <c r="G616" s="39" t="s">
        <v>2524</v>
      </c>
      <c r="H616" s="40">
        <v>44648</v>
      </c>
      <c r="I616" s="41">
        <f>Table16[[#This Row],[Fecha 
de 
expedición]]+1461</f>
        <v>46109</v>
      </c>
      <c r="J616" s="244" t="str">
        <f t="shared" ca="1" si="31"/>
        <v>si</v>
      </c>
      <c r="K616" s="8" t="str">
        <f t="shared" ca="1" si="33"/>
        <v/>
      </c>
      <c r="L616" s="8"/>
      <c r="M616" s="8" t="str">
        <f t="shared" ca="1" si="32"/>
        <v>no</v>
      </c>
      <c r="Q616" s="23" t="str" cm="1">
        <f t="array" aca="1" ref="Q616" ca="1">_xlfn.IFS(J616="no","no",$B$10="si","si")</f>
        <v>si</v>
      </c>
    </row>
    <row r="617" spans="1:17" x14ac:dyDescent="0.3">
      <c r="A617" s="61" t="s">
        <v>2525</v>
      </c>
      <c r="B617" s="224" t="s">
        <v>44</v>
      </c>
      <c r="C617" s="225" t="s">
        <v>2526</v>
      </c>
      <c r="D617" s="38" t="s">
        <v>2527</v>
      </c>
      <c r="E617" s="235" t="s">
        <v>2528</v>
      </c>
      <c r="F617" s="38" t="s">
        <v>48</v>
      </c>
      <c r="G617" s="39" t="s">
        <v>2529</v>
      </c>
      <c r="H617" s="81">
        <v>44530</v>
      </c>
      <c r="I617" s="84">
        <f>Table16[[#This Row],[Fecha 
de 
expedición]]+1461</f>
        <v>45991</v>
      </c>
      <c r="J617" s="244" t="str">
        <f t="shared" ca="1" si="31"/>
        <v>si</v>
      </c>
      <c r="K617" s="8" t="str">
        <f t="shared" ca="1" si="33"/>
        <v/>
      </c>
      <c r="L617" s="8"/>
      <c r="M617" s="8" t="str">
        <f t="shared" ca="1" si="32"/>
        <v>no</v>
      </c>
      <c r="Q617" s="23" t="str" cm="1">
        <f t="array" aca="1" ref="Q617" ca="1">_xlfn.IFS(J617="no","no",$B$10="si","si")</f>
        <v>si</v>
      </c>
    </row>
    <row r="618" spans="1:17" x14ac:dyDescent="0.3">
      <c r="A618" s="63" t="s">
        <v>2530</v>
      </c>
      <c r="B618" s="224" t="s">
        <v>62</v>
      </c>
      <c r="C618" s="225" t="s">
        <v>2531</v>
      </c>
      <c r="D618" s="38" t="s">
        <v>57</v>
      </c>
      <c r="E618" s="37" t="s">
        <v>2532</v>
      </c>
      <c r="F618" s="38" t="s">
        <v>119</v>
      </c>
      <c r="G618" s="39" t="s">
        <v>2533</v>
      </c>
      <c r="H618" s="40">
        <v>43243</v>
      </c>
      <c r="I618" s="41">
        <f>Table16[[#This Row],[Fecha 
de 
expedición]]+1461</f>
        <v>44704</v>
      </c>
      <c r="J618" s="244" t="str">
        <f t="shared" ca="1" si="31"/>
        <v>no</v>
      </c>
      <c r="K618" s="8" t="str">
        <f t="shared" ca="1" si="33"/>
        <v/>
      </c>
      <c r="L618" s="8"/>
      <c r="M618" s="8" t="str">
        <f t="shared" ca="1" si="32"/>
        <v>si</v>
      </c>
      <c r="Q618" s="23" t="str" cm="1">
        <f t="array" aca="1" ref="Q618" ca="1">_xlfn.IFS(J618="no","no",$B$10="si","si")</f>
        <v>no</v>
      </c>
    </row>
    <row r="619" spans="1:17" x14ac:dyDescent="0.3">
      <c r="A619" s="213" t="s">
        <v>2534</v>
      </c>
      <c r="B619" s="226" t="s">
        <v>44</v>
      </c>
      <c r="C619" s="227" t="s">
        <v>2535</v>
      </c>
      <c r="D619" s="214" t="s">
        <v>46</v>
      </c>
      <c r="E619" s="58" t="s">
        <v>2536</v>
      </c>
      <c r="F619" s="45" t="s">
        <v>53</v>
      </c>
      <c r="G619" s="46" t="s">
        <v>2537</v>
      </c>
      <c r="H619" s="211">
        <v>44851</v>
      </c>
      <c r="I619" s="41">
        <f>Table16[[#This Row],[Fecha 
de 
expedición]]+1461</f>
        <v>46312</v>
      </c>
      <c r="J619" s="228" t="str">
        <f t="shared" ca="1" si="31"/>
        <v>si</v>
      </c>
      <c r="K619" s="8" t="str">
        <f t="shared" ca="1" si="33"/>
        <v/>
      </c>
      <c r="L619" s="8"/>
      <c r="M619" s="8" t="str">
        <f t="shared" ca="1" si="32"/>
        <v>no</v>
      </c>
      <c r="Q619" s="23" t="str" cm="1">
        <f t="array" aca="1" ref="Q619" ca="1">_xlfn.IFS(J619="no","no",$B$10="si","si")</f>
        <v>si</v>
      </c>
    </row>
    <row r="620" spans="1:17" x14ac:dyDescent="0.3">
      <c r="A620" s="213" t="s">
        <v>2538</v>
      </c>
      <c r="B620" s="226" t="s">
        <v>44</v>
      </c>
      <c r="C620" s="227" t="s">
        <v>2539</v>
      </c>
      <c r="D620" s="214" t="s">
        <v>57</v>
      </c>
      <c r="E620" s="58" t="s">
        <v>2540</v>
      </c>
      <c r="F620" s="45" t="s">
        <v>320</v>
      </c>
      <c r="G620" s="46" t="s">
        <v>2541</v>
      </c>
      <c r="H620" s="211">
        <v>44831</v>
      </c>
      <c r="I620" s="41">
        <f>Table16[[#This Row],[Fecha 
de 
expedición]]+1461</f>
        <v>46292</v>
      </c>
      <c r="J620" s="228" t="str">
        <f t="shared" ca="1" si="31"/>
        <v>si</v>
      </c>
      <c r="K620" s="8" t="str">
        <f t="shared" ca="1" si="33"/>
        <v/>
      </c>
      <c r="L620" s="8"/>
      <c r="M620" s="8" t="str">
        <f t="shared" ca="1" si="32"/>
        <v>no</v>
      </c>
      <c r="Q620" s="23" t="str" cm="1">
        <f t="array" aca="1" ref="Q620" ca="1">_xlfn.IFS(J620="no","no",$B$10="si","si")</f>
        <v>si</v>
      </c>
    </row>
    <row r="621" spans="1:17" x14ac:dyDescent="0.3">
      <c r="A621" s="63" t="s">
        <v>2542</v>
      </c>
      <c r="B621" s="224" t="s">
        <v>62</v>
      </c>
      <c r="C621" s="225" t="s">
        <v>2543</v>
      </c>
      <c r="D621" s="38" t="s">
        <v>57</v>
      </c>
      <c r="E621" s="37" t="s">
        <v>2544</v>
      </c>
      <c r="F621" s="38" t="s">
        <v>53</v>
      </c>
      <c r="G621" s="39" t="s">
        <v>2545</v>
      </c>
      <c r="H621" s="40">
        <v>43117</v>
      </c>
      <c r="I621" s="41">
        <f>Table16[[#This Row],[Fecha 
de 
expedición]]+1461</f>
        <v>44578</v>
      </c>
      <c r="J621" s="244" t="str">
        <f t="shared" ca="1" si="31"/>
        <v>no</v>
      </c>
      <c r="K621" s="8" t="str">
        <f t="shared" ca="1" si="33"/>
        <v/>
      </c>
      <c r="L621" s="8"/>
      <c r="M621" s="8" t="str">
        <f t="shared" ca="1" si="32"/>
        <v>si</v>
      </c>
      <c r="Q621" s="23" t="str" cm="1">
        <f t="array" aca="1" ref="Q621" ca="1">_xlfn.IFS(J621="no","no",$B$10="si","si")</f>
        <v>no</v>
      </c>
    </row>
    <row r="622" spans="1:17" x14ac:dyDescent="0.3">
      <c r="A622" s="63" t="s">
        <v>2546</v>
      </c>
      <c r="B622" s="224" t="s">
        <v>44</v>
      </c>
      <c r="C622" s="225" t="s">
        <v>2547</v>
      </c>
      <c r="D622" s="38" t="s">
        <v>57</v>
      </c>
      <c r="E622" s="37" t="s">
        <v>2548</v>
      </c>
      <c r="F622" s="38" t="s">
        <v>1048</v>
      </c>
      <c r="G622" s="39" t="s">
        <v>9850</v>
      </c>
      <c r="H622" s="40">
        <v>43389</v>
      </c>
      <c r="I622" s="41">
        <f>Table16[[#This Row],[Fecha 
de 
expedición]]+1461</f>
        <v>44850</v>
      </c>
      <c r="J622" s="244" t="str">
        <f t="shared" ca="1" si="31"/>
        <v>no</v>
      </c>
      <c r="K622" s="8" t="str">
        <f t="shared" ca="1" si="33"/>
        <v/>
      </c>
      <c r="L622" s="8"/>
      <c r="M622" s="8" t="str">
        <f t="shared" ca="1" si="32"/>
        <v>si</v>
      </c>
      <c r="Q622" s="23" t="str" cm="1">
        <f t="array" aca="1" ref="Q622" ca="1">_xlfn.IFS(J622="no","no",$B$10="si","si")</f>
        <v>no</v>
      </c>
    </row>
    <row r="623" spans="1:17" x14ac:dyDescent="0.3">
      <c r="A623" s="63" t="s">
        <v>2550</v>
      </c>
      <c r="B623" s="224" t="s">
        <v>44</v>
      </c>
      <c r="C623" s="225" t="s">
        <v>2551</v>
      </c>
      <c r="D623" s="38" t="s">
        <v>46</v>
      </c>
      <c r="E623" s="37" t="s">
        <v>2552</v>
      </c>
      <c r="F623" s="38" t="s">
        <v>267</v>
      </c>
      <c r="G623" s="39" t="s">
        <v>2553</v>
      </c>
      <c r="H623" s="40">
        <v>44845</v>
      </c>
      <c r="I623" s="41">
        <f>Table16[[#This Row],[Fecha 
de 
expedición]]+1461</f>
        <v>46306</v>
      </c>
      <c r="J623" s="244" t="str">
        <f t="shared" ca="1" si="31"/>
        <v>si</v>
      </c>
      <c r="K623" s="8" t="str">
        <f t="shared" ca="1" si="33"/>
        <v/>
      </c>
      <c r="L623" s="8"/>
      <c r="M623" s="8" t="str">
        <f t="shared" ca="1" si="32"/>
        <v>no</v>
      </c>
      <c r="Q623" s="23" t="str" cm="1">
        <f t="array" aca="1" ref="Q623" ca="1">_xlfn.IFS(J623="no","no",$B$10="si","si")</f>
        <v>si</v>
      </c>
    </row>
    <row r="624" spans="1:17" x14ac:dyDescent="0.3">
      <c r="A624" s="63" t="s">
        <v>9852</v>
      </c>
      <c r="B624" s="224" t="s">
        <v>44</v>
      </c>
      <c r="C624" s="225" t="s">
        <v>2555</v>
      </c>
      <c r="D624" s="38" t="s">
        <v>57</v>
      </c>
      <c r="E624" s="37" t="s">
        <v>2556</v>
      </c>
      <c r="F624" s="38" t="s">
        <v>1949</v>
      </c>
      <c r="G624" s="39" t="s">
        <v>2557</v>
      </c>
      <c r="H624" s="40">
        <v>43551</v>
      </c>
      <c r="I624" s="41">
        <f>Table16[[#This Row],[Fecha 
de 
expedición]]+1461</f>
        <v>45012</v>
      </c>
      <c r="J624" s="244" t="str">
        <f t="shared" ca="1" si="31"/>
        <v>no</v>
      </c>
      <c r="K624" s="8" t="str">
        <f t="shared" ca="1" si="33"/>
        <v/>
      </c>
      <c r="L624" s="8"/>
      <c r="M624" s="8" t="str">
        <f t="shared" ca="1" si="32"/>
        <v>si</v>
      </c>
      <c r="Q624" s="23" t="str" cm="1">
        <f t="array" aca="1" ref="Q624" ca="1">_xlfn.IFS(J624="no","no",$B$10="si","si")</f>
        <v>no</v>
      </c>
    </row>
    <row r="625" spans="1:17" x14ac:dyDescent="0.3">
      <c r="A625" s="63" t="s">
        <v>2558</v>
      </c>
      <c r="B625" s="224" t="s">
        <v>44</v>
      </c>
      <c r="C625" s="225" t="s">
        <v>2559</v>
      </c>
      <c r="D625" s="38" t="s">
        <v>46</v>
      </c>
      <c r="E625" s="37" t="s">
        <v>2560</v>
      </c>
      <c r="F625" s="38" t="s">
        <v>114</v>
      </c>
      <c r="G625" s="39" t="s">
        <v>2561</v>
      </c>
      <c r="H625" s="40">
        <v>43539</v>
      </c>
      <c r="I625" s="41">
        <f>Table16[[#This Row],[Fecha 
de 
expedición]]+1461</f>
        <v>45000</v>
      </c>
      <c r="J625" s="244" t="str">
        <f t="shared" ca="1" si="31"/>
        <v>no</v>
      </c>
      <c r="K625" s="8" t="str">
        <f t="shared" ca="1" si="33"/>
        <v/>
      </c>
      <c r="L625" s="8"/>
      <c r="M625" s="8" t="str">
        <f t="shared" ca="1" si="32"/>
        <v>si</v>
      </c>
      <c r="Q625" s="23" t="str" cm="1">
        <f t="array" aca="1" ref="Q625" ca="1">_xlfn.IFS(J625="no","no",$B$10="si","si")</f>
        <v>no</v>
      </c>
    </row>
    <row r="626" spans="1:17" x14ac:dyDescent="0.3">
      <c r="A626" s="63" t="s">
        <v>2562</v>
      </c>
      <c r="B626" s="224" t="s">
        <v>44</v>
      </c>
      <c r="C626" s="225" t="s">
        <v>2563</v>
      </c>
      <c r="D626" s="38" t="s">
        <v>57</v>
      </c>
      <c r="E626" s="37" t="s">
        <v>2564</v>
      </c>
      <c r="F626" s="38" t="s">
        <v>89</v>
      </c>
      <c r="G626" s="39" t="s">
        <v>2565</v>
      </c>
      <c r="H626" s="40">
        <v>43790</v>
      </c>
      <c r="I626" s="41">
        <f>Table16[[#This Row],[Fecha 
de 
expedición]]+1461</f>
        <v>45251</v>
      </c>
      <c r="J626" s="244" t="str">
        <f t="shared" ca="1" si="31"/>
        <v>si</v>
      </c>
      <c r="K626" s="8" t="str">
        <f t="shared" ca="1" si="33"/>
        <v/>
      </c>
      <c r="L626" s="8"/>
      <c r="M626" s="8" t="str">
        <f t="shared" ca="1" si="32"/>
        <v>no</v>
      </c>
      <c r="Q626" s="23" t="str" cm="1">
        <f t="array" aca="1" ref="Q626" ca="1">_xlfn.IFS(J626="no","no",$B$10="si","si")</f>
        <v>si</v>
      </c>
    </row>
    <row r="627" spans="1:17" x14ac:dyDescent="0.3">
      <c r="A627" s="63" t="s">
        <v>2566</v>
      </c>
      <c r="B627" s="224" t="s">
        <v>44</v>
      </c>
      <c r="C627" s="225" t="s">
        <v>2567</v>
      </c>
      <c r="D627" s="38" t="s">
        <v>46</v>
      </c>
      <c r="E627" s="37" t="s">
        <v>2568</v>
      </c>
      <c r="F627" s="38" t="s">
        <v>683</v>
      </c>
      <c r="G627" s="39" t="s">
        <v>2569</v>
      </c>
      <c r="H627" s="40">
        <v>44649</v>
      </c>
      <c r="I627" s="41">
        <f>Table16[[#This Row],[Fecha 
de 
expedición]]+1461</f>
        <v>46110</v>
      </c>
      <c r="J627" s="244" t="str">
        <f t="shared" ca="1" si="31"/>
        <v>si</v>
      </c>
      <c r="K627" s="8" t="str">
        <f t="shared" ca="1" si="33"/>
        <v/>
      </c>
      <c r="L627" s="8"/>
      <c r="M627" s="8" t="str">
        <f t="shared" ca="1" si="32"/>
        <v>no</v>
      </c>
      <c r="Q627" s="23" t="str" cm="1">
        <f t="array" aca="1" ref="Q627" ca="1">_xlfn.IFS(J627="no","no",$B$10="si","si")</f>
        <v>si</v>
      </c>
    </row>
    <row r="628" spans="1:17" x14ac:dyDescent="0.3">
      <c r="A628" s="63" t="s">
        <v>2570</v>
      </c>
      <c r="B628" s="224" t="s">
        <v>44</v>
      </c>
      <c r="C628" s="225" t="s">
        <v>2571</v>
      </c>
      <c r="D628" s="38" t="s">
        <v>57</v>
      </c>
      <c r="E628" s="37" t="s">
        <v>2572</v>
      </c>
      <c r="F628" s="38" t="s">
        <v>114</v>
      </c>
      <c r="G628" s="39" t="s">
        <v>2573</v>
      </c>
      <c r="H628" s="40">
        <v>44833</v>
      </c>
      <c r="I628" s="41">
        <f>Table16[[#This Row],[Fecha 
de 
expedición]]+1461</f>
        <v>46294</v>
      </c>
      <c r="J628" s="244" t="str">
        <f t="shared" ca="1" si="31"/>
        <v>si</v>
      </c>
      <c r="K628" s="8" t="str">
        <f t="shared" ca="1" si="33"/>
        <v/>
      </c>
      <c r="L628" s="8"/>
      <c r="M628" s="8" t="str">
        <f t="shared" ca="1" si="32"/>
        <v>no</v>
      </c>
      <c r="Q628" s="23" t="str" cm="1">
        <f t="array" aca="1" ref="Q628" ca="1">_xlfn.IFS(J628="no","no",$B$10="si","si")</f>
        <v>si</v>
      </c>
    </row>
    <row r="629" spans="1:17" x14ac:dyDescent="0.3">
      <c r="A629" s="63" t="s">
        <v>2574</v>
      </c>
      <c r="B629" s="224" t="s">
        <v>44</v>
      </c>
      <c r="C629" s="225" t="s">
        <v>2575</v>
      </c>
      <c r="D629" s="38" t="s">
        <v>57</v>
      </c>
      <c r="E629" s="37" t="s">
        <v>2576</v>
      </c>
      <c r="F629" s="38" t="s">
        <v>53</v>
      </c>
      <c r="G629" s="39" t="s">
        <v>2577</v>
      </c>
      <c r="H629" s="40">
        <v>44713</v>
      </c>
      <c r="I629" s="41">
        <f>Table16[[#This Row],[Fecha 
de 
expedición]]+1461</f>
        <v>46174</v>
      </c>
      <c r="J629" s="244" t="str">
        <f t="shared" ca="1" si="31"/>
        <v>si</v>
      </c>
      <c r="K629" s="8" t="str">
        <f t="shared" ca="1" si="33"/>
        <v/>
      </c>
      <c r="L629" s="8"/>
      <c r="M629" s="8" t="str">
        <f t="shared" ca="1" si="32"/>
        <v>no</v>
      </c>
      <c r="Q629" s="23" t="str" cm="1">
        <f t="array" aca="1" ref="Q629" ca="1">_xlfn.IFS(J629="no","no",$B$10="si","si")</f>
        <v>si</v>
      </c>
    </row>
    <row r="630" spans="1:17" x14ac:dyDescent="0.3">
      <c r="A630" s="63" t="s">
        <v>2578</v>
      </c>
      <c r="B630" s="224" t="s">
        <v>62</v>
      </c>
      <c r="C630" s="225" t="s">
        <v>2579</v>
      </c>
      <c r="D630" s="38" t="s">
        <v>46</v>
      </c>
      <c r="E630" s="37" t="s">
        <v>2580</v>
      </c>
      <c r="F630" s="38" t="s">
        <v>124</v>
      </c>
      <c r="G630" s="39" t="s">
        <v>2581</v>
      </c>
      <c r="H630" s="40">
        <v>43221</v>
      </c>
      <c r="I630" s="41">
        <f>Table16[[#This Row],[Fecha 
de 
expedición]]+1461</f>
        <v>44682</v>
      </c>
      <c r="J630" s="244" t="str">
        <f t="shared" ca="1" si="31"/>
        <v>no</v>
      </c>
      <c r="K630" s="8" t="str">
        <f t="shared" ca="1" si="33"/>
        <v/>
      </c>
      <c r="L630" s="8"/>
      <c r="M630" s="8" t="str">
        <f t="shared" ca="1" si="32"/>
        <v>si</v>
      </c>
      <c r="Q630" s="23" t="str" cm="1">
        <f t="array" aca="1" ref="Q630" ca="1">_xlfn.IFS(J630="no","no",$B$10="si","si")</f>
        <v>no</v>
      </c>
    </row>
    <row r="631" spans="1:17" x14ac:dyDescent="0.3">
      <c r="A631" s="61" t="s">
        <v>2582</v>
      </c>
      <c r="B631" s="224" t="s">
        <v>44</v>
      </c>
      <c r="C631" s="225" t="s">
        <v>2583</v>
      </c>
      <c r="D631" s="38" t="s">
        <v>57</v>
      </c>
      <c r="E631" s="235" t="s">
        <v>2584</v>
      </c>
      <c r="F631" s="38" t="s">
        <v>2585</v>
      </c>
      <c r="G631" s="39" t="s">
        <v>2586</v>
      </c>
      <c r="H631" s="81">
        <v>44636</v>
      </c>
      <c r="I631" s="84">
        <f>Table16[[#This Row],[Fecha 
de 
expedición]]+1461</f>
        <v>46097</v>
      </c>
      <c r="J631" s="244" t="str">
        <f t="shared" ca="1" si="31"/>
        <v>si</v>
      </c>
      <c r="K631" s="8" t="str">
        <f t="shared" ca="1" si="33"/>
        <v/>
      </c>
      <c r="L631" s="8"/>
      <c r="M631" s="8" t="str">
        <f t="shared" ca="1" si="32"/>
        <v>no</v>
      </c>
      <c r="Q631" s="23" t="str" cm="1">
        <f t="array" aca="1" ref="Q631" ca="1">_xlfn.IFS(J631="no","no",$B$10="si","si")</f>
        <v>si</v>
      </c>
    </row>
    <row r="632" spans="1:17" x14ac:dyDescent="0.3">
      <c r="A632" s="63" t="s">
        <v>2587</v>
      </c>
      <c r="B632" s="224" t="s">
        <v>44</v>
      </c>
      <c r="C632" s="225" t="s">
        <v>2588</v>
      </c>
      <c r="D632" s="38" t="s">
        <v>57</v>
      </c>
      <c r="E632" s="37" t="s">
        <v>2589</v>
      </c>
      <c r="F632" s="38" t="s">
        <v>709</v>
      </c>
      <c r="G632" s="39" t="s">
        <v>2590</v>
      </c>
      <c r="H632" s="40">
        <v>44326</v>
      </c>
      <c r="I632" s="41">
        <f>Table16[[#This Row],[Fecha 
de 
expedición]]+1461</f>
        <v>45787</v>
      </c>
      <c r="J632" s="244" t="str">
        <f t="shared" ca="1" si="31"/>
        <v>si</v>
      </c>
      <c r="K632" s="8" t="str">
        <f t="shared" ca="1" si="33"/>
        <v/>
      </c>
      <c r="L632" s="8"/>
      <c r="M632" s="8" t="str">
        <f t="shared" ca="1" si="32"/>
        <v>no</v>
      </c>
      <c r="Q632" s="23" t="str" cm="1">
        <f t="array" aca="1" ref="Q632" ca="1">_xlfn.IFS(J632="no","no",$B$10="si","si")</f>
        <v>si</v>
      </c>
    </row>
    <row r="633" spans="1:17" x14ac:dyDescent="0.3">
      <c r="A633" s="63" t="s">
        <v>2591</v>
      </c>
      <c r="B633" s="224" t="s">
        <v>44</v>
      </c>
      <c r="C633" s="225" t="s">
        <v>2592</v>
      </c>
      <c r="D633" s="38" t="s">
        <v>57</v>
      </c>
      <c r="E633" s="37" t="s">
        <v>2593</v>
      </c>
      <c r="F633" s="38" t="s">
        <v>94</v>
      </c>
      <c r="G633" s="39" t="s">
        <v>2594</v>
      </c>
      <c r="H633" s="40">
        <v>44798</v>
      </c>
      <c r="I633" s="41">
        <f>Table16[[#This Row],[Fecha 
de 
expedición]]+1461</f>
        <v>46259</v>
      </c>
      <c r="J633" s="244" t="str">
        <f t="shared" ca="1" si="31"/>
        <v>si</v>
      </c>
      <c r="K633" s="8" t="str">
        <f t="shared" ca="1" si="33"/>
        <v/>
      </c>
      <c r="L633" s="8"/>
      <c r="M633" s="8" t="str">
        <f t="shared" ca="1" si="32"/>
        <v>no</v>
      </c>
      <c r="Q633" s="23" t="str" cm="1">
        <f t="array" aca="1" ref="Q633" ca="1">_xlfn.IFS(J633="no","no",$B$10="si","si")</f>
        <v>si</v>
      </c>
    </row>
    <row r="634" spans="1:17" x14ac:dyDescent="0.3">
      <c r="A634" s="63" t="s">
        <v>2595</v>
      </c>
      <c r="B634" s="224" t="s">
        <v>44</v>
      </c>
      <c r="C634" s="225" t="s">
        <v>2596</v>
      </c>
      <c r="D634" s="38" t="s">
        <v>57</v>
      </c>
      <c r="E634" s="37"/>
      <c r="F634" s="38" t="s">
        <v>262</v>
      </c>
      <c r="G634" s="39" t="s">
        <v>2597</v>
      </c>
      <c r="H634" s="40">
        <v>43899</v>
      </c>
      <c r="I634" s="41">
        <f>Table16[[#This Row],[Fecha 
de 
expedición]]+1461</f>
        <v>45360</v>
      </c>
      <c r="J634" s="244" t="str">
        <f t="shared" ca="1" si="31"/>
        <v>si</v>
      </c>
      <c r="K634" s="8" t="str">
        <f t="shared" ca="1" si="33"/>
        <v/>
      </c>
      <c r="L634" s="8"/>
      <c r="M634" s="8" t="str">
        <f t="shared" ca="1" si="32"/>
        <v>no</v>
      </c>
      <c r="Q634" s="23" t="str" cm="1">
        <f t="array" aca="1" ref="Q634" ca="1">_xlfn.IFS(J634="no","no",$B$10="si","si")</f>
        <v>si</v>
      </c>
    </row>
    <row r="635" spans="1:17" x14ac:dyDescent="0.3">
      <c r="A635" s="63" t="s">
        <v>2598</v>
      </c>
      <c r="B635" s="224" t="s">
        <v>44</v>
      </c>
      <c r="C635" s="225" t="s">
        <v>2599</v>
      </c>
      <c r="D635" s="38" t="s">
        <v>57</v>
      </c>
      <c r="E635" s="37" t="s">
        <v>2600</v>
      </c>
      <c r="F635" s="38" t="s">
        <v>119</v>
      </c>
      <c r="G635" s="39" t="s">
        <v>2601</v>
      </c>
      <c r="H635" s="40">
        <v>43360</v>
      </c>
      <c r="I635" s="41">
        <f>Table16[[#This Row],[Fecha 
de 
expedición]]+1461</f>
        <v>44821</v>
      </c>
      <c r="J635" s="244" t="str">
        <f t="shared" ca="1" si="31"/>
        <v>no</v>
      </c>
      <c r="K635" s="8" t="str">
        <f t="shared" ca="1" si="33"/>
        <v/>
      </c>
      <c r="L635" s="8"/>
      <c r="M635" s="8" t="str">
        <f t="shared" ca="1" si="32"/>
        <v>si</v>
      </c>
      <c r="Q635" s="23" t="str" cm="1">
        <f t="array" aca="1" ref="Q635" ca="1">_xlfn.IFS(J635="no","no",$B$10="si","si")</f>
        <v>no</v>
      </c>
    </row>
    <row r="636" spans="1:17" x14ac:dyDescent="0.3">
      <c r="A636" s="63" t="s">
        <v>2602</v>
      </c>
      <c r="B636" s="224" t="s">
        <v>44</v>
      </c>
      <c r="C636" s="225" t="s">
        <v>2603</v>
      </c>
      <c r="D636" s="38" t="s">
        <v>46</v>
      </c>
      <c r="E636" s="37" t="s">
        <v>2604</v>
      </c>
      <c r="F636" s="38" t="s">
        <v>168</v>
      </c>
      <c r="G636" s="39" t="s">
        <v>2605</v>
      </c>
      <c r="H636" s="40">
        <v>44851</v>
      </c>
      <c r="I636" s="41">
        <f>Table16[[#This Row],[Fecha 
de 
expedición]]+1461</f>
        <v>46312</v>
      </c>
      <c r="J636" s="244" t="str">
        <f t="shared" ca="1" si="31"/>
        <v>si</v>
      </c>
      <c r="K636" s="8" t="str">
        <f t="shared" ca="1" si="33"/>
        <v/>
      </c>
      <c r="L636" s="8"/>
      <c r="M636" s="8" t="str">
        <f t="shared" ca="1" si="32"/>
        <v>no</v>
      </c>
      <c r="Q636" s="23" t="str" cm="1">
        <f t="array" aca="1" ref="Q636" ca="1">_xlfn.IFS(J636="no","no",$B$10="si","si")</f>
        <v>si</v>
      </c>
    </row>
    <row r="637" spans="1:17" x14ac:dyDescent="0.3">
      <c r="A637" s="63" t="s">
        <v>2606</v>
      </c>
      <c r="B637" s="224" t="s">
        <v>44</v>
      </c>
      <c r="C637" s="225" t="s">
        <v>2607</v>
      </c>
      <c r="D637" s="38" t="s">
        <v>57</v>
      </c>
      <c r="E637" s="37" t="s">
        <v>2608</v>
      </c>
      <c r="F637" s="38" t="s">
        <v>655</v>
      </c>
      <c r="G637" s="39" t="s">
        <v>2609</v>
      </c>
      <c r="H637" s="40">
        <v>43397</v>
      </c>
      <c r="I637" s="41">
        <f>Table16[[#This Row],[Fecha 
de 
expedición]]+1461</f>
        <v>44858</v>
      </c>
      <c r="J637" s="244" t="str">
        <f t="shared" ca="1" si="31"/>
        <v>no</v>
      </c>
      <c r="K637" s="8" t="str">
        <f t="shared" ca="1" si="33"/>
        <v/>
      </c>
      <c r="L637" s="8"/>
      <c r="M637" s="8" t="str">
        <f t="shared" ca="1" si="32"/>
        <v>si</v>
      </c>
      <c r="Q637" s="23" t="str" cm="1">
        <f t="array" aca="1" ref="Q637" ca="1">_xlfn.IFS(J637="no","no",$B$10="si","si")</f>
        <v>no</v>
      </c>
    </row>
    <row r="638" spans="1:17" x14ac:dyDescent="0.3">
      <c r="A638" s="63" t="s">
        <v>2610</v>
      </c>
      <c r="B638" s="224" t="s">
        <v>62</v>
      </c>
      <c r="C638" s="225" t="s">
        <v>2611</v>
      </c>
      <c r="D638" s="38" t="s">
        <v>57</v>
      </c>
      <c r="E638" s="37" t="s">
        <v>9858</v>
      </c>
      <c r="F638" s="38" t="s">
        <v>285</v>
      </c>
      <c r="G638" s="39" t="s">
        <v>9859</v>
      </c>
      <c r="H638" s="40">
        <v>43286</v>
      </c>
      <c r="I638" s="41">
        <f>Table16[[#This Row],[Fecha 
de 
expedición]]+1461</f>
        <v>44747</v>
      </c>
      <c r="J638" s="244" t="str">
        <f t="shared" ca="1" si="31"/>
        <v>no</v>
      </c>
      <c r="K638" s="8" t="str">
        <f t="shared" ca="1" si="33"/>
        <v/>
      </c>
      <c r="L638" s="8"/>
      <c r="M638" s="8" t="str">
        <f t="shared" ca="1" si="32"/>
        <v>si</v>
      </c>
      <c r="Q638" s="23" t="str" cm="1">
        <f t="array" aca="1" ref="Q638" ca="1">_xlfn.IFS(J638="no","no",$B$10="si","si")</f>
        <v>no</v>
      </c>
    </row>
    <row r="639" spans="1:17" x14ac:dyDescent="0.3">
      <c r="A639" s="63" t="s">
        <v>2614</v>
      </c>
      <c r="B639" s="224" t="s">
        <v>44</v>
      </c>
      <c r="C639" s="225" t="s">
        <v>2615</v>
      </c>
      <c r="D639" s="38" t="s">
        <v>57</v>
      </c>
      <c r="E639" s="37" t="s">
        <v>2616</v>
      </c>
      <c r="F639" s="38" t="s">
        <v>89</v>
      </c>
      <c r="G639" s="39" t="s">
        <v>2617</v>
      </c>
      <c r="H639" s="40">
        <v>43818</v>
      </c>
      <c r="I639" s="41">
        <f>Table16[[#This Row],[Fecha 
de 
expedición]]+1461</f>
        <v>45279</v>
      </c>
      <c r="J639" s="244" t="str">
        <f t="shared" ca="1" si="31"/>
        <v>si</v>
      </c>
      <c r="K639" s="8" t="str">
        <f t="shared" ca="1" si="33"/>
        <v/>
      </c>
      <c r="L639" s="8"/>
      <c r="M639" s="8" t="str">
        <f t="shared" ca="1" si="32"/>
        <v>no</v>
      </c>
      <c r="Q639" s="23" t="str" cm="1">
        <f t="array" aca="1" ref="Q639" ca="1">_xlfn.IFS(J639="no","no",$B$10="si","si")</f>
        <v>si</v>
      </c>
    </row>
    <row r="640" spans="1:17" x14ac:dyDescent="0.3">
      <c r="A640" s="63" t="s">
        <v>2618</v>
      </c>
      <c r="B640" s="224" t="s">
        <v>44</v>
      </c>
      <c r="C640" s="225" t="s">
        <v>2619</v>
      </c>
      <c r="D640" s="38" t="s">
        <v>57</v>
      </c>
      <c r="E640" s="37" t="s">
        <v>2620</v>
      </c>
      <c r="F640" s="38" t="s">
        <v>155</v>
      </c>
      <c r="G640" s="39" t="s">
        <v>2621</v>
      </c>
      <c r="H640" s="40">
        <v>44874</v>
      </c>
      <c r="I640" s="41">
        <f>Table16[[#This Row],[Fecha 
de 
expedición]]+1461</f>
        <v>46335</v>
      </c>
      <c r="J640" s="244" t="str">
        <f t="shared" ca="1" si="31"/>
        <v>si</v>
      </c>
      <c r="K640" s="8" t="str">
        <f t="shared" ca="1" si="33"/>
        <v/>
      </c>
      <c r="L640" s="8"/>
      <c r="M640" s="8" t="str">
        <f t="shared" ca="1" si="32"/>
        <v>no</v>
      </c>
      <c r="Q640" s="23" t="str" cm="1">
        <f t="array" aca="1" ref="Q640" ca="1">_xlfn.IFS(J640="no","no",$B$10="si","si")</f>
        <v>si</v>
      </c>
    </row>
    <row r="641" spans="1:17" x14ac:dyDescent="0.3">
      <c r="A641" s="63" t="s">
        <v>2622</v>
      </c>
      <c r="B641" s="224" t="s">
        <v>44</v>
      </c>
      <c r="C641" s="225" t="s">
        <v>2623</v>
      </c>
      <c r="D641" s="38" t="s">
        <v>57</v>
      </c>
      <c r="E641" s="37" t="s">
        <v>2624</v>
      </c>
      <c r="F641" s="38" t="s">
        <v>155</v>
      </c>
      <c r="G641" s="39" t="s">
        <v>2625</v>
      </c>
      <c r="H641" s="40">
        <v>44831</v>
      </c>
      <c r="I641" s="41">
        <f>Table16[[#This Row],[Fecha 
de 
expedición]]+1461</f>
        <v>46292</v>
      </c>
      <c r="J641" s="244" t="str">
        <f t="shared" ca="1" si="31"/>
        <v>si</v>
      </c>
      <c r="K641" s="8" t="str">
        <f t="shared" ca="1" si="33"/>
        <v/>
      </c>
      <c r="L641" s="8"/>
      <c r="M641" s="8" t="str">
        <f t="shared" ca="1" si="32"/>
        <v>no</v>
      </c>
      <c r="Q641" s="23" t="str" cm="1">
        <f t="array" aca="1" ref="Q641" ca="1">_xlfn.IFS(J641="no","no",$B$10="si","si")</f>
        <v>si</v>
      </c>
    </row>
    <row r="642" spans="1:17" x14ac:dyDescent="0.3">
      <c r="A642" s="63" t="s">
        <v>2626</v>
      </c>
      <c r="B642" s="224" t="s">
        <v>44</v>
      </c>
      <c r="C642" s="225" t="s">
        <v>2627</v>
      </c>
      <c r="D642" s="38" t="s">
        <v>57</v>
      </c>
      <c r="E642" s="82" t="s">
        <v>2628</v>
      </c>
      <c r="F642" s="38" t="s">
        <v>89</v>
      </c>
      <c r="G642" s="39" t="s">
        <v>2629</v>
      </c>
      <c r="H642" s="40">
        <v>44845</v>
      </c>
      <c r="I642" s="41">
        <f>Table16[[#This Row],[Fecha 
de 
expedición]]+1461</f>
        <v>46306</v>
      </c>
      <c r="J642" s="244" t="str">
        <f t="shared" ca="1" si="31"/>
        <v>si</v>
      </c>
      <c r="K642" s="8" t="str">
        <f t="shared" ca="1" si="33"/>
        <v/>
      </c>
      <c r="L642" s="8"/>
      <c r="M642" s="8" t="str">
        <f t="shared" ca="1" si="32"/>
        <v>no</v>
      </c>
      <c r="Q642" s="23" t="str" cm="1">
        <f t="array" aca="1" ref="Q642" ca="1">_xlfn.IFS(J642="no","no",$B$10="si","si")</f>
        <v>si</v>
      </c>
    </row>
    <row r="643" spans="1:17" x14ac:dyDescent="0.3">
      <c r="A643" s="63" t="s">
        <v>2630</v>
      </c>
      <c r="B643" s="224" t="s">
        <v>44</v>
      </c>
      <c r="C643" s="225" t="s">
        <v>2631</v>
      </c>
      <c r="D643" s="38" t="s">
        <v>57</v>
      </c>
      <c r="E643" s="37" t="s">
        <v>2632</v>
      </c>
      <c r="F643" s="38" t="s">
        <v>194</v>
      </c>
      <c r="G643" s="39" t="s">
        <v>2633</v>
      </c>
      <c r="H643" s="40">
        <v>44336</v>
      </c>
      <c r="I643" s="41">
        <f>Table16[[#This Row],[Fecha 
de 
expedición]]+1461</f>
        <v>45797</v>
      </c>
      <c r="J643" s="244" t="str">
        <f t="shared" ca="1" si="31"/>
        <v>si</v>
      </c>
      <c r="K643" s="8" t="str">
        <f t="shared" ca="1" si="33"/>
        <v/>
      </c>
      <c r="L643" s="8"/>
      <c r="M643" s="8" t="str">
        <f t="shared" ca="1" si="32"/>
        <v>no</v>
      </c>
      <c r="Q643" s="23" t="str" cm="1">
        <f t="array" aca="1" ref="Q643" ca="1">_xlfn.IFS(J643="no","no",$B$10="si","si")</f>
        <v>si</v>
      </c>
    </row>
    <row r="644" spans="1:17" x14ac:dyDescent="0.3">
      <c r="A644" s="61" t="s">
        <v>2634</v>
      </c>
      <c r="B644" s="224" t="s">
        <v>44</v>
      </c>
      <c r="C644" s="225" t="s">
        <v>2635</v>
      </c>
      <c r="D644" s="38" t="s">
        <v>57</v>
      </c>
      <c r="E644" s="235" t="s">
        <v>2636</v>
      </c>
      <c r="F644" s="38" t="s">
        <v>453</v>
      </c>
      <c r="G644" s="39" t="s">
        <v>2637</v>
      </c>
      <c r="H644" s="81">
        <v>44596</v>
      </c>
      <c r="I644" s="84">
        <f>Table16[[#This Row],[Fecha 
de 
expedición]]+1461</f>
        <v>46057</v>
      </c>
      <c r="J644" s="244" t="str">
        <f t="shared" ca="1" si="31"/>
        <v>si</v>
      </c>
      <c r="K644" s="8" t="str">
        <f t="shared" ca="1" si="33"/>
        <v/>
      </c>
      <c r="L644" s="8"/>
      <c r="M644" s="8" t="str">
        <f t="shared" ca="1" si="32"/>
        <v>no</v>
      </c>
      <c r="Q644" s="23" t="str" cm="1">
        <f t="array" aca="1" ref="Q644" ca="1">_xlfn.IFS(J644="no","no",$B$10="si","si")</f>
        <v>si</v>
      </c>
    </row>
    <row r="645" spans="1:17" x14ac:dyDescent="0.3">
      <c r="A645" s="63" t="s">
        <v>2638</v>
      </c>
      <c r="B645" s="224" t="s">
        <v>44</v>
      </c>
      <c r="C645" s="225" t="s">
        <v>2639</v>
      </c>
      <c r="D645" s="38" t="s">
        <v>57</v>
      </c>
      <c r="E645" s="37" t="s">
        <v>2640</v>
      </c>
      <c r="F645" s="38" t="s">
        <v>89</v>
      </c>
      <c r="G645" s="39" t="s">
        <v>9863</v>
      </c>
      <c r="H645" s="40">
        <v>43600</v>
      </c>
      <c r="I645" s="41">
        <f>Table16[[#This Row],[Fecha 
de 
expedición]]+1461</f>
        <v>45061</v>
      </c>
      <c r="J645" s="244" t="str">
        <f t="shared" ca="1" si="31"/>
        <v>no</v>
      </c>
      <c r="K645" s="8" t="str">
        <f t="shared" ca="1" si="33"/>
        <v/>
      </c>
      <c r="L645" s="8"/>
      <c r="M645" s="8" t="str">
        <f t="shared" ca="1" si="32"/>
        <v>si</v>
      </c>
      <c r="Q645" s="23" t="str" cm="1">
        <f t="array" aca="1" ref="Q645" ca="1">_xlfn.IFS(J645="no","no",$B$10="si","si")</f>
        <v>no</v>
      </c>
    </row>
    <row r="646" spans="1:17" x14ac:dyDescent="0.3">
      <c r="A646" s="63" t="s">
        <v>2642</v>
      </c>
      <c r="B646" s="224" t="s">
        <v>44</v>
      </c>
      <c r="C646" s="225" t="s">
        <v>2643</v>
      </c>
      <c r="D646" s="38" t="s">
        <v>57</v>
      </c>
      <c r="E646" s="37" t="s">
        <v>2644</v>
      </c>
      <c r="F646" s="38" t="s">
        <v>844</v>
      </c>
      <c r="G646" s="39" t="s">
        <v>9864</v>
      </c>
      <c r="H646" s="40">
        <v>43539</v>
      </c>
      <c r="I646" s="41">
        <f>Table16[[#This Row],[Fecha 
de 
expedición]]+1461</f>
        <v>45000</v>
      </c>
      <c r="J646" s="244" t="str">
        <f t="shared" ca="1" si="31"/>
        <v>no</v>
      </c>
      <c r="K646" s="8" t="str">
        <f t="shared" ca="1" si="33"/>
        <v/>
      </c>
      <c r="L646" s="8"/>
      <c r="M646" s="8" t="str">
        <f t="shared" ca="1" si="32"/>
        <v>si</v>
      </c>
      <c r="Q646" s="23" t="str" cm="1">
        <f t="array" aca="1" ref="Q646" ca="1">_xlfn.IFS(J646="no","no",$B$10="si","si")</f>
        <v>no</v>
      </c>
    </row>
    <row r="647" spans="1:17" x14ac:dyDescent="0.3">
      <c r="A647" s="63" t="s">
        <v>2646</v>
      </c>
      <c r="B647" s="224" t="s">
        <v>44</v>
      </c>
      <c r="C647" s="225" t="s">
        <v>2647</v>
      </c>
      <c r="D647" s="38" t="s">
        <v>57</v>
      </c>
      <c r="E647" s="37" t="s">
        <v>2648</v>
      </c>
      <c r="F647" s="38" t="s">
        <v>204</v>
      </c>
      <c r="G647" s="39" t="s">
        <v>2649</v>
      </c>
      <c r="H647" s="40">
        <v>44880</v>
      </c>
      <c r="I647" s="41">
        <f>Table16[[#This Row],[Fecha 
de 
expedición]]+1461</f>
        <v>46341</v>
      </c>
      <c r="J647" s="244" t="str">
        <f t="shared" ca="1" si="31"/>
        <v>si</v>
      </c>
      <c r="K647" s="8" t="str">
        <f t="shared" ca="1" si="33"/>
        <v/>
      </c>
      <c r="L647" s="8"/>
      <c r="M647" s="8" t="str">
        <f t="shared" ca="1" si="32"/>
        <v>no</v>
      </c>
      <c r="Q647" s="23" t="str" cm="1">
        <f t="array" aca="1" ref="Q647" ca="1">_xlfn.IFS(J647="no","no",$B$10="si","si")</f>
        <v>si</v>
      </c>
    </row>
    <row r="648" spans="1:17" x14ac:dyDescent="0.3">
      <c r="A648" s="213" t="s">
        <v>2650</v>
      </c>
      <c r="B648" s="226" t="s">
        <v>2651</v>
      </c>
      <c r="C648" s="227" t="s">
        <v>2652</v>
      </c>
      <c r="D648" s="214" t="s">
        <v>46</v>
      </c>
      <c r="E648" s="178" t="s">
        <v>2653</v>
      </c>
      <c r="F648" s="45" t="s">
        <v>53</v>
      </c>
      <c r="G648" s="46" t="s">
        <v>2654</v>
      </c>
      <c r="H648" s="211">
        <v>41787</v>
      </c>
      <c r="I648" s="41">
        <f>Table16[[#This Row],[Fecha 
de 
expedición]]+1461</f>
        <v>43248</v>
      </c>
      <c r="J648" s="228" t="str">
        <f t="shared" ca="1" si="31"/>
        <v>no</v>
      </c>
      <c r="K648" s="8" t="str">
        <f t="shared" ca="1" si="33"/>
        <v/>
      </c>
      <c r="L648" s="8"/>
      <c r="M648" s="8" t="str">
        <f t="shared" ca="1" si="32"/>
        <v>si</v>
      </c>
      <c r="Q648" s="23" t="str" cm="1">
        <f t="array" aca="1" ref="Q648" ca="1">_xlfn.IFS(J648="no","no",$B$10="si","si")</f>
        <v>no</v>
      </c>
    </row>
    <row r="649" spans="1:17" x14ac:dyDescent="0.3">
      <c r="A649" s="63" t="s">
        <v>2655</v>
      </c>
      <c r="B649" s="224" t="s">
        <v>44</v>
      </c>
      <c r="C649" s="225" t="s">
        <v>2656</v>
      </c>
      <c r="D649" s="38" t="s">
        <v>46</v>
      </c>
      <c r="E649" s="82" t="s">
        <v>2657</v>
      </c>
      <c r="F649" s="38" t="s">
        <v>69</v>
      </c>
      <c r="G649" s="39" t="s">
        <v>2658</v>
      </c>
      <c r="H649" s="40">
        <v>44893</v>
      </c>
      <c r="I649" s="41">
        <f>Table16[[#This Row],[Fecha 
de 
expedición]]+1461</f>
        <v>46354</v>
      </c>
      <c r="J649" s="244" t="str">
        <f t="shared" ca="1" si="31"/>
        <v>si</v>
      </c>
      <c r="K649" s="8" t="str">
        <f t="shared" ca="1" si="33"/>
        <v/>
      </c>
      <c r="L649" s="8"/>
      <c r="M649" s="8" t="str">
        <f t="shared" ca="1" si="32"/>
        <v>no</v>
      </c>
      <c r="Q649" s="23" t="str" cm="1">
        <f t="array" aca="1" ref="Q649" ca="1">_xlfn.IFS(J649="no","no",$B$10="si","si")</f>
        <v>si</v>
      </c>
    </row>
    <row r="650" spans="1:17" x14ac:dyDescent="0.3">
      <c r="A650" s="63" t="s">
        <v>2659</v>
      </c>
      <c r="B650" s="224" t="s">
        <v>44</v>
      </c>
      <c r="C650" s="225" t="s">
        <v>2660</v>
      </c>
      <c r="D650" s="38" t="s">
        <v>57</v>
      </c>
      <c r="E650" s="37" t="s">
        <v>2661</v>
      </c>
      <c r="F650" s="38" t="s">
        <v>104</v>
      </c>
      <c r="G650" s="39" t="s">
        <v>2662</v>
      </c>
      <c r="H650" s="40">
        <v>44726</v>
      </c>
      <c r="I650" s="41">
        <f>Table16[[#This Row],[Fecha 
de 
expedición]]+1461</f>
        <v>46187</v>
      </c>
      <c r="J650" s="244" t="str">
        <f t="shared" ca="1" si="31"/>
        <v>si</v>
      </c>
      <c r="K650" s="8" t="str">
        <f t="shared" ca="1" si="33"/>
        <v/>
      </c>
      <c r="L650" s="8"/>
      <c r="M650" s="8" t="str">
        <f t="shared" ca="1" si="32"/>
        <v>no</v>
      </c>
      <c r="Q650" s="23" t="str" cm="1">
        <f t="array" aca="1" ref="Q650" ca="1">_xlfn.IFS(J650="no","no",$B$10="si","si")</f>
        <v>si</v>
      </c>
    </row>
    <row r="651" spans="1:17" x14ac:dyDescent="0.3">
      <c r="A651" s="63" t="s">
        <v>2663</v>
      </c>
      <c r="B651" s="224" t="s">
        <v>44</v>
      </c>
      <c r="C651" s="225" t="s">
        <v>2664</v>
      </c>
      <c r="D651" s="38" t="s">
        <v>57</v>
      </c>
      <c r="E651" s="37" t="s">
        <v>2665</v>
      </c>
      <c r="F651" s="38" t="s">
        <v>114</v>
      </c>
      <c r="G651" s="39" t="s">
        <v>2666</v>
      </c>
      <c r="H651" s="40">
        <v>43360</v>
      </c>
      <c r="I651" s="41">
        <f>Table16[[#This Row],[Fecha 
de 
expedición]]+1461</f>
        <v>44821</v>
      </c>
      <c r="J651" s="244" t="str">
        <f t="shared" ca="1" si="31"/>
        <v>no</v>
      </c>
      <c r="K651" s="8" t="str">
        <f t="shared" ca="1" si="33"/>
        <v/>
      </c>
      <c r="L651" s="8"/>
      <c r="M651" s="8" t="str">
        <f t="shared" ca="1" si="32"/>
        <v>si</v>
      </c>
      <c r="Q651" s="23" t="str" cm="1">
        <f t="array" aca="1" ref="Q651" ca="1">_xlfn.IFS(J651="no","no",$B$10="si","si")</f>
        <v>no</v>
      </c>
    </row>
    <row r="652" spans="1:17" x14ac:dyDescent="0.3">
      <c r="A652" s="63" t="s">
        <v>2667</v>
      </c>
      <c r="B652" s="224" t="s">
        <v>44</v>
      </c>
      <c r="C652" s="225" t="s">
        <v>2668</v>
      </c>
      <c r="D652" s="38" t="s">
        <v>57</v>
      </c>
      <c r="E652" s="37" t="s">
        <v>2669</v>
      </c>
      <c r="F652" s="38" t="s">
        <v>89</v>
      </c>
      <c r="G652" s="39" t="s">
        <v>2670</v>
      </c>
      <c r="H652" s="40">
        <v>44333</v>
      </c>
      <c r="I652" s="41">
        <f>Table16[[#This Row],[Fecha 
de 
expedición]]+1461</f>
        <v>45794</v>
      </c>
      <c r="J652" s="244" t="str">
        <f t="shared" ca="1" si="31"/>
        <v>si</v>
      </c>
      <c r="K652" s="8" t="str">
        <f t="shared" ca="1" si="33"/>
        <v/>
      </c>
      <c r="L652" s="8"/>
      <c r="M652" s="8" t="str">
        <f t="shared" ca="1" si="32"/>
        <v>no</v>
      </c>
      <c r="Q652" s="23" t="str" cm="1">
        <f t="array" aca="1" ref="Q652" ca="1">_xlfn.IFS(J652="no","no",$B$10="si","si")</f>
        <v>si</v>
      </c>
    </row>
    <row r="653" spans="1:17" x14ac:dyDescent="0.3">
      <c r="A653" s="213" t="s">
        <v>2671</v>
      </c>
      <c r="B653" s="226" t="s">
        <v>44</v>
      </c>
      <c r="C653" s="227" t="s">
        <v>2672</v>
      </c>
      <c r="D653" s="214" t="s">
        <v>57</v>
      </c>
      <c r="E653" s="178" t="s">
        <v>2673</v>
      </c>
      <c r="F653" s="45" t="s">
        <v>664</v>
      </c>
      <c r="G653" s="46" t="s">
        <v>2674</v>
      </c>
      <c r="H653" s="211">
        <v>44910</v>
      </c>
      <c r="I653" s="41">
        <f>Table16[[#This Row],[Fecha 
de 
expedición]]+1461</f>
        <v>46371</v>
      </c>
      <c r="J653" s="228" t="str">
        <f t="shared" ca="1" si="31"/>
        <v>si</v>
      </c>
      <c r="K653" s="8" t="str">
        <f t="shared" ca="1" si="33"/>
        <v/>
      </c>
      <c r="L653" s="8"/>
      <c r="M653" s="8" t="str">
        <f t="shared" ca="1" si="32"/>
        <v>no</v>
      </c>
      <c r="Q653" s="23" t="str" cm="1">
        <f t="array" aca="1" ref="Q653" ca="1">_xlfn.IFS(J653="no","no",$B$10="si","si")</f>
        <v>si</v>
      </c>
    </row>
    <row r="654" spans="1:17" x14ac:dyDescent="0.3">
      <c r="A654" s="61" t="s">
        <v>2675</v>
      </c>
      <c r="B654" s="224" t="s">
        <v>44</v>
      </c>
      <c r="C654" s="225" t="s">
        <v>2676</v>
      </c>
      <c r="D654" s="38" t="s">
        <v>57</v>
      </c>
      <c r="E654" s="235" t="s">
        <v>2677</v>
      </c>
      <c r="F654" s="38" t="s">
        <v>114</v>
      </c>
      <c r="G654" s="39" t="s">
        <v>2678</v>
      </c>
      <c r="H654" s="81">
        <v>44669</v>
      </c>
      <c r="I654" s="84">
        <f>Table16[[#This Row],[Fecha 
de 
expedición]]+1461</f>
        <v>46130</v>
      </c>
      <c r="J654" s="244" t="str">
        <f t="shared" ca="1" si="31"/>
        <v>si</v>
      </c>
      <c r="K654" s="8" t="str">
        <f t="shared" ca="1" si="33"/>
        <v/>
      </c>
      <c r="L654" s="8"/>
      <c r="M654" s="8" t="str">
        <f t="shared" ca="1" si="32"/>
        <v>no</v>
      </c>
      <c r="Q654" s="23" t="str" cm="1">
        <f t="array" aca="1" ref="Q654" ca="1">_xlfn.IFS(J654="no","no",$B$10="si","si")</f>
        <v>si</v>
      </c>
    </row>
    <row r="655" spans="1:17" x14ac:dyDescent="0.3">
      <c r="A655" s="63" t="s">
        <v>2679</v>
      </c>
      <c r="B655" s="224" t="s">
        <v>62</v>
      </c>
      <c r="C655" s="225" t="s">
        <v>2680</v>
      </c>
      <c r="D655" s="38" t="s">
        <v>57</v>
      </c>
      <c r="E655" s="37" t="s">
        <v>2681</v>
      </c>
      <c r="F655" s="38" t="s">
        <v>619</v>
      </c>
      <c r="G655" s="39" t="s">
        <v>2682</v>
      </c>
      <c r="H655" s="40">
        <v>43171</v>
      </c>
      <c r="I655" s="41">
        <f>Table16[[#This Row],[Fecha 
de 
expedición]]+1461</f>
        <v>44632</v>
      </c>
      <c r="J655" s="244" t="str">
        <f t="shared" ca="1" si="31"/>
        <v>no</v>
      </c>
      <c r="K655" s="8" t="str">
        <f t="shared" ca="1" si="33"/>
        <v/>
      </c>
      <c r="L655" s="8"/>
      <c r="M655" s="8" t="str">
        <f t="shared" ca="1" si="32"/>
        <v>si</v>
      </c>
      <c r="Q655" s="23" t="str" cm="1">
        <f t="array" aca="1" ref="Q655" ca="1">_xlfn.IFS(J655="no","no",$B$10="si","si")</f>
        <v>no</v>
      </c>
    </row>
    <row r="656" spans="1:17" x14ac:dyDescent="0.3">
      <c r="A656" s="63" t="s">
        <v>2683</v>
      </c>
      <c r="B656" s="224" t="s">
        <v>44</v>
      </c>
      <c r="C656" s="225" t="s">
        <v>2684</v>
      </c>
      <c r="D656" s="38" t="s">
        <v>46</v>
      </c>
      <c r="E656" s="37" t="s">
        <v>2685</v>
      </c>
      <c r="F656" s="38" t="s">
        <v>168</v>
      </c>
      <c r="G656" s="39" t="s">
        <v>2686</v>
      </c>
      <c r="H656" s="40">
        <v>44697</v>
      </c>
      <c r="I656" s="41">
        <f>Table16[[#This Row],[Fecha 
de 
expedición]]+1461</f>
        <v>46158</v>
      </c>
      <c r="J656" s="244" t="str">
        <f t="shared" ca="1" si="31"/>
        <v>si</v>
      </c>
      <c r="K656" s="8" t="str">
        <f t="shared" ca="1" si="33"/>
        <v/>
      </c>
      <c r="L656" s="8"/>
      <c r="M656" s="8" t="str">
        <f t="shared" ca="1" si="32"/>
        <v>no</v>
      </c>
      <c r="Q656" s="23" t="str" cm="1">
        <f t="array" aca="1" ref="Q656" ca="1">_xlfn.IFS(J656="no","no",$B$10="si","si")</f>
        <v>si</v>
      </c>
    </row>
    <row r="657" spans="1:17" x14ac:dyDescent="0.3">
      <c r="A657" s="63" t="s">
        <v>2687</v>
      </c>
      <c r="B657" s="224" t="s">
        <v>44</v>
      </c>
      <c r="C657" s="225" t="s">
        <v>2688</v>
      </c>
      <c r="D657" s="38" t="s">
        <v>46</v>
      </c>
      <c r="E657" s="37" t="s">
        <v>2689</v>
      </c>
      <c r="F657" s="38" t="s">
        <v>555</v>
      </c>
      <c r="G657" s="39" t="s">
        <v>9867</v>
      </c>
      <c r="H657" s="40">
        <v>43361</v>
      </c>
      <c r="I657" s="41">
        <f>Table16[[#This Row],[Fecha 
de 
expedición]]+1461</f>
        <v>44822</v>
      </c>
      <c r="J657" s="244" t="str">
        <f t="shared" ref="J657:J720" ca="1" si="34">IF(I657&gt;=TODAY(),"si","no")</f>
        <v>no</v>
      </c>
      <c r="K657" s="8" t="str">
        <f t="shared" ca="1" si="33"/>
        <v/>
      </c>
      <c r="L657" s="8"/>
      <c r="M657" s="8" t="str">
        <f t="shared" ref="M657:M720" ca="1" si="35">IF(AND(J657="no",$B$10="si"),"si","no")</f>
        <v>si</v>
      </c>
      <c r="Q657" s="23" t="str" cm="1">
        <f t="array" aca="1" ref="Q657" ca="1">_xlfn.IFS(J657="no","no",$B$10="si","si")</f>
        <v>no</v>
      </c>
    </row>
    <row r="658" spans="1:17" x14ac:dyDescent="0.3">
      <c r="A658" s="63" t="s">
        <v>2691</v>
      </c>
      <c r="B658" s="224" t="s">
        <v>44</v>
      </c>
      <c r="C658" s="225" t="s">
        <v>2692</v>
      </c>
      <c r="D658" s="38" t="s">
        <v>57</v>
      </c>
      <c r="E658" s="37" t="s">
        <v>2693</v>
      </c>
      <c r="F658" s="38" t="s">
        <v>844</v>
      </c>
      <c r="G658" s="39" t="s">
        <v>2694</v>
      </c>
      <c r="H658" s="40">
        <v>43728</v>
      </c>
      <c r="I658" s="41">
        <f>Table16[[#This Row],[Fecha 
de 
expedición]]+1461</f>
        <v>45189</v>
      </c>
      <c r="J658" s="244" t="str">
        <f t="shared" ca="1" si="34"/>
        <v>si</v>
      </c>
      <c r="K658" s="8" t="str">
        <f t="shared" ca="1" si="33"/>
        <v>Debe renovar licencia luego de curso de 8 horas</v>
      </c>
      <c r="L658" s="8"/>
      <c r="M658" s="8" t="str">
        <f t="shared" ca="1" si="35"/>
        <v>no</v>
      </c>
      <c r="Q658" s="23" t="str" cm="1">
        <f t="array" aca="1" ref="Q658" ca="1">_xlfn.IFS(J658="no","no",$B$10="si","si")</f>
        <v>si</v>
      </c>
    </row>
    <row r="659" spans="1:17" x14ac:dyDescent="0.3">
      <c r="A659" s="63" t="s">
        <v>2695</v>
      </c>
      <c r="B659" s="224" t="s">
        <v>44</v>
      </c>
      <c r="C659" s="225" t="s">
        <v>2696</v>
      </c>
      <c r="D659" s="38" t="s">
        <v>46</v>
      </c>
      <c r="E659" s="37" t="s">
        <v>2697</v>
      </c>
      <c r="F659" s="38" t="s">
        <v>168</v>
      </c>
      <c r="G659" s="39" t="s">
        <v>2698</v>
      </c>
      <c r="H659" s="40">
        <v>44687</v>
      </c>
      <c r="I659" s="41">
        <f>Table16[[#This Row],[Fecha 
de 
expedición]]+1461</f>
        <v>46148</v>
      </c>
      <c r="J659" s="244" t="str">
        <f t="shared" ca="1" si="34"/>
        <v>si</v>
      </c>
      <c r="K659" s="8" t="str">
        <f t="shared" ca="1" si="33"/>
        <v/>
      </c>
      <c r="L659" s="8"/>
      <c r="M659" s="8" t="str">
        <f t="shared" ca="1" si="35"/>
        <v>no</v>
      </c>
      <c r="Q659" s="23" t="str" cm="1">
        <f t="array" aca="1" ref="Q659" ca="1">_xlfn.IFS(J659="no","no",$B$10="si","si")</f>
        <v>si</v>
      </c>
    </row>
    <row r="660" spans="1:17" x14ac:dyDescent="0.3">
      <c r="A660" s="63" t="s">
        <v>2699</v>
      </c>
      <c r="B660" s="224" t="s">
        <v>44</v>
      </c>
      <c r="C660" s="225" t="s">
        <v>2700</v>
      </c>
      <c r="D660" s="38" t="s">
        <v>57</v>
      </c>
      <c r="E660" s="37" t="s">
        <v>2701</v>
      </c>
      <c r="F660" s="38" t="s">
        <v>402</v>
      </c>
      <c r="G660" s="39" t="s">
        <v>2702</v>
      </c>
      <c r="H660" s="40">
        <v>43361</v>
      </c>
      <c r="I660" s="41">
        <f>Table16[[#This Row],[Fecha 
de 
expedición]]+1461</f>
        <v>44822</v>
      </c>
      <c r="J660" s="244" t="str">
        <f t="shared" ca="1" si="34"/>
        <v>no</v>
      </c>
      <c r="K660" s="8" t="str">
        <f t="shared" ca="1" si="33"/>
        <v/>
      </c>
      <c r="L660" s="8"/>
      <c r="M660" s="8" t="str">
        <f t="shared" ca="1" si="35"/>
        <v>si</v>
      </c>
      <c r="Q660" s="23" t="str" cm="1">
        <f t="array" aca="1" ref="Q660" ca="1">_xlfn.IFS(J660="no","no",$B$10="si","si")</f>
        <v>no</v>
      </c>
    </row>
    <row r="661" spans="1:17" x14ac:dyDescent="0.3">
      <c r="A661" s="63" t="s">
        <v>2703</v>
      </c>
      <c r="B661" s="224" t="s">
        <v>44</v>
      </c>
      <c r="C661" s="225" t="s">
        <v>2704</v>
      </c>
      <c r="D661" s="38" t="s">
        <v>57</v>
      </c>
      <c r="E661" s="37" t="s">
        <v>2705</v>
      </c>
      <c r="F661" s="38" t="s">
        <v>695</v>
      </c>
      <c r="G661" s="39" t="s">
        <v>2706</v>
      </c>
      <c r="H661" s="40">
        <v>44798</v>
      </c>
      <c r="I661" s="41">
        <f>Table16[[#This Row],[Fecha 
de 
expedición]]+1461</f>
        <v>46259</v>
      </c>
      <c r="J661" s="244" t="str">
        <f t="shared" ca="1" si="34"/>
        <v>si</v>
      </c>
      <c r="K661" s="8" t="str">
        <f t="shared" ca="1" si="33"/>
        <v/>
      </c>
      <c r="L661" s="8"/>
      <c r="M661" s="8" t="str">
        <f t="shared" ca="1" si="35"/>
        <v>no</v>
      </c>
      <c r="Q661" s="23" t="str" cm="1">
        <f t="array" aca="1" ref="Q661" ca="1">_xlfn.IFS(J661="no","no",$B$10="si","si")</f>
        <v>si</v>
      </c>
    </row>
    <row r="662" spans="1:17" x14ac:dyDescent="0.3">
      <c r="A662" s="63" t="s">
        <v>2707</v>
      </c>
      <c r="B662" s="224" t="s">
        <v>44</v>
      </c>
      <c r="C662" s="225" t="s">
        <v>2708</v>
      </c>
      <c r="D662" s="38" t="s">
        <v>57</v>
      </c>
      <c r="E662" s="37" t="s">
        <v>2709</v>
      </c>
      <c r="F662" s="38" t="s">
        <v>2710</v>
      </c>
      <c r="G662" s="39" t="s">
        <v>2711</v>
      </c>
      <c r="H662" s="40">
        <v>44333</v>
      </c>
      <c r="I662" s="41">
        <f>Table16[[#This Row],[Fecha 
de 
expedición]]+1461</f>
        <v>45794</v>
      </c>
      <c r="J662" s="244" t="str">
        <f t="shared" ca="1" si="34"/>
        <v>si</v>
      </c>
      <c r="K662" s="8" t="str">
        <f t="shared" ca="1" si="33"/>
        <v/>
      </c>
      <c r="L662" s="8"/>
      <c r="M662" s="8" t="str">
        <f t="shared" ca="1" si="35"/>
        <v>no</v>
      </c>
      <c r="Q662" s="23" t="str" cm="1">
        <f t="array" aca="1" ref="Q662" ca="1">_xlfn.IFS(J662="no","no",$B$10="si","si")</f>
        <v>si</v>
      </c>
    </row>
    <row r="663" spans="1:17" x14ac:dyDescent="0.3">
      <c r="A663" s="63" t="s">
        <v>2712</v>
      </c>
      <c r="B663" s="224" t="s">
        <v>44</v>
      </c>
      <c r="C663" s="225" t="s">
        <v>2713</v>
      </c>
      <c r="D663" s="38" t="s">
        <v>57</v>
      </c>
      <c r="E663" s="37" t="s">
        <v>9871</v>
      </c>
      <c r="F663" s="38" t="s">
        <v>3361</v>
      </c>
      <c r="G663" s="39" t="s">
        <v>9872</v>
      </c>
      <c r="H663" s="40">
        <v>43361</v>
      </c>
      <c r="I663" s="41">
        <f>Table16[[#This Row],[Fecha 
de 
expedición]]+1461</f>
        <v>44822</v>
      </c>
      <c r="J663" s="244" t="str">
        <f t="shared" ca="1" si="34"/>
        <v>no</v>
      </c>
      <c r="K663" s="8" t="str">
        <f t="shared" ca="1" si="33"/>
        <v/>
      </c>
      <c r="L663" s="8"/>
      <c r="M663" s="8" t="str">
        <f t="shared" ca="1" si="35"/>
        <v>si</v>
      </c>
      <c r="Q663" s="23" t="str" cm="1">
        <f t="array" aca="1" ref="Q663" ca="1">_xlfn.IFS(J663="no","no",$B$10="si","si")</f>
        <v>no</v>
      </c>
    </row>
    <row r="664" spans="1:17" x14ac:dyDescent="0.3">
      <c r="A664" s="63" t="s">
        <v>2716</v>
      </c>
      <c r="B664" s="224" t="s">
        <v>44</v>
      </c>
      <c r="C664" s="225" t="s">
        <v>2717</v>
      </c>
      <c r="D664" s="38" t="s">
        <v>57</v>
      </c>
      <c r="E664" s="37" t="s">
        <v>2718</v>
      </c>
      <c r="F664" s="38" t="s">
        <v>655</v>
      </c>
      <c r="G664" s="39" t="s">
        <v>2719</v>
      </c>
      <c r="H664" s="40">
        <v>44798</v>
      </c>
      <c r="I664" s="41">
        <f>Table16[[#This Row],[Fecha 
de 
expedición]]+1461</f>
        <v>46259</v>
      </c>
      <c r="J664" s="244" t="str">
        <f t="shared" ca="1" si="34"/>
        <v>si</v>
      </c>
      <c r="K664" s="8" t="str">
        <f t="shared" ca="1" si="33"/>
        <v/>
      </c>
      <c r="L664" s="8"/>
      <c r="M664" s="8" t="str">
        <f t="shared" ca="1" si="35"/>
        <v>no</v>
      </c>
      <c r="Q664" s="23" t="str" cm="1">
        <f t="array" aca="1" ref="Q664" ca="1">_xlfn.IFS(J664="no","no",$B$10="si","si")</f>
        <v>si</v>
      </c>
    </row>
    <row r="665" spans="1:17" x14ac:dyDescent="0.3">
      <c r="A665" s="63" t="s">
        <v>2720</v>
      </c>
      <c r="B665" s="224" t="s">
        <v>44</v>
      </c>
      <c r="C665" s="225" t="s">
        <v>2721</v>
      </c>
      <c r="D665" s="38" t="s">
        <v>57</v>
      </c>
      <c r="E665" s="37" t="s">
        <v>2722</v>
      </c>
      <c r="F665" s="38" t="s">
        <v>267</v>
      </c>
      <c r="G665" s="39" t="s">
        <v>2723</v>
      </c>
      <c r="H665" s="40">
        <v>44910</v>
      </c>
      <c r="I665" s="41">
        <f>Table16[[#This Row],[Fecha 
de 
expedición]]+1461</f>
        <v>46371</v>
      </c>
      <c r="J665" s="244" t="str">
        <f t="shared" ca="1" si="34"/>
        <v>si</v>
      </c>
      <c r="K665" s="8" t="str">
        <f t="shared" ca="1" si="33"/>
        <v/>
      </c>
      <c r="L665" s="8"/>
      <c r="M665" s="8" t="str">
        <f t="shared" ca="1" si="35"/>
        <v>no</v>
      </c>
      <c r="Q665" s="23" t="str" cm="1">
        <f t="array" aca="1" ref="Q665" ca="1">_xlfn.IFS(J665="no","no",$B$10="si","si")</f>
        <v>si</v>
      </c>
    </row>
    <row r="666" spans="1:17" x14ac:dyDescent="0.3">
      <c r="A666" s="61" t="s">
        <v>2724</v>
      </c>
      <c r="B666" s="224" t="s">
        <v>44</v>
      </c>
      <c r="C666" s="225" t="s">
        <v>2725</v>
      </c>
      <c r="D666" s="38" t="s">
        <v>57</v>
      </c>
      <c r="E666" s="235" t="s">
        <v>2726</v>
      </c>
      <c r="F666" s="38" t="s">
        <v>53</v>
      </c>
      <c r="G666" s="39" t="s">
        <v>2727</v>
      </c>
      <c r="H666" s="81">
        <v>44589</v>
      </c>
      <c r="I666" s="84">
        <f>Table16[[#This Row],[Fecha 
de 
expedición]]+1461</f>
        <v>46050</v>
      </c>
      <c r="J666" s="244" t="str">
        <f t="shared" ca="1" si="34"/>
        <v>si</v>
      </c>
      <c r="K666" s="8" t="str">
        <f t="shared" ca="1" si="33"/>
        <v/>
      </c>
      <c r="L666" s="8"/>
      <c r="M666" s="8" t="str">
        <f t="shared" ca="1" si="35"/>
        <v>no</v>
      </c>
      <c r="Q666" s="23" t="str" cm="1">
        <f t="array" aca="1" ref="Q666" ca="1">_xlfn.IFS(J666="no","no",$B$10="si","si")</f>
        <v>si</v>
      </c>
    </row>
    <row r="667" spans="1:17" x14ac:dyDescent="0.3">
      <c r="A667" s="63" t="s">
        <v>2728</v>
      </c>
      <c r="B667" s="224" t="s">
        <v>44</v>
      </c>
      <c r="C667" s="225" t="s">
        <v>2729</v>
      </c>
      <c r="D667" s="38" t="s">
        <v>57</v>
      </c>
      <c r="E667" s="37" t="s">
        <v>2730</v>
      </c>
      <c r="F667" s="38" t="s">
        <v>89</v>
      </c>
      <c r="G667" s="39" t="s">
        <v>2731</v>
      </c>
      <c r="H667" s="40">
        <v>43360</v>
      </c>
      <c r="I667" s="41">
        <f>Table16[[#This Row],[Fecha 
de 
expedición]]+1461</f>
        <v>44821</v>
      </c>
      <c r="J667" s="244" t="str">
        <f t="shared" ca="1" si="34"/>
        <v>no</v>
      </c>
      <c r="K667" s="8" t="str">
        <f t="shared" ca="1" si="33"/>
        <v/>
      </c>
      <c r="L667" s="8"/>
      <c r="M667" s="8" t="str">
        <f t="shared" ca="1" si="35"/>
        <v>si</v>
      </c>
      <c r="Q667" s="23" t="str" cm="1">
        <f t="array" aca="1" ref="Q667" ca="1">_xlfn.IFS(J667="no","no",$B$10="si","si")</f>
        <v>no</v>
      </c>
    </row>
    <row r="668" spans="1:17" x14ac:dyDescent="0.3">
      <c r="A668" s="63" t="s">
        <v>2732</v>
      </c>
      <c r="B668" s="224" t="s">
        <v>44</v>
      </c>
      <c r="C668" s="225" t="s">
        <v>2733</v>
      </c>
      <c r="D668" s="38" t="s">
        <v>57</v>
      </c>
      <c r="E668" s="37" t="s">
        <v>2734</v>
      </c>
      <c r="F668" s="38" t="s">
        <v>1647</v>
      </c>
      <c r="G668" s="39" t="s">
        <v>2735</v>
      </c>
      <c r="H668" s="40">
        <v>44649</v>
      </c>
      <c r="I668" s="41">
        <f>Table16[[#This Row],[Fecha 
de 
expedición]]+1461</f>
        <v>46110</v>
      </c>
      <c r="J668" s="244" t="str">
        <f t="shared" ca="1" si="34"/>
        <v>si</v>
      </c>
      <c r="K668" s="8" t="str">
        <f t="shared" ca="1" si="33"/>
        <v/>
      </c>
      <c r="L668" s="8"/>
      <c r="M668" s="8" t="str">
        <f t="shared" ca="1" si="35"/>
        <v>no</v>
      </c>
      <c r="Q668" s="23" t="str" cm="1">
        <f t="array" aca="1" ref="Q668" ca="1">_xlfn.IFS(J668="no","no",$B$10="si","si")</f>
        <v>si</v>
      </c>
    </row>
    <row r="669" spans="1:17" x14ac:dyDescent="0.3">
      <c r="A669" s="63" t="s">
        <v>2736</v>
      </c>
      <c r="B669" s="224" t="s">
        <v>44</v>
      </c>
      <c r="C669" s="225" t="s">
        <v>2737</v>
      </c>
      <c r="D669" s="38" t="s">
        <v>57</v>
      </c>
      <c r="E669" s="37" t="s">
        <v>2738</v>
      </c>
      <c r="F669" s="38" t="s">
        <v>74</v>
      </c>
      <c r="G669" s="39" t="s">
        <v>2739</v>
      </c>
      <c r="H669" s="40">
        <v>44895</v>
      </c>
      <c r="I669" s="41">
        <f>Table16[[#This Row],[Fecha 
de 
expedición]]+1461</f>
        <v>46356</v>
      </c>
      <c r="J669" s="244" t="str">
        <f t="shared" ca="1" si="34"/>
        <v>si</v>
      </c>
      <c r="K669" s="8" t="str">
        <f t="shared" ca="1" si="33"/>
        <v/>
      </c>
      <c r="L669" s="8"/>
      <c r="M669" s="8" t="str">
        <f t="shared" ca="1" si="35"/>
        <v>no</v>
      </c>
      <c r="Q669" s="23" t="str" cm="1">
        <f t="array" aca="1" ref="Q669" ca="1">_xlfn.IFS(J669="no","no",$B$10="si","si")</f>
        <v>si</v>
      </c>
    </row>
    <row r="670" spans="1:17" x14ac:dyDescent="0.3">
      <c r="A670" s="63" t="s">
        <v>2740</v>
      </c>
      <c r="B670" s="224" t="s">
        <v>44</v>
      </c>
      <c r="C670" s="225" t="s">
        <v>2741</v>
      </c>
      <c r="D670" s="38" t="s">
        <v>57</v>
      </c>
      <c r="E670" s="37" t="s">
        <v>2742</v>
      </c>
      <c r="F670" s="38" t="s">
        <v>1647</v>
      </c>
      <c r="G670" s="39" t="s">
        <v>2743</v>
      </c>
      <c r="H670" s="40">
        <v>44687</v>
      </c>
      <c r="I670" s="41">
        <f>Table16[[#This Row],[Fecha 
de 
expedición]]+1461</f>
        <v>46148</v>
      </c>
      <c r="J670" s="244" t="str">
        <f t="shared" ca="1" si="34"/>
        <v>si</v>
      </c>
      <c r="K670" s="8" t="str">
        <f t="shared" ca="1" si="33"/>
        <v/>
      </c>
      <c r="L670" s="8"/>
      <c r="M670" s="8" t="str">
        <f t="shared" ca="1" si="35"/>
        <v>no</v>
      </c>
      <c r="Q670" s="23" t="str" cm="1">
        <f t="array" aca="1" ref="Q670" ca="1">_xlfn.IFS(J670="no","no",$B$10="si","si")</f>
        <v>si</v>
      </c>
    </row>
    <row r="671" spans="1:17" x14ac:dyDescent="0.3">
      <c r="A671" s="61" t="s">
        <v>2744</v>
      </c>
      <c r="B671" s="224" t="s">
        <v>44</v>
      </c>
      <c r="C671" s="225" t="s">
        <v>2745</v>
      </c>
      <c r="D671" s="38" t="s">
        <v>57</v>
      </c>
      <c r="E671" s="235" t="s">
        <v>2746</v>
      </c>
      <c r="F671" s="38" t="s">
        <v>109</v>
      </c>
      <c r="G671" s="39" t="s">
        <v>2747</v>
      </c>
      <c r="H671" s="81">
        <v>44845</v>
      </c>
      <c r="I671" s="84">
        <f>Table16[[#This Row],[Fecha 
de 
expedición]]+1461</f>
        <v>46306</v>
      </c>
      <c r="J671" s="244" t="str">
        <f t="shared" ca="1" si="34"/>
        <v>si</v>
      </c>
      <c r="K671" s="8" t="str">
        <f t="shared" ref="K671:K734" ca="1" si="36">IF(ABS(_xlfn.DAYS(TODAY(),I671))&lt;$B$9,"Debe renovar licencia luego de curso de 8 horas","")</f>
        <v/>
      </c>
      <c r="L671" s="8"/>
      <c r="M671" s="8" t="str">
        <f t="shared" ca="1" si="35"/>
        <v>no</v>
      </c>
      <c r="Q671" s="23" t="str" cm="1">
        <f t="array" aca="1" ref="Q671" ca="1">_xlfn.IFS(J671="no","no",$B$10="si","si")</f>
        <v>si</v>
      </c>
    </row>
    <row r="672" spans="1:17" x14ac:dyDescent="0.3">
      <c r="A672" s="63" t="s">
        <v>2748</v>
      </c>
      <c r="B672" s="224" t="s">
        <v>44</v>
      </c>
      <c r="C672" s="225" t="s">
        <v>2749</v>
      </c>
      <c r="D672" s="38" t="s">
        <v>57</v>
      </c>
      <c r="E672" s="37" t="s">
        <v>2750</v>
      </c>
      <c r="F672" s="38" t="s">
        <v>155</v>
      </c>
      <c r="G672" s="39" t="s">
        <v>2751</v>
      </c>
      <c r="H672" s="40">
        <v>44879</v>
      </c>
      <c r="I672" s="41">
        <f>Table16[[#This Row],[Fecha 
de 
expedición]]+1461</f>
        <v>46340</v>
      </c>
      <c r="J672" s="244" t="str">
        <f t="shared" ca="1" si="34"/>
        <v>si</v>
      </c>
      <c r="K672" s="8" t="str">
        <f t="shared" ca="1" si="36"/>
        <v/>
      </c>
      <c r="L672" s="8"/>
      <c r="M672" s="8" t="str">
        <f t="shared" ca="1" si="35"/>
        <v>no</v>
      </c>
      <c r="Q672" s="23" t="str" cm="1">
        <f t="array" aca="1" ref="Q672" ca="1">_xlfn.IFS(J672="no","no",$B$10="si","si")</f>
        <v>si</v>
      </c>
    </row>
    <row r="673" spans="1:17" x14ac:dyDescent="0.3">
      <c r="A673" s="63" t="s">
        <v>2752</v>
      </c>
      <c r="B673" s="224" t="s">
        <v>44</v>
      </c>
      <c r="C673" s="225" t="s">
        <v>2753</v>
      </c>
      <c r="D673" s="38" t="s">
        <v>57</v>
      </c>
      <c r="E673" s="37" t="s">
        <v>2754</v>
      </c>
      <c r="F673" s="38" t="s">
        <v>119</v>
      </c>
      <c r="G673" s="39" t="s">
        <v>2755</v>
      </c>
      <c r="H673" s="40">
        <v>43389</v>
      </c>
      <c r="I673" s="41">
        <f>Table16[[#This Row],[Fecha 
de 
expedición]]+1461</f>
        <v>44850</v>
      </c>
      <c r="J673" s="244" t="str">
        <f t="shared" ca="1" si="34"/>
        <v>no</v>
      </c>
      <c r="K673" s="8" t="str">
        <f t="shared" ca="1" si="36"/>
        <v/>
      </c>
      <c r="L673" s="8"/>
      <c r="M673" s="8" t="str">
        <f t="shared" ca="1" si="35"/>
        <v>si</v>
      </c>
      <c r="Q673" s="23" t="str" cm="1">
        <f t="array" aca="1" ref="Q673" ca="1">_xlfn.IFS(J673="no","no",$B$10="si","si")</f>
        <v>no</v>
      </c>
    </row>
    <row r="674" spans="1:17" x14ac:dyDescent="0.3">
      <c r="A674" s="63" t="s">
        <v>2756</v>
      </c>
      <c r="B674" s="224" t="s">
        <v>44</v>
      </c>
      <c r="C674" s="225" t="s">
        <v>2757</v>
      </c>
      <c r="D674" s="38" t="s">
        <v>57</v>
      </c>
      <c r="E674" s="37" t="s">
        <v>2758</v>
      </c>
      <c r="F674" s="38" t="s">
        <v>74</v>
      </c>
      <c r="G674" s="39" t="s">
        <v>2759</v>
      </c>
      <c r="H674" s="40">
        <v>43677</v>
      </c>
      <c r="I674" s="41">
        <f>Table16[[#This Row],[Fecha 
de 
expedición]]+1461</f>
        <v>45138</v>
      </c>
      <c r="J674" s="244" t="str">
        <f t="shared" ca="1" si="34"/>
        <v>no</v>
      </c>
      <c r="K674" s="8" t="str">
        <f t="shared" ca="1" si="36"/>
        <v>Debe renovar licencia luego de curso de 8 horas</v>
      </c>
      <c r="L674" s="8"/>
      <c r="M674" s="8" t="str">
        <f t="shared" ca="1" si="35"/>
        <v>si</v>
      </c>
      <c r="Q674" s="23" t="str" cm="1">
        <f t="array" aca="1" ref="Q674" ca="1">_xlfn.IFS(J674="no","no",$B$10="si","si")</f>
        <v>no</v>
      </c>
    </row>
    <row r="675" spans="1:17" x14ac:dyDescent="0.3">
      <c r="A675" s="63" t="s">
        <v>2241</v>
      </c>
      <c r="B675" s="224" t="s">
        <v>62</v>
      </c>
      <c r="C675" s="225" t="s">
        <v>2760</v>
      </c>
      <c r="D675" s="38" t="s">
        <v>57</v>
      </c>
      <c r="E675" s="37" t="s">
        <v>2243</v>
      </c>
      <c r="F675" s="38" t="s">
        <v>99</v>
      </c>
      <c r="G675" s="39" t="s">
        <v>2761</v>
      </c>
      <c r="H675" s="40">
        <v>43171</v>
      </c>
      <c r="I675" s="41">
        <f>Table16[[#This Row],[Fecha 
de 
expedición]]+1461</f>
        <v>44632</v>
      </c>
      <c r="J675" s="244" t="str">
        <f t="shared" ca="1" si="34"/>
        <v>no</v>
      </c>
      <c r="K675" s="8" t="str">
        <f t="shared" ca="1" si="36"/>
        <v/>
      </c>
      <c r="L675" s="8"/>
      <c r="M675" s="8" t="str">
        <f t="shared" ca="1" si="35"/>
        <v>si</v>
      </c>
      <c r="Q675" s="23" t="str" cm="1">
        <f t="array" aca="1" ref="Q675" ca="1">_xlfn.IFS(J675="no","no",$B$10="si","si")</f>
        <v>no</v>
      </c>
    </row>
    <row r="676" spans="1:17" x14ac:dyDescent="0.3">
      <c r="A676" s="61" t="s">
        <v>2762</v>
      </c>
      <c r="B676" s="224" t="s">
        <v>44</v>
      </c>
      <c r="C676" s="225" t="s">
        <v>2763</v>
      </c>
      <c r="D676" s="38" t="s">
        <v>46</v>
      </c>
      <c r="E676" s="235" t="s">
        <v>2764</v>
      </c>
      <c r="F676" s="38" t="s">
        <v>155</v>
      </c>
      <c r="G676" s="39" t="s">
        <v>2765</v>
      </c>
      <c r="H676" s="81">
        <v>44497</v>
      </c>
      <c r="I676" s="84">
        <f>Table16[[#This Row],[Fecha 
de 
expedición]]+1461</f>
        <v>45958</v>
      </c>
      <c r="J676" s="244" t="str">
        <f t="shared" ca="1" si="34"/>
        <v>si</v>
      </c>
      <c r="K676" s="8" t="str">
        <f t="shared" ca="1" si="36"/>
        <v/>
      </c>
      <c r="L676" s="8"/>
      <c r="M676" s="8" t="str">
        <f t="shared" ca="1" si="35"/>
        <v>no</v>
      </c>
      <c r="Q676" s="23" t="str" cm="1">
        <f t="array" aca="1" ref="Q676" ca="1">_xlfn.IFS(J676="no","no",$B$10="si","si")</f>
        <v>si</v>
      </c>
    </row>
    <row r="677" spans="1:17" x14ac:dyDescent="0.3">
      <c r="A677" s="63" t="s">
        <v>2766</v>
      </c>
      <c r="B677" s="224" t="s">
        <v>44</v>
      </c>
      <c r="C677" s="225" t="s">
        <v>2767</v>
      </c>
      <c r="D677" s="38" t="s">
        <v>57</v>
      </c>
      <c r="E677" s="37" t="s">
        <v>2768</v>
      </c>
      <c r="F677" s="38" t="s">
        <v>114</v>
      </c>
      <c r="G677" s="39" t="s">
        <v>2769</v>
      </c>
      <c r="H677" s="40">
        <v>44328</v>
      </c>
      <c r="I677" s="41">
        <f>Table16[[#This Row],[Fecha 
de 
expedición]]+1461</f>
        <v>45789</v>
      </c>
      <c r="J677" s="244" t="str">
        <f t="shared" ca="1" si="34"/>
        <v>si</v>
      </c>
      <c r="K677" s="8" t="str">
        <f t="shared" ca="1" si="36"/>
        <v/>
      </c>
      <c r="L677" s="8"/>
      <c r="M677" s="8" t="str">
        <f t="shared" ca="1" si="35"/>
        <v>no</v>
      </c>
      <c r="Q677" s="23" t="str" cm="1">
        <f t="array" aca="1" ref="Q677" ca="1">_xlfn.IFS(J677="no","no",$B$10="si","si")</f>
        <v>si</v>
      </c>
    </row>
    <row r="678" spans="1:17" x14ac:dyDescent="0.3">
      <c r="A678" s="63" t="s">
        <v>2770</v>
      </c>
      <c r="B678" s="224" t="s">
        <v>44</v>
      </c>
      <c r="C678" s="225" t="s">
        <v>2771</v>
      </c>
      <c r="D678" s="38" t="s">
        <v>57</v>
      </c>
      <c r="E678" s="37" t="s">
        <v>2772</v>
      </c>
      <c r="F678" s="38" t="s">
        <v>119</v>
      </c>
      <c r="G678" s="39" t="s">
        <v>2773</v>
      </c>
      <c r="H678" s="40">
        <v>43502</v>
      </c>
      <c r="I678" s="41">
        <f>Table16[[#This Row],[Fecha 
de 
expedición]]+1461</f>
        <v>44963</v>
      </c>
      <c r="J678" s="244" t="str">
        <f t="shared" ca="1" si="34"/>
        <v>no</v>
      </c>
      <c r="K678" s="8" t="str">
        <f t="shared" ca="1" si="36"/>
        <v/>
      </c>
      <c r="L678" s="8"/>
      <c r="M678" s="8" t="str">
        <f t="shared" ca="1" si="35"/>
        <v>si</v>
      </c>
      <c r="Q678" s="23" t="str" cm="1">
        <f t="array" aca="1" ref="Q678" ca="1">_xlfn.IFS(J678="no","no",$B$10="si","si")</f>
        <v>no</v>
      </c>
    </row>
    <row r="679" spans="1:17" x14ac:dyDescent="0.3">
      <c r="A679" s="63" t="s">
        <v>2774</v>
      </c>
      <c r="B679" s="224" t="s">
        <v>44</v>
      </c>
      <c r="C679" s="225" t="s">
        <v>2775</v>
      </c>
      <c r="D679" s="38" t="s">
        <v>46</v>
      </c>
      <c r="E679" s="37" t="s">
        <v>2776</v>
      </c>
      <c r="F679" s="38" t="s">
        <v>168</v>
      </c>
      <c r="G679" s="39" t="s">
        <v>2777</v>
      </c>
      <c r="H679" s="40">
        <v>44649</v>
      </c>
      <c r="I679" s="41">
        <f>Table16[[#This Row],[Fecha 
de 
expedición]]+1461</f>
        <v>46110</v>
      </c>
      <c r="J679" s="244" t="str">
        <f t="shared" ca="1" si="34"/>
        <v>si</v>
      </c>
      <c r="K679" s="8" t="str">
        <f t="shared" ca="1" si="36"/>
        <v/>
      </c>
      <c r="L679" s="8"/>
      <c r="M679" s="8" t="str">
        <f t="shared" ca="1" si="35"/>
        <v>no</v>
      </c>
      <c r="Q679" s="23" t="str" cm="1">
        <f t="array" aca="1" ref="Q679" ca="1">_xlfn.IFS(J679="no","no",$B$10="si","si")</f>
        <v>si</v>
      </c>
    </row>
    <row r="680" spans="1:17" x14ac:dyDescent="0.3">
      <c r="A680" s="63" t="s">
        <v>2778</v>
      </c>
      <c r="B680" s="224" t="s">
        <v>44</v>
      </c>
      <c r="C680" s="225" t="s">
        <v>2779</v>
      </c>
      <c r="D680" s="38" t="s">
        <v>46</v>
      </c>
      <c r="E680" s="37" t="s">
        <v>2780</v>
      </c>
      <c r="F680" s="38" t="s">
        <v>168</v>
      </c>
      <c r="G680" s="39" t="s">
        <v>2781</v>
      </c>
      <c r="H680" s="40">
        <v>44687</v>
      </c>
      <c r="I680" s="41">
        <f>Table16[[#This Row],[Fecha 
de 
expedición]]+1461</f>
        <v>46148</v>
      </c>
      <c r="J680" s="244" t="str">
        <f t="shared" ca="1" si="34"/>
        <v>si</v>
      </c>
      <c r="K680" s="8" t="str">
        <f t="shared" ca="1" si="36"/>
        <v/>
      </c>
      <c r="L680" s="8"/>
      <c r="M680" s="8" t="str">
        <f t="shared" ca="1" si="35"/>
        <v>no</v>
      </c>
      <c r="Q680" s="23" t="str" cm="1">
        <f t="array" aca="1" ref="Q680" ca="1">_xlfn.IFS(J680="no","no",$B$10="si","si")</f>
        <v>si</v>
      </c>
    </row>
    <row r="681" spans="1:17" x14ac:dyDescent="0.3">
      <c r="A681" s="63" t="s">
        <v>2782</v>
      </c>
      <c r="B681" s="224" t="s">
        <v>62</v>
      </c>
      <c r="C681" s="225" t="s">
        <v>2783</v>
      </c>
      <c r="D681" s="38" t="s">
        <v>46</v>
      </c>
      <c r="E681" s="37" t="s">
        <v>2784</v>
      </c>
      <c r="F681" s="38" t="s">
        <v>168</v>
      </c>
      <c r="G681" s="39" t="s">
        <v>2785</v>
      </c>
      <c r="H681" s="40">
        <v>43235</v>
      </c>
      <c r="I681" s="41">
        <f>Table16[[#This Row],[Fecha 
de 
expedición]]+1461</f>
        <v>44696</v>
      </c>
      <c r="J681" s="244" t="str">
        <f t="shared" ca="1" si="34"/>
        <v>no</v>
      </c>
      <c r="K681" s="8" t="str">
        <f t="shared" ca="1" si="36"/>
        <v/>
      </c>
      <c r="L681" s="8"/>
      <c r="M681" s="8" t="str">
        <f t="shared" ca="1" si="35"/>
        <v>si</v>
      </c>
      <c r="Q681" s="23" t="str" cm="1">
        <f t="array" aca="1" ref="Q681" ca="1">_xlfn.IFS(J681="no","no",$B$10="si","si")</f>
        <v>no</v>
      </c>
    </row>
    <row r="682" spans="1:17" x14ac:dyDescent="0.3">
      <c r="A682" s="63" t="s">
        <v>2786</v>
      </c>
      <c r="B682" s="224" t="s">
        <v>62</v>
      </c>
      <c r="C682" s="225" t="s">
        <v>2787</v>
      </c>
      <c r="D682" s="38" t="s">
        <v>57</v>
      </c>
      <c r="E682" s="37" t="s">
        <v>2788</v>
      </c>
      <c r="F682" s="38" t="s">
        <v>124</v>
      </c>
      <c r="G682" s="39" t="s">
        <v>2789</v>
      </c>
      <c r="H682" s="40">
        <v>43276</v>
      </c>
      <c r="I682" s="41">
        <f>Table16[[#This Row],[Fecha 
de 
expedición]]+1461</f>
        <v>44737</v>
      </c>
      <c r="J682" s="244" t="str">
        <f t="shared" ca="1" si="34"/>
        <v>no</v>
      </c>
      <c r="K682" s="8" t="str">
        <f t="shared" ca="1" si="36"/>
        <v/>
      </c>
      <c r="L682" s="8"/>
      <c r="M682" s="8" t="str">
        <f t="shared" ca="1" si="35"/>
        <v>si</v>
      </c>
      <c r="Q682" s="23" t="str" cm="1">
        <f t="array" aca="1" ref="Q682" ca="1">_xlfn.IFS(J682="no","no",$B$10="si","si")</f>
        <v>no</v>
      </c>
    </row>
    <row r="683" spans="1:17" x14ac:dyDescent="0.3">
      <c r="A683" s="61" t="s">
        <v>2790</v>
      </c>
      <c r="B683" s="224" t="s">
        <v>44</v>
      </c>
      <c r="C683" s="225" t="s">
        <v>2791</v>
      </c>
      <c r="D683" s="38" t="s">
        <v>57</v>
      </c>
      <c r="E683" s="235" t="s">
        <v>2792</v>
      </c>
      <c r="F683" s="38" t="s">
        <v>237</v>
      </c>
      <c r="G683" s="39" t="s">
        <v>2793</v>
      </c>
      <c r="H683" s="81">
        <v>44725</v>
      </c>
      <c r="I683" s="84">
        <f>Table16[[#This Row],[Fecha 
de 
expedición]]+1461</f>
        <v>46186</v>
      </c>
      <c r="J683" s="244" t="str">
        <f t="shared" ca="1" si="34"/>
        <v>si</v>
      </c>
      <c r="K683" s="8" t="str">
        <f t="shared" ca="1" si="36"/>
        <v/>
      </c>
      <c r="L683" s="8"/>
      <c r="M683" s="8" t="str">
        <f t="shared" ca="1" si="35"/>
        <v>no</v>
      </c>
      <c r="Q683" s="23" t="str" cm="1">
        <f t="array" aca="1" ref="Q683" ca="1">_xlfn.IFS(J683="no","no",$B$10="si","si")</f>
        <v>si</v>
      </c>
    </row>
    <row r="684" spans="1:17" x14ac:dyDescent="0.3">
      <c r="A684" s="213" t="s">
        <v>2794</v>
      </c>
      <c r="B684" s="226" t="s">
        <v>44</v>
      </c>
      <c r="C684" s="227" t="s">
        <v>2795</v>
      </c>
      <c r="D684" s="214" t="s">
        <v>57</v>
      </c>
      <c r="E684" s="58" t="s">
        <v>2796</v>
      </c>
      <c r="F684" s="45" t="s">
        <v>892</v>
      </c>
      <c r="G684" s="46" t="s">
        <v>2797</v>
      </c>
      <c r="H684" s="211">
        <v>44845</v>
      </c>
      <c r="I684" s="41">
        <f>Table16[[#This Row],[Fecha 
de 
expedición]]+1461</f>
        <v>46306</v>
      </c>
      <c r="J684" s="228" t="str">
        <f t="shared" ca="1" si="34"/>
        <v>si</v>
      </c>
      <c r="K684" s="8" t="str">
        <f t="shared" ca="1" si="36"/>
        <v/>
      </c>
      <c r="L684" s="8"/>
      <c r="M684" s="8" t="str">
        <f t="shared" ca="1" si="35"/>
        <v>no</v>
      </c>
      <c r="Q684" s="23" t="str" cm="1">
        <f t="array" aca="1" ref="Q684" ca="1">_xlfn.IFS(J684="no","no",$B$10="si","si")</f>
        <v>si</v>
      </c>
    </row>
    <row r="685" spans="1:17" x14ac:dyDescent="0.3">
      <c r="A685" s="63" t="s">
        <v>2798</v>
      </c>
      <c r="B685" s="224" t="s">
        <v>44</v>
      </c>
      <c r="C685" s="225" t="s">
        <v>2799</v>
      </c>
      <c r="D685" s="38" t="s">
        <v>57</v>
      </c>
      <c r="E685" s="37" t="s">
        <v>2800</v>
      </c>
      <c r="F685" s="38" t="s">
        <v>704</v>
      </c>
      <c r="G685" s="39" t="s">
        <v>2801</v>
      </c>
      <c r="H685" s="40">
        <v>44908</v>
      </c>
      <c r="I685" s="41">
        <f>Table16[[#This Row],[Fecha 
de 
expedición]]+1461</f>
        <v>46369</v>
      </c>
      <c r="J685" s="244" t="str">
        <f t="shared" ca="1" si="34"/>
        <v>si</v>
      </c>
      <c r="K685" s="8" t="str">
        <f t="shared" ca="1" si="36"/>
        <v/>
      </c>
      <c r="L685" s="8"/>
      <c r="M685" s="8" t="str">
        <f t="shared" ca="1" si="35"/>
        <v>no</v>
      </c>
      <c r="Q685" s="23" t="str" cm="1">
        <f t="array" aca="1" ref="Q685" ca="1">_xlfn.IFS(J685="no","no",$B$10="si","si")</f>
        <v>si</v>
      </c>
    </row>
    <row r="686" spans="1:17" x14ac:dyDescent="0.3">
      <c r="A686" s="61" t="s">
        <v>2802</v>
      </c>
      <c r="B686" s="224" t="s">
        <v>44</v>
      </c>
      <c r="C686" s="225" t="s">
        <v>2803</v>
      </c>
      <c r="D686" s="38" t="s">
        <v>46</v>
      </c>
      <c r="E686" s="235" t="s">
        <v>2804</v>
      </c>
      <c r="F686" s="38" t="s">
        <v>168</v>
      </c>
      <c r="G686" s="39" t="s">
        <v>2805</v>
      </c>
      <c r="H686" s="81">
        <v>44725</v>
      </c>
      <c r="I686" s="84">
        <f>Table16[[#This Row],[Fecha 
de 
expedición]]+1461</f>
        <v>46186</v>
      </c>
      <c r="J686" s="244" t="str">
        <f t="shared" ca="1" si="34"/>
        <v>si</v>
      </c>
      <c r="K686" s="8" t="str">
        <f t="shared" ca="1" si="36"/>
        <v/>
      </c>
      <c r="L686" s="8"/>
      <c r="M686" s="8" t="str">
        <f t="shared" ca="1" si="35"/>
        <v>no</v>
      </c>
      <c r="Q686" s="23" t="str" cm="1">
        <f t="array" aca="1" ref="Q686" ca="1">_xlfn.IFS(J686="no","no",$B$10="si","si")</f>
        <v>si</v>
      </c>
    </row>
    <row r="687" spans="1:17" x14ac:dyDescent="0.3">
      <c r="A687" s="63" t="s">
        <v>2806</v>
      </c>
      <c r="B687" s="224" t="s">
        <v>44</v>
      </c>
      <c r="C687" s="225" t="s">
        <v>2807</v>
      </c>
      <c r="D687" s="38" t="s">
        <v>57</v>
      </c>
      <c r="E687" s="37" t="s">
        <v>2808</v>
      </c>
      <c r="F687" s="38" t="s">
        <v>53</v>
      </c>
      <c r="G687" s="39" t="s">
        <v>2809</v>
      </c>
      <c r="H687" s="40">
        <v>44908</v>
      </c>
      <c r="I687" s="41">
        <f>Table16[[#This Row],[Fecha 
de 
expedición]]+1461</f>
        <v>46369</v>
      </c>
      <c r="J687" s="244" t="str">
        <f t="shared" ca="1" si="34"/>
        <v>si</v>
      </c>
      <c r="K687" s="8" t="str">
        <f t="shared" ca="1" si="36"/>
        <v/>
      </c>
      <c r="L687" s="8"/>
      <c r="M687" s="8" t="str">
        <f t="shared" ca="1" si="35"/>
        <v>no</v>
      </c>
      <c r="Q687" s="23" t="str" cm="1">
        <f t="array" aca="1" ref="Q687" ca="1">_xlfn.IFS(J687="no","no",$B$10="si","si")</f>
        <v>si</v>
      </c>
    </row>
    <row r="688" spans="1:17" x14ac:dyDescent="0.3">
      <c r="A688" s="63" t="s">
        <v>2810</v>
      </c>
      <c r="B688" s="224" t="s">
        <v>44</v>
      </c>
      <c r="C688" s="225" t="s">
        <v>2811</v>
      </c>
      <c r="D688" s="38" t="s">
        <v>57</v>
      </c>
      <c r="E688" s="37" t="s">
        <v>2812</v>
      </c>
      <c r="F688" s="38" t="s">
        <v>74</v>
      </c>
      <c r="G688" s="39" t="s">
        <v>2813</v>
      </c>
      <c r="H688" s="40">
        <v>44908</v>
      </c>
      <c r="I688" s="41">
        <f>Table16[[#This Row],[Fecha 
de 
expedición]]+1461</f>
        <v>46369</v>
      </c>
      <c r="J688" s="244" t="str">
        <f t="shared" ca="1" si="34"/>
        <v>si</v>
      </c>
      <c r="K688" s="8" t="str">
        <f t="shared" ca="1" si="36"/>
        <v/>
      </c>
      <c r="L688" s="8"/>
      <c r="M688" s="8" t="str">
        <f t="shared" ca="1" si="35"/>
        <v>no</v>
      </c>
      <c r="Q688" s="23" t="str" cm="1">
        <f t="array" aca="1" ref="Q688" ca="1">_xlfn.IFS(J688="no","no",$B$10="si","si")</f>
        <v>si</v>
      </c>
    </row>
    <row r="689" spans="1:17" x14ac:dyDescent="0.3">
      <c r="A689" s="63" t="s">
        <v>2814</v>
      </c>
      <c r="B689" s="224" t="s">
        <v>62</v>
      </c>
      <c r="C689" s="225" t="s">
        <v>2815</v>
      </c>
      <c r="D689" s="38" t="s">
        <v>57</v>
      </c>
      <c r="E689" s="37" t="s">
        <v>2816</v>
      </c>
      <c r="F689" s="38" t="s">
        <v>53</v>
      </c>
      <c r="G689" s="39" t="s">
        <v>2817</v>
      </c>
      <c r="H689" s="40">
        <v>43306</v>
      </c>
      <c r="I689" s="41">
        <f>Table16[[#This Row],[Fecha 
de 
expedición]]+1461</f>
        <v>44767</v>
      </c>
      <c r="J689" s="244" t="str">
        <f t="shared" ca="1" si="34"/>
        <v>no</v>
      </c>
      <c r="K689" s="8" t="str">
        <f t="shared" ca="1" si="36"/>
        <v/>
      </c>
      <c r="L689" s="8"/>
      <c r="M689" s="8" t="str">
        <f t="shared" ca="1" si="35"/>
        <v>si</v>
      </c>
      <c r="Q689" s="23" t="str" cm="1">
        <f t="array" aca="1" ref="Q689" ca="1">_xlfn.IFS(J689="no","no",$B$10="si","si")</f>
        <v>no</v>
      </c>
    </row>
    <row r="690" spans="1:17" x14ac:dyDescent="0.3">
      <c r="A690" s="63" t="s">
        <v>2818</v>
      </c>
      <c r="B690" s="224" t="s">
        <v>44</v>
      </c>
      <c r="C690" s="225" t="s">
        <v>2819</v>
      </c>
      <c r="D690" s="38" t="s">
        <v>46</v>
      </c>
      <c r="E690" s="37" t="s">
        <v>2820</v>
      </c>
      <c r="F690" s="38" t="s">
        <v>69</v>
      </c>
      <c r="G690" s="39" t="s">
        <v>9884</v>
      </c>
      <c r="H690" s="40">
        <v>43584</v>
      </c>
      <c r="I690" s="41">
        <f>Table16[[#This Row],[Fecha 
de 
expedición]]+1461</f>
        <v>45045</v>
      </c>
      <c r="J690" s="244" t="str">
        <f t="shared" ca="1" si="34"/>
        <v>no</v>
      </c>
      <c r="K690" s="8" t="str">
        <f t="shared" ca="1" si="36"/>
        <v/>
      </c>
      <c r="L690" s="8"/>
      <c r="M690" s="8" t="str">
        <f t="shared" ca="1" si="35"/>
        <v>si</v>
      </c>
      <c r="Q690" s="23" t="str" cm="1">
        <f t="array" aca="1" ref="Q690" ca="1">_xlfn.IFS(J690="no","no",$B$10="si","si")</f>
        <v>no</v>
      </c>
    </row>
    <row r="691" spans="1:17" x14ac:dyDescent="0.3">
      <c r="A691" s="63" t="s">
        <v>2822</v>
      </c>
      <c r="B691" s="224" t="s">
        <v>44</v>
      </c>
      <c r="C691" s="225" t="s">
        <v>2823</v>
      </c>
      <c r="D691" s="38" t="s">
        <v>57</v>
      </c>
      <c r="E691" s="37" t="s">
        <v>2824</v>
      </c>
      <c r="F691" s="38" t="s">
        <v>267</v>
      </c>
      <c r="G691" s="39" t="s">
        <v>2825</v>
      </c>
      <c r="H691" s="40">
        <v>43706</v>
      </c>
      <c r="I691" s="41">
        <f>Table16[[#This Row],[Fecha 
de 
expedición]]+1461</f>
        <v>45167</v>
      </c>
      <c r="J691" s="244" t="str">
        <f t="shared" ca="1" si="34"/>
        <v>si</v>
      </c>
      <c r="K691" s="8" t="str">
        <f t="shared" ca="1" si="36"/>
        <v>Debe renovar licencia luego de curso de 8 horas</v>
      </c>
      <c r="L691" s="8"/>
      <c r="M691" s="8" t="str">
        <f t="shared" ca="1" si="35"/>
        <v>no</v>
      </c>
      <c r="Q691" s="23" t="str" cm="1">
        <f t="array" aca="1" ref="Q691" ca="1">_xlfn.IFS(J691="no","no",$B$10="si","si")</f>
        <v>si</v>
      </c>
    </row>
    <row r="692" spans="1:17" x14ac:dyDescent="0.3">
      <c r="A692" s="63" t="s">
        <v>2826</v>
      </c>
      <c r="B692" s="224" t="s">
        <v>44</v>
      </c>
      <c r="C692" s="225" t="s">
        <v>2827</v>
      </c>
      <c r="D692" s="38" t="s">
        <v>46</v>
      </c>
      <c r="E692" s="37" t="s">
        <v>2828</v>
      </c>
      <c r="F692" s="38" t="s">
        <v>168</v>
      </c>
      <c r="G692" s="39" t="s">
        <v>2829</v>
      </c>
      <c r="H692" s="40">
        <v>43397</v>
      </c>
      <c r="I692" s="41">
        <f>Table16[[#This Row],[Fecha 
de 
expedición]]+1461</f>
        <v>44858</v>
      </c>
      <c r="J692" s="244" t="str">
        <f t="shared" ca="1" si="34"/>
        <v>no</v>
      </c>
      <c r="K692" s="8" t="str">
        <f t="shared" ca="1" si="36"/>
        <v/>
      </c>
      <c r="L692" s="8"/>
      <c r="M692" s="8" t="str">
        <f t="shared" ca="1" si="35"/>
        <v>si</v>
      </c>
      <c r="Q692" s="23" t="str" cm="1">
        <f t="array" aca="1" ref="Q692" ca="1">_xlfn.IFS(J692="no","no",$B$10="si","si")</f>
        <v>no</v>
      </c>
    </row>
    <row r="693" spans="1:17" x14ac:dyDescent="0.3">
      <c r="A693" s="61" t="s">
        <v>2830</v>
      </c>
      <c r="B693" s="224" t="s">
        <v>44</v>
      </c>
      <c r="C693" s="225" t="s">
        <v>2831</v>
      </c>
      <c r="D693" s="38" t="s">
        <v>57</v>
      </c>
      <c r="E693" s="235" t="s">
        <v>2832</v>
      </c>
      <c r="F693" s="38" t="s">
        <v>2833</v>
      </c>
      <c r="G693" s="39" t="s">
        <v>2834</v>
      </c>
      <c r="H693" s="81">
        <v>44516</v>
      </c>
      <c r="I693" s="84">
        <f>Table16[[#This Row],[Fecha 
de 
expedición]]+1461</f>
        <v>45977</v>
      </c>
      <c r="J693" s="244" t="str">
        <f t="shared" ca="1" si="34"/>
        <v>si</v>
      </c>
      <c r="K693" s="8" t="str">
        <f t="shared" ca="1" si="36"/>
        <v/>
      </c>
      <c r="L693" s="8"/>
      <c r="M693" s="8" t="str">
        <f t="shared" ca="1" si="35"/>
        <v>no</v>
      </c>
      <c r="Q693" s="23" t="str" cm="1">
        <f t="array" aca="1" ref="Q693" ca="1">_xlfn.IFS(J693="no","no",$B$10="si","si")</f>
        <v>si</v>
      </c>
    </row>
    <row r="694" spans="1:17" x14ac:dyDescent="0.3">
      <c r="A694" s="61" t="s">
        <v>2835</v>
      </c>
      <c r="B694" s="224" t="s">
        <v>44</v>
      </c>
      <c r="C694" s="225" t="s">
        <v>2836</v>
      </c>
      <c r="D694" s="38" t="s">
        <v>57</v>
      </c>
      <c r="E694" s="58" t="s">
        <v>2837</v>
      </c>
      <c r="F694" s="38" t="s">
        <v>53</v>
      </c>
      <c r="G694" s="39" t="s">
        <v>2838</v>
      </c>
      <c r="H694" s="40">
        <v>44455</v>
      </c>
      <c r="I694" s="41">
        <f>Table16[[#This Row],[Fecha 
de 
expedición]]+1461</f>
        <v>45916</v>
      </c>
      <c r="J694" s="244" t="str">
        <f t="shared" ca="1" si="34"/>
        <v>si</v>
      </c>
      <c r="K694" s="8" t="str">
        <f t="shared" ca="1" si="36"/>
        <v/>
      </c>
      <c r="L694" s="8"/>
      <c r="M694" s="8" t="str">
        <f t="shared" ca="1" si="35"/>
        <v>no</v>
      </c>
      <c r="Q694" s="23" t="str" cm="1">
        <f t="array" aca="1" ref="Q694" ca="1">_xlfn.IFS(J694="no","no",$B$10="si","si")</f>
        <v>si</v>
      </c>
    </row>
    <row r="695" spans="1:17" x14ac:dyDescent="0.3">
      <c r="A695" s="63" t="s">
        <v>2839</v>
      </c>
      <c r="B695" s="224" t="s">
        <v>44</v>
      </c>
      <c r="C695" s="225" t="s">
        <v>2840</v>
      </c>
      <c r="D695" s="38" t="s">
        <v>57</v>
      </c>
      <c r="E695" s="37" t="s">
        <v>2841</v>
      </c>
      <c r="F695" s="38" t="s">
        <v>119</v>
      </c>
      <c r="G695" s="39" t="s">
        <v>2842</v>
      </c>
      <c r="H695" s="40">
        <v>44881</v>
      </c>
      <c r="I695" s="41">
        <f>Table16[[#This Row],[Fecha 
de 
expedición]]+1461</f>
        <v>46342</v>
      </c>
      <c r="J695" s="244" t="str">
        <f t="shared" ca="1" si="34"/>
        <v>si</v>
      </c>
      <c r="K695" s="8" t="str">
        <f t="shared" ca="1" si="36"/>
        <v/>
      </c>
      <c r="L695" s="8"/>
      <c r="M695" s="8" t="str">
        <f t="shared" ca="1" si="35"/>
        <v>no</v>
      </c>
      <c r="Q695" s="23" t="str" cm="1">
        <f t="array" aca="1" ref="Q695" ca="1">_xlfn.IFS(J695="no","no",$B$10="si","si")</f>
        <v>si</v>
      </c>
    </row>
    <row r="696" spans="1:17" x14ac:dyDescent="0.3">
      <c r="A696" s="63" t="s">
        <v>2843</v>
      </c>
      <c r="B696" s="224" t="s">
        <v>44</v>
      </c>
      <c r="C696" s="225" t="s">
        <v>2844</v>
      </c>
      <c r="D696" s="38" t="s">
        <v>46</v>
      </c>
      <c r="E696" s="37" t="s">
        <v>2845</v>
      </c>
      <c r="F696" s="38" t="s">
        <v>402</v>
      </c>
      <c r="G696" s="39" t="s">
        <v>9885</v>
      </c>
      <c r="H696" s="40">
        <v>43495</v>
      </c>
      <c r="I696" s="41">
        <f>Table16[[#This Row],[Fecha 
de 
expedición]]+1461</f>
        <v>44956</v>
      </c>
      <c r="J696" s="244" t="str">
        <f t="shared" ca="1" si="34"/>
        <v>no</v>
      </c>
      <c r="K696" s="8" t="str">
        <f t="shared" ca="1" si="36"/>
        <v/>
      </c>
      <c r="L696" s="8"/>
      <c r="M696" s="8" t="str">
        <f t="shared" ca="1" si="35"/>
        <v>si</v>
      </c>
      <c r="Q696" s="23" t="str" cm="1">
        <f t="array" aca="1" ref="Q696" ca="1">_xlfn.IFS(J696="no","no",$B$10="si","si")</f>
        <v>no</v>
      </c>
    </row>
    <row r="697" spans="1:17" x14ac:dyDescent="0.3">
      <c r="A697" s="63" t="s">
        <v>2847</v>
      </c>
      <c r="B697" s="224" t="s">
        <v>44</v>
      </c>
      <c r="C697" s="225" t="s">
        <v>2848</v>
      </c>
      <c r="D697" s="38" t="s">
        <v>57</v>
      </c>
      <c r="E697" s="37" t="s">
        <v>2849</v>
      </c>
      <c r="F697" s="38" t="s">
        <v>453</v>
      </c>
      <c r="G697" s="39" t="s">
        <v>9886</v>
      </c>
      <c r="H697" s="40">
        <v>43551</v>
      </c>
      <c r="I697" s="41">
        <f>Table16[[#This Row],[Fecha 
de 
expedición]]+1461</f>
        <v>45012</v>
      </c>
      <c r="J697" s="244" t="str">
        <f t="shared" ca="1" si="34"/>
        <v>no</v>
      </c>
      <c r="K697" s="8" t="str">
        <f t="shared" ca="1" si="36"/>
        <v/>
      </c>
      <c r="L697" s="8"/>
      <c r="M697" s="8" t="str">
        <f t="shared" ca="1" si="35"/>
        <v>si</v>
      </c>
      <c r="Q697" s="23" t="str" cm="1">
        <f t="array" aca="1" ref="Q697" ca="1">_xlfn.IFS(J697="no","no",$B$10="si","si")</f>
        <v>no</v>
      </c>
    </row>
    <row r="698" spans="1:17" x14ac:dyDescent="0.3">
      <c r="A698" s="213" t="s">
        <v>2851</v>
      </c>
      <c r="B698" s="226" t="s">
        <v>44</v>
      </c>
      <c r="C698" s="227" t="s">
        <v>2852</v>
      </c>
      <c r="D698" s="214" t="s">
        <v>46</v>
      </c>
      <c r="E698" s="58" t="s">
        <v>2853</v>
      </c>
      <c r="F698" s="45" t="s">
        <v>267</v>
      </c>
      <c r="G698" s="46" t="s">
        <v>2854</v>
      </c>
      <c r="H698" s="211">
        <v>44874</v>
      </c>
      <c r="I698" s="41">
        <f>Table16[[#This Row],[Fecha 
de 
expedición]]+1461</f>
        <v>46335</v>
      </c>
      <c r="J698" s="228" t="str">
        <f t="shared" ca="1" si="34"/>
        <v>si</v>
      </c>
      <c r="K698" s="8" t="str">
        <f t="shared" ca="1" si="36"/>
        <v/>
      </c>
      <c r="L698" s="8"/>
      <c r="M698" s="8" t="str">
        <f t="shared" ca="1" si="35"/>
        <v>no</v>
      </c>
      <c r="Q698" s="23" t="str" cm="1">
        <f t="array" aca="1" ref="Q698" ca="1">_xlfn.IFS(J698="no","no",$B$10="si","si")</f>
        <v>si</v>
      </c>
    </row>
    <row r="699" spans="1:17" x14ac:dyDescent="0.3">
      <c r="A699" s="63" t="s">
        <v>2855</v>
      </c>
      <c r="B699" s="224" t="s">
        <v>44</v>
      </c>
      <c r="C699" s="225" t="s">
        <v>2856</v>
      </c>
      <c r="D699" s="38" t="s">
        <v>57</v>
      </c>
      <c r="E699" s="37" t="s">
        <v>2857</v>
      </c>
      <c r="F699" s="38" t="s">
        <v>89</v>
      </c>
      <c r="G699" s="39" t="s">
        <v>2858</v>
      </c>
      <c r="H699" s="40">
        <v>44833</v>
      </c>
      <c r="I699" s="41">
        <f>Table16[[#This Row],[Fecha 
de 
expedición]]+1461</f>
        <v>46294</v>
      </c>
      <c r="J699" s="244" t="str">
        <f t="shared" ca="1" si="34"/>
        <v>si</v>
      </c>
      <c r="K699" s="8" t="str">
        <f t="shared" ca="1" si="36"/>
        <v/>
      </c>
      <c r="L699" s="8"/>
      <c r="M699" s="8" t="str">
        <f t="shared" ca="1" si="35"/>
        <v>no</v>
      </c>
      <c r="Q699" s="23" t="str" cm="1">
        <f t="array" aca="1" ref="Q699" ca="1">_xlfn.IFS(J699="no","no",$B$10="si","si")</f>
        <v>si</v>
      </c>
    </row>
    <row r="700" spans="1:17" x14ac:dyDescent="0.3">
      <c r="A700" s="63" t="s">
        <v>2859</v>
      </c>
      <c r="B700" s="224" t="s">
        <v>62</v>
      </c>
      <c r="C700" s="225" t="s">
        <v>2860</v>
      </c>
      <c r="D700" s="38" t="s">
        <v>46</v>
      </c>
      <c r="E700" s="37" t="s">
        <v>2861</v>
      </c>
      <c r="F700" s="38" t="s">
        <v>168</v>
      </c>
      <c r="G700" s="39" t="s">
        <v>9889</v>
      </c>
      <c r="H700" s="40">
        <v>43325</v>
      </c>
      <c r="I700" s="41">
        <f>Table16[[#This Row],[Fecha 
de 
expedición]]+1461</f>
        <v>44786</v>
      </c>
      <c r="J700" s="244" t="str">
        <f t="shared" ca="1" si="34"/>
        <v>no</v>
      </c>
      <c r="K700" s="8" t="str">
        <f t="shared" ca="1" si="36"/>
        <v/>
      </c>
      <c r="L700" s="8"/>
      <c r="M700" s="8" t="str">
        <f t="shared" ca="1" si="35"/>
        <v>si</v>
      </c>
      <c r="Q700" s="23" t="str" cm="1">
        <f t="array" aca="1" ref="Q700" ca="1">_xlfn.IFS(J700="no","no",$B$10="si","si")</f>
        <v>no</v>
      </c>
    </row>
    <row r="701" spans="1:17" x14ac:dyDescent="0.3">
      <c r="A701" s="61" t="s">
        <v>2863</v>
      </c>
      <c r="B701" s="224" t="s">
        <v>44</v>
      </c>
      <c r="C701" s="225" t="s">
        <v>2864</v>
      </c>
      <c r="D701" s="38" t="s">
        <v>46</v>
      </c>
      <c r="E701" s="235" t="s">
        <v>2865</v>
      </c>
      <c r="F701" s="38" t="s">
        <v>74</v>
      </c>
      <c r="G701" s="39" t="s">
        <v>2866</v>
      </c>
      <c r="H701" s="81">
        <v>44491</v>
      </c>
      <c r="I701" s="84">
        <f>Table16[[#This Row],[Fecha 
de 
expedición]]+1461</f>
        <v>45952</v>
      </c>
      <c r="J701" s="244" t="str">
        <f t="shared" ca="1" si="34"/>
        <v>si</v>
      </c>
      <c r="K701" s="8" t="str">
        <f t="shared" ca="1" si="36"/>
        <v/>
      </c>
      <c r="L701" s="8"/>
      <c r="M701" s="8" t="str">
        <f t="shared" ca="1" si="35"/>
        <v>no</v>
      </c>
      <c r="Q701" s="23" t="str" cm="1">
        <f t="array" aca="1" ref="Q701" ca="1">_xlfn.IFS(J701="no","no",$B$10="si","si")</f>
        <v>si</v>
      </c>
    </row>
    <row r="702" spans="1:17" x14ac:dyDescent="0.3">
      <c r="A702" s="61" t="s">
        <v>2867</v>
      </c>
      <c r="B702" s="224" t="s">
        <v>44</v>
      </c>
      <c r="C702" s="225" t="s">
        <v>2868</v>
      </c>
      <c r="D702" s="38" t="s">
        <v>57</v>
      </c>
      <c r="E702" s="235" t="s">
        <v>2869</v>
      </c>
      <c r="F702" s="38" t="s">
        <v>74</v>
      </c>
      <c r="G702" s="39" t="s">
        <v>2870</v>
      </c>
      <c r="H702" s="81">
        <v>44669</v>
      </c>
      <c r="I702" s="84">
        <f>Table16[[#This Row],[Fecha 
de 
expedición]]+1461</f>
        <v>46130</v>
      </c>
      <c r="J702" s="244" t="str">
        <f t="shared" ca="1" si="34"/>
        <v>si</v>
      </c>
      <c r="K702" s="8" t="str">
        <f t="shared" ca="1" si="36"/>
        <v/>
      </c>
      <c r="L702" s="8"/>
      <c r="M702" s="8" t="str">
        <f t="shared" ca="1" si="35"/>
        <v>no</v>
      </c>
      <c r="Q702" s="23" t="str" cm="1">
        <f t="array" aca="1" ref="Q702" ca="1">_xlfn.IFS(J702="no","no",$B$10="si","si")</f>
        <v>si</v>
      </c>
    </row>
    <row r="703" spans="1:17" x14ac:dyDescent="0.3">
      <c r="A703" s="63" t="s">
        <v>2871</v>
      </c>
      <c r="B703" s="224" t="s">
        <v>44</v>
      </c>
      <c r="C703" s="225" t="s">
        <v>2872</v>
      </c>
      <c r="D703" s="38" t="s">
        <v>46</v>
      </c>
      <c r="E703" s="37" t="s">
        <v>2873</v>
      </c>
      <c r="F703" s="38" t="s">
        <v>402</v>
      </c>
      <c r="G703" s="39" t="s">
        <v>2874</v>
      </c>
      <c r="H703" s="40">
        <v>44853</v>
      </c>
      <c r="I703" s="41">
        <f>Table16[[#This Row],[Fecha 
de 
expedición]]+1461</f>
        <v>46314</v>
      </c>
      <c r="J703" s="244" t="str">
        <f t="shared" ca="1" si="34"/>
        <v>si</v>
      </c>
      <c r="K703" s="8" t="str">
        <f t="shared" ca="1" si="36"/>
        <v/>
      </c>
      <c r="L703" s="8"/>
      <c r="M703" s="8" t="str">
        <f t="shared" ca="1" si="35"/>
        <v>no</v>
      </c>
      <c r="Q703" s="23" t="str" cm="1">
        <f t="array" aca="1" ref="Q703" ca="1">_xlfn.IFS(J703="no","no",$B$10="si","si")</f>
        <v>si</v>
      </c>
    </row>
    <row r="704" spans="1:17" x14ac:dyDescent="0.3">
      <c r="A704" s="63" t="s">
        <v>2875</v>
      </c>
      <c r="B704" s="224" t="s">
        <v>44</v>
      </c>
      <c r="C704" s="225" t="s">
        <v>2876</v>
      </c>
      <c r="D704" s="38" t="s">
        <v>46</v>
      </c>
      <c r="E704" s="37" t="s">
        <v>2877</v>
      </c>
      <c r="F704" s="38" t="s">
        <v>74</v>
      </c>
      <c r="G704" s="39" t="s">
        <v>2878</v>
      </c>
      <c r="H704" s="40">
        <v>44831</v>
      </c>
      <c r="I704" s="41">
        <f>Table16[[#This Row],[Fecha 
de 
expedición]]+1461</f>
        <v>46292</v>
      </c>
      <c r="J704" s="244" t="str">
        <f t="shared" ca="1" si="34"/>
        <v>si</v>
      </c>
      <c r="K704" s="8" t="str">
        <f t="shared" ca="1" si="36"/>
        <v/>
      </c>
      <c r="L704" s="8"/>
      <c r="M704" s="8" t="str">
        <f t="shared" ca="1" si="35"/>
        <v>no</v>
      </c>
      <c r="Q704" s="23" t="str" cm="1">
        <f t="array" aca="1" ref="Q704" ca="1">_xlfn.IFS(J704="no","no",$B$10="si","si")</f>
        <v>si</v>
      </c>
    </row>
    <row r="705" spans="1:17" x14ac:dyDescent="0.3">
      <c r="A705" s="63" t="s">
        <v>2879</v>
      </c>
      <c r="B705" s="224" t="s">
        <v>44</v>
      </c>
      <c r="C705" s="225" t="s">
        <v>2880</v>
      </c>
      <c r="D705" s="38" t="s">
        <v>46</v>
      </c>
      <c r="E705" s="37" t="s">
        <v>2881</v>
      </c>
      <c r="F705" s="38" t="s">
        <v>129</v>
      </c>
      <c r="G705" s="39" t="s">
        <v>2882</v>
      </c>
      <c r="H705" s="40">
        <v>43402</v>
      </c>
      <c r="I705" s="41">
        <f>Table16[[#This Row],[Fecha 
de 
expedición]]+1461</f>
        <v>44863</v>
      </c>
      <c r="J705" s="244" t="str">
        <f t="shared" ca="1" si="34"/>
        <v>no</v>
      </c>
      <c r="K705" s="8" t="str">
        <f t="shared" ca="1" si="36"/>
        <v/>
      </c>
      <c r="L705" s="8"/>
      <c r="M705" s="8" t="str">
        <f t="shared" ca="1" si="35"/>
        <v>si</v>
      </c>
      <c r="Q705" s="23" t="str" cm="1">
        <f t="array" aca="1" ref="Q705" ca="1">_xlfn.IFS(J705="no","no",$B$10="si","si")</f>
        <v>no</v>
      </c>
    </row>
    <row r="706" spans="1:17" x14ac:dyDescent="0.3">
      <c r="A706" s="213" t="s">
        <v>2883</v>
      </c>
      <c r="B706" s="226" t="s">
        <v>44</v>
      </c>
      <c r="C706" s="227" t="s">
        <v>2884</v>
      </c>
      <c r="D706" s="214" t="s">
        <v>57</v>
      </c>
      <c r="E706" s="178" t="s">
        <v>2885</v>
      </c>
      <c r="F706" s="45" t="s">
        <v>69</v>
      </c>
      <c r="G706" s="46" t="s">
        <v>2886</v>
      </c>
      <c r="H706" s="211">
        <v>44922</v>
      </c>
      <c r="I706" s="41">
        <f>Table16[[#This Row],[Fecha 
de 
expedición]]+1461</f>
        <v>46383</v>
      </c>
      <c r="J706" s="228" t="str">
        <f t="shared" ca="1" si="34"/>
        <v>si</v>
      </c>
      <c r="K706" s="8" t="str">
        <f t="shared" ca="1" si="36"/>
        <v/>
      </c>
      <c r="L706" s="8"/>
      <c r="M706" s="8" t="str">
        <f t="shared" ca="1" si="35"/>
        <v>no</v>
      </c>
      <c r="Q706" s="23" t="str" cm="1">
        <f t="array" aca="1" ref="Q706" ca="1">_xlfn.IFS(J706="no","no",$B$10="si","si")</f>
        <v>si</v>
      </c>
    </row>
    <row r="707" spans="1:17" x14ac:dyDescent="0.3">
      <c r="A707" s="63" t="s">
        <v>2887</v>
      </c>
      <c r="B707" s="224" t="s">
        <v>44</v>
      </c>
      <c r="C707" s="225" t="s">
        <v>2888</v>
      </c>
      <c r="D707" s="38" t="s">
        <v>57</v>
      </c>
      <c r="E707" s="37" t="s">
        <v>2889</v>
      </c>
      <c r="F707" s="38" t="s">
        <v>114</v>
      </c>
      <c r="G707" s="39" t="s">
        <v>2890</v>
      </c>
      <c r="H707" s="40">
        <v>44831</v>
      </c>
      <c r="I707" s="41">
        <f>Table16[[#This Row],[Fecha 
de 
expedición]]+1461</f>
        <v>46292</v>
      </c>
      <c r="J707" s="244" t="str">
        <f t="shared" ca="1" si="34"/>
        <v>si</v>
      </c>
      <c r="K707" s="8" t="str">
        <f t="shared" ca="1" si="36"/>
        <v/>
      </c>
      <c r="L707" s="8"/>
      <c r="M707" s="8" t="str">
        <f t="shared" ca="1" si="35"/>
        <v>no</v>
      </c>
      <c r="Q707" s="23" t="str" cm="1">
        <f t="array" aca="1" ref="Q707" ca="1">_xlfn.IFS(J707="no","no",$B$10="si","si")</f>
        <v>si</v>
      </c>
    </row>
    <row r="708" spans="1:17" x14ac:dyDescent="0.3">
      <c r="A708" s="63" t="s">
        <v>2891</v>
      </c>
      <c r="B708" s="224" t="s">
        <v>44</v>
      </c>
      <c r="C708" s="225" t="s">
        <v>2892</v>
      </c>
      <c r="D708" s="38" t="s">
        <v>46</v>
      </c>
      <c r="E708" s="37" t="s">
        <v>2893</v>
      </c>
      <c r="F708" s="38" t="s">
        <v>448</v>
      </c>
      <c r="G708" s="39" t="s">
        <v>2894</v>
      </c>
      <c r="H708" s="40">
        <v>43706</v>
      </c>
      <c r="I708" s="41">
        <f>Table16[[#This Row],[Fecha 
de 
expedición]]+1461</f>
        <v>45167</v>
      </c>
      <c r="J708" s="244" t="str">
        <f t="shared" ca="1" si="34"/>
        <v>si</v>
      </c>
      <c r="K708" s="8" t="str">
        <f t="shared" ca="1" si="36"/>
        <v>Debe renovar licencia luego de curso de 8 horas</v>
      </c>
      <c r="L708" s="8"/>
      <c r="M708" s="8" t="str">
        <f t="shared" ca="1" si="35"/>
        <v>no</v>
      </c>
      <c r="Q708" s="23" t="str" cm="1">
        <f t="array" aca="1" ref="Q708" ca="1">_xlfn.IFS(J708="no","no",$B$10="si","si")</f>
        <v>si</v>
      </c>
    </row>
    <row r="709" spans="1:17" x14ac:dyDescent="0.3">
      <c r="A709" s="63" t="s">
        <v>2895</v>
      </c>
      <c r="B709" s="224" t="s">
        <v>44</v>
      </c>
      <c r="C709" s="225" t="s">
        <v>2896</v>
      </c>
      <c r="D709" s="38" t="s">
        <v>57</v>
      </c>
      <c r="E709" s="37" t="s">
        <v>2897</v>
      </c>
      <c r="F709" s="38" t="s">
        <v>453</v>
      </c>
      <c r="G709" s="39" t="s">
        <v>2898</v>
      </c>
      <c r="H709" s="40">
        <v>43766</v>
      </c>
      <c r="I709" s="41">
        <f>Table16[[#This Row],[Fecha 
de 
expedición]]+1461</f>
        <v>45227</v>
      </c>
      <c r="J709" s="244" t="str">
        <f t="shared" ca="1" si="34"/>
        <v>si</v>
      </c>
      <c r="K709" s="8" t="str">
        <f t="shared" ca="1" si="36"/>
        <v/>
      </c>
      <c r="L709" s="8"/>
      <c r="M709" s="8" t="str">
        <f t="shared" ca="1" si="35"/>
        <v>no</v>
      </c>
      <c r="Q709" s="23" t="str" cm="1">
        <f t="array" aca="1" ref="Q709" ca="1">_xlfn.IFS(J709="no","no",$B$10="si","si")</f>
        <v>si</v>
      </c>
    </row>
    <row r="710" spans="1:17" x14ac:dyDescent="0.3">
      <c r="A710" s="63" t="s">
        <v>2899</v>
      </c>
      <c r="B710" s="224" t="s">
        <v>44</v>
      </c>
      <c r="C710" s="225" t="s">
        <v>2900</v>
      </c>
      <c r="D710" s="38" t="s">
        <v>57</v>
      </c>
      <c r="E710" s="37" t="s">
        <v>9893</v>
      </c>
      <c r="F710" s="38" t="s">
        <v>194</v>
      </c>
      <c r="G710" s="39" t="s">
        <v>9894</v>
      </c>
      <c r="H710" s="40">
        <v>43551</v>
      </c>
      <c r="I710" s="41">
        <f>Table16[[#This Row],[Fecha 
de 
expedición]]+1461</f>
        <v>45012</v>
      </c>
      <c r="J710" s="244" t="str">
        <f t="shared" ca="1" si="34"/>
        <v>no</v>
      </c>
      <c r="K710" s="8" t="str">
        <f t="shared" ca="1" si="36"/>
        <v/>
      </c>
      <c r="L710" s="8"/>
      <c r="M710" s="8" t="str">
        <f t="shared" ca="1" si="35"/>
        <v>si</v>
      </c>
      <c r="Q710" s="23" t="str" cm="1">
        <f t="array" aca="1" ref="Q710" ca="1">_xlfn.IFS(J710="no","no",$B$10="si","si")</f>
        <v>no</v>
      </c>
    </row>
    <row r="711" spans="1:17" x14ac:dyDescent="0.3">
      <c r="A711" s="213" t="s">
        <v>2903</v>
      </c>
      <c r="B711" s="226" t="s">
        <v>44</v>
      </c>
      <c r="C711" s="227" t="s">
        <v>2904</v>
      </c>
      <c r="D711" s="214" t="s">
        <v>57</v>
      </c>
      <c r="E711" s="58" t="s">
        <v>2905</v>
      </c>
      <c r="F711" s="45" t="s">
        <v>508</v>
      </c>
      <c r="G711" s="46" t="s">
        <v>2906</v>
      </c>
      <c r="H711" s="211">
        <v>44851</v>
      </c>
      <c r="I711" s="41">
        <f>Table16[[#This Row],[Fecha 
de 
expedición]]+1461</f>
        <v>46312</v>
      </c>
      <c r="J711" s="228" t="str">
        <f t="shared" ca="1" si="34"/>
        <v>si</v>
      </c>
      <c r="K711" s="8" t="str">
        <f t="shared" ca="1" si="36"/>
        <v/>
      </c>
      <c r="L711" s="8"/>
      <c r="M711" s="8" t="str">
        <f t="shared" ca="1" si="35"/>
        <v>no</v>
      </c>
      <c r="Q711" s="23" t="str" cm="1">
        <f t="array" aca="1" ref="Q711" ca="1">_xlfn.IFS(J711="no","no",$B$10="si","si")</f>
        <v>si</v>
      </c>
    </row>
    <row r="712" spans="1:17" x14ac:dyDescent="0.3">
      <c r="A712" s="61" t="s">
        <v>2907</v>
      </c>
      <c r="B712" s="224" t="s">
        <v>44</v>
      </c>
      <c r="C712" s="225" t="s">
        <v>2908</v>
      </c>
      <c r="D712" s="38" t="s">
        <v>57</v>
      </c>
      <c r="E712" s="235" t="s">
        <v>2909</v>
      </c>
      <c r="F712" s="38" t="s">
        <v>119</v>
      </c>
      <c r="G712" s="39" t="s">
        <v>2910</v>
      </c>
      <c r="H712" s="81">
        <v>44804</v>
      </c>
      <c r="I712" s="84">
        <f>Table16[[#This Row],[Fecha 
de 
expedición]]+1461</f>
        <v>46265</v>
      </c>
      <c r="J712" s="244" t="str">
        <f t="shared" ca="1" si="34"/>
        <v>si</v>
      </c>
      <c r="K712" s="8" t="str">
        <f t="shared" ca="1" si="36"/>
        <v/>
      </c>
      <c r="L712" s="8"/>
      <c r="M712" s="8" t="str">
        <f t="shared" ca="1" si="35"/>
        <v>no</v>
      </c>
      <c r="Q712" s="23" t="str" cm="1">
        <f t="array" aca="1" ref="Q712" ca="1">_xlfn.IFS(J712="no","no",$B$10="si","si")</f>
        <v>si</v>
      </c>
    </row>
    <row r="713" spans="1:17" x14ac:dyDescent="0.3">
      <c r="A713" s="63" t="s">
        <v>2911</v>
      </c>
      <c r="B713" s="224" t="s">
        <v>44</v>
      </c>
      <c r="C713" s="225" t="s">
        <v>2912</v>
      </c>
      <c r="D713" s="38" t="s">
        <v>46</v>
      </c>
      <c r="E713" s="37" t="s">
        <v>2913</v>
      </c>
      <c r="F713" s="38" t="s">
        <v>555</v>
      </c>
      <c r="G713" s="39" t="s">
        <v>2914</v>
      </c>
      <c r="H713" s="40">
        <v>44865</v>
      </c>
      <c r="I713" s="41">
        <f>Table16[[#This Row],[Fecha 
de 
expedición]]+1461</f>
        <v>46326</v>
      </c>
      <c r="J713" s="244" t="str">
        <f t="shared" ca="1" si="34"/>
        <v>si</v>
      </c>
      <c r="K713" s="8" t="str">
        <f t="shared" ca="1" si="36"/>
        <v/>
      </c>
      <c r="L713" s="8"/>
      <c r="M713" s="8" t="str">
        <f t="shared" ca="1" si="35"/>
        <v>no</v>
      </c>
      <c r="Q713" s="23" t="str" cm="1">
        <f t="array" aca="1" ref="Q713" ca="1">_xlfn.IFS(J713="no","no",$B$10="si","si")</f>
        <v>si</v>
      </c>
    </row>
    <row r="714" spans="1:17" x14ac:dyDescent="0.3">
      <c r="A714" s="63" t="s">
        <v>2915</v>
      </c>
      <c r="B714" s="224" t="s">
        <v>44</v>
      </c>
      <c r="C714" s="225" t="s">
        <v>2916</v>
      </c>
      <c r="D714" s="38" t="s">
        <v>57</v>
      </c>
      <c r="E714" s="83" t="s">
        <v>2917</v>
      </c>
      <c r="F714" s="38" t="s">
        <v>53</v>
      </c>
      <c r="G714" s="39" t="s">
        <v>2918</v>
      </c>
      <c r="H714" s="40">
        <v>44908</v>
      </c>
      <c r="I714" s="41">
        <f>Table16[[#This Row],[Fecha 
de 
expedición]]+1461</f>
        <v>46369</v>
      </c>
      <c r="J714" s="244" t="str">
        <f t="shared" ca="1" si="34"/>
        <v>si</v>
      </c>
      <c r="K714" s="8" t="str">
        <f t="shared" ca="1" si="36"/>
        <v/>
      </c>
      <c r="L714" s="8"/>
      <c r="M714" s="8" t="str">
        <f t="shared" ca="1" si="35"/>
        <v>no</v>
      </c>
      <c r="Q714" s="23" t="str" cm="1">
        <f t="array" aca="1" ref="Q714" ca="1">_xlfn.IFS(J714="no","no",$B$10="si","si")</f>
        <v>si</v>
      </c>
    </row>
    <row r="715" spans="1:17" x14ac:dyDescent="0.3">
      <c r="A715" s="63" t="s">
        <v>2919</v>
      </c>
      <c r="B715" s="224" t="s">
        <v>44</v>
      </c>
      <c r="C715" s="225" t="s">
        <v>2920</v>
      </c>
      <c r="D715" s="38" t="s">
        <v>57</v>
      </c>
      <c r="E715" s="37" t="s">
        <v>2921</v>
      </c>
      <c r="F715" s="38" t="s">
        <v>555</v>
      </c>
      <c r="G715" s="39" t="s">
        <v>2922</v>
      </c>
      <c r="H715" s="40">
        <v>44895</v>
      </c>
      <c r="I715" s="41">
        <f>Table16[[#This Row],[Fecha 
de 
expedición]]+1461</f>
        <v>46356</v>
      </c>
      <c r="J715" s="244" t="str">
        <f t="shared" ca="1" si="34"/>
        <v>si</v>
      </c>
      <c r="K715" s="8" t="str">
        <f t="shared" ca="1" si="36"/>
        <v/>
      </c>
      <c r="L715" s="8"/>
      <c r="M715" s="8" t="str">
        <f t="shared" ca="1" si="35"/>
        <v>no</v>
      </c>
      <c r="Q715" s="23" t="str" cm="1">
        <f t="array" aca="1" ref="Q715" ca="1">_xlfn.IFS(J715="no","no",$B$10="si","si")</f>
        <v>si</v>
      </c>
    </row>
    <row r="716" spans="1:17" x14ac:dyDescent="0.3">
      <c r="A716" s="63" t="s">
        <v>2923</v>
      </c>
      <c r="B716" s="224" t="s">
        <v>44</v>
      </c>
      <c r="C716" s="225" t="s">
        <v>2924</v>
      </c>
      <c r="D716" s="38" t="s">
        <v>57</v>
      </c>
      <c r="E716" s="37" t="s">
        <v>2925</v>
      </c>
      <c r="F716" s="38" t="s">
        <v>84</v>
      </c>
      <c r="G716" s="39" t="s">
        <v>2926</v>
      </c>
      <c r="H716" s="40">
        <v>44872</v>
      </c>
      <c r="I716" s="41">
        <f>Table16[[#This Row],[Fecha 
de 
expedición]]+1461</f>
        <v>46333</v>
      </c>
      <c r="J716" s="244" t="str">
        <f t="shared" ca="1" si="34"/>
        <v>si</v>
      </c>
      <c r="K716" s="8" t="str">
        <f t="shared" ca="1" si="36"/>
        <v/>
      </c>
      <c r="L716" s="8"/>
      <c r="M716" s="8" t="str">
        <f t="shared" ca="1" si="35"/>
        <v>no</v>
      </c>
      <c r="Q716" s="23" t="str" cm="1">
        <f t="array" aca="1" ref="Q716" ca="1">_xlfn.IFS(J716="no","no",$B$10="si","si")</f>
        <v>si</v>
      </c>
    </row>
    <row r="717" spans="1:17" x14ac:dyDescent="0.3">
      <c r="A717" s="63" t="s">
        <v>2927</v>
      </c>
      <c r="B717" s="224" t="s">
        <v>44</v>
      </c>
      <c r="C717" s="225" t="s">
        <v>2928</v>
      </c>
      <c r="D717" s="38" t="s">
        <v>57</v>
      </c>
      <c r="E717" s="37" t="s">
        <v>2929</v>
      </c>
      <c r="F717" s="38" t="s">
        <v>929</v>
      </c>
      <c r="G717" s="39" t="s">
        <v>2930</v>
      </c>
      <c r="H717" s="40">
        <v>43790</v>
      </c>
      <c r="I717" s="41">
        <f>Table16[[#This Row],[Fecha 
de 
expedición]]+1461</f>
        <v>45251</v>
      </c>
      <c r="J717" s="244" t="str">
        <f t="shared" ca="1" si="34"/>
        <v>si</v>
      </c>
      <c r="K717" s="8" t="str">
        <f t="shared" ca="1" si="36"/>
        <v/>
      </c>
      <c r="L717" s="8"/>
      <c r="M717" s="8" t="str">
        <f t="shared" ca="1" si="35"/>
        <v>no</v>
      </c>
      <c r="Q717" s="23" t="str" cm="1">
        <f t="array" aca="1" ref="Q717" ca="1">_xlfn.IFS(J717="no","no",$B$10="si","si")</f>
        <v>si</v>
      </c>
    </row>
    <row r="718" spans="1:17" x14ac:dyDescent="0.3">
      <c r="A718" s="63" t="s">
        <v>2931</v>
      </c>
      <c r="B718" s="224" t="s">
        <v>44</v>
      </c>
      <c r="C718" s="225" t="s">
        <v>2932</v>
      </c>
      <c r="D718" s="38" t="s">
        <v>57</v>
      </c>
      <c r="E718" s="37" t="s">
        <v>2933</v>
      </c>
      <c r="F718" s="38" t="s">
        <v>124</v>
      </c>
      <c r="G718" s="39" t="s">
        <v>2934</v>
      </c>
      <c r="H718" s="40">
        <v>43852</v>
      </c>
      <c r="I718" s="41">
        <f>Table16[[#This Row],[Fecha 
de 
expedición]]+1461</f>
        <v>45313</v>
      </c>
      <c r="J718" s="244" t="str">
        <f t="shared" ca="1" si="34"/>
        <v>si</v>
      </c>
      <c r="K718" s="8" t="str">
        <f t="shared" ca="1" si="36"/>
        <v/>
      </c>
      <c r="L718" s="8"/>
      <c r="M718" s="8" t="str">
        <f t="shared" ca="1" si="35"/>
        <v>no</v>
      </c>
      <c r="Q718" s="23" t="str" cm="1">
        <f t="array" aca="1" ref="Q718" ca="1">_xlfn.IFS(J718="no","no",$B$10="si","si")</f>
        <v>si</v>
      </c>
    </row>
    <row r="719" spans="1:17" x14ac:dyDescent="0.3">
      <c r="A719" s="63" t="s">
        <v>2935</v>
      </c>
      <c r="B719" s="224" t="s">
        <v>44</v>
      </c>
      <c r="C719" s="225" t="s">
        <v>2936</v>
      </c>
      <c r="D719" s="38" t="s">
        <v>57</v>
      </c>
      <c r="E719" s="37" t="s">
        <v>2937</v>
      </c>
      <c r="F719" s="38" t="s">
        <v>704</v>
      </c>
      <c r="G719" s="39" t="s">
        <v>2938</v>
      </c>
      <c r="H719" s="40">
        <v>43360</v>
      </c>
      <c r="I719" s="41">
        <f>Table16[[#This Row],[Fecha 
de 
expedición]]+1461</f>
        <v>44821</v>
      </c>
      <c r="J719" s="244" t="str">
        <f t="shared" ca="1" si="34"/>
        <v>no</v>
      </c>
      <c r="K719" s="8" t="str">
        <f t="shared" ca="1" si="36"/>
        <v/>
      </c>
      <c r="L719" s="8"/>
      <c r="M719" s="8" t="str">
        <f t="shared" ca="1" si="35"/>
        <v>si</v>
      </c>
      <c r="Q719" s="23" t="str" cm="1">
        <f t="array" aca="1" ref="Q719" ca="1">_xlfn.IFS(J719="no","no",$B$10="si","si")</f>
        <v>no</v>
      </c>
    </row>
    <row r="720" spans="1:17" x14ac:dyDescent="0.3">
      <c r="A720" s="213" t="s">
        <v>2939</v>
      </c>
      <c r="B720" s="226" t="s">
        <v>44</v>
      </c>
      <c r="C720" s="227" t="s">
        <v>2940</v>
      </c>
      <c r="D720" s="214" t="s">
        <v>57</v>
      </c>
      <c r="E720" s="58" t="s">
        <v>2941</v>
      </c>
      <c r="F720" s="45" t="s">
        <v>155</v>
      </c>
      <c r="G720" s="46" t="s">
        <v>2942</v>
      </c>
      <c r="H720" s="211">
        <v>44879</v>
      </c>
      <c r="I720" s="41">
        <f>Table16[[#This Row],[Fecha 
de 
expedición]]+1461</f>
        <v>46340</v>
      </c>
      <c r="J720" s="228" t="str">
        <f t="shared" ca="1" si="34"/>
        <v>si</v>
      </c>
      <c r="K720" s="8" t="str">
        <f t="shared" ca="1" si="36"/>
        <v/>
      </c>
      <c r="L720" s="8"/>
      <c r="M720" s="8" t="str">
        <f t="shared" ca="1" si="35"/>
        <v>no</v>
      </c>
      <c r="Q720" s="23" t="str" cm="1">
        <f t="array" aca="1" ref="Q720" ca="1">_xlfn.IFS(J720="no","no",$B$10="si","si")</f>
        <v>si</v>
      </c>
    </row>
    <row r="721" spans="1:17" x14ac:dyDescent="0.3">
      <c r="A721" s="63" t="s">
        <v>2943</v>
      </c>
      <c r="B721" s="224" t="s">
        <v>44</v>
      </c>
      <c r="C721" s="225" t="s">
        <v>2944</v>
      </c>
      <c r="D721" s="38" t="s">
        <v>57</v>
      </c>
      <c r="E721" s="37" t="s">
        <v>2945</v>
      </c>
      <c r="F721" s="38" t="s">
        <v>74</v>
      </c>
      <c r="G721" s="39" t="s">
        <v>2946</v>
      </c>
      <c r="H721" s="40">
        <v>44874</v>
      </c>
      <c r="I721" s="41">
        <f>Table16[[#This Row],[Fecha 
de 
expedición]]+1461</f>
        <v>46335</v>
      </c>
      <c r="J721" s="244" t="str">
        <f t="shared" ref="J721:J784" ca="1" si="37">IF(I721&gt;=TODAY(),"si","no")</f>
        <v>si</v>
      </c>
      <c r="K721" s="8" t="str">
        <f t="shared" ca="1" si="36"/>
        <v/>
      </c>
      <c r="L721" s="8"/>
      <c r="M721" s="8" t="str">
        <f t="shared" ref="M721:M784" ca="1" si="38">IF(AND(J721="no",$B$10="si"),"si","no")</f>
        <v>no</v>
      </c>
      <c r="Q721" s="23" t="str" cm="1">
        <f t="array" aca="1" ref="Q721" ca="1">_xlfn.IFS(J721="no","no",$B$10="si","si")</f>
        <v>si</v>
      </c>
    </row>
    <row r="722" spans="1:17" x14ac:dyDescent="0.3">
      <c r="A722" s="213" t="s">
        <v>2947</v>
      </c>
      <c r="B722" s="226" t="s">
        <v>44</v>
      </c>
      <c r="C722" s="227" t="s">
        <v>2948</v>
      </c>
      <c r="D722" s="214" t="s">
        <v>57</v>
      </c>
      <c r="E722" s="58" t="s">
        <v>2949</v>
      </c>
      <c r="F722" s="45" t="s">
        <v>844</v>
      </c>
      <c r="G722" s="46" t="s">
        <v>2950</v>
      </c>
      <c r="H722" s="211">
        <v>44887</v>
      </c>
      <c r="I722" s="41">
        <f>Table16[[#This Row],[Fecha 
de 
expedición]]+1461</f>
        <v>46348</v>
      </c>
      <c r="J722" s="228" t="str">
        <f t="shared" ca="1" si="37"/>
        <v>si</v>
      </c>
      <c r="K722" s="8" t="str">
        <f t="shared" ca="1" si="36"/>
        <v/>
      </c>
      <c r="L722" s="8"/>
      <c r="M722" s="8" t="str">
        <f t="shared" ca="1" si="38"/>
        <v>no</v>
      </c>
      <c r="Q722" s="23" t="str" cm="1">
        <f t="array" aca="1" ref="Q722" ca="1">_xlfn.IFS(J722="no","no",$B$10="si","si")</f>
        <v>si</v>
      </c>
    </row>
    <row r="723" spans="1:17" x14ac:dyDescent="0.3">
      <c r="A723" s="63" t="s">
        <v>2951</v>
      </c>
      <c r="B723" s="224" t="s">
        <v>44</v>
      </c>
      <c r="C723" s="225" t="s">
        <v>2952</v>
      </c>
      <c r="D723" s="38" t="s">
        <v>57</v>
      </c>
      <c r="E723" s="37" t="s">
        <v>2953</v>
      </c>
      <c r="F723" s="38" t="s">
        <v>74</v>
      </c>
      <c r="G723" s="39" t="s">
        <v>2954</v>
      </c>
      <c r="H723" s="40">
        <v>44853</v>
      </c>
      <c r="I723" s="41">
        <f>Table16[[#This Row],[Fecha 
de 
expedición]]+1461</f>
        <v>46314</v>
      </c>
      <c r="J723" s="244" t="str">
        <f t="shared" ca="1" si="37"/>
        <v>si</v>
      </c>
      <c r="K723" s="8" t="str">
        <f t="shared" ca="1" si="36"/>
        <v/>
      </c>
      <c r="L723" s="8"/>
      <c r="M723" s="8" t="str">
        <f t="shared" ca="1" si="38"/>
        <v>no</v>
      </c>
      <c r="Q723" s="23" t="str" cm="1">
        <f t="array" aca="1" ref="Q723" ca="1">_xlfn.IFS(J723="no","no",$B$10="si","si")</f>
        <v>si</v>
      </c>
    </row>
    <row r="724" spans="1:17" x14ac:dyDescent="0.3">
      <c r="A724" s="63" t="s">
        <v>2955</v>
      </c>
      <c r="B724" s="224" t="s">
        <v>44</v>
      </c>
      <c r="C724" s="225" t="s">
        <v>2956</v>
      </c>
      <c r="D724" s="38" t="s">
        <v>57</v>
      </c>
      <c r="E724" s="37" t="s">
        <v>2957</v>
      </c>
      <c r="F724" s="38" t="s">
        <v>664</v>
      </c>
      <c r="G724" s="39" t="s">
        <v>2958</v>
      </c>
      <c r="H724" s="40">
        <v>44895</v>
      </c>
      <c r="I724" s="41">
        <f>Table16[[#This Row],[Fecha 
de 
expedición]]+1461</f>
        <v>46356</v>
      </c>
      <c r="J724" s="244" t="str">
        <f t="shared" ca="1" si="37"/>
        <v>si</v>
      </c>
      <c r="K724" s="8" t="str">
        <f t="shared" ca="1" si="36"/>
        <v/>
      </c>
      <c r="L724" s="8"/>
      <c r="M724" s="8" t="str">
        <f t="shared" ca="1" si="38"/>
        <v>no</v>
      </c>
      <c r="Q724" s="23" t="str" cm="1">
        <f t="array" aca="1" ref="Q724" ca="1">_xlfn.IFS(J724="no","no",$B$10="si","si")</f>
        <v>si</v>
      </c>
    </row>
    <row r="725" spans="1:17" x14ac:dyDescent="0.3">
      <c r="A725" s="63" t="s">
        <v>2959</v>
      </c>
      <c r="B725" s="224" t="s">
        <v>44</v>
      </c>
      <c r="C725" s="225" t="s">
        <v>2960</v>
      </c>
      <c r="D725" s="38" t="s">
        <v>57</v>
      </c>
      <c r="E725" s="37" t="s">
        <v>2961</v>
      </c>
      <c r="F725" s="38" t="s">
        <v>678</v>
      </c>
      <c r="G725" s="39" t="s">
        <v>2962</v>
      </c>
      <c r="H725" s="40">
        <v>44305</v>
      </c>
      <c r="I725" s="41">
        <f>Table16[[#This Row],[Fecha 
de 
expedición]]+1461</f>
        <v>45766</v>
      </c>
      <c r="J725" s="244" t="str">
        <f t="shared" ca="1" si="37"/>
        <v>si</v>
      </c>
      <c r="K725" s="8" t="str">
        <f t="shared" ca="1" si="36"/>
        <v/>
      </c>
      <c r="L725" s="8"/>
      <c r="M725" s="8" t="str">
        <f t="shared" ca="1" si="38"/>
        <v>no</v>
      </c>
      <c r="Q725" s="23" t="str" cm="1">
        <f t="array" aca="1" ref="Q725" ca="1">_xlfn.IFS(J725="no","no",$B$10="si","si")</f>
        <v>si</v>
      </c>
    </row>
    <row r="726" spans="1:17" x14ac:dyDescent="0.3">
      <c r="A726" s="63" t="s">
        <v>2963</v>
      </c>
      <c r="B726" s="224" t="s">
        <v>44</v>
      </c>
      <c r="C726" s="225" t="s">
        <v>2964</v>
      </c>
      <c r="D726" s="38" t="s">
        <v>46</v>
      </c>
      <c r="E726" s="50" t="s">
        <v>2965</v>
      </c>
      <c r="F726" s="38" t="s">
        <v>155</v>
      </c>
      <c r="G726" s="39" t="s">
        <v>2966</v>
      </c>
      <c r="H726" s="40">
        <v>43766</v>
      </c>
      <c r="I726" s="41">
        <f>Table16[[#This Row],[Fecha 
de 
expedición]]+1461</f>
        <v>45227</v>
      </c>
      <c r="J726" s="244" t="str">
        <f t="shared" ca="1" si="37"/>
        <v>si</v>
      </c>
      <c r="K726" s="8" t="str">
        <f t="shared" ca="1" si="36"/>
        <v/>
      </c>
      <c r="L726" s="8"/>
      <c r="M726" s="8" t="str">
        <f t="shared" ca="1" si="38"/>
        <v>no</v>
      </c>
      <c r="Q726" s="23" t="str" cm="1">
        <f t="array" aca="1" ref="Q726" ca="1">_xlfn.IFS(J726="no","no",$B$10="si","si")</f>
        <v>si</v>
      </c>
    </row>
    <row r="727" spans="1:17" x14ac:dyDescent="0.3">
      <c r="A727" s="61" t="s">
        <v>2967</v>
      </c>
      <c r="B727" s="224" t="s">
        <v>44</v>
      </c>
      <c r="C727" s="225" t="s">
        <v>2968</v>
      </c>
      <c r="D727" s="38" t="s">
        <v>57</v>
      </c>
      <c r="E727" s="235" t="s">
        <v>2969</v>
      </c>
      <c r="F727" s="38" t="s">
        <v>155</v>
      </c>
      <c r="G727" s="39" t="s">
        <v>2970</v>
      </c>
      <c r="H727" s="81">
        <v>44603</v>
      </c>
      <c r="I727" s="84">
        <f>Table16[[#This Row],[Fecha 
de 
expedición]]+1461</f>
        <v>46064</v>
      </c>
      <c r="J727" s="244" t="str">
        <f t="shared" ca="1" si="37"/>
        <v>si</v>
      </c>
      <c r="K727" s="8" t="str">
        <f t="shared" ca="1" si="36"/>
        <v/>
      </c>
      <c r="L727" s="8"/>
      <c r="M727" s="8" t="str">
        <f t="shared" ca="1" si="38"/>
        <v>no</v>
      </c>
      <c r="Q727" s="23" t="str" cm="1">
        <f t="array" aca="1" ref="Q727" ca="1">_xlfn.IFS(J727="no","no",$B$10="si","si")</f>
        <v>si</v>
      </c>
    </row>
    <row r="728" spans="1:17" x14ac:dyDescent="0.3">
      <c r="A728" s="63" t="s">
        <v>2971</v>
      </c>
      <c r="B728" s="224" t="s">
        <v>44</v>
      </c>
      <c r="C728" s="225" t="s">
        <v>2972</v>
      </c>
      <c r="D728" s="38" t="s">
        <v>57</v>
      </c>
      <c r="E728" s="37" t="s">
        <v>2973</v>
      </c>
      <c r="F728" s="38" t="s">
        <v>114</v>
      </c>
      <c r="G728" s="39" t="s">
        <v>2974</v>
      </c>
      <c r="H728" s="40">
        <v>44833</v>
      </c>
      <c r="I728" s="41">
        <f>Table16[[#This Row],[Fecha 
de 
expedición]]+1461</f>
        <v>46294</v>
      </c>
      <c r="J728" s="244" t="str">
        <f t="shared" ca="1" si="37"/>
        <v>si</v>
      </c>
      <c r="K728" s="8" t="str">
        <f t="shared" ca="1" si="36"/>
        <v/>
      </c>
      <c r="L728" s="8"/>
      <c r="M728" s="8" t="str">
        <f t="shared" ca="1" si="38"/>
        <v>no</v>
      </c>
      <c r="Q728" s="23" t="str" cm="1">
        <f t="array" aca="1" ref="Q728" ca="1">_xlfn.IFS(J728="no","no",$B$10="si","si")</f>
        <v>si</v>
      </c>
    </row>
    <row r="729" spans="1:17" x14ac:dyDescent="0.3">
      <c r="A729" s="63" t="s">
        <v>2975</v>
      </c>
      <c r="B729" s="224" t="s">
        <v>44</v>
      </c>
      <c r="C729" s="225" t="s">
        <v>2976</v>
      </c>
      <c r="D729" s="38" t="s">
        <v>57</v>
      </c>
      <c r="E729" s="37" t="s">
        <v>2977</v>
      </c>
      <c r="F729" s="38" t="s">
        <v>74</v>
      </c>
      <c r="G729" s="39" t="s">
        <v>2978</v>
      </c>
      <c r="H729" s="40">
        <v>44833</v>
      </c>
      <c r="I729" s="41">
        <f>Table16[[#This Row],[Fecha 
de 
expedición]]+1461</f>
        <v>46294</v>
      </c>
      <c r="J729" s="244" t="str">
        <f t="shared" ca="1" si="37"/>
        <v>si</v>
      </c>
      <c r="K729" s="8" t="str">
        <f t="shared" ca="1" si="36"/>
        <v/>
      </c>
      <c r="L729" s="8"/>
      <c r="M729" s="8" t="str">
        <f t="shared" ca="1" si="38"/>
        <v>no</v>
      </c>
      <c r="Q729" s="23" t="str" cm="1">
        <f t="array" aca="1" ref="Q729" ca="1">_xlfn.IFS(J729="no","no",$B$10="si","si")</f>
        <v>si</v>
      </c>
    </row>
    <row r="730" spans="1:17" x14ac:dyDescent="0.3">
      <c r="A730" s="61" t="s">
        <v>2979</v>
      </c>
      <c r="B730" s="224" t="s">
        <v>44</v>
      </c>
      <c r="C730" s="225" t="s">
        <v>2980</v>
      </c>
      <c r="D730" s="38" t="s">
        <v>46</v>
      </c>
      <c r="E730" s="235" t="s">
        <v>2981</v>
      </c>
      <c r="F730" s="38" t="s">
        <v>560</v>
      </c>
      <c r="G730" s="39" t="s">
        <v>2982</v>
      </c>
      <c r="H730" s="81">
        <v>44804</v>
      </c>
      <c r="I730" s="84">
        <f>Table16[[#This Row],[Fecha 
de 
expedición]]+1461</f>
        <v>46265</v>
      </c>
      <c r="J730" s="244" t="str">
        <f t="shared" ca="1" si="37"/>
        <v>si</v>
      </c>
      <c r="K730" s="8" t="str">
        <f t="shared" ca="1" si="36"/>
        <v/>
      </c>
      <c r="L730" s="8"/>
      <c r="M730" s="8" t="str">
        <f t="shared" ca="1" si="38"/>
        <v>no</v>
      </c>
      <c r="Q730" s="23" t="str" cm="1">
        <f t="array" aca="1" ref="Q730" ca="1">_xlfn.IFS(J730="no","no",$B$10="si","si")</f>
        <v>si</v>
      </c>
    </row>
    <row r="731" spans="1:17" x14ac:dyDescent="0.3">
      <c r="A731" s="63" t="s">
        <v>2983</v>
      </c>
      <c r="B731" s="224" t="s">
        <v>44</v>
      </c>
      <c r="C731" s="225" t="s">
        <v>2984</v>
      </c>
      <c r="D731" s="38" t="s">
        <v>57</v>
      </c>
      <c r="E731" s="37" t="s">
        <v>2985</v>
      </c>
      <c r="F731" s="38" t="s">
        <v>84</v>
      </c>
      <c r="G731" s="39" t="s">
        <v>2986</v>
      </c>
      <c r="H731" s="40">
        <v>44874</v>
      </c>
      <c r="I731" s="41">
        <f>Table16[[#This Row],[Fecha 
de 
expedición]]+1461</f>
        <v>46335</v>
      </c>
      <c r="J731" s="244" t="str">
        <f t="shared" ca="1" si="37"/>
        <v>si</v>
      </c>
      <c r="K731" s="8" t="str">
        <f t="shared" ca="1" si="36"/>
        <v/>
      </c>
      <c r="L731" s="8"/>
      <c r="M731" s="8" t="str">
        <f t="shared" ca="1" si="38"/>
        <v>no</v>
      </c>
      <c r="Q731" s="23" t="str" cm="1">
        <f t="array" aca="1" ref="Q731" ca="1">_xlfn.IFS(J731="no","no",$B$10="si","si")</f>
        <v>si</v>
      </c>
    </row>
    <row r="732" spans="1:17" x14ac:dyDescent="0.3">
      <c r="A732" s="61" t="s">
        <v>2987</v>
      </c>
      <c r="B732" s="224" t="s">
        <v>44</v>
      </c>
      <c r="C732" s="225" t="s">
        <v>2988</v>
      </c>
      <c r="D732" s="38" t="s">
        <v>57</v>
      </c>
      <c r="E732" s="235" t="s">
        <v>2989</v>
      </c>
      <c r="F732" s="38" t="s">
        <v>168</v>
      </c>
      <c r="G732" s="39" t="s">
        <v>2990</v>
      </c>
      <c r="H732" s="81">
        <v>44798</v>
      </c>
      <c r="I732" s="84">
        <f>Table16[[#This Row],[Fecha 
de 
expedición]]+1461</f>
        <v>46259</v>
      </c>
      <c r="J732" s="244" t="str">
        <f t="shared" ca="1" si="37"/>
        <v>si</v>
      </c>
      <c r="K732" s="8" t="str">
        <f t="shared" ca="1" si="36"/>
        <v/>
      </c>
      <c r="L732" s="8"/>
      <c r="M732" s="8" t="str">
        <f t="shared" ca="1" si="38"/>
        <v>no</v>
      </c>
      <c r="Q732" s="23" t="str" cm="1">
        <f t="array" aca="1" ref="Q732" ca="1">_xlfn.IFS(J732="no","no",$B$10="si","si")</f>
        <v>si</v>
      </c>
    </row>
    <row r="733" spans="1:17" x14ac:dyDescent="0.3">
      <c r="A733" s="61" t="s">
        <v>2991</v>
      </c>
      <c r="B733" s="224" t="s">
        <v>44</v>
      </c>
      <c r="C733" s="225" t="s">
        <v>2992</v>
      </c>
      <c r="D733" s="38" t="s">
        <v>57</v>
      </c>
      <c r="E733" s="235" t="s">
        <v>2993</v>
      </c>
      <c r="F733" s="38" t="s">
        <v>285</v>
      </c>
      <c r="G733" s="39" t="s">
        <v>2994</v>
      </c>
      <c r="H733" s="81">
        <v>44596</v>
      </c>
      <c r="I733" s="84">
        <f>Table16[[#This Row],[Fecha 
de 
expedición]]+1461</f>
        <v>46057</v>
      </c>
      <c r="J733" s="244" t="str">
        <f t="shared" ca="1" si="37"/>
        <v>si</v>
      </c>
      <c r="K733" s="8" t="str">
        <f t="shared" ca="1" si="36"/>
        <v/>
      </c>
      <c r="L733" s="8"/>
      <c r="M733" s="8" t="str">
        <f t="shared" ca="1" si="38"/>
        <v>no</v>
      </c>
      <c r="Q733" s="23" t="str" cm="1">
        <f t="array" aca="1" ref="Q733" ca="1">_xlfn.IFS(J733="no","no",$B$10="si","si")</f>
        <v>si</v>
      </c>
    </row>
    <row r="734" spans="1:17" x14ac:dyDescent="0.3">
      <c r="A734" s="63" t="s">
        <v>2995</v>
      </c>
      <c r="B734" s="224" t="s">
        <v>44</v>
      </c>
      <c r="C734" s="225" t="s">
        <v>2996</v>
      </c>
      <c r="D734" s="38" t="s">
        <v>57</v>
      </c>
      <c r="E734" s="37" t="s">
        <v>2997</v>
      </c>
      <c r="F734" s="38" t="s">
        <v>402</v>
      </c>
      <c r="G734" s="39" t="s">
        <v>2998</v>
      </c>
      <c r="H734" s="40">
        <v>44831</v>
      </c>
      <c r="I734" s="41">
        <f>Table16[[#This Row],[Fecha 
de 
expedición]]+1461</f>
        <v>46292</v>
      </c>
      <c r="J734" s="244" t="str">
        <f t="shared" ca="1" si="37"/>
        <v>si</v>
      </c>
      <c r="K734" s="8" t="str">
        <f t="shared" ca="1" si="36"/>
        <v/>
      </c>
      <c r="L734" s="8"/>
      <c r="M734" s="8" t="str">
        <f t="shared" ca="1" si="38"/>
        <v>no</v>
      </c>
      <c r="Q734" s="23" t="str" cm="1">
        <f t="array" aca="1" ref="Q734" ca="1">_xlfn.IFS(J734="no","no",$B$10="si","si")</f>
        <v>si</v>
      </c>
    </row>
    <row r="735" spans="1:17" x14ac:dyDescent="0.3">
      <c r="A735" s="63" t="s">
        <v>2999</v>
      </c>
      <c r="B735" s="224" t="s">
        <v>44</v>
      </c>
      <c r="C735" s="225" t="s">
        <v>3000</v>
      </c>
      <c r="D735" s="38" t="s">
        <v>57</v>
      </c>
      <c r="E735" s="37" t="s">
        <v>3001</v>
      </c>
      <c r="F735" s="38" t="s">
        <v>1035</v>
      </c>
      <c r="G735" s="39" t="s">
        <v>3002</v>
      </c>
      <c r="H735" s="40">
        <v>43662</v>
      </c>
      <c r="I735" s="41">
        <f>Table16[[#This Row],[Fecha 
de 
expedición]]+1461</f>
        <v>45123</v>
      </c>
      <c r="J735" s="244" t="str">
        <f t="shared" ca="1" si="37"/>
        <v>no</v>
      </c>
      <c r="K735" s="8" t="str">
        <f t="shared" ref="K735:K798" ca="1" si="39">IF(ABS(_xlfn.DAYS(TODAY(),I735))&lt;$B$9,"Debe renovar licencia luego de curso de 8 horas","")</f>
        <v/>
      </c>
      <c r="L735" s="8"/>
      <c r="M735" s="8" t="str">
        <f t="shared" ca="1" si="38"/>
        <v>si</v>
      </c>
      <c r="Q735" s="23" t="str" cm="1">
        <f t="array" aca="1" ref="Q735" ca="1">_xlfn.IFS(J735="no","no",$B$10="si","si")</f>
        <v>no</v>
      </c>
    </row>
    <row r="736" spans="1:17" x14ac:dyDescent="0.3">
      <c r="A736" s="63" t="s">
        <v>3003</v>
      </c>
      <c r="B736" s="224" t="s">
        <v>44</v>
      </c>
      <c r="C736" s="225" t="s">
        <v>3004</v>
      </c>
      <c r="D736" s="38" t="s">
        <v>46</v>
      </c>
      <c r="E736" s="37" t="s">
        <v>3005</v>
      </c>
      <c r="F736" s="38" t="s">
        <v>124</v>
      </c>
      <c r="G736" s="39" t="s">
        <v>3006</v>
      </c>
      <c r="H736" s="40">
        <v>44798</v>
      </c>
      <c r="I736" s="41">
        <f>Table16[[#This Row],[Fecha 
de 
expedición]]+1461</f>
        <v>46259</v>
      </c>
      <c r="J736" s="244" t="str">
        <f t="shared" ca="1" si="37"/>
        <v>si</v>
      </c>
      <c r="K736" s="8" t="str">
        <f t="shared" ca="1" si="39"/>
        <v/>
      </c>
      <c r="L736" s="8"/>
      <c r="M736" s="8" t="str">
        <f t="shared" ca="1" si="38"/>
        <v>no</v>
      </c>
      <c r="Q736" s="23" t="str" cm="1">
        <f t="array" aca="1" ref="Q736" ca="1">_xlfn.IFS(J736="no","no",$B$10="si","si")</f>
        <v>si</v>
      </c>
    </row>
    <row r="737" spans="1:17" x14ac:dyDescent="0.3">
      <c r="A737" s="63" t="s">
        <v>3007</v>
      </c>
      <c r="B737" s="224" t="s">
        <v>44</v>
      </c>
      <c r="C737" s="225" t="s">
        <v>3008</v>
      </c>
      <c r="D737" s="38" t="s">
        <v>57</v>
      </c>
      <c r="E737" s="37" t="s">
        <v>3009</v>
      </c>
      <c r="F737" s="38" t="s">
        <v>3010</v>
      </c>
      <c r="G737" s="39" t="s">
        <v>3011</v>
      </c>
      <c r="H737" s="40">
        <v>43518</v>
      </c>
      <c r="I737" s="41">
        <f>Table16[[#This Row],[Fecha 
de 
expedición]]+1461</f>
        <v>44979</v>
      </c>
      <c r="J737" s="244" t="str">
        <f t="shared" ca="1" si="37"/>
        <v>no</v>
      </c>
      <c r="K737" s="8" t="str">
        <f t="shared" ca="1" si="39"/>
        <v/>
      </c>
      <c r="L737" s="8"/>
      <c r="M737" s="8" t="str">
        <f t="shared" ca="1" si="38"/>
        <v>si</v>
      </c>
      <c r="Q737" s="23" t="str" cm="1">
        <f t="array" aca="1" ref="Q737" ca="1">_xlfn.IFS(J737="no","no",$B$10="si","si")</f>
        <v>no</v>
      </c>
    </row>
    <row r="738" spans="1:17" x14ac:dyDescent="0.3">
      <c r="A738" s="63" t="s">
        <v>3012</v>
      </c>
      <c r="B738" s="224" t="s">
        <v>44</v>
      </c>
      <c r="C738" s="225" t="s">
        <v>3013</v>
      </c>
      <c r="D738" s="38" t="s">
        <v>57</v>
      </c>
      <c r="E738" s="37" t="s">
        <v>3014</v>
      </c>
      <c r="F738" s="38" t="s">
        <v>74</v>
      </c>
      <c r="G738" s="39" t="s">
        <v>3015</v>
      </c>
      <c r="H738" s="40">
        <v>44331</v>
      </c>
      <c r="I738" s="41">
        <f>Table16[[#This Row],[Fecha 
de 
expedición]]+1461</f>
        <v>45792</v>
      </c>
      <c r="J738" s="244" t="str">
        <f t="shared" ca="1" si="37"/>
        <v>si</v>
      </c>
      <c r="K738" s="8" t="str">
        <f t="shared" ca="1" si="39"/>
        <v/>
      </c>
      <c r="L738" s="8"/>
      <c r="M738" s="8" t="str">
        <f t="shared" ca="1" si="38"/>
        <v>no</v>
      </c>
      <c r="Q738" s="23" t="str" cm="1">
        <f t="array" aca="1" ref="Q738" ca="1">_xlfn.IFS(J738="no","no",$B$10="si","si")</f>
        <v>si</v>
      </c>
    </row>
    <row r="739" spans="1:17" x14ac:dyDescent="0.3">
      <c r="A739" s="63" t="s">
        <v>3016</v>
      </c>
      <c r="B739" s="224" t="s">
        <v>44</v>
      </c>
      <c r="C739" s="225" t="s">
        <v>3017</v>
      </c>
      <c r="D739" s="38" t="s">
        <v>57</v>
      </c>
      <c r="E739" s="37" t="s">
        <v>3018</v>
      </c>
      <c r="F739" s="38" t="s">
        <v>1048</v>
      </c>
      <c r="G739" s="39" t="s">
        <v>3019</v>
      </c>
      <c r="H739" s="40">
        <v>44326</v>
      </c>
      <c r="I739" s="41">
        <f>Table16[[#This Row],[Fecha 
de 
expedición]]+1461</f>
        <v>45787</v>
      </c>
      <c r="J739" s="244" t="str">
        <f t="shared" ca="1" si="37"/>
        <v>si</v>
      </c>
      <c r="K739" s="8" t="str">
        <f t="shared" ca="1" si="39"/>
        <v/>
      </c>
      <c r="L739" s="8"/>
      <c r="M739" s="8" t="str">
        <f t="shared" ca="1" si="38"/>
        <v>no</v>
      </c>
      <c r="Q739" s="23" t="str" cm="1">
        <f t="array" aca="1" ref="Q739" ca="1">_xlfn.IFS(J739="no","no",$B$10="si","si")</f>
        <v>si</v>
      </c>
    </row>
    <row r="740" spans="1:17" x14ac:dyDescent="0.3">
      <c r="A740" s="61" t="s">
        <v>3020</v>
      </c>
      <c r="B740" s="224" t="s">
        <v>44</v>
      </c>
      <c r="C740" s="225" t="s">
        <v>3021</v>
      </c>
      <c r="D740" s="38" t="s">
        <v>57</v>
      </c>
      <c r="E740" s="235" t="s">
        <v>3022</v>
      </c>
      <c r="F740" s="38" t="s">
        <v>402</v>
      </c>
      <c r="G740" s="39" t="s">
        <v>3023</v>
      </c>
      <c r="H740" s="81">
        <v>44714</v>
      </c>
      <c r="I740" s="84">
        <f>Table16[[#This Row],[Fecha 
de 
expedición]]+1461</f>
        <v>46175</v>
      </c>
      <c r="J740" s="244" t="str">
        <f t="shared" ca="1" si="37"/>
        <v>si</v>
      </c>
      <c r="K740" s="8" t="str">
        <f t="shared" ca="1" si="39"/>
        <v/>
      </c>
      <c r="L740" s="8"/>
      <c r="M740" s="8" t="str">
        <f t="shared" ca="1" si="38"/>
        <v>no</v>
      </c>
      <c r="Q740" s="23" t="str" cm="1">
        <f t="array" aca="1" ref="Q740" ca="1">_xlfn.IFS(J740="no","no",$B$10="si","si")</f>
        <v>si</v>
      </c>
    </row>
    <row r="741" spans="1:17" x14ac:dyDescent="0.3">
      <c r="A741" s="63" t="s">
        <v>3024</v>
      </c>
      <c r="B741" s="224" t="s">
        <v>44</v>
      </c>
      <c r="C741" s="225" t="s">
        <v>3025</v>
      </c>
      <c r="D741" s="38" t="s">
        <v>57</v>
      </c>
      <c r="E741" s="37" t="s">
        <v>3026</v>
      </c>
      <c r="F741" s="38" t="s">
        <v>168</v>
      </c>
      <c r="G741" s="39" t="s">
        <v>3027</v>
      </c>
      <c r="H741" s="40">
        <v>44910</v>
      </c>
      <c r="I741" s="41">
        <f>Table16[[#This Row],[Fecha 
de 
expedición]]+1461</f>
        <v>46371</v>
      </c>
      <c r="J741" s="244" t="str">
        <f t="shared" ca="1" si="37"/>
        <v>si</v>
      </c>
      <c r="K741" s="8" t="str">
        <f t="shared" ca="1" si="39"/>
        <v/>
      </c>
      <c r="L741" s="8"/>
      <c r="M741" s="8" t="str">
        <f t="shared" ca="1" si="38"/>
        <v>no</v>
      </c>
      <c r="Q741" s="23"/>
    </row>
    <row r="742" spans="1:17" x14ac:dyDescent="0.3">
      <c r="A742" s="63" t="s">
        <v>3028</v>
      </c>
      <c r="B742" s="224" t="s">
        <v>44</v>
      </c>
      <c r="C742" s="225" t="s">
        <v>3029</v>
      </c>
      <c r="D742" s="38" t="s">
        <v>57</v>
      </c>
      <c r="E742" s="37" t="s">
        <v>3030</v>
      </c>
      <c r="F742" s="38" t="s">
        <v>84</v>
      </c>
      <c r="G742" s="39" t="s">
        <v>3031</v>
      </c>
      <c r="H742" s="40">
        <v>43817</v>
      </c>
      <c r="I742" s="41">
        <f>Table16[[#This Row],[Fecha 
de 
expedición]]+1461</f>
        <v>45278</v>
      </c>
      <c r="J742" s="244" t="str">
        <f t="shared" ca="1" si="37"/>
        <v>si</v>
      </c>
      <c r="K742" s="8" t="str">
        <f t="shared" ca="1" si="39"/>
        <v/>
      </c>
      <c r="L742" s="8"/>
      <c r="M742" s="8" t="str">
        <f t="shared" ca="1" si="38"/>
        <v>no</v>
      </c>
      <c r="Q742" s="23" t="str" cm="1">
        <f t="array" aca="1" ref="Q742" ca="1">_xlfn.IFS(J742="no","no",$B$10="si","si")</f>
        <v>si</v>
      </c>
    </row>
    <row r="743" spans="1:17" x14ac:dyDescent="0.3">
      <c r="A743" s="63" t="s">
        <v>3032</v>
      </c>
      <c r="B743" s="224" t="s">
        <v>44</v>
      </c>
      <c r="C743" s="225" t="s">
        <v>3033</v>
      </c>
      <c r="D743" s="38" t="s">
        <v>57</v>
      </c>
      <c r="E743" s="37" t="s">
        <v>3034</v>
      </c>
      <c r="F743" s="38" t="s">
        <v>155</v>
      </c>
      <c r="G743" s="39" t="s">
        <v>3035</v>
      </c>
      <c r="H743" s="40">
        <v>43641</v>
      </c>
      <c r="I743" s="41">
        <f>Table16[[#This Row],[Fecha 
de 
expedición]]+1461</f>
        <v>45102</v>
      </c>
      <c r="J743" s="244" t="str">
        <f t="shared" ca="1" si="37"/>
        <v>no</v>
      </c>
      <c r="K743" s="8" t="str">
        <f t="shared" ca="1" si="39"/>
        <v/>
      </c>
      <c r="L743" s="8"/>
      <c r="M743" s="8" t="str">
        <f t="shared" ca="1" si="38"/>
        <v>si</v>
      </c>
      <c r="Q743" s="23" t="str" cm="1">
        <f t="array" aca="1" ref="Q743" ca="1">_xlfn.IFS(J743="no","no",$B$10="si","si")</f>
        <v>no</v>
      </c>
    </row>
    <row r="744" spans="1:17" x14ac:dyDescent="0.3">
      <c r="A744" s="61" t="s">
        <v>3036</v>
      </c>
      <c r="B744" s="224" t="s">
        <v>44</v>
      </c>
      <c r="C744" s="225" t="s">
        <v>3037</v>
      </c>
      <c r="D744" s="38" t="s">
        <v>57</v>
      </c>
      <c r="E744" s="235" t="s">
        <v>3038</v>
      </c>
      <c r="F744" s="38" t="s">
        <v>74</v>
      </c>
      <c r="G744" s="39" t="s">
        <v>3039</v>
      </c>
      <c r="H744" s="81">
        <v>44539</v>
      </c>
      <c r="I744" s="84">
        <f>Table16[[#This Row],[Fecha 
de 
expedición]]+1461</f>
        <v>46000</v>
      </c>
      <c r="J744" s="244" t="str">
        <f t="shared" ca="1" si="37"/>
        <v>si</v>
      </c>
      <c r="K744" s="8" t="str">
        <f t="shared" ca="1" si="39"/>
        <v/>
      </c>
      <c r="L744" s="8"/>
      <c r="M744" s="8" t="str">
        <f t="shared" ca="1" si="38"/>
        <v>no</v>
      </c>
      <c r="Q744" s="23" t="str" cm="1">
        <f t="array" aca="1" ref="Q744" ca="1">_xlfn.IFS(J744="no","no",$B$10="si","si")</f>
        <v>si</v>
      </c>
    </row>
    <row r="745" spans="1:17" x14ac:dyDescent="0.3">
      <c r="A745" s="63" t="s">
        <v>3040</v>
      </c>
      <c r="B745" s="224" t="s">
        <v>44</v>
      </c>
      <c r="C745" s="225" t="s">
        <v>3041</v>
      </c>
      <c r="D745" s="38" t="s">
        <v>57</v>
      </c>
      <c r="E745" s="37" t="s">
        <v>3042</v>
      </c>
      <c r="F745" s="38" t="s">
        <v>508</v>
      </c>
      <c r="G745" s="39" t="s">
        <v>3043</v>
      </c>
      <c r="H745" s="40">
        <v>44328</v>
      </c>
      <c r="I745" s="41">
        <f>Table16[[#This Row],[Fecha 
de 
expedición]]+1461</f>
        <v>45789</v>
      </c>
      <c r="J745" s="244" t="str">
        <f t="shared" ca="1" si="37"/>
        <v>si</v>
      </c>
      <c r="K745" s="8" t="str">
        <f t="shared" ca="1" si="39"/>
        <v/>
      </c>
      <c r="L745" s="8"/>
      <c r="M745" s="8" t="str">
        <f t="shared" ca="1" si="38"/>
        <v>no</v>
      </c>
      <c r="Q745" s="23" t="str" cm="1">
        <f t="array" aca="1" ref="Q745" ca="1">_xlfn.IFS(J745="no","no",$B$10="si","si")</f>
        <v>si</v>
      </c>
    </row>
    <row r="746" spans="1:17" x14ac:dyDescent="0.3">
      <c r="A746" s="63" t="s">
        <v>3044</v>
      </c>
      <c r="B746" s="224" t="s">
        <v>44</v>
      </c>
      <c r="C746" s="225" t="s">
        <v>3045</v>
      </c>
      <c r="D746" s="38" t="s">
        <v>57</v>
      </c>
      <c r="E746" s="37" t="s">
        <v>3046</v>
      </c>
      <c r="F746" s="38" t="s">
        <v>3010</v>
      </c>
      <c r="G746" s="39" t="s">
        <v>3047</v>
      </c>
      <c r="H746" s="40">
        <v>44873</v>
      </c>
      <c r="I746" s="41">
        <f>Table16[[#This Row],[Fecha 
de 
expedición]]+1461</f>
        <v>46334</v>
      </c>
      <c r="J746" s="244" t="str">
        <f t="shared" ca="1" si="37"/>
        <v>si</v>
      </c>
      <c r="K746" s="8" t="str">
        <f t="shared" ca="1" si="39"/>
        <v/>
      </c>
      <c r="L746" s="8"/>
      <c r="M746" s="8" t="str">
        <f t="shared" ca="1" si="38"/>
        <v>no</v>
      </c>
      <c r="Q746" s="23" t="str" cm="1">
        <f t="array" aca="1" ref="Q746" ca="1">_xlfn.IFS(J746="no","no",$B$10="si","si")</f>
        <v>si</v>
      </c>
    </row>
    <row r="747" spans="1:17" x14ac:dyDescent="0.3">
      <c r="A747" s="63" t="s">
        <v>3048</v>
      </c>
      <c r="B747" s="224" t="s">
        <v>44</v>
      </c>
      <c r="C747" s="225" t="s">
        <v>3049</v>
      </c>
      <c r="D747" s="38" t="s">
        <v>57</v>
      </c>
      <c r="E747" s="37"/>
      <c r="F747" s="38" t="s">
        <v>53</v>
      </c>
      <c r="G747" s="39" t="s">
        <v>3050</v>
      </c>
      <c r="H747" s="40">
        <v>43564</v>
      </c>
      <c r="I747" s="41">
        <f>Table16[[#This Row],[Fecha 
de 
expedición]]+1461</f>
        <v>45025</v>
      </c>
      <c r="J747" s="244" t="str">
        <f t="shared" ca="1" si="37"/>
        <v>no</v>
      </c>
      <c r="K747" s="8" t="str">
        <f t="shared" ca="1" si="39"/>
        <v/>
      </c>
      <c r="L747" s="8"/>
      <c r="M747" s="8" t="str">
        <f t="shared" ca="1" si="38"/>
        <v>si</v>
      </c>
      <c r="Q747" s="23" t="str" cm="1">
        <f t="array" aca="1" ref="Q747" ca="1">_xlfn.IFS(J747="no","no",$B$10="si","si")</f>
        <v>no</v>
      </c>
    </row>
    <row r="748" spans="1:17" x14ac:dyDescent="0.3">
      <c r="A748" s="63" t="s">
        <v>3051</v>
      </c>
      <c r="B748" s="224" t="s">
        <v>44</v>
      </c>
      <c r="C748" s="225" t="s">
        <v>3052</v>
      </c>
      <c r="D748" s="38" t="s">
        <v>57</v>
      </c>
      <c r="E748" s="37" t="s">
        <v>3053</v>
      </c>
      <c r="F748" s="38" t="s">
        <v>94</v>
      </c>
      <c r="G748" s="39" t="s">
        <v>9908</v>
      </c>
      <c r="H748" s="40">
        <v>43130</v>
      </c>
      <c r="I748" s="41">
        <f>Table16[[#This Row],[Fecha 
de 
expedición]]+1461</f>
        <v>44591</v>
      </c>
      <c r="J748" s="244" t="str">
        <f t="shared" ca="1" si="37"/>
        <v>no</v>
      </c>
      <c r="K748" s="8" t="str">
        <f t="shared" ca="1" si="39"/>
        <v/>
      </c>
      <c r="L748" s="8"/>
      <c r="M748" s="8" t="str">
        <f t="shared" ca="1" si="38"/>
        <v>si</v>
      </c>
      <c r="Q748" s="23" t="str" cm="1">
        <f t="array" aca="1" ref="Q748" ca="1">_xlfn.IFS(J748="no","no",$B$10="si","si")</f>
        <v>no</v>
      </c>
    </row>
    <row r="749" spans="1:17" x14ac:dyDescent="0.3">
      <c r="A749" s="63" t="s">
        <v>3055</v>
      </c>
      <c r="B749" s="224" t="s">
        <v>44</v>
      </c>
      <c r="C749" s="225" t="s">
        <v>3056</v>
      </c>
      <c r="D749" s="38" t="s">
        <v>57</v>
      </c>
      <c r="E749" s="37" t="s">
        <v>3057</v>
      </c>
      <c r="F749" s="38" t="s">
        <v>9909</v>
      </c>
      <c r="G749" s="39" t="s">
        <v>9910</v>
      </c>
      <c r="H749" s="40">
        <v>43413</v>
      </c>
      <c r="I749" s="41">
        <f>Table16[[#This Row],[Fecha 
de 
expedición]]+1461</f>
        <v>44874</v>
      </c>
      <c r="J749" s="244" t="str">
        <f t="shared" ca="1" si="37"/>
        <v>no</v>
      </c>
      <c r="K749" s="8" t="str">
        <f t="shared" ca="1" si="39"/>
        <v/>
      </c>
      <c r="L749" s="8"/>
      <c r="M749" s="8" t="str">
        <f t="shared" ca="1" si="38"/>
        <v>si</v>
      </c>
      <c r="Q749" s="23" t="str" cm="1">
        <f t="array" aca="1" ref="Q749" ca="1">_xlfn.IFS(J749="no","no",$B$10="si","si")</f>
        <v>no</v>
      </c>
    </row>
    <row r="750" spans="1:17" x14ac:dyDescent="0.3">
      <c r="A750" s="61" t="s">
        <v>3059</v>
      </c>
      <c r="B750" s="224" t="s">
        <v>44</v>
      </c>
      <c r="C750" s="225" t="s">
        <v>3060</v>
      </c>
      <c r="D750" s="38" t="s">
        <v>57</v>
      </c>
      <c r="E750" s="235" t="s">
        <v>3061</v>
      </c>
      <c r="F750" s="38" t="s">
        <v>74</v>
      </c>
      <c r="G750" s="39" t="s">
        <v>3062</v>
      </c>
      <c r="H750" s="81">
        <v>44783</v>
      </c>
      <c r="I750" s="84">
        <f>Table16[[#This Row],[Fecha 
de 
expedición]]+1461</f>
        <v>46244</v>
      </c>
      <c r="J750" s="244" t="str">
        <f t="shared" ca="1" si="37"/>
        <v>si</v>
      </c>
      <c r="K750" s="8" t="str">
        <f t="shared" ca="1" si="39"/>
        <v/>
      </c>
      <c r="L750" s="8"/>
      <c r="M750" s="8" t="str">
        <f t="shared" ca="1" si="38"/>
        <v>no</v>
      </c>
      <c r="Q750" s="23" t="str" cm="1">
        <f t="array" aca="1" ref="Q750" ca="1">_xlfn.IFS(J750="no","no",$B$10="si","si")</f>
        <v>si</v>
      </c>
    </row>
    <row r="751" spans="1:17" x14ac:dyDescent="0.3">
      <c r="A751" s="63" t="s">
        <v>3063</v>
      </c>
      <c r="B751" s="224" t="s">
        <v>44</v>
      </c>
      <c r="C751" s="225" t="s">
        <v>3064</v>
      </c>
      <c r="D751" s="38" t="s">
        <v>46</v>
      </c>
      <c r="E751" s="37" t="s">
        <v>3065</v>
      </c>
      <c r="F751" s="38" t="s">
        <v>69</v>
      </c>
      <c r="G751" s="39" t="s">
        <v>3066</v>
      </c>
      <c r="H751" s="40">
        <v>44851</v>
      </c>
      <c r="I751" s="41">
        <f>Table16[[#This Row],[Fecha 
de 
expedición]]+1461</f>
        <v>46312</v>
      </c>
      <c r="J751" s="244" t="str">
        <f t="shared" ca="1" si="37"/>
        <v>si</v>
      </c>
      <c r="K751" s="8" t="str">
        <f t="shared" ca="1" si="39"/>
        <v/>
      </c>
      <c r="L751" s="8"/>
      <c r="M751" s="8" t="str">
        <f t="shared" ca="1" si="38"/>
        <v>no</v>
      </c>
      <c r="Q751" s="23" t="str" cm="1">
        <f t="array" aca="1" ref="Q751" ca="1">_xlfn.IFS(J751="no","no",$B$10="si","si")</f>
        <v>si</v>
      </c>
    </row>
    <row r="752" spans="1:17" x14ac:dyDescent="0.3">
      <c r="A752" s="63" t="s">
        <v>3067</v>
      </c>
      <c r="B752" s="224" t="s">
        <v>44</v>
      </c>
      <c r="C752" s="225" t="s">
        <v>3068</v>
      </c>
      <c r="D752" s="38" t="s">
        <v>57</v>
      </c>
      <c r="E752" s="37" t="s">
        <v>3069</v>
      </c>
      <c r="F752" s="38" t="s">
        <v>285</v>
      </c>
      <c r="G752" s="39" t="s">
        <v>3070</v>
      </c>
      <c r="H752" s="40">
        <v>44335</v>
      </c>
      <c r="I752" s="41">
        <f>Table16[[#This Row],[Fecha 
de 
expedición]]+1461</f>
        <v>45796</v>
      </c>
      <c r="J752" s="244" t="str">
        <f t="shared" ca="1" si="37"/>
        <v>si</v>
      </c>
      <c r="K752" s="8" t="str">
        <f t="shared" ca="1" si="39"/>
        <v/>
      </c>
      <c r="L752" s="8"/>
      <c r="M752" s="8" t="str">
        <f t="shared" ca="1" si="38"/>
        <v>no</v>
      </c>
      <c r="Q752" s="23" t="str" cm="1">
        <f t="array" aca="1" ref="Q752" ca="1">_xlfn.IFS(J752="no","no",$B$10="si","si")</f>
        <v>si</v>
      </c>
    </row>
    <row r="753" spans="1:17" x14ac:dyDescent="0.3">
      <c r="A753" s="61" t="s">
        <v>3071</v>
      </c>
      <c r="B753" s="224" t="s">
        <v>44</v>
      </c>
      <c r="C753" s="225" t="s">
        <v>3072</v>
      </c>
      <c r="D753" s="38" t="s">
        <v>57</v>
      </c>
      <c r="E753" s="58" t="s">
        <v>3073</v>
      </c>
      <c r="F753" s="38" t="s">
        <v>555</v>
      </c>
      <c r="G753" s="39" t="s">
        <v>3074</v>
      </c>
      <c r="H753" s="40">
        <v>44383</v>
      </c>
      <c r="I753" s="41">
        <f>Table16[[#This Row],[Fecha 
de 
expedición]]+1461</f>
        <v>45844</v>
      </c>
      <c r="J753" s="244" t="str">
        <f t="shared" ca="1" si="37"/>
        <v>si</v>
      </c>
      <c r="K753" s="8" t="str">
        <f t="shared" ca="1" si="39"/>
        <v/>
      </c>
      <c r="L753" s="8"/>
      <c r="M753" s="8" t="str">
        <f t="shared" ca="1" si="38"/>
        <v>no</v>
      </c>
      <c r="Q753" s="23" t="str" cm="1">
        <f t="array" aca="1" ref="Q753" ca="1">_xlfn.IFS(J753="no","no",$B$10="si","si")</f>
        <v>si</v>
      </c>
    </row>
    <row r="754" spans="1:17" x14ac:dyDescent="0.3">
      <c r="A754" s="63" t="s">
        <v>3075</v>
      </c>
      <c r="B754" s="224" t="s">
        <v>44</v>
      </c>
      <c r="C754" s="225" t="s">
        <v>3076</v>
      </c>
      <c r="D754" s="38" t="s">
        <v>57</v>
      </c>
      <c r="E754" s="82" t="s">
        <v>3077</v>
      </c>
      <c r="F754" s="38" t="s">
        <v>74</v>
      </c>
      <c r="G754" s="39" t="s">
        <v>3078</v>
      </c>
      <c r="H754" s="40">
        <v>44883</v>
      </c>
      <c r="I754" s="41">
        <f>Table16[[#This Row],[Fecha 
de 
expedición]]+1461</f>
        <v>46344</v>
      </c>
      <c r="J754" s="244" t="str">
        <f t="shared" ca="1" si="37"/>
        <v>si</v>
      </c>
      <c r="K754" s="8" t="str">
        <f t="shared" ca="1" si="39"/>
        <v/>
      </c>
      <c r="L754" s="8"/>
      <c r="M754" s="8" t="str">
        <f t="shared" ca="1" si="38"/>
        <v>no</v>
      </c>
      <c r="Q754" s="23" t="str" cm="1">
        <f t="array" aca="1" ref="Q754" ca="1">_xlfn.IFS(J754="no","no",$B$10="si","si")</f>
        <v>si</v>
      </c>
    </row>
    <row r="755" spans="1:17" x14ac:dyDescent="0.3">
      <c r="A755" s="63" t="s">
        <v>3079</v>
      </c>
      <c r="B755" s="224" t="s">
        <v>44</v>
      </c>
      <c r="C755" s="225" t="s">
        <v>3080</v>
      </c>
      <c r="D755" s="38" t="s">
        <v>57</v>
      </c>
      <c r="E755" s="37" t="s">
        <v>3081</v>
      </c>
      <c r="F755" s="38" t="s">
        <v>168</v>
      </c>
      <c r="G755" s="39" t="s">
        <v>3082</v>
      </c>
      <c r="H755" s="40">
        <v>43511</v>
      </c>
      <c r="I755" s="41">
        <f>Table16[[#This Row],[Fecha 
de 
expedición]]+1461</f>
        <v>44972</v>
      </c>
      <c r="J755" s="244" t="str">
        <f t="shared" ca="1" si="37"/>
        <v>no</v>
      </c>
      <c r="K755" s="8" t="str">
        <f t="shared" ca="1" si="39"/>
        <v/>
      </c>
      <c r="L755" s="8"/>
      <c r="M755" s="8" t="str">
        <f t="shared" ca="1" si="38"/>
        <v>si</v>
      </c>
      <c r="Q755" s="23" t="str" cm="1">
        <f t="array" aca="1" ref="Q755" ca="1">_xlfn.IFS(J755="no","no",$B$10="si","si")</f>
        <v>no</v>
      </c>
    </row>
    <row r="756" spans="1:17" x14ac:dyDescent="0.3">
      <c r="A756" s="63" t="s">
        <v>3083</v>
      </c>
      <c r="B756" s="224" t="s">
        <v>44</v>
      </c>
      <c r="C756" s="225" t="s">
        <v>3084</v>
      </c>
      <c r="D756" s="38" t="s">
        <v>57</v>
      </c>
      <c r="E756" s="37" t="s">
        <v>3085</v>
      </c>
      <c r="F756" s="38" t="s">
        <v>89</v>
      </c>
      <c r="G756" s="39" t="s">
        <v>3086</v>
      </c>
      <c r="H756" s="40">
        <v>43551</v>
      </c>
      <c r="I756" s="41">
        <f>Table16[[#This Row],[Fecha 
de 
expedición]]+1461</f>
        <v>45012</v>
      </c>
      <c r="J756" s="244" t="str">
        <f t="shared" ca="1" si="37"/>
        <v>no</v>
      </c>
      <c r="K756" s="8" t="str">
        <f t="shared" ca="1" si="39"/>
        <v/>
      </c>
      <c r="L756" s="8"/>
      <c r="M756" s="8" t="str">
        <f t="shared" ca="1" si="38"/>
        <v>si</v>
      </c>
      <c r="Q756" s="23" t="str" cm="1">
        <f t="array" aca="1" ref="Q756" ca="1">_xlfn.IFS(J756="no","no",$B$10="si","si")</f>
        <v>no</v>
      </c>
    </row>
    <row r="757" spans="1:17" x14ac:dyDescent="0.3">
      <c r="A757" s="63" t="s">
        <v>3087</v>
      </c>
      <c r="B757" s="224" t="s">
        <v>44</v>
      </c>
      <c r="C757" s="225" t="s">
        <v>3088</v>
      </c>
      <c r="D757" s="38" t="s">
        <v>46</v>
      </c>
      <c r="E757" s="37" t="s">
        <v>9914</v>
      </c>
      <c r="F757" s="38" t="s">
        <v>320</v>
      </c>
      <c r="G757" s="39" t="s">
        <v>9915</v>
      </c>
      <c r="H757" s="40">
        <v>43539</v>
      </c>
      <c r="I757" s="41">
        <f>Table16[[#This Row],[Fecha 
de 
expedición]]+1461</f>
        <v>45000</v>
      </c>
      <c r="J757" s="244" t="str">
        <f t="shared" ca="1" si="37"/>
        <v>no</v>
      </c>
      <c r="K757" s="8" t="str">
        <f t="shared" ca="1" si="39"/>
        <v/>
      </c>
      <c r="L757" s="8"/>
      <c r="M757" s="8" t="str">
        <f t="shared" ca="1" si="38"/>
        <v>si</v>
      </c>
      <c r="Q757" s="23" t="str" cm="1">
        <f t="array" aca="1" ref="Q757" ca="1">_xlfn.IFS(J757="no","no",$B$10="si","si")</f>
        <v>no</v>
      </c>
    </row>
    <row r="758" spans="1:17" x14ac:dyDescent="0.3">
      <c r="A758" s="63" t="s">
        <v>3091</v>
      </c>
      <c r="B758" s="224" t="s">
        <v>44</v>
      </c>
      <c r="C758" s="225" t="s">
        <v>3092</v>
      </c>
      <c r="D758" s="38" t="s">
        <v>46</v>
      </c>
      <c r="E758" s="37" t="s">
        <v>3093</v>
      </c>
      <c r="F758" s="38" t="s">
        <v>74</v>
      </c>
      <c r="G758" s="39" t="s">
        <v>3094</v>
      </c>
      <c r="H758" s="40">
        <v>43430</v>
      </c>
      <c r="I758" s="41">
        <f>Table16[[#This Row],[Fecha 
de 
expedición]]+1461</f>
        <v>44891</v>
      </c>
      <c r="J758" s="244" t="str">
        <f t="shared" ca="1" si="37"/>
        <v>no</v>
      </c>
      <c r="K758" s="8" t="str">
        <f t="shared" ca="1" si="39"/>
        <v/>
      </c>
      <c r="L758" s="8"/>
      <c r="M758" s="8" t="str">
        <f t="shared" ca="1" si="38"/>
        <v>si</v>
      </c>
      <c r="Q758" s="23" t="str" cm="1">
        <f t="array" aca="1" ref="Q758" ca="1">_xlfn.IFS(J758="no","no",$B$10="si","si")</f>
        <v>no</v>
      </c>
    </row>
    <row r="759" spans="1:17" x14ac:dyDescent="0.3">
      <c r="A759" s="63" t="s">
        <v>3095</v>
      </c>
      <c r="B759" s="224" t="s">
        <v>44</v>
      </c>
      <c r="C759" s="225" t="s">
        <v>3096</v>
      </c>
      <c r="D759" s="38" t="s">
        <v>57</v>
      </c>
      <c r="E759" s="37" t="s">
        <v>3097</v>
      </c>
      <c r="F759" s="38" t="s">
        <v>237</v>
      </c>
      <c r="G759" s="39" t="s">
        <v>3098</v>
      </c>
      <c r="H759" s="40">
        <v>43818</v>
      </c>
      <c r="I759" s="41">
        <f>Table16[[#This Row],[Fecha 
de 
expedición]]+1461</f>
        <v>45279</v>
      </c>
      <c r="J759" s="244" t="str">
        <f t="shared" ca="1" si="37"/>
        <v>si</v>
      </c>
      <c r="K759" s="8" t="str">
        <f t="shared" ca="1" si="39"/>
        <v/>
      </c>
      <c r="L759" s="8"/>
      <c r="M759" s="8" t="str">
        <f t="shared" ca="1" si="38"/>
        <v>no</v>
      </c>
      <c r="Q759" s="23" t="str" cm="1">
        <f t="array" aca="1" ref="Q759" ca="1">_xlfn.IFS(J759="no","no",$B$10="si","si")</f>
        <v>si</v>
      </c>
    </row>
    <row r="760" spans="1:17" x14ac:dyDescent="0.3">
      <c r="A760" s="63" t="s">
        <v>3099</v>
      </c>
      <c r="B760" s="224" t="s">
        <v>44</v>
      </c>
      <c r="C760" s="225" t="s">
        <v>3100</v>
      </c>
      <c r="D760" s="38" t="s">
        <v>46</v>
      </c>
      <c r="E760" s="37" t="s">
        <v>3101</v>
      </c>
      <c r="F760" s="38" t="s">
        <v>425</v>
      </c>
      <c r="G760" s="39" t="s">
        <v>9916</v>
      </c>
      <c r="H760" s="40">
        <v>43495</v>
      </c>
      <c r="I760" s="41">
        <f>Table16[[#This Row],[Fecha 
de 
expedición]]+1461</f>
        <v>44956</v>
      </c>
      <c r="J760" s="244" t="str">
        <f t="shared" ca="1" si="37"/>
        <v>no</v>
      </c>
      <c r="K760" s="8" t="str">
        <f t="shared" ca="1" si="39"/>
        <v/>
      </c>
      <c r="L760" s="8"/>
      <c r="M760" s="8" t="str">
        <f t="shared" ca="1" si="38"/>
        <v>si</v>
      </c>
      <c r="Q760" s="23" t="str" cm="1">
        <f t="array" aca="1" ref="Q760" ca="1">_xlfn.IFS(J760="no","no",$B$10="si","si")</f>
        <v>no</v>
      </c>
    </row>
    <row r="761" spans="1:17" x14ac:dyDescent="0.3">
      <c r="A761" s="63" t="s">
        <v>3103</v>
      </c>
      <c r="B761" s="224" t="s">
        <v>44</v>
      </c>
      <c r="C761" s="225" t="s">
        <v>3104</v>
      </c>
      <c r="D761" s="38" t="s">
        <v>57</v>
      </c>
      <c r="E761" s="37" t="s">
        <v>3105</v>
      </c>
      <c r="F761" s="38" t="s">
        <v>94</v>
      </c>
      <c r="G761" s="39" t="s">
        <v>9917</v>
      </c>
      <c r="H761" s="40">
        <v>43502</v>
      </c>
      <c r="I761" s="41">
        <f>Table16[[#This Row],[Fecha 
de 
expedición]]+1461</f>
        <v>44963</v>
      </c>
      <c r="J761" s="244" t="str">
        <f t="shared" ca="1" si="37"/>
        <v>no</v>
      </c>
      <c r="K761" s="8" t="str">
        <f t="shared" ca="1" si="39"/>
        <v/>
      </c>
      <c r="L761" s="8"/>
      <c r="M761" s="8" t="str">
        <f t="shared" ca="1" si="38"/>
        <v>si</v>
      </c>
      <c r="Q761" s="23" t="str" cm="1">
        <f t="array" aca="1" ref="Q761" ca="1">_xlfn.IFS(J761="no","no",$B$10="si","si")</f>
        <v>no</v>
      </c>
    </row>
    <row r="762" spans="1:17" x14ac:dyDescent="0.3">
      <c r="A762" s="63" t="s">
        <v>3107</v>
      </c>
      <c r="B762" s="224" t="s">
        <v>44</v>
      </c>
      <c r="C762" s="225" t="s">
        <v>3108</v>
      </c>
      <c r="D762" s="38" t="s">
        <v>57</v>
      </c>
      <c r="E762" s="37" t="s">
        <v>3109</v>
      </c>
      <c r="F762" s="38" t="s">
        <v>89</v>
      </c>
      <c r="G762" s="39" t="s">
        <v>3110</v>
      </c>
      <c r="H762" s="40">
        <v>44336</v>
      </c>
      <c r="I762" s="41">
        <f>Table16[[#This Row],[Fecha 
de 
expedición]]+1461</f>
        <v>45797</v>
      </c>
      <c r="J762" s="244" t="str">
        <f t="shared" ca="1" si="37"/>
        <v>si</v>
      </c>
      <c r="K762" s="8" t="str">
        <f t="shared" ca="1" si="39"/>
        <v/>
      </c>
      <c r="L762" s="8"/>
      <c r="M762" s="8" t="str">
        <f t="shared" ca="1" si="38"/>
        <v>no</v>
      </c>
      <c r="Q762" s="23" t="str" cm="1">
        <f t="array" aca="1" ref="Q762" ca="1">_xlfn.IFS(J762="no","no",$B$10="si","si")</f>
        <v>si</v>
      </c>
    </row>
    <row r="763" spans="1:17" x14ac:dyDescent="0.3">
      <c r="A763" s="63" t="s">
        <v>3111</v>
      </c>
      <c r="B763" s="224" t="s">
        <v>44</v>
      </c>
      <c r="C763" s="225" t="s">
        <v>3112</v>
      </c>
      <c r="D763" s="38" t="s">
        <v>46</v>
      </c>
      <c r="E763" s="37" t="s">
        <v>3113</v>
      </c>
      <c r="F763" s="38" t="s">
        <v>453</v>
      </c>
      <c r="G763" s="39" t="s">
        <v>9918</v>
      </c>
      <c r="H763" s="40">
        <v>43518</v>
      </c>
      <c r="I763" s="41">
        <f>Table16[[#This Row],[Fecha 
de 
expedición]]+1461</f>
        <v>44979</v>
      </c>
      <c r="J763" s="244" t="str">
        <f t="shared" ca="1" si="37"/>
        <v>no</v>
      </c>
      <c r="K763" s="8" t="str">
        <f t="shared" ca="1" si="39"/>
        <v/>
      </c>
      <c r="L763" s="8"/>
      <c r="M763" s="8" t="str">
        <f t="shared" ca="1" si="38"/>
        <v>si</v>
      </c>
      <c r="Q763" s="23" t="str" cm="1">
        <f t="array" aca="1" ref="Q763" ca="1">_xlfn.IFS(J763="no","no",$B$10="si","si")</f>
        <v>no</v>
      </c>
    </row>
    <row r="764" spans="1:17" x14ac:dyDescent="0.3">
      <c r="A764" s="63" t="s">
        <v>3115</v>
      </c>
      <c r="B764" s="224" t="s">
        <v>44</v>
      </c>
      <c r="C764" s="225" t="s">
        <v>3116</v>
      </c>
      <c r="D764" s="38" t="s">
        <v>57</v>
      </c>
      <c r="E764" s="82" t="s">
        <v>3117</v>
      </c>
      <c r="F764" s="38" t="s">
        <v>74</v>
      </c>
      <c r="G764" s="39" t="s">
        <v>3118</v>
      </c>
      <c r="H764" s="40">
        <v>44865</v>
      </c>
      <c r="I764" s="41">
        <f>Table16[[#This Row],[Fecha 
de 
expedición]]+1461</f>
        <v>46326</v>
      </c>
      <c r="J764" s="244" t="str">
        <f t="shared" ca="1" si="37"/>
        <v>si</v>
      </c>
      <c r="K764" s="8" t="str">
        <f t="shared" ca="1" si="39"/>
        <v/>
      </c>
      <c r="L764" s="8"/>
      <c r="M764" s="8" t="str">
        <f t="shared" ca="1" si="38"/>
        <v>no</v>
      </c>
      <c r="Q764" s="23" t="str" cm="1">
        <f t="array" aca="1" ref="Q764" ca="1">_xlfn.IFS(J764="no","no",$B$10="si","si")</f>
        <v>si</v>
      </c>
    </row>
    <row r="765" spans="1:17" x14ac:dyDescent="0.3">
      <c r="A765" s="213" t="s">
        <v>3119</v>
      </c>
      <c r="B765" s="226" t="s">
        <v>44</v>
      </c>
      <c r="C765" s="227" t="s">
        <v>3120</v>
      </c>
      <c r="D765" s="214" t="s">
        <v>57</v>
      </c>
      <c r="E765" s="58" t="s">
        <v>3121</v>
      </c>
      <c r="F765" s="45" t="s">
        <v>1393</v>
      </c>
      <c r="G765" s="46" t="s">
        <v>3122</v>
      </c>
      <c r="H765" s="211">
        <v>44872</v>
      </c>
      <c r="I765" s="41">
        <f>Table16[[#This Row],[Fecha 
de 
expedición]]+1461</f>
        <v>46333</v>
      </c>
      <c r="J765" s="228" t="str">
        <f t="shared" ca="1" si="37"/>
        <v>si</v>
      </c>
      <c r="K765" s="8" t="str">
        <f t="shared" ca="1" si="39"/>
        <v/>
      </c>
      <c r="L765" s="8"/>
      <c r="M765" s="8" t="str">
        <f t="shared" ca="1" si="38"/>
        <v>no</v>
      </c>
      <c r="Q765" s="23" t="str" cm="1">
        <f t="array" aca="1" ref="Q765" ca="1">_xlfn.IFS(J765="no","no",$B$10="si","si")</f>
        <v>si</v>
      </c>
    </row>
    <row r="766" spans="1:17" x14ac:dyDescent="0.3">
      <c r="A766" s="63" t="s">
        <v>3123</v>
      </c>
      <c r="B766" s="224" t="s">
        <v>44</v>
      </c>
      <c r="C766" s="225" t="s">
        <v>3124</v>
      </c>
      <c r="D766" s="38" t="s">
        <v>46</v>
      </c>
      <c r="E766" s="82" t="s">
        <v>3125</v>
      </c>
      <c r="F766" s="38" t="s">
        <v>443</v>
      </c>
      <c r="G766" s="39" t="s">
        <v>3126</v>
      </c>
      <c r="H766" s="40">
        <v>44865</v>
      </c>
      <c r="I766" s="41">
        <f>Table16[[#This Row],[Fecha 
de 
expedición]]+1461</f>
        <v>46326</v>
      </c>
      <c r="J766" s="244" t="str">
        <f t="shared" ca="1" si="37"/>
        <v>si</v>
      </c>
      <c r="K766" s="8" t="str">
        <f t="shared" ca="1" si="39"/>
        <v/>
      </c>
      <c r="L766" s="8"/>
      <c r="M766" s="8" t="str">
        <f t="shared" ca="1" si="38"/>
        <v>no</v>
      </c>
      <c r="Q766" s="23" t="str" cm="1">
        <f t="array" aca="1" ref="Q766" ca="1">_xlfn.IFS(J766="no","no",$B$10="si","si")</f>
        <v>si</v>
      </c>
    </row>
    <row r="767" spans="1:17" x14ac:dyDescent="0.3">
      <c r="A767" s="213" t="s">
        <v>3127</v>
      </c>
      <c r="B767" s="226" t="s">
        <v>44</v>
      </c>
      <c r="C767" s="227" t="s">
        <v>3128</v>
      </c>
      <c r="D767" s="214" t="s">
        <v>57</v>
      </c>
      <c r="E767" s="58" t="s">
        <v>3129</v>
      </c>
      <c r="F767" s="45" t="s">
        <v>129</v>
      </c>
      <c r="G767" s="46" t="s">
        <v>3130</v>
      </c>
      <c r="H767" s="211">
        <v>44851</v>
      </c>
      <c r="I767" s="41">
        <f>Table16[[#This Row],[Fecha 
de 
expedición]]+1461</f>
        <v>46312</v>
      </c>
      <c r="J767" s="228" t="str">
        <f t="shared" ca="1" si="37"/>
        <v>si</v>
      </c>
      <c r="K767" s="8" t="str">
        <f t="shared" ca="1" si="39"/>
        <v/>
      </c>
      <c r="L767" s="8"/>
      <c r="M767" s="8" t="str">
        <f t="shared" ca="1" si="38"/>
        <v>no</v>
      </c>
      <c r="Q767" s="23" t="str" cm="1">
        <f t="array" aca="1" ref="Q767" ca="1">_xlfn.IFS(J767="no","no",$B$10="si","si")</f>
        <v>si</v>
      </c>
    </row>
    <row r="768" spans="1:17" x14ac:dyDescent="0.3">
      <c r="A768" s="63" t="s">
        <v>3131</v>
      </c>
      <c r="B768" s="224" t="s">
        <v>44</v>
      </c>
      <c r="C768" s="225" t="s">
        <v>3132</v>
      </c>
      <c r="D768" s="38" t="s">
        <v>57</v>
      </c>
      <c r="E768" s="37" t="s">
        <v>3133</v>
      </c>
      <c r="F768" s="38" t="s">
        <v>402</v>
      </c>
      <c r="G768" s="39" t="s">
        <v>3134</v>
      </c>
      <c r="H768" s="40">
        <v>44335</v>
      </c>
      <c r="I768" s="41">
        <f>Table16[[#This Row],[Fecha 
de 
expedición]]+1461</f>
        <v>45796</v>
      </c>
      <c r="J768" s="244" t="str">
        <f t="shared" ca="1" si="37"/>
        <v>si</v>
      </c>
      <c r="K768" s="8" t="str">
        <f t="shared" ca="1" si="39"/>
        <v/>
      </c>
      <c r="L768" s="8"/>
      <c r="M768" s="8" t="str">
        <f t="shared" ca="1" si="38"/>
        <v>no</v>
      </c>
      <c r="Q768" s="23" t="str" cm="1">
        <f t="array" aca="1" ref="Q768" ca="1">_xlfn.IFS(J768="no","no",$B$10="si","si")</f>
        <v>si</v>
      </c>
    </row>
    <row r="769" spans="1:17" x14ac:dyDescent="0.3">
      <c r="A769" s="63" t="s">
        <v>3135</v>
      </c>
      <c r="B769" s="224" t="s">
        <v>44</v>
      </c>
      <c r="C769" s="225" t="s">
        <v>3136</v>
      </c>
      <c r="D769" s="38" t="s">
        <v>57</v>
      </c>
      <c r="E769" s="37" t="s">
        <v>3137</v>
      </c>
      <c r="F769" s="38" t="s">
        <v>53</v>
      </c>
      <c r="G769" s="39" t="s">
        <v>9921</v>
      </c>
      <c r="H769" s="40">
        <v>43452</v>
      </c>
      <c r="I769" s="41">
        <f>Table16[[#This Row],[Fecha 
de 
expedición]]+1461</f>
        <v>44913</v>
      </c>
      <c r="J769" s="244" t="str">
        <f t="shared" ca="1" si="37"/>
        <v>no</v>
      </c>
      <c r="K769" s="8" t="str">
        <f t="shared" ca="1" si="39"/>
        <v/>
      </c>
      <c r="L769" s="8"/>
      <c r="M769" s="8" t="str">
        <f t="shared" ca="1" si="38"/>
        <v>si</v>
      </c>
      <c r="Q769" s="23" t="str" cm="1">
        <f t="array" aca="1" ref="Q769" ca="1">_xlfn.IFS(J769="no","no",$B$10="si","si")</f>
        <v>no</v>
      </c>
    </row>
    <row r="770" spans="1:17" x14ac:dyDescent="0.3">
      <c r="A770" s="63" t="s">
        <v>3139</v>
      </c>
      <c r="B770" s="224" t="s">
        <v>44</v>
      </c>
      <c r="C770" s="225" t="s">
        <v>3140</v>
      </c>
      <c r="D770" s="38" t="s">
        <v>57</v>
      </c>
      <c r="E770" s="37" t="s">
        <v>3141</v>
      </c>
      <c r="F770" s="38" t="s">
        <v>325</v>
      </c>
      <c r="G770" s="39" t="s">
        <v>3142</v>
      </c>
      <c r="H770" s="40">
        <v>43852</v>
      </c>
      <c r="I770" s="41">
        <f>Table16[[#This Row],[Fecha 
de 
expedición]]+1461</f>
        <v>45313</v>
      </c>
      <c r="J770" s="244" t="str">
        <f t="shared" ca="1" si="37"/>
        <v>si</v>
      </c>
      <c r="K770" s="8" t="str">
        <f t="shared" ca="1" si="39"/>
        <v/>
      </c>
      <c r="L770" s="8"/>
      <c r="M770" s="8" t="str">
        <f t="shared" ca="1" si="38"/>
        <v>no</v>
      </c>
      <c r="Q770" s="23" t="str" cm="1">
        <f t="array" aca="1" ref="Q770" ca="1">_xlfn.IFS(J770="no","no",$B$10="si","si")</f>
        <v>si</v>
      </c>
    </row>
    <row r="771" spans="1:17" x14ac:dyDescent="0.3">
      <c r="A771" s="61" t="s">
        <v>3143</v>
      </c>
      <c r="B771" s="224" t="s">
        <v>44</v>
      </c>
      <c r="C771" s="225" t="s">
        <v>3144</v>
      </c>
      <c r="D771" s="38" t="s">
        <v>57</v>
      </c>
      <c r="E771" s="235" t="s">
        <v>3145</v>
      </c>
      <c r="F771" s="38" t="s">
        <v>89</v>
      </c>
      <c r="G771" s="39" t="s">
        <v>3146</v>
      </c>
      <c r="H771" s="81">
        <v>44603</v>
      </c>
      <c r="I771" s="84">
        <f>Table16[[#This Row],[Fecha 
de 
expedición]]+1461</f>
        <v>46064</v>
      </c>
      <c r="J771" s="244" t="str">
        <f t="shared" ca="1" si="37"/>
        <v>si</v>
      </c>
      <c r="K771" s="8" t="str">
        <f t="shared" ca="1" si="39"/>
        <v/>
      </c>
      <c r="L771" s="8"/>
      <c r="M771" s="8" t="str">
        <f t="shared" ca="1" si="38"/>
        <v>no</v>
      </c>
      <c r="Q771" s="23" t="str" cm="1">
        <f t="array" aca="1" ref="Q771" ca="1">_xlfn.IFS(J771="no","no",$B$10="si","si")</f>
        <v>si</v>
      </c>
    </row>
    <row r="772" spans="1:17" x14ac:dyDescent="0.3">
      <c r="A772" s="61" t="s">
        <v>3147</v>
      </c>
      <c r="B772" s="224" t="s">
        <v>44</v>
      </c>
      <c r="C772" s="225" t="s">
        <v>3148</v>
      </c>
      <c r="D772" s="38" t="s">
        <v>46</v>
      </c>
      <c r="E772" s="235" t="s">
        <v>3149</v>
      </c>
      <c r="F772" s="38" t="s">
        <v>114</v>
      </c>
      <c r="G772" s="39" t="s">
        <v>3150</v>
      </c>
      <c r="H772" s="81">
        <v>44712</v>
      </c>
      <c r="I772" s="84">
        <f>Table16[[#This Row],[Fecha 
de 
expedición]]+1461</f>
        <v>46173</v>
      </c>
      <c r="J772" s="244" t="str">
        <f t="shared" ca="1" si="37"/>
        <v>si</v>
      </c>
      <c r="K772" s="8" t="str">
        <f t="shared" ca="1" si="39"/>
        <v/>
      </c>
      <c r="L772" s="8"/>
      <c r="M772" s="8" t="str">
        <f t="shared" ca="1" si="38"/>
        <v>no</v>
      </c>
      <c r="Q772" s="23" t="str" cm="1">
        <f t="array" aca="1" ref="Q772" ca="1">_xlfn.IFS(J772="no","no",$B$10="si","si")</f>
        <v>si</v>
      </c>
    </row>
    <row r="773" spans="1:17" x14ac:dyDescent="0.3">
      <c r="A773" s="63" t="s">
        <v>3151</v>
      </c>
      <c r="B773" s="224" t="s">
        <v>44</v>
      </c>
      <c r="C773" s="225" t="s">
        <v>3152</v>
      </c>
      <c r="D773" s="38" t="s">
        <v>57</v>
      </c>
      <c r="E773" s="37" t="s">
        <v>3153</v>
      </c>
      <c r="F773" s="38" t="s">
        <v>155</v>
      </c>
      <c r="G773" s="39" t="s">
        <v>3154</v>
      </c>
      <c r="H773" s="40">
        <v>44839</v>
      </c>
      <c r="I773" s="41">
        <f>Table16[[#This Row],[Fecha 
de 
expedición]]+1461</f>
        <v>46300</v>
      </c>
      <c r="J773" s="244" t="str">
        <f t="shared" ca="1" si="37"/>
        <v>si</v>
      </c>
      <c r="K773" s="8" t="str">
        <f t="shared" ca="1" si="39"/>
        <v/>
      </c>
      <c r="L773" s="8"/>
      <c r="M773" s="8" t="str">
        <f t="shared" ca="1" si="38"/>
        <v>no</v>
      </c>
      <c r="Q773" s="23" t="str" cm="1">
        <f t="array" aca="1" ref="Q773" ca="1">_xlfn.IFS(J773="no","no",$B$10="si","si")</f>
        <v>si</v>
      </c>
    </row>
    <row r="774" spans="1:17" x14ac:dyDescent="0.3">
      <c r="A774" s="61" t="s">
        <v>3155</v>
      </c>
      <c r="B774" s="224" t="s">
        <v>44</v>
      </c>
      <c r="C774" s="225" t="s">
        <v>3156</v>
      </c>
      <c r="D774" s="38" t="s">
        <v>57</v>
      </c>
      <c r="E774" s="235" t="s">
        <v>3157</v>
      </c>
      <c r="F774" s="38" t="s">
        <v>114</v>
      </c>
      <c r="G774" s="39" t="s">
        <v>3158</v>
      </c>
      <c r="H774" s="81">
        <v>44649</v>
      </c>
      <c r="I774" s="84">
        <f>Table16[[#This Row],[Fecha 
de 
expedición]]+1461</f>
        <v>46110</v>
      </c>
      <c r="J774" s="244" t="str">
        <f t="shared" ca="1" si="37"/>
        <v>si</v>
      </c>
      <c r="K774" s="8" t="str">
        <f t="shared" ca="1" si="39"/>
        <v/>
      </c>
      <c r="L774" s="8"/>
      <c r="M774" s="8" t="str">
        <f t="shared" ca="1" si="38"/>
        <v>no</v>
      </c>
      <c r="Q774" s="23" t="str" cm="1">
        <f t="array" aca="1" ref="Q774" ca="1">_xlfn.IFS(J774="no","no",$B$10="si","si")</f>
        <v>si</v>
      </c>
    </row>
    <row r="775" spans="1:17" x14ac:dyDescent="0.3">
      <c r="A775" s="63" t="s">
        <v>3159</v>
      </c>
      <c r="B775" s="224" t="s">
        <v>44</v>
      </c>
      <c r="C775" s="225" t="s">
        <v>3160</v>
      </c>
      <c r="D775" s="38" t="s">
        <v>46</v>
      </c>
      <c r="E775" s="37" t="s">
        <v>3161</v>
      </c>
      <c r="F775" s="38" t="s">
        <v>74</v>
      </c>
      <c r="G775" s="39" t="s">
        <v>9923</v>
      </c>
      <c r="H775" s="40">
        <v>43585</v>
      </c>
      <c r="I775" s="41">
        <f>Table16[[#This Row],[Fecha 
de 
expedición]]+1461</f>
        <v>45046</v>
      </c>
      <c r="J775" s="244" t="str">
        <f t="shared" ca="1" si="37"/>
        <v>no</v>
      </c>
      <c r="K775" s="8" t="str">
        <f t="shared" ca="1" si="39"/>
        <v/>
      </c>
      <c r="L775" s="8"/>
      <c r="M775" s="8" t="str">
        <f t="shared" ca="1" si="38"/>
        <v>si</v>
      </c>
      <c r="Q775" s="23" t="str" cm="1">
        <f t="array" aca="1" ref="Q775" ca="1">_xlfn.IFS(J775="no","no",$B$10="si","si")</f>
        <v>no</v>
      </c>
    </row>
    <row r="776" spans="1:17" x14ac:dyDescent="0.3">
      <c r="A776" s="61" t="s">
        <v>3163</v>
      </c>
      <c r="B776" s="224" t="s">
        <v>44</v>
      </c>
      <c r="C776" s="225" t="s">
        <v>3164</v>
      </c>
      <c r="D776" s="38" t="s">
        <v>57</v>
      </c>
      <c r="E776" s="235" t="s">
        <v>3165</v>
      </c>
      <c r="F776" s="38" t="s">
        <v>555</v>
      </c>
      <c r="G776" s="39" t="s">
        <v>3166</v>
      </c>
      <c r="H776" s="81">
        <v>44669</v>
      </c>
      <c r="I776" s="84">
        <f>Table16[[#This Row],[Fecha 
de 
expedición]]+1461</f>
        <v>46130</v>
      </c>
      <c r="J776" s="244" t="str">
        <f t="shared" ca="1" si="37"/>
        <v>si</v>
      </c>
      <c r="K776" s="8" t="str">
        <f t="shared" ca="1" si="39"/>
        <v/>
      </c>
      <c r="L776" s="8"/>
      <c r="M776" s="8" t="str">
        <f t="shared" ca="1" si="38"/>
        <v>no</v>
      </c>
      <c r="Q776" s="23" t="str" cm="1">
        <f t="array" aca="1" ref="Q776" ca="1">_xlfn.IFS(J776="no","no",$B$10="si","si")</f>
        <v>si</v>
      </c>
    </row>
    <row r="777" spans="1:17" x14ac:dyDescent="0.3">
      <c r="A777" s="63" t="s">
        <v>3167</v>
      </c>
      <c r="B777" s="224" t="s">
        <v>44</v>
      </c>
      <c r="C777" s="225" t="s">
        <v>3168</v>
      </c>
      <c r="D777" s="38" t="s">
        <v>57</v>
      </c>
      <c r="E777" s="37" t="s">
        <v>3169</v>
      </c>
      <c r="F777" s="38" t="s">
        <v>3170</v>
      </c>
      <c r="G777" s="39" t="s">
        <v>3171</v>
      </c>
      <c r="H777" s="40">
        <v>44895</v>
      </c>
      <c r="I777" s="41">
        <f>Table16[[#This Row],[Fecha 
de 
expedición]]+1461</f>
        <v>46356</v>
      </c>
      <c r="J777" s="244" t="str">
        <f t="shared" ca="1" si="37"/>
        <v>si</v>
      </c>
      <c r="K777" s="8" t="str">
        <f t="shared" ca="1" si="39"/>
        <v/>
      </c>
      <c r="L777" s="8"/>
      <c r="M777" s="8" t="str">
        <f t="shared" ca="1" si="38"/>
        <v>no</v>
      </c>
      <c r="Q777" s="23" t="str" cm="1">
        <f t="array" aca="1" ref="Q777" ca="1">_xlfn.IFS(J777="no","no",$B$10="si","si")</f>
        <v>si</v>
      </c>
    </row>
    <row r="778" spans="1:17" x14ac:dyDescent="0.3">
      <c r="A778" s="63" t="s">
        <v>3172</v>
      </c>
      <c r="B778" s="224" t="s">
        <v>44</v>
      </c>
      <c r="C778" s="225" t="s">
        <v>3173</v>
      </c>
      <c r="D778" s="38" t="s">
        <v>57</v>
      </c>
      <c r="E778" s="37" t="s">
        <v>3174</v>
      </c>
      <c r="F778" s="38" t="s">
        <v>887</v>
      </c>
      <c r="G778" s="39" t="s">
        <v>3175</v>
      </c>
      <c r="H778" s="40">
        <v>44923</v>
      </c>
      <c r="I778" s="41">
        <f>Table16[[#This Row],[Fecha 
de 
expedición]]+1461</f>
        <v>46384</v>
      </c>
      <c r="J778" s="244" t="str">
        <f t="shared" ca="1" si="37"/>
        <v>si</v>
      </c>
      <c r="K778" s="8" t="str">
        <f t="shared" ca="1" si="39"/>
        <v/>
      </c>
      <c r="L778" s="8"/>
      <c r="M778" s="8" t="str">
        <f t="shared" ca="1" si="38"/>
        <v>no</v>
      </c>
      <c r="Q778" s="23" t="str" cm="1">
        <f t="array" aca="1" ref="Q778" ca="1">_xlfn.IFS(J778="no","no",$B$10="si","si")</f>
        <v>si</v>
      </c>
    </row>
    <row r="779" spans="1:17" x14ac:dyDescent="0.3">
      <c r="A779" s="63" t="s">
        <v>3176</v>
      </c>
      <c r="B779" s="224" t="s">
        <v>44</v>
      </c>
      <c r="C779" s="225" t="s">
        <v>3177</v>
      </c>
      <c r="D779" s="38" t="s">
        <v>57</v>
      </c>
      <c r="E779" s="37" t="s">
        <v>3178</v>
      </c>
      <c r="F779" s="38" t="s">
        <v>168</v>
      </c>
      <c r="G779" s="39" t="s">
        <v>9925</v>
      </c>
      <c r="H779" s="40">
        <v>43511</v>
      </c>
      <c r="I779" s="41">
        <f>Table16[[#This Row],[Fecha 
de 
expedición]]+1461</f>
        <v>44972</v>
      </c>
      <c r="J779" s="244" t="str">
        <f t="shared" ca="1" si="37"/>
        <v>no</v>
      </c>
      <c r="K779" s="8" t="str">
        <f t="shared" ca="1" si="39"/>
        <v/>
      </c>
      <c r="L779" s="8"/>
      <c r="M779" s="8" t="str">
        <f t="shared" ca="1" si="38"/>
        <v>si</v>
      </c>
      <c r="Q779" s="23" t="str" cm="1">
        <f t="array" aca="1" ref="Q779" ca="1">_xlfn.IFS(J779="no","no",$B$10="si","si")</f>
        <v>no</v>
      </c>
    </row>
    <row r="780" spans="1:17" x14ac:dyDescent="0.3">
      <c r="A780" s="63" t="s">
        <v>3180</v>
      </c>
      <c r="B780" s="224" t="s">
        <v>44</v>
      </c>
      <c r="C780" s="225" t="s">
        <v>3181</v>
      </c>
      <c r="D780" s="38" t="s">
        <v>57</v>
      </c>
      <c r="E780" s="37" t="s">
        <v>3182</v>
      </c>
      <c r="F780" s="38" t="s">
        <v>1204</v>
      </c>
      <c r="G780" s="39" t="s">
        <v>3183</v>
      </c>
      <c r="H780" s="40">
        <v>44852</v>
      </c>
      <c r="I780" s="41">
        <f>Table16[[#This Row],[Fecha 
de 
expedición]]+1461</f>
        <v>46313</v>
      </c>
      <c r="J780" s="244" t="str">
        <f t="shared" ca="1" si="37"/>
        <v>si</v>
      </c>
      <c r="K780" s="8" t="str">
        <f t="shared" ca="1" si="39"/>
        <v/>
      </c>
      <c r="L780" s="8"/>
      <c r="M780" s="8" t="str">
        <f t="shared" ca="1" si="38"/>
        <v>no</v>
      </c>
      <c r="Q780" s="23" t="str" cm="1">
        <f t="array" aca="1" ref="Q780" ca="1">_xlfn.IFS(J780="no","no",$B$10="si","si")</f>
        <v>si</v>
      </c>
    </row>
    <row r="781" spans="1:17" x14ac:dyDescent="0.3">
      <c r="A781" s="63" t="s">
        <v>3184</v>
      </c>
      <c r="B781" s="224" t="s">
        <v>44</v>
      </c>
      <c r="C781" s="225" t="s">
        <v>3185</v>
      </c>
      <c r="D781" s="38" t="s">
        <v>57</v>
      </c>
      <c r="E781" s="37" t="s">
        <v>3186</v>
      </c>
      <c r="F781" s="38" t="s">
        <v>430</v>
      </c>
      <c r="G781" s="39" t="s">
        <v>3187</v>
      </c>
      <c r="H781" s="40">
        <v>43790</v>
      </c>
      <c r="I781" s="41">
        <f>Table16[[#This Row],[Fecha 
de 
expedición]]+1461</f>
        <v>45251</v>
      </c>
      <c r="J781" s="244" t="str">
        <f t="shared" ca="1" si="37"/>
        <v>si</v>
      </c>
      <c r="K781" s="8" t="str">
        <f t="shared" ca="1" si="39"/>
        <v/>
      </c>
      <c r="L781" s="8"/>
      <c r="M781" s="8" t="str">
        <f t="shared" ca="1" si="38"/>
        <v>no</v>
      </c>
      <c r="Q781" s="23" t="str" cm="1">
        <f t="array" aca="1" ref="Q781" ca="1">_xlfn.IFS(J781="no","no",$B$10="si","si")</f>
        <v>si</v>
      </c>
    </row>
    <row r="782" spans="1:17" x14ac:dyDescent="0.3">
      <c r="A782" s="63" t="s">
        <v>3188</v>
      </c>
      <c r="B782" s="224" t="s">
        <v>44</v>
      </c>
      <c r="C782" s="225" t="s">
        <v>3189</v>
      </c>
      <c r="D782" s="38" t="s">
        <v>57</v>
      </c>
      <c r="E782" s="37" t="s">
        <v>3190</v>
      </c>
      <c r="F782" s="38" t="s">
        <v>155</v>
      </c>
      <c r="G782" s="39" t="s">
        <v>9927</v>
      </c>
      <c r="H782" s="40">
        <v>43518</v>
      </c>
      <c r="I782" s="41">
        <f>Table16[[#This Row],[Fecha 
de 
expedición]]+1461</f>
        <v>44979</v>
      </c>
      <c r="J782" s="244" t="str">
        <f t="shared" ca="1" si="37"/>
        <v>no</v>
      </c>
      <c r="K782" s="8" t="str">
        <f t="shared" ca="1" si="39"/>
        <v/>
      </c>
      <c r="L782" s="8"/>
      <c r="M782" s="8" t="str">
        <f t="shared" ca="1" si="38"/>
        <v>si</v>
      </c>
      <c r="Q782" s="23" t="str" cm="1">
        <f t="array" aca="1" ref="Q782" ca="1">_xlfn.IFS(J782="no","no",$B$10="si","si")</f>
        <v>no</v>
      </c>
    </row>
    <row r="783" spans="1:17" x14ac:dyDescent="0.3">
      <c r="A783" s="63" t="s">
        <v>9928</v>
      </c>
      <c r="B783" s="224" t="s">
        <v>44</v>
      </c>
      <c r="C783" s="225" t="s">
        <v>3193</v>
      </c>
      <c r="D783" s="38" t="s">
        <v>57</v>
      </c>
      <c r="E783" s="37" t="s">
        <v>9929</v>
      </c>
      <c r="F783" s="38" t="s">
        <v>155</v>
      </c>
      <c r="G783" s="39" t="s">
        <v>9930</v>
      </c>
      <c r="H783" s="40">
        <v>43495</v>
      </c>
      <c r="I783" s="41">
        <f>Table16[[#This Row],[Fecha 
de 
expedición]]+1461</f>
        <v>44956</v>
      </c>
      <c r="J783" s="244" t="str">
        <f t="shared" ca="1" si="37"/>
        <v>no</v>
      </c>
      <c r="K783" s="8" t="str">
        <f t="shared" ca="1" si="39"/>
        <v/>
      </c>
      <c r="L783" s="8"/>
      <c r="M783" s="8" t="str">
        <f t="shared" ca="1" si="38"/>
        <v>si</v>
      </c>
      <c r="Q783" s="23" t="str" cm="1">
        <f t="array" aca="1" ref="Q783" ca="1">_xlfn.IFS(J783="no","no",$B$10="si","si")</f>
        <v>no</v>
      </c>
    </row>
    <row r="784" spans="1:17" x14ac:dyDescent="0.3">
      <c r="A784" s="63" t="s">
        <v>3196</v>
      </c>
      <c r="B784" s="224" t="s">
        <v>44</v>
      </c>
      <c r="C784" s="225" t="s">
        <v>3197</v>
      </c>
      <c r="D784" s="38" t="s">
        <v>46</v>
      </c>
      <c r="E784" s="37" t="s">
        <v>3198</v>
      </c>
      <c r="F784" s="38" t="s">
        <v>425</v>
      </c>
      <c r="G784" s="39" t="s">
        <v>9931</v>
      </c>
      <c r="H784" s="40">
        <v>43578</v>
      </c>
      <c r="I784" s="41">
        <f>Table16[[#This Row],[Fecha 
de 
expedición]]+1461</f>
        <v>45039</v>
      </c>
      <c r="J784" s="244" t="str">
        <f t="shared" ca="1" si="37"/>
        <v>no</v>
      </c>
      <c r="K784" s="8" t="str">
        <f t="shared" ca="1" si="39"/>
        <v/>
      </c>
      <c r="L784" s="8"/>
      <c r="M784" s="8" t="str">
        <f t="shared" ca="1" si="38"/>
        <v>si</v>
      </c>
      <c r="Q784" s="23" t="str" cm="1">
        <f t="array" aca="1" ref="Q784" ca="1">_xlfn.IFS(J784="no","no",$B$10="si","si")</f>
        <v>no</v>
      </c>
    </row>
    <row r="785" spans="1:17" x14ac:dyDescent="0.3">
      <c r="A785" s="63" t="s">
        <v>3200</v>
      </c>
      <c r="B785" s="224" t="s">
        <v>44</v>
      </c>
      <c r="C785" s="225" t="s">
        <v>3201</v>
      </c>
      <c r="D785" s="38" t="s">
        <v>57</v>
      </c>
      <c r="E785" s="37" t="s">
        <v>3202</v>
      </c>
      <c r="F785" s="38" t="s">
        <v>74</v>
      </c>
      <c r="G785" s="39" t="s">
        <v>9932</v>
      </c>
      <c r="H785" s="40">
        <v>43670</v>
      </c>
      <c r="I785" s="41">
        <f>Table16[[#This Row],[Fecha 
de 
expedición]]+1461</f>
        <v>45131</v>
      </c>
      <c r="J785" s="244" t="str">
        <f t="shared" ref="J785:J848" ca="1" si="40">IF(I785&gt;=TODAY(),"si","no")</f>
        <v>no</v>
      </c>
      <c r="K785" s="8" t="str">
        <f t="shared" ca="1" si="39"/>
        <v/>
      </c>
      <c r="L785" s="8"/>
      <c r="M785" s="8" t="str">
        <f t="shared" ref="M785:M848" ca="1" si="41">IF(AND(J785="no",$B$10="si"),"si","no")</f>
        <v>si</v>
      </c>
      <c r="Q785" s="23" t="str" cm="1">
        <f t="array" aca="1" ref="Q785" ca="1">_xlfn.IFS(J785="no","no",$B$10="si","si")</f>
        <v>no</v>
      </c>
    </row>
    <row r="786" spans="1:17" x14ac:dyDescent="0.3">
      <c r="A786" s="63" t="s">
        <v>3204</v>
      </c>
      <c r="B786" s="224" t="s">
        <v>44</v>
      </c>
      <c r="C786" s="225" t="s">
        <v>3205</v>
      </c>
      <c r="D786" s="38" t="s">
        <v>57</v>
      </c>
      <c r="E786" s="37" t="s">
        <v>3206</v>
      </c>
      <c r="F786" s="38" t="s">
        <v>155</v>
      </c>
      <c r="G786" s="39" t="s">
        <v>9933</v>
      </c>
      <c r="H786" s="40">
        <v>43391</v>
      </c>
      <c r="I786" s="41">
        <f>Table16[[#This Row],[Fecha 
de 
expedición]]+1461</f>
        <v>44852</v>
      </c>
      <c r="J786" s="244" t="str">
        <f t="shared" ca="1" si="40"/>
        <v>no</v>
      </c>
      <c r="K786" s="8" t="str">
        <f t="shared" ca="1" si="39"/>
        <v/>
      </c>
      <c r="L786" s="8"/>
      <c r="M786" s="8" t="str">
        <f t="shared" ca="1" si="41"/>
        <v>si</v>
      </c>
      <c r="Q786" s="23" t="str" cm="1">
        <f t="array" aca="1" ref="Q786" ca="1">_xlfn.IFS(J786="no","no",$B$10="si","si")</f>
        <v>no</v>
      </c>
    </row>
    <row r="787" spans="1:17" x14ac:dyDescent="0.3">
      <c r="A787" s="63" t="s">
        <v>3208</v>
      </c>
      <c r="B787" s="224" t="s">
        <v>44</v>
      </c>
      <c r="C787" s="225" t="s">
        <v>3209</v>
      </c>
      <c r="D787" s="38" t="s">
        <v>57</v>
      </c>
      <c r="E787" s="37" t="s">
        <v>9934</v>
      </c>
      <c r="F787" s="38" t="s">
        <v>204</v>
      </c>
      <c r="G787" s="39" t="s">
        <v>9935</v>
      </c>
      <c r="H787" s="40">
        <v>43495</v>
      </c>
      <c r="I787" s="41">
        <f>Table16[[#This Row],[Fecha 
de 
expedición]]+1461</f>
        <v>44956</v>
      </c>
      <c r="J787" s="244" t="str">
        <f t="shared" ca="1" si="40"/>
        <v>no</v>
      </c>
      <c r="K787" s="8" t="str">
        <f t="shared" ca="1" si="39"/>
        <v/>
      </c>
      <c r="L787" s="8"/>
      <c r="M787" s="8" t="str">
        <f t="shared" ca="1" si="41"/>
        <v>si</v>
      </c>
      <c r="Q787" s="23" t="str" cm="1">
        <f t="array" aca="1" ref="Q787" ca="1">_xlfn.IFS(J787="no","no",$B$10="si","si")</f>
        <v>no</v>
      </c>
    </row>
    <row r="788" spans="1:17" x14ac:dyDescent="0.3">
      <c r="A788" s="63" t="s">
        <v>3212</v>
      </c>
      <c r="B788" s="224" t="s">
        <v>44</v>
      </c>
      <c r="C788" s="225" t="s">
        <v>3213</v>
      </c>
      <c r="D788" s="38" t="s">
        <v>57</v>
      </c>
      <c r="E788" s="37" t="s">
        <v>3214</v>
      </c>
      <c r="F788" s="38" t="s">
        <v>704</v>
      </c>
      <c r="G788" s="39" t="s">
        <v>3215</v>
      </c>
      <c r="H788" s="40">
        <v>43329</v>
      </c>
      <c r="I788" s="41">
        <f>Table16[[#This Row],[Fecha 
de 
expedición]]+1461</f>
        <v>44790</v>
      </c>
      <c r="J788" s="244" t="str">
        <f t="shared" ca="1" si="40"/>
        <v>no</v>
      </c>
      <c r="K788" s="8" t="str">
        <f t="shared" ca="1" si="39"/>
        <v/>
      </c>
      <c r="L788" s="8"/>
      <c r="M788" s="8" t="str">
        <f t="shared" ca="1" si="41"/>
        <v>si</v>
      </c>
      <c r="Q788" s="23" t="str" cm="1">
        <f t="array" aca="1" ref="Q788" ca="1">_xlfn.IFS(J788="no","no",$B$10="si","si")</f>
        <v>no</v>
      </c>
    </row>
    <row r="789" spans="1:17" x14ac:dyDescent="0.3">
      <c r="A789" s="63" t="s">
        <v>3216</v>
      </c>
      <c r="B789" s="224" t="s">
        <v>44</v>
      </c>
      <c r="C789" s="225" t="s">
        <v>3217</v>
      </c>
      <c r="D789" s="38" t="s">
        <v>57</v>
      </c>
      <c r="E789" s="37" t="s">
        <v>3218</v>
      </c>
      <c r="F789" s="38" t="s">
        <v>168</v>
      </c>
      <c r="G789" s="39" t="s">
        <v>3219</v>
      </c>
      <c r="H789" s="40">
        <v>44328</v>
      </c>
      <c r="I789" s="41">
        <f>Table16[[#This Row],[Fecha 
de 
expedición]]+1461</f>
        <v>45789</v>
      </c>
      <c r="J789" s="244" t="str">
        <f t="shared" ca="1" si="40"/>
        <v>si</v>
      </c>
      <c r="K789" s="8" t="str">
        <f t="shared" ca="1" si="39"/>
        <v/>
      </c>
      <c r="L789" s="8"/>
      <c r="M789" s="8" t="str">
        <f t="shared" ca="1" si="41"/>
        <v>no</v>
      </c>
      <c r="Q789" s="23" t="str" cm="1">
        <f t="array" aca="1" ref="Q789" ca="1">_xlfn.IFS(J789="no","no",$B$10="si","si")</f>
        <v>si</v>
      </c>
    </row>
    <row r="790" spans="1:17" x14ac:dyDescent="0.3">
      <c r="A790" s="63" t="s">
        <v>3220</v>
      </c>
      <c r="B790" s="224" t="s">
        <v>44</v>
      </c>
      <c r="C790" s="225" t="s">
        <v>3221</v>
      </c>
      <c r="D790" s="38" t="s">
        <v>57</v>
      </c>
      <c r="E790" s="37" t="s">
        <v>3222</v>
      </c>
      <c r="F790" s="38" t="s">
        <v>709</v>
      </c>
      <c r="G790" s="39" t="s">
        <v>3223</v>
      </c>
      <c r="H790" s="40">
        <v>43754</v>
      </c>
      <c r="I790" s="41">
        <f>Table16[[#This Row],[Fecha 
de 
expedición]]+1461</f>
        <v>45215</v>
      </c>
      <c r="J790" s="244" t="str">
        <f t="shared" ca="1" si="40"/>
        <v>si</v>
      </c>
      <c r="K790" s="8" t="str">
        <f t="shared" ca="1" si="39"/>
        <v/>
      </c>
      <c r="L790" s="8"/>
      <c r="M790" s="8" t="str">
        <f t="shared" ca="1" si="41"/>
        <v>no</v>
      </c>
      <c r="Q790" s="23" t="str" cm="1">
        <f t="array" aca="1" ref="Q790" ca="1">_xlfn.IFS(J790="no","no",$B$10="si","si")</f>
        <v>si</v>
      </c>
    </row>
    <row r="791" spans="1:17" x14ac:dyDescent="0.3">
      <c r="A791" s="61" t="s">
        <v>3224</v>
      </c>
      <c r="B791" s="224" t="s">
        <v>44</v>
      </c>
      <c r="C791" s="225" t="s">
        <v>3225</v>
      </c>
      <c r="D791" s="38" t="s">
        <v>57</v>
      </c>
      <c r="E791" s="235" t="s">
        <v>3226</v>
      </c>
      <c r="F791" s="38" t="s">
        <v>94</v>
      </c>
      <c r="G791" s="39" t="s">
        <v>3227</v>
      </c>
      <c r="H791" s="81">
        <v>44748</v>
      </c>
      <c r="I791" s="84">
        <f>Table16[[#This Row],[Fecha 
de 
expedición]]+1461</f>
        <v>46209</v>
      </c>
      <c r="J791" s="244" t="str">
        <f t="shared" ca="1" si="40"/>
        <v>si</v>
      </c>
      <c r="K791" s="8" t="str">
        <f t="shared" ca="1" si="39"/>
        <v/>
      </c>
      <c r="L791" s="8"/>
      <c r="M791" s="8" t="str">
        <f t="shared" ca="1" si="41"/>
        <v>no</v>
      </c>
      <c r="Q791" s="23" t="str" cm="1">
        <f t="array" aca="1" ref="Q791" ca="1">_xlfn.IFS(J791="no","no",$B$10="si","si")</f>
        <v>si</v>
      </c>
    </row>
    <row r="792" spans="1:17" x14ac:dyDescent="0.3">
      <c r="A792" s="61" t="s">
        <v>3228</v>
      </c>
      <c r="B792" s="224" t="s">
        <v>44</v>
      </c>
      <c r="C792" s="225" t="s">
        <v>3229</v>
      </c>
      <c r="D792" s="38" t="s">
        <v>57</v>
      </c>
      <c r="E792" s="235" t="s">
        <v>3230</v>
      </c>
      <c r="F792" s="38" t="s">
        <v>844</v>
      </c>
      <c r="G792" s="39" t="s">
        <v>3231</v>
      </c>
      <c r="H792" s="81">
        <v>44743</v>
      </c>
      <c r="I792" s="84">
        <f>Table16[[#This Row],[Fecha 
de 
expedición]]+1461</f>
        <v>46204</v>
      </c>
      <c r="J792" s="244" t="str">
        <f t="shared" ca="1" si="40"/>
        <v>si</v>
      </c>
      <c r="K792" s="8" t="str">
        <f t="shared" ca="1" si="39"/>
        <v/>
      </c>
      <c r="L792" s="8"/>
      <c r="M792" s="8" t="str">
        <f t="shared" ca="1" si="41"/>
        <v>no</v>
      </c>
      <c r="Q792" s="23" t="str" cm="1">
        <f t="array" aca="1" ref="Q792" ca="1">_xlfn.IFS(J792="no","no",$B$10="si","si")</f>
        <v>si</v>
      </c>
    </row>
    <row r="793" spans="1:17" x14ac:dyDescent="0.3">
      <c r="A793" s="61" t="s">
        <v>3232</v>
      </c>
      <c r="B793" s="224" t="s">
        <v>44</v>
      </c>
      <c r="C793" s="225" t="s">
        <v>3233</v>
      </c>
      <c r="D793" s="38" t="s">
        <v>46</v>
      </c>
      <c r="E793" s="235" t="s">
        <v>3234</v>
      </c>
      <c r="F793" s="38" t="s">
        <v>48</v>
      </c>
      <c r="G793" s="39" t="s">
        <v>3235</v>
      </c>
      <c r="H793" s="81">
        <v>44719</v>
      </c>
      <c r="I793" s="84">
        <f>Table16[[#This Row],[Fecha 
de 
expedición]]+1461</f>
        <v>46180</v>
      </c>
      <c r="J793" s="244" t="str">
        <f t="shared" ca="1" si="40"/>
        <v>si</v>
      </c>
      <c r="K793" s="8" t="str">
        <f t="shared" ca="1" si="39"/>
        <v/>
      </c>
      <c r="L793" s="8"/>
      <c r="M793" s="8" t="str">
        <f t="shared" ca="1" si="41"/>
        <v>no</v>
      </c>
      <c r="Q793" s="23" t="str" cm="1">
        <f t="array" aca="1" ref="Q793" ca="1">_xlfn.IFS(J793="no","no",$B$10="si","si")</f>
        <v>si</v>
      </c>
    </row>
    <row r="794" spans="1:17" x14ac:dyDescent="0.3">
      <c r="A794" s="63" t="s">
        <v>9936</v>
      </c>
      <c r="B794" s="224" t="s">
        <v>44</v>
      </c>
      <c r="C794" s="225" t="s">
        <v>3237</v>
      </c>
      <c r="D794" s="38" t="s">
        <v>57</v>
      </c>
      <c r="E794" s="37" t="s">
        <v>3238</v>
      </c>
      <c r="F794" s="38" t="s">
        <v>69</v>
      </c>
      <c r="G794" s="39" t="s">
        <v>9937</v>
      </c>
      <c r="H794" s="40">
        <v>43564</v>
      </c>
      <c r="I794" s="41">
        <f>Table16[[#This Row],[Fecha 
de 
expedición]]+1461</f>
        <v>45025</v>
      </c>
      <c r="J794" s="244" t="str">
        <f t="shared" ca="1" si="40"/>
        <v>no</v>
      </c>
      <c r="K794" s="8" t="str">
        <f t="shared" ca="1" si="39"/>
        <v/>
      </c>
      <c r="L794" s="8"/>
      <c r="M794" s="8" t="str">
        <f t="shared" ca="1" si="41"/>
        <v>si</v>
      </c>
      <c r="Q794" s="23" t="str" cm="1">
        <f t="array" aca="1" ref="Q794" ca="1">_xlfn.IFS(J794="no","no",$B$10="si","si")</f>
        <v>no</v>
      </c>
    </row>
    <row r="795" spans="1:17" x14ac:dyDescent="0.3">
      <c r="A795" s="61" t="s">
        <v>3240</v>
      </c>
      <c r="B795" s="224" t="s">
        <v>44</v>
      </c>
      <c r="C795" s="225" t="s">
        <v>3241</v>
      </c>
      <c r="D795" s="38" t="s">
        <v>57</v>
      </c>
      <c r="E795" s="58" t="s">
        <v>3242</v>
      </c>
      <c r="F795" s="38" t="s">
        <v>74</v>
      </c>
      <c r="G795" s="39" t="s">
        <v>3243</v>
      </c>
      <c r="H795" s="40">
        <v>44427</v>
      </c>
      <c r="I795" s="41">
        <f>Table16[[#This Row],[Fecha 
de 
expedición]]+1461</f>
        <v>45888</v>
      </c>
      <c r="J795" s="244" t="str">
        <f t="shared" ca="1" si="40"/>
        <v>si</v>
      </c>
      <c r="K795" s="8" t="str">
        <f t="shared" ca="1" si="39"/>
        <v/>
      </c>
      <c r="L795" s="8"/>
      <c r="M795" s="8" t="str">
        <f t="shared" ca="1" si="41"/>
        <v>no</v>
      </c>
      <c r="Q795" s="23" t="str" cm="1">
        <f t="array" aca="1" ref="Q795" ca="1">_xlfn.IFS(J795="no","no",$B$10="si","si")</f>
        <v>si</v>
      </c>
    </row>
    <row r="796" spans="1:17" x14ac:dyDescent="0.3">
      <c r="A796" s="63" t="s">
        <v>3244</v>
      </c>
      <c r="B796" s="224" t="s">
        <v>44</v>
      </c>
      <c r="C796" s="225" t="s">
        <v>3245</v>
      </c>
      <c r="D796" s="38" t="s">
        <v>46</v>
      </c>
      <c r="E796" s="37" t="s">
        <v>3246</v>
      </c>
      <c r="F796" s="38" t="s">
        <v>204</v>
      </c>
      <c r="G796" s="39" t="s">
        <v>9938</v>
      </c>
      <c r="H796" s="40">
        <v>43564</v>
      </c>
      <c r="I796" s="41">
        <f>Table16[[#This Row],[Fecha 
de 
expedición]]+1461</f>
        <v>45025</v>
      </c>
      <c r="J796" s="244" t="str">
        <f t="shared" ca="1" si="40"/>
        <v>no</v>
      </c>
      <c r="K796" s="8" t="str">
        <f t="shared" ca="1" si="39"/>
        <v/>
      </c>
      <c r="L796" s="8"/>
      <c r="M796" s="8" t="str">
        <f t="shared" ca="1" si="41"/>
        <v>si</v>
      </c>
      <c r="Q796" s="23" t="str" cm="1">
        <f t="array" aca="1" ref="Q796" ca="1">_xlfn.IFS(J796="no","no",$B$10="si","si")</f>
        <v>no</v>
      </c>
    </row>
    <row r="797" spans="1:17" x14ac:dyDescent="0.3">
      <c r="A797" s="63" t="s">
        <v>3248</v>
      </c>
      <c r="B797" s="224" t="s">
        <v>44</v>
      </c>
      <c r="C797" s="225" t="s">
        <v>3249</v>
      </c>
      <c r="D797" s="38" t="s">
        <v>46</v>
      </c>
      <c r="E797" s="37" t="s">
        <v>3250</v>
      </c>
      <c r="F797" s="38" t="s">
        <v>508</v>
      </c>
      <c r="G797" s="39" t="s">
        <v>3251</v>
      </c>
      <c r="H797" s="40">
        <v>43584</v>
      </c>
      <c r="I797" s="41">
        <f>Table16[[#This Row],[Fecha 
de 
expedición]]+1461</f>
        <v>45045</v>
      </c>
      <c r="J797" s="244" t="str">
        <f t="shared" ca="1" si="40"/>
        <v>no</v>
      </c>
      <c r="K797" s="8" t="str">
        <f t="shared" ca="1" si="39"/>
        <v/>
      </c>
      <c r="L797" s="8"/>
      <c r="M797" s="8" t="str">
        <f t="shared" ca="1" si="41"/>
        <v>si</v>
      </c>
      <c r="Q797" s="23" t="str" cm="1">
        <f t="array" aca="1" ref="Q797" ca="1">_xlfn.IFS(J797="no","no",$B$10="si","si")</f>
        <v>no</v>
      </c>
    </row>
    <row r="798" spans="1:17" x14ac:dyDescent="0.3">
      <c r="A798" s="63" t="s">
        <v>3252</v>
      </c>
      <c r="B798" s="224" t="s">
        <v>44</v>
      </c>
      <c r="C798" s="225" t="s">
        <v>3253</v>
      </c>
      <c r="D798" s="38" t="s">
        <v>57</v>
      </c>
      <c r="E798" s="37" t="s">
        <v>3254</v>
      </c>
      <c r="F798" s="38" t="s">
        <v>124</v>
      </c>
      <c r="G798" s="39" t="s">
        <v>3255</v>
      </c>
      <c r="H798" s="40">
        <v>43608</v>
      </c>
      <c r="I798" s="41">
        <f>Table16[[#This Row],[Fecha 
de 
expedición]]+1461</f>
        <v>45069</v>
      </c>
      <c r="J798" s="244" t="str">
        <f t="shared" ca="1" si="40"/>
        <v>no</v>
      </c>
      <c r="K798" s="8" t="str">
        <f t="shared" ca="1" si="39"/>
        <v/>
      </c>
      <c r="L798" s="8"/>
      <c r="M798" s="8" t="str">
        <f t="shared" ca="1" si="41"/>
        <v>si</v>
      </c>
      <c r="Q798" s="23" t="str" cm="1">
        <f t="array" aca="1" ref="Q798" ca="1">_xlfn.IFS(J798="no","no",$B$10="si","si")</f>
        <v>no</v>
      </c>
    </row>
    <row r="799" spans="1:17" x14ac:dyDescent="0.3">
      <c r="A799" s="63" t="s">
        <v>3256</v>
      </c>
      <c r="B799" s="224" t="s">
        <v>44</v>
      </c>
      <c r="C799" s="225" t="s">
        <v>3257</v>
      </c>
      <c r="D799" s="38" t="s">
        <v>57</v>
      </c>
      <c r="E799" s="37" t="s">
        <v>3258</v>
      </c>
      <c r="F799" s="38" t="s">
        <v>74</v>
      </c>
      <c r="G799" s="39" t="s">
        <v>3259</v>
      </c>
      <c r="H799" s="40">
        <v>43706</v>
      </c>
      <c r="I799" s="41">
        <f>Table16[[#This Row],[Fecha 
de 
expedición]]+1461</f>
        <v>45167</v>
      </c>
      <c r="J799" s="244" t="str">
        <f t="shared" ca="1" si="40"/>
        <v>si</v>
      </c>
      <c r="K799" s="8" t="str">
        <f t="shared" ref="K799:K862" ca="1" si="42">IF(ABS(_xlfn.DAYS(TODAY(),I799))&lt;$B$9,"Debe renovar licencia luego de curso de 8 horas","")</f>
        <v>Debe renovar licencia luego de curso de 8 horas</v>
      </c>
      <c r="L799" s="8"/>
      <c r="M799" s="8" t="str">
        <f t="shared" ca="1" si="41"/>
        <v>no</v>
      </c>
      <c r="Q799" s="23" t="str" cm="1">
        <f t="array" aca="1" ref="Q799" ca="1">_xlfn.IFS(J799="no","no",$B$10="si","si")</f>
        <v>si</v>
      </c>
    </row>
    <row r="800" spans="1:17" x14ac:dyDescent="0.3">
      <c r="A800" s="63" t="s">
        <v>3260</v>
      </c>
      <c r="B800" s="224" t="s">
        <v>44</v>
      </c>
      <c r="C800" s="225" t="s">
        <v>3261</v>
      </c>
      <c r="D800" s="38" t="s">
        <v>46</v>
      </c>
      <c r="E800" s="37" t="s">
        <v>3262</v>
      </c>
      <c r="F800" s="38" t="s">
        <v>48</v>
      </c>
      <c r="G800" s="39" t="s">
        <v>9941</v>
      </c>
      <c r="H800" s="40">
        <v>43578</v>
      </c>
      <c r="I800" s="41">
        <f>Table16[[#This Row],[Fecha 
de 
expedición]]+1461</f>
        <v>45039</v>
      </c>
      <c r="J800" s="244" t="str">
        <f t="shared" ca="1" si="40"/>
        <v>no</v>
      </c>
      <c r="K800" s="8" t="str">
        <f t="shared" ca="1" si="42"/>
        <v/>
      </c>
      <c r="L800" s="8"/>
      <c r="M800" s="8" t="str">
        <f t="shared" ca="1" si="41"/>
        <v>si</v>
      </c>
      <c r="Q800" s="23" t="str" cm="1">
        <f t="array" aca="1" ref="Q800" ca="1">_xlfn.IFS(J800="no","no",$B$10="si","si")</f>
        <v>no</v>
      </c>
    </row>
    <row r="801" spans="1:17" x14ac:dyDescent="0.3">
      <c r="A801" s="63" t="s">
        <v>3264</v>
      </c>
      <c r="B801" s="224" t="s">
        <v>44</v>
      </c>
      <c r="C801" s="225" t="s">
        <v>3265</v>
      </c>
      <c r="D801" s="38" t="s">
        <v>46</v>
      </c>
      <c r="E801" s="37" t="s">
        <v>9942</v>
      </c>
      <c r="F801" s="38" t="s">
        <v>619</v>
      </c>
      <c r="G801" s="39" t="s">
        <v>9943</v>
      </c>
      <c r="H801" s="40">
        <v>43532</v>
      </c>
      <c r="I801" s="41">
        <f>Table16[[#This Row],[Fecha 
de 
expedición]]+1461</f>
        <v>44993</v>
      </c>
      <c r="J801" s="244" t="str">
        <f t="shared" ca="1" si="40"/>
        <v>no</v>
      </c>
      <c r="K801" s="8" t="str">
        <f t="shared" ca="1" si="42"/>
        <v/>
      </c>
      <c r="L801" s="8"/>
      <c r="M801" s="8" t="str">
        <f t="shared" ca="1" si="41"/>
        <v>si</v>
      </c>
      <c r="Q801" s="23" t="str" cm="1">
        <f t="array" aca="1" ref="Q801" ca="1">_xlfn.IFS(J801="no","no",$B$10="si","si")</f>
        <v>no</v>
      </c>
    </row>
    <row r="802" spans="1:17" x14ac:dyDescent="0.3">
      <c r="A802" s="61" t="s">
        <v>3268</v>
      </c>
      <c r="B802" s="224" t="s">
        <v>44</v>
      </c>
      <c r="C802" s="225" t="s">
        <v>3269</v>
      </c>
      <c r="D802" s="38" t="s">
        <v>57</v>
      </c>
      <c r="E802" s="235" t="s">
        <v>3270</v>
      </c>
      <c r="F802" s="38" t="s">
        <v>94</v>
      </c>
      <c r="G802" s="39" t="s">
        <v>3271</v>
      </c>
      <c r="H802" s="81">
        <v>44649</v>
      </c>
      <c r="I802" s="84">
        <f>Table16[[#This Row],[Fecha 
de 
expedición]]+1461</f>
        <v>46110</v>
      </c>
      <c r="J802" s="244" t="str">
        <f t="shared" ca="1" si="40"/>
        <v>si</v>
      </c>
      <c r="K802" s="8" t="str">
        <f t="shared" ca="1" si="42"/>
        <v/>
      </c>
      <c r="L802" s="8"/>
      <c r="M802" s="8" t="str">
        <f t="shared" ca="1" si="41"/>
        <v>no</v>
      </c>
      <c r="Q802" s="23" t="str" cm="1">
        <f t="array" aca="1" ref="Q802" ca="1">_xlfn.IFS(J802="no","no",$B$10="si","si")</f>
        <v>si</v>
      </c>
    </row>
    <row r="803" spans="1:17" x14ac:dyDescent="0.3">
      <c r="A803" s="63" t="s">
        <v>3272</v>
      </c>
      <c r="B803" s="224" t="s">
        <v>44</v>
      </c>
      <c r="C803" s="225" t="s">
        <v>3273</v>
      </c>
      <c r="D803" s="38" t="s">
        <v>57</v>
      </c>
      <c r="E803" s="37" t="s">
        <v>3274</v>
      </c>
      <c r="F803" s="38" t="s">
        <v>74</v>
      </c>
      <c r="G803" s="39" t="s">
        <v>3275</v>
      </c>
      <c r="H803" s="40">
        <v>43819</v>
      </c>
      <c r="I803" s="41">
        <f>Table16[[#This Row],[Fecha 
de 
expedición]]+1461</f>
        <v>45280</v>
      </c>
      <c r="J803" s="244" t="str">
        <f t="shared" ca="1" si="40"/>
        <v>si</v>
      </c>
      <c r="K803" s="8" t="str">
        <f t="shared" ca="1" si="42"/>
        <v/>
      </c>
      <c r="L803" s="8"/>
      <c r="M803" s="8" t="str">
        <f t="shared" ca="1" si="41"/>
        <v>no</v>
      </c>
      <c r="Q803" s="23" t="str" cm="1">
        <f t="array" aca="1" ref="Q803" ca="1">_xlfn.IFS(J803="no","no",$B$10="si","si")</f>
        <v>si</v>
      </c>
    </row>
    <row r="804" spans="1:17" x14ac:dyDescent="0.3">
      <c r="A804" s="63" t="s">
        <v>3276</v>
      </c>
      <c r="B804" s="224" t="s">
        <v>44</v>
      </c>
      <c r="C804" s="225" t="s">
        <v>3277</v>
      </c>
      <c r="D804" s="38" t="s">
        <v>57</v>
      </c>
      <c r="E804" s="37" t="s">
        <v>3278</v>
      </c>
      <c r="F804" s="38" t="s">
        <v>994</v>
      </c>
      <c r="G804" s="39" t="s">
        <v>9944</v>
      </c>
      <c r="H804" s="40">
        <v>43578</v>
      </c>
      <c r="I804" s="41">
        <f>Table16[[#This Row],[Fecha 
de 
expedición]]+1461</f>
        <v>45039</v>
      </c>
      <c r="J804" s="244" t="str">
        <f t="shared" ca="1" si="40"/>
        <v>no</v>
      </c>
      <c r="K804" s="8" t="str">
        <f t="shared" ca="1" si="42"/>
        <v/>
      </c>
      <c r="L804" s="8"/>
      <c r="M804" s="8" t="str">
        <f t="shared" ca="1" si="41"/>
        <v>si</v>
      </c>
      <c r="Q804" s="23" t="str" cm="1">
        <f t="array" aca="1" ref="Q804" ca="1">_xlfn.IFS(J804="no","no",$B$10="si","si")</f>
        <v>no</v>
      </c>
    </row>
    <row r="805" spans="1:17" x14ac:dyDescent="0.3">
      <c r="A805" s="61" t="s">
        <v>3280</v>
      </c>
      <c r="B805" s="224" t="s">
        <v>44</v>
      </c>
      <c r="C805" s="225" t="s">
        <v>3281</v>
      </c>
      <c r="D805" s="38" t="s">
        <v>57</v>
      </c>
      <c r="E805" s="235" t="s">
        <v>3282</v>
      </c>
      <c r="F805" s="38" t="s">
        <v>709</v>
      </c>
      <c r="G805" s="39" t="s">
        <v>3283</v>
      </c>
      <c r="H805" s="81">
        <v>44671</v>
      </c>
      <c r="I805" s="84">
        <f>Table16[[#This Row],[Fecha 
de 
expedición]]+1461</f>
        <v>46132</v>
      </c>
      <c r="J805" s="244" t="str">
        <f t="shared" ca="1" si="40"/>
        <v>si</v>
      </c>
      <c r="K805" s="8" t="str">
        <f t="shared" ca="1" si="42"/>
        <v/>
      </c>
      <c r="L805" s="8"/>
      <c r="M805" s="8" t="str">
        <f t="shared" ca="1" si="41"/>
        <v>no</v>
      </c>
      <c r="Q805" s="23" t="str" cm="1">
        <f t="array" aca="1" ref="Q805" ca="1">_xlfn.IFS(J805="no","no",$B$10="si","si")</f>
        <v>si</v>
      </c>
    </row>
    <row r="806" spans="1:17" x14ac:dyDescent="0.3">
      <c r="A806" s="63" t="s">
        <v>3284</v>
      </c>
      <c r="B806" s="224" t="s">
        <v>44</v>
      </c>
      <c r="C806" s="225" t="s">
        <v>3285</v>
      </c>
      <c r="D806" s="38" t="s">
        <v>57</v>
      </c>
      <c r="E806" s="37" t="s">
        <v>3286</v>
      </c>
      <c r="F806" s="38" t="s">
        <v>194</v>
      </c>
      <c r="G806" s="39" t="s">
        <v>3287</v>
      </c>
      <c r="H806" s="40">
        <v>44331</v>
      </c>
      <c r="I806" s="41">
        <f>Table16[[#This Row],[Fecha 
de 
expedición]]+1461</f>
        <v>45792</v>
      </c>
      <c r="J806" s="244" t="str">
        <f t="shared" ca="1" si="40"/>
        <v>si</v>
      </c>
      <c r="K806" s="8" t="str">
        <f t="shared" ca="1" si="42"/>
        <v/>
      </c>
      <c r="L806" s="8"/>
      <c r="M806" s="8" t="str">
        <f t="shared" ca="1" si="41"/>
        <v>no</v>
      </c>
      <c r="Q806" s="23" t="str" cm="1">
        <f t="array" aca="1" ref="Q806" ca="1">_xlfn.IFS(J806="no","no",$B$10="si","si")</f>
        <v>si</v>
      </c>
    </row>
    <row r="807" spans="1:17" x14ac:dyDescent="0.3">
      <c r="A807" s="213" t="s">
        <v>3288</v>
      </c>
      <c r="B807" s="226" t="s">
        <v>44</v>
      </c>
      <c r="C807" s="227" t="s">
        <v>3289</v>
      </c>
      <c r="D807" s="214" t="s">
        <v>57</v>
      </c>
      <c r="E807" s="178" t="s">
        <v>3290</v>
      </c>
      <c r="F807" s="45" t="s">
        <v>678</v>
      </c>
      <c r="G807" s="46" t="s">
        <v>3291</v>
      </c>
      <c r="H807" s="211">
        <v>44910</v>
      </c>
      <c r="I807" s="41">
        <f>Table16[[#This Row],[Fecha 
de 
expedición]]+1461</f>
        <v>46371</v>
      </c>
      <c r="J807" s="228" t="str">
        <f t="shared" ca="1" si="40"/>
        <v>si</v>
      </c>
      <c r="K807" s="8" t="str">
        <f t="shared" ca="1" si="42"/>
        <v/>
      </c>
      <c r="L807" s="8"/>
      <c r="M807" s="8" t="str">
        <f t="shared" ca="1" si="41"/>
        <v>no</v>
      </c>
      <c r="Q807" s="23" t="str" cm="1">
        <f t="array" aca="1" ref="Q807" ca="1">_xlfn.IFS(J807="no","no",$B$10="si","si")</f>
        <v>si</v>
      </c>
    </row>
    <row r="808" spans="1:17" x14ac:dyDescent="0.3">
      <c r="A808" s="63" t="s">
        <v>3292</v>
      </c>
      <c r="B808" s="224" t="s">
        <v>44</v>
      </c>
      <c r="C808" s="225" t="s">
        <v>3293</v>
      </c>
      <c r="D808" s="38" t="s">
        <v>57</v>
      </c>
      <c r="E808" s="37" t="s">
        <v>3294</v>
      </c>
      <c r="F808" s="38" t="s">
        <v>155</v>
      </c>
      <c r="G808" s="39" t="s">
        <v>3295</v>
      </c>
      <c r="H808" s="40">
        <v>44336</v>
      </c>
      <c r="I808" s="41">
        <f>Table16[[#This Row],[Fecha 
de 
expedición]]+1461</f>
        <v>45797</v>
      </c>
      <c r="J808" s="244" t="str">
        <f t="shared" ca="1" si="40"/>
        <v>si</v>
      </c>
      <c r="K808" s="8" t="str">
        <f t="shared" ca="1" si="42"/>
        <v/>
      </c>
      <c r="L808" s="8"/>
      <c r="M808" s="8" t="str">
        <f t="shared" ca="1" si="41"/>
        <v>no</v>
      </c>
      <c r="Q808" s="23" t="str" cm="1">
        <f t="array" aca="1" ref="Q808" ca="1">_xlfn.IFS(J808="no","no",$B$10="si","si")</f>
        <v>si</v>
      </c>
    </row>
    <row r="809" spans="1:17" x14ac:dyDescent="0.3">
      <c r="A809" s="63" t="s">
        <v>3296</v>
      </c>
      <c r="B809" s="224" t="s">
        <v>44</v>
      </c>
      <c r="C809" s="225" t="s">
        <v>3297</v>
      </c>
      <c r="D809" s="38" t="s">
        <v>57</v>
      </c>
      <c r="E809" s="37" t="s">
        <v>3298</v>
      </c>
      <c r="F809" s="38" t="s">
        <v>555</v>
      </c>
      <c r="G809" s="39" t="s">
        <v>3299</v>
      </c>
      <c r="H809" s="40">
        <v>43728</v>
      </c>
      <c r="I809" s="41">
        <f>Table16[[#This Row],[Fecha 
de 
expedición]]+1461</f>
        <v>45189</v>
      </c>
      <c r="J809" s="244" t="str">
        <f t="shared" ca="1" si="40"/>
        <v>si</v>
      </c>
      <c r="K809" s="8" t="str">
        <f t="shared" ca="1" si="42"/>
        <v>Debe renovar licencia luego de curso de 8 horas</v>
      </c>
      <c r="L809" s="8"/>
      <c r="M809" s="8" t="str">
        <f t="shared" ca="1" si="41"/>
        <v>no</v>
      </c>
      <c r="Q809" s="23" t="str" cm="1">
        <f t="array" aca="1" ref="Q809" ca="1">_xlfn.IFS(J809="no","no",$B$10="si","si")</f>
        <v>si</v>
      </c>
    </row>
    <row r="810" spans="1:17" x14ac:dyDescent="0.3">
      <c r="A810" s="63" t="s">
        <v>3300</v>
      </c>
      <c r="B810" s="224" t="s">
        <v>44</v>
      </c>
      <c r="C810" s="225" t="s">
        <v>3301</v>
      </c>
      <c r="D810" s="38" t="s">
        <v>57</v>
      </c>
      <c r="E810" s="37" t="s">
        <v>3302</v>
      </c>
      <c r="F810" s="38" t="s">
        <v>453</v>
      </c>
      <c r="G810" s="39" t="s">
        <v>3303</v>
      </c>
      <c r="H810" s="40">
        <v>43706</v>
      </c>
      <c r="I810" s="41">
        <f>Table16[[#This Row],[Fecha 
de 
expedición]]+1461</f>
        <v>45167</v>
      </c>
      <c r="J810" s="244" t="str">
        <f t="shared" ca="1" si="40"/>
        <v>si</v>
      </c>
      <c r="K810" s="8" t="str">
        <f t="shared" ca="1" si="42"/>
        <v>Debe renovar licencia luego de curso de 8 horas</v>
      </c>
      <c r="L810" s="8"/>
      <c r="M810" s="8" t="str">
        <f t="shared" ca="1" si="41"/>
        <v>no</v>
      </c>
      <c r="Q810" s="23" t="str" cm="1">
        <f t="array" aca="1" ref="Q810" ca="1">_xlfn.IFS(J810="no","no",$B$10="si","si")</f>
        <v>si</v>
      </c>
    </row>
    <row r="811" spans="1:17" x14ac:dyDescent="0.3">
      <c r="A811" s="63" t="s">
        <v>3304</v>
      </c>
      <c r="B811" s="224" t="s">
        <v>44</v>
      </c>
      <c r="C811" s="225" t="s">
        <v>3305</v>
      </c>
      <c r="D811" s="38" t="s">
        <v>57</v>
      </c>
      <c r="E811" s="37" t="s">
        <v>3306</v>
      </c>
      <c r="F811" s="38" t="s">
        <v>430</v>
      </c>
      <c r="G811" s="39" t="s">
        <v>3307</v>
      </c>
      <c r="H811" s="40">
        <v>44337</v>
      </c>
      <c r="I811" s="41">
        <f>Table16[[#This Row],[Fecha 
de 
expedición]]+1461</f>
        <v>45798</v>
      </c>
      <c r="J811" s="244" t="str">
        <f t="shared" ca="1" si="40"/>
        <v>si</v>
      </c>
      <c r="K811" s="8" t="str">
        <f t="shared" ca="1" si="42"/>
        <v/>
      </c>
      <c r="L811" s="8"/>
      <c r="M811" s="8" t="str">
        <f t="shared" ca="1" si="41"/>
        <v>no</v>
      </c>
      <c r="Q811" s="23" t="str" cm="1">
        <f t="array" aca="1" ref="Q811" ca="1">_xlfn.IFS(J811="no","no",$B$10="si","si")</f>
        <v>si</v>
      </c>
    </row>
    <row r="812" spans="1:17" x14ac:dyDescent="0.3">
      <c r="A812" s="61" t="s">
        <v>3308</v>
      </c>
      <c r="B812" s="224" t="s">
        <v>44</v>
      </c>
      <c r="C812" s="225" t="s">
        <v>3309</v>
      </c>
      <c r="D812" s="38" t="s">
        <v>57</v>
      </c>
      <c r="E812" s="235" t="s">
        <v>3310</v>
      </c>
      <c r="F812" s="38" t="s">
        <v>69</v>
      </c>
      <c r="G812" s="39" t="s">
        <v>3311</v>
      </c>
      <c r="H812" s="81">
        <v>44719</v>
      </c>
      <c r="I812" s="84">
        <f>Table16[[#This Row],[Fecha 
de 
expedición]]+1461</f>
        <v>46180</v>
      </c>
      <c r="J812" s="244" t="str">
        <f t="shared" ca="1" si="40"/>
        <v>si</v>
      </c>
      <c r="K812" s="8" t="str">
        <f t="shared" ca="1" si="42"/>
        <v/>
      </c>
      <c r="L812" s="8"/>
      <c r="M812" s="8" t="str">
        <f t="shared" ca="1" si="41"/>
        <v>no</v>
      </c>
      <c r="Q812" s="23" t="str" cm="1">
        <f t="array" aca="1" ref="Q812" ca="1">_xlfn.IFS(J812="no","no",$B$10="si","si")</f>
        <v>si</v>
      </c>
    </row>
    <row r="813" spans="1:17" x14ac:dyDescent="0.3">
      <c r="A813" s="63" t="s">
        <v>3312</v>
      </c>
      <c r="B813" s="224" t="s">
        <v>44</v>
      </c>
      <c r="C813" s="225" t="s">
        <v>3313</v>
      </c>
      <c r="D813" s="38" t="s">
        <v>57</v>
      </c>
      <c r="E813" s="37" t="s">
        <v>3314</v>
      </c>
      <c r="F813" s="38" t="s">
        <v>237</v>
      </c>
      <c r="G813" s="39" t="s">
        <v>9945</v>
      </c>
      <c r="H813" s="40">
        <v>43628</v>
      </c>
      <c r="I813" s="41">
        <f>Table16[[#This Row],[Fecha 
de 
expedición]]+1461</f>
        <v>45089</v>
      </c>
      <c r="J813" s="244" t="str">
        <f t="shared" ca="1" si="40"/>
        <v>no</v>
      </c>
      <c r="K813" s="8" t="str">
        <f t="shared" ca="1" si="42"/>
        <v/>
      </c>
      <c r="L813" s="8"/>
      <c r="M813" s="8" t="str">
        <f t="shared" ca="1" si="41"/>
        <v>si</v>
      </c>
      <c r="Q813" s="23" t="str" cm="1">
        <f t="array" aca="1" ref="Q813" ca="1">_xlfn.IFS(J813="no","no",$B$10="si","si")</f>
        <v>no</v>
      </c>
    </row>
    <row r="814" spans="1:17" x14ac:dyDescent="0.3">
      <c r="A814" s="63" t="s">
        <v>3316</v>
      </c>
      <c r="B814" s="224" t="s">
        <v>44</v>
      </c>
      <c r="C814" s="225" t="s">
        <v>3317</v>
      </c>
      <c r="D814" s="38" t="s">
        <v>57</v>
      </c>
      <c r="E814" s="37" t="s">
        <v>3318</v>
      </c>
      <c r="F814" s="38" t="s">
        <v>844</v>
      </c>
      <c r="G814" s="39" t="s">
        <v>3319</v>
      </c>
      <c r="H814" s="40">
        <v>43852</v>
      </c>
      <c r="I814" s="41">
        <f>Table16[[#This Row],[Fecha 
de 
expedición]]+1461</f>
        <v>45313</v>
      </c>
      <c r="J814" s="244" t="str">
        <f t="shared" ca="1" si="40"/>
        <v>si</v>
      </c>
      <c r="K814" s="8" t="str">
        <f t="shared" ca="1" si="42"/>
        <v/>
      </c>
      <c r="L814" s="8"/>
      <c r="M814" s="8" t="str">
        <f t="shared" ca="1" si="41"/>
        <v>no</v>
      </c>
      <c r="Q814" s="23" t="str" cm="1">
        <f t="array" aca="1" ref="Q814" ca="1">_xlfn.IFS(J814="no","no",$B$10="si","si")</f>
        <v>si</v>
      </c>
    </row>
    <row r="815" spans="1:17" x14ac:dyDescent="0.3">
      <c r="A815" s="61" t="s">
        <v>3320</v>
      </c>
      <c r="B815" s="224" t="s">
        <v>44</v>
      </c>
      <c r="C815" s="225" t="s">
        <v>3321</v>
      </c>
      <c r="D815" s="38" t="s">
        <v>57</v>
      </c>
      <c r="E815" s="235" t="s">
        <v>3322</v>
      </c>
      <c r="F815" s="38" t="s">
        <v>3323</v>
      </c>
      <c r="G815" s="39" t="s">
        <v>3324</v>
      </c>
      <c r="H815" s="81">
        <v>44550</v>
      </c>
      <c r="I815" s="84">
        <f>Table16[[#This Row],[Fecha 
de 
expedición]]+1461</f>
        <v>46011</v>
      </c>
      <c r="J815" s="244" t="str">
        <f t="shared" ca="1" si="40"/>
        <v>si</v>
      </c>
      <c r="K815" s="8" t="str">
        <f t="shared" ca="1" si="42"/>
        <v/>
      </c>
      <c r="L815" s="8"/>
      <c r="M815" s="8" t="str">
        <f t="shared" ca="1" si="41"/>
        <v>no</v>
      </c>
      <c r="Q815" s="23" t="str" cm="1">
        <f t="array" aca="1" ref="Q815" ca="1">_xlfn.IFS(J815="no","no",$B$10="si","si")</f>
        <v>si</v>
      </c>
    </row>
    <row r="816" spans="1:17" x14ac:dyDescent="0.3">
      <c r="A816" s="61" t="s">
        <v>3325</v>
      </c>
      <c r="B816" s="224" t="s">
        <v>44</v>
      </c>
      <c r="C816" s="225" t="s">
        <v>3326</v>
      </c>
      <c r="D816" s="38" t="s">
        <v>57</v>
      </c>
      <c r="E816" s="37" t="s">
        <v>3327</v>
      </c>
      <c r="F816" s="38" t="s">
        <v>3328</v>
      </c>
      <c r="G816" s="39" t="s">
        <v>3329</v>
      </c>
      <c r="H816" s="40">
        <v>44259</v>
      </c>
      <c r="I816" s="41">
        <f>Table16[[#This Row],[Fecha 
de 
expedición]]+1461</f>
        <v>45720</v>
      </c>
      <c r="J816" s="244" t="str">
        <f t="shared" ca="1" si="40"/>
        <v>si</v>
      </c>
      <c r="K816" s="8" t="str">
        <f t="shared" ca="1" si="42"/>
        <v/>
      </c>
      <c r="L816" s="8"/>
      <c r="M816" s="8" t="str">
        <f t="shared" ca="1" si="41"/>
        <v>no</v>
      </c>
      <c r="Q816" s="23" t="str" cm="1">
        <f t="array" aca="1" ref="Q816" ca="1">_xlfn.IFS(J816="no","no",$B$10="si","si")</f>
        <v>si</v>
      </c>
    </row>
    <row r="817" spans="1:17" x14ac:dyDescent="0.3">
      <c r="A817" s="63" t="s">
        <v>3330</v>
      </c>
      <c r="B817" s="224" t="s">
        <v>44</v>
      </c>
      <c r="C817" s="225" t="s">
        <v>3331</v>
      </c>
      <c r="D817" s="38" t="s">
        <v>57</v>
      </c>
      <c r="E817" s="37" t="s">
        <v>3332</v>
      </c>
      <c r="F817" s="38" t="s">
        <v>325</v>
      </c>
      <c r="G817" s="39" t="s">
        <v>3333</v>
      </c>
      <c r="H817" s="40">
        <v>43585</v>
      </c>
      <c r="I817" s="41">
        <f>Table16[[#This Row],[Fecha 
de 
expedición]]+1461</f>
        <v>45046</v>
      </c>
      <c r="J817" s="244" t="str">
        <f t="shared" ca="1" si="40"/>
        <v>no</v>
      </c>
      <c r="K817" s="8" t="str">
        <f t="shared" ca="1" si="42"/>
        <v/>
      </c>
      <c r="L817" s="8"/>
      <c r="M817" s="8" t="str">
        <f t="shared" ca="1" si="41"/>
        <v>si</v>
      </c>
      <c r="Q817" s="23" t="str" cm="1">
        <f t="array" aca="1" ref="Q817" ca="1">_xlfn.IFS(J817="no","no",$B$10="si","si")</f>
        <v>no</v>
      </c>
    </row>
    <row r="818" spans="1:17" x14ac:dyDescent="0.3">
      <c r="A818" s="213" t="s">
        <v>3334</v>
      </c>
      <c r="B818" s="226" t="s">
        <v>44</v>
      </c>
      <c r="C818" s="227" t="s">
        <v>3335</v>
      </c>
      <c r="D818" s="214" t="s">
        <v>57</v>
      </c>
      <c r="E818" s="58" t="s">
        <v>3336</v>
      </c>
      <c r="F818" s="45" t="s">
        <v>99</v>
      </c>
      <c r="G818" s="46" t="s">
        <v>3337</v>
      </c>
      <c r="H818" s="40">
        <v>44865</v>
      </c>
      <c r="I818" s="41">
        <f>Table16[[#This Row],[Fecha 
de 
expedición]]+1461</f>
        <v>46326</v>
      </c>
      <c r="J818" s="228" t="str">
        <f t="shared" ca="1" si="40"/>
        <v>si</v>
      </c>
      <c r="K818" s="8" t="str">
        <f t="shared" ca="1" si="42"/>
        <v/>
      </c>
      <c r="L818" s="8"/>
      <c r="M818" s="8" t="str">
        <f t="shared" ca="1" si="41"/>
        <v>no</v>
      </c>
      <c r="Q818" s="23" t="str" cm="1">
        <f t="array" aca="1" ref="Q818" ca="1">_xlfn.IFS(J818="no","no",$B$10="si","si")</f>
        <v>si</v>
      </c>
    </row>
    <row r="819" spans="1:17" x14ac:dyDescent="0.3">
      <c r="A819" s="61" t="s">
        <v>3338</v>
      </c>
      <c r="B819" s="224" t="s">
        <v>44</v>
      </c>
      <c r="C819" s="225" t="s">
        <v>3339</v>
      </c>
      <c r="D819" s="38" t="s">
        <v>57</v>
      </c>
      <c r="E819" s="235" t="s">
        <v>3340</v>
      </c>
      <c r="F819" s="38" t="s">
        <v>129</v>
      </c>
      <c r="G819" s="39" t="s">
        <v>3341</v>
      </c>
      <c r="H819" s="81">
        <v>44516</v>
      </c>
      <c r="I819" s="84">
        <f>Table16[[#This Row],[Fecha 
de 
expedición]]+1461</f>
        <v>45977</v>
      </c>
      <c r="J819" s="244" t="str">
        <f t="shared" ca="1" si="40"/>
        <v>si</v>
      </c>
      <c r="K819" s="8" t="str">
        <f t="shared" ca="1" si="42"/>
        <v/>
      </c>
      <c r="L819" s="8"/>
      <c r="M819" s="8" t="str">
        <f t="shared" ca="1" si="41"/>
        <v>no</v>
      </c>
      <c r="Q819" s="23" t="str" cm="1">
        <f t="array" aca="1" ref="Q819" ca="1">_xlfn.IFS(J819="no","no",$B$10="si","si")</f>
        <v>si</v>
      </c>
    </row>
    <row r="820" spans="1:17" x14ac:dyDescent="0.3">
      <c r="A820" s="63" t="s">
        <v>3342</v>
      </c>
      <c r="B820" s="224" t="s">
        <v>44</v>
      </c>
      <c r="C820" s="225" t="s">
        <v>3343</v>
      </c>
      <c r="D820" s="38" t="s">
        <v>57</v>
      </c>
      <c r="E820" s="37" t="s">
        <v>3344</v>
      </c>
      <c r="F820" s="38" t="s">
        <v>849</v>
      </c>
      <c r="G820" s="39" t="s">
        <v>9946</v>
      </c>
      <c r="H820" s="40">
        <v>43620</v>
      </c>
      <c r="I820" s="41">
        <f>Table16[[#This Row],[Fecha 
de 
expedición]]+1461</f>
        <v>45081</v>
      </c>
      <c r="J820" s="244" t="str">
        <f t="shared" ca="1" si="40"/>
        <v>no</v>
      </c>
      <c r="K820" s="8" t="str">
        <f t="shared" ca="1" si="42"/>
        <v/>
      </c>
      <c r="L820" s="8"/>
      <c r="M820" s="8" t="str">
        <f t="shared" ca="1" si="41"/>
        <v>si</v>
      </c>
      <c r="Q820" s="23" t="str" cm="1">
        <f t="array" aca="1" ref="Q820" ca="1">_xlfn.IFS(J820="no","no",$B$10="si","si")</f>
        <v>no</v>
      </c>
    </row>
    <row r="821" spans="1:17" x14ac:dyDescent="0.3">
      <c r="A821" s="63" t="s">
        <v>3346</v>
      </c>
      <c r="B821" s="224" t="s">
        <v>44</v>
      </c>
      <c r="C821" s="225" t="s">
        <v>3347</v>
      </c>
      <c r="D821" s="51" t="s">
        <v>57</v>
      </c>
      <c r="E821" s="37" t="s">
        <v>3348</v>
      </c>
      <c r="F821" s="38" t="s">
        <v>606</v>
      </c>
      <c r="G821" s="39" t="s">
        <v>3349</v>
      </c>
      <c r="H821" s="40">
        <v>43620</v>
      </c>
      <c r="I821" s="41">
        <f>Table16[[#This Row],[Fecha 
de 
expedición]]+1461</f>
        <v>45081</v>
      </c>
      <c r="J821" s="244" t="str">
        <f t="shared" ca="1" si="40"/>
        <v>no</v>
      </c>
      <c r="K821" s="8" t="str">
        <f t="shared" ca="1" si="42"/>
        <v/>
      </c>
      <c r="L821" s="8"/>
      <c r="M821" s="8" t="str">
        <f t="shared" ca="1" si="41"/>
        <v>si</v>
      </c>
      <c r="Q821" s="23" t="str" cm="1">
        <f t="array" aca="1" ref="Q821" ca="1">_xlfn.IFS(J821="no","no",$B$10="si","si")</f>
        <v>no</v>
      </c>
    </row>
    <row r="822" spans="1:17" x14ac:dyDescent="0.3">
      <c r="A822" s="61" t="s">
        <v>3350</v>
      </c>
      <c r="B822" s="224" t="s">
        <v>44</v>
      </c>
      <c r="C822" s="225" t="s">
        <v>3351</v>
      </c>
      <c r="D822" s="38" t="s">
        <v>57</v>
      </c>
      <c r="E822" s="37" t="s">
        <v>3352</v>
      </c>
      <c r="F822" s="38" t="s">
        <v>655</v>
      </c>
      <c r="G822" s="39" t="s">
        <v>3353</v>
      </c>
      <c r="H822" s="40">
        <v>44259</v>
      </c>
      <c r="I822" s="41">
        <f>Table16[[#This Row],[Fecha 
de 
expedición]]+1461</f>
        <v>45720</v>
      </c>
      <c r="J822" s="244" t="str">
        <f t="shared" ca="1" si="40"/>
        <v>si</v>
      </c>
      <c r="K822" s="8" t="str">
        <f t="shared" ca="1" si="42"/>
        <v/>
      </c>
      <c r="L822" s="8"/>
      <c r="M822" s="8" t="str">
        <f t="shared" ca="1" si="41"/>
        <v>no</v>
      </c>
      <c r="Q822" s="23" t="str" cm="1">
        <f t="array" aca="1" ref="Q822" ca="1">_xlfn.IFS(J822="no","no",$B$10="si","si")</f>
        <v>si</v>
      </c>
    </row>
    <row r="823" spans="1:17" x14ac:dyDescent="0.3">
      <c r="A823" s="63" t="s">
        <v>3354</v>
      </c>
      <c r="B823" s="224" t="s">
        <v>44</v>
      </c>
      <c r="C823" s="225" t="s">
        <v>3355</v>
      </c>
      <c r="D823" s="51" t="s">
        <v>57</v>
      </c>
      <c r="E823" s="37" t="s">
        <v>3356</v>
      </c>
      <c r="F823" s="38" t="s">
        <v>924</v>
      </c>
      <c r="G823" s="39" t="s">
        <v>3357</v>
      </c>
      <c r="H823" s="40">
        <v>44331</v>
      </c>
      <c r="I823" s="41">
        <f>Table16[[#This Row],[Fecha 
de 
expedición]]+1461</f>
        <v>45792</v>
      </c>
      <c r="J823" s="244" t="str">
        <f t="shared" ca="1" si="40"/>
        <v>si</v>
      </c>
      <c r="K823" s="8" t="str">
        <f t="shared" ca="1" si="42"/>
        <v/>
      </c>
      <c r="L823" s="8"/>
      <c r="M823" s="8" t="str">
        <f t="shared" ca="1" si="41"/>
        <v>no</v>
      </c>
      <c r="Q823" s="23" t="str" cm="1">
        <f t="array" aca="1" ref="Q823" ca="1">_xlfn.IFS(J823="no","no",$B$10="si","si")</f>
        <v>si</v>
      </c>
    </row>
    <row r="824" spans="1:17" x14ac:dyDescent="0.3">
      <c r="A824" s="63" t="s">
        <v>3358</v>
      </c>
      <c r="B824" s="224" t="s">
        <v>44</v>
      </c>
      <c r="C824" s="225" t="s">
        <v>3359</v>
      </c>
      <c r="D824" s="51" t="s">
        <v>57</v>
      </c>
      <c r="E824" s="37" t="s">
        <v>3360</v>
      </c>
      <c r="F824" s="38" t="s">
        <v>3361</v>
      </c>
      <c r="G824" s="39" t="s">
        <v>3362</v>
      </c>
      <c r="H824" s="40">
        <v>43899</v>
      </c>
      <c r="I824" s="41">
        <f>Table16[[#This Row],[Fecha 
de 
expedición]]+1461</f>
        <v>45360</v>
      </c>
      <c r="J824" s="244" t="str">
        <f t="shared" ca="1" si="40"/>
        <v>si</v>
      </c>
      <c r="K824" s="8" t="str">
        <f t="shared" ca="1" si="42"/>
        <v/>
      </c>
      <c r="L824" s="8"/>
      <c r="M824" s="8" t="str">
        <f t="shared" ca="1" si="41"/>
        <v>no</v>
      </c>
      <c r="Q824" s="23" t="str" cm="1">
        <f t="array" aca="1" ref="Q824" ca="1">_xlfn.IFS(J824="no","no",$B$10="si","si")</f>
        <v>si</v>
      </c>
    </row>
    <row r="825" spans="1:17" x14ac:dyDescent="0.3">
      <c r="A825" s="213" t="s">
        <v>3363</v>
      </c>
      <c r="B825" s="226" t="s">
        <v>44</v>
      </c>
      <c r="C825" s="227" t="s">
        <v>3364</v>
      </c>
      <c r="D825" s="214" t="s">
        <v>57</v>
      </c>
      <c r="E825" s="58" t="s">
        <v>3365</v>
      </c>
      <c r="F825" s="45" t="s">
        <v>443</v>
      </c>
      <c r="G825" s="46" t="s">
        <v>3366</v>
      </c>
      <c r="H825" s="211">
        <v>44833</v>
      </c>
      <c r="I825" s="41">
        <f>Table16[[#This Row],[Fecha 
de 
expedición]]+1461</f>
        <v>46294</v>
      </c>
      <c r="J825" s="228" t="str">
        <f t="shared" ca="1" si="40"/>
        <v>si</v>
      </c>
      <c r="K825" s="8" t="str">
        <f t="shared" ca="1" si="42"/>
        <v/>
      </c>
      <c r="L825" s="8"/>
      <c r="M825" s="8" t="str">
        <f t="shared" ca="1" si="41"/>
        <v>no</v>
      </c>
      <c r="Q825" s="23" t="str" cm="1">
        <f t="array" aca="1" ref="Q825" ca="1">_xlfn.IFS(J825="no","no",$B$10="si","si")</f>
        <v>si</v>
      </c>
    </row>
    <row r="826" spans="1:17" x14ac:dyDescent="0.3">
      <c r="A826" s="63" t="s">
        <v>3367</v>
      </c>
      <c r="B826" s="224" t="s">
        <v>44</v>
      </c>
      <c r="C826" s="225" t="s">
        <v>3368</v>
      </c>
      <c r="D826" s="51" t="s">
        <v>57</v>
      </c>
      <c r="E826" s="37" t="s">
        <v>3369</v>
      </c>
      <c r="F826" s="38" t="s">
        <v>74</v>
      </c>
      <c r="G826" s="39" t="s">
        <v>3370</v>
      </c>
      <c r="H826" s="40">
        <v>43620</v>
      </c>
      <c r="I826" s="41">
        <f>Table16[[#This Row],[Fecha 
de 
expedición]]+1461</f>
        <v>45081</v>
      </c>
      <c r="J826" s="244" t="str">
        <f t="shared" ca="1" si="40"/>
        <v>no</v>
      </c>
      <c r="K826" s="8" t="str">
        <f t="shared" ca="1" si="42"/>
        <v/>
      </c>
      <c r="L826" s="8"/>
      <c r="M826" s="8" t="str">
        <f t="shared" ca="1" si="41"/>
        <v>si</v>
      </c>
      <c r="Q826" s="23" t="str" cm="1">
        <f t="array" aca="1" ref="Q826" ca="1">_xlfn.IFS(J826="no","no",$B$10="si","si")</f>
        <v>no</v>
      </c>
    </row>
    <row r="827" spans="1:17" x14ac:dyDescent="0.3">
      <c r="A827" s="63" t="s">
        <v>3371</v>
      </c>
      <c r="B827" s="224" t="s">
        <v>44</v>
      </c>
      <c r="C827" s="225" t="s">
        <v>3372</v>
      </c>
      <c r="D827" s="38" t="s">
        <v>57</v>
      </c>
      <c r="E827" s="37" t="s">
        <v>3373</v>
      </c>
      <c r="F827" s="38" t="s">
        <v>104</v>
      </c>
      <c r="G827" s="39" t="s">
        <v>3374</v>
      </c>
      <c r="H827" s="40">
        <v>43790</v>
      </c>
      <c r="I827" s="41">
        <f>Table16[[#This Row],[Fecha 
de 
expedición]]+1461</f>
        <v>45251</v>
      </c>
      <c r="J827" s="244" t="str">
        <f t="shared" ca="1" si="40"/>
        <v>si</v>
      </c>
      <c r="K827" s="8" t="str">
        <f t="shared" ca="1" si="42"/>
        <v/>
      </c>
      <c r="L827" s="8"/>
      <c r="M827" s="8" t="str">
        <f t="shared" ca="1" si="41"/>
        <v>no</v>
      </c>
      <c r="Q827" s="23" t="str" cm="1">
        <f t="array" aca="1" ref="Q827" ca="1">_xlfn.IFS(J827="no","no",$B$10="si","si")</f>
        <v>si</v>
      </c>
    </row>
    <row r="828" spans="1:17" x14ac:dyDescent="0.3">
      <c r="A828" s="63" t="s">
        <v>3375</v>
      </c>
      <c r="B828" s="224" t="s">
        <v>44</v>
      </c>
      <c r="C828" s="225" t="s">
        <v>3376</v>
      </c>
      <c r="D828" s="38" t="s">
        <v>57</v>
      </c>
      <c r="E828" s="37" t="s">
        <v>3377</v>
      </c>
      <c r="F828" s="38">
        <v>596</v>
      </c>
      <c r="G828" s="39" t="s">
        <v>3378</v>
      </c>
      <c r="H828" s="40">
        <v>44306</v>
      </c>
      <c r="I828" s="41">
        <f>Table16[[#This Row],[Fecha 
de 
expedición]]+1461</f>
        <v>45767</v>
      </c>
      <c r="J828" s="244" t="str">
        <f t="shared" ca="1" si="40"/>
        <v>si</v>
      </c>
      <c r="K828" s="8" t="str">
        <f t="shared" ca="1" si="42"/>
        <v/>
      </c>
      <c r="L828" s="8"/>
      <c r="M828" s="8" t="str">
        <f t="shared" ca="1" si="41"/>
        <v>no</v>
      </c>
      <c r="Q828" s="23" t="str" cm="1">
        <f t="array" aca="1" ref="Q828" ca="1">_xlfn.IFS(J828="no","no",$B$10="si","si")</f>
        <v>si</v>
      </c>
    </row>
    <row r="829" spans="1:17" x14ac:dyDescent="0.3">
      <c r="A829" s="61" t="s">
        <v>3379</v>
      </c>
      <c r="B829" s="224" t="s">
        <v>44</v>
      </c>
      <c r="C829" s="225" t="s">
        <v>3380</v>
      </c>
      <c r="D829" s="38" t="s">
        <v>57</v>
      </c>
      <c r="E829" s="58" t="s">
        <v>3381</v>
      </c>
      <c r="F829" s="38" t="s">
        <v>114</v>
      </c>
      <c r="G829" s="39" t="s">
        <v>3382</v>
      </c>
      <c r="H829" s="40">
        <v>44399</v>
      </c>
      <c r="I829" s="41">
        <f>Table16[[#This Row],[Fecha 
de 
expedición]]+1461</f>
        <v>45860</v>
      </c>
      <c r="J829" s="244" t="str">
        <f t="shared" ca="1" si="40"/>
        <v>si</v>
      </c>
      <c r="K829" s="8" t="str">
        <f t="shared" ca="1" si="42"/>
        <v/>
      </c>
      <c r="L829" s="8"/>
      <c r="M829" s="8" t="str">
        <f t="shared" ca="1" si="41"/>
        <v>no</v>
      </c>
      <c r="Q829" s="23" t="str" cm="1">
        <f t="array" aca="1" ref="Q829" ca="1">_xlfn.IFS(J829="no","no",$B$10="si","si")</f>
        <v>si</v>
      </c>
    </row>
    <row r="830" spans="1:17" x14ac:dyDescent="0.3">
      <c r="A830" s="61" t="s">
        <v>3383</v>
      </c>
      <c r="B830" s="224" t="s">
        <v>44</v>
      </c>
      <c r="C830" s="225" t="s">
        <v>3384</v>
      </c>
      <c r="D830" s="38" t="s">
        <v>57</v>
      </c>
      <c r="E830" s="235" t="s">
        <v>3385</v>
      </c>
      <c r="F830" s="38" t="s">
        <v>835</v>
      </c>
      <c r="G830" s="39" t="s">
        <v>3386</v>
      </c>
      <c r="H830" s="81">
        <v>44589</v>
      </c>
      <c r="I830" s="84">
        <f>Table16[[#This Row],[Fecha 
de 
expedición]]+1461</f>
        <v>46050</v>
      </c>
      <c r="J830" s="244" t="str">
        <f t="shared" ca="1" si="40"/>
        <v>si</v>
      </c>
      <c r="K830" s="8" t="str">
        <f t="shared" ca="1" si="42"/>
        <v/>
      </c>
      <c r="L830" s="8"/>
      <c r="M830" s="8" t="str">
        <f t="shared" ca="1" si="41"/>
        <v>no</v>
      </c>
      <c r="Q830" s="23" t="str" cm="1">
        <f t="array" aca="1" ref="Q830" ca="1">_xlfn.IFS(J830="no","no",$B$10="si","si")</f>
        <v>si</v>
      </c>
    </row>
    <row r="831" spans="1:17" x14ac:dyDescent="0.3">
      <c r="A831" s="63" t="s">
        <v>3387</v>
      </c>
      <c r="B831" s="224" t="s">
        <v>44</v>
      </c>
      <c r="C831" s="225" t="s">
        <v>3388</v>
      </c>
      <c r="D831" s="51" t="s">
        <v>57</v>
      </c>
      <c r="E831" s="37" t="s">
        <v>3389</v>
      </c>
      <c r="F831" s="38" t="s">
        <v>69</v>
      </c>
      <c r="G831" s="39" t="s">
        <v>3390</v>
      </c>
      <c r="H831" s="40">
        <v>44267</v>
      </c>
      <c r="I831" s="41">
        <f>Table16[[#This Row],[Fecha 
de 
expedición]]+1461</f>
        <v>45728</v>
      </c>
      <c r="J831" s="244" t="str">
        <f t="shared" ca="1" si="40"/>
        <v>si</v>
      </c>
      <c r="K831" s="8" t="str">
        <f t="shared" ca="1" si="42"/>
        <v/>
      </c>
      <c r="L831" s="8"/>
      <c r="M831" s="8" t="str">
        <f t="shared" ca="1" si="41"/>
        <v>no</v>
      </c>
      <c r="Q831" s="23" t="str" cm="1">
        <f t="array" aca="1" ref="Q831" ca="1">_xlfn.IFS(J831="no","no",$B$10="si","si")</f>
        <v>si</v>
      </c>
    </row>
    <row r="832" spans="1:17" x14ac:dyDescent="0.3">
      <c r="A832" s="63" t="s">
        <v>3391</v>
      </c>
      <c r="B832" s="224" t="s">
        <v>44</v>
      </c>
      <c r="C832" s="225" t="s">
        <v>3392</v>
      </c>
      <c r="D832" s="51" t="s">
        <v>57</v>
      </c>
      <c r="E832" s="37" t="s">
        <v>3393</v>
      </c>
      <c r="F832" s="38" t="s">
        <v>124</v>
      </c>
      <c r="G832" s="39" t="s">
        <v>9947</v>
      </c>
      <c r="H832" s="40">
        <v>43670</v>
      </c>
      <c r="I832" s="41">
        <f>Table16[[#This Row],[Fecha 
de 
expedición]]+1461</f>
        <v>45131</v>
      </c>
      <c r="J832" s="244" t="str">
        <f t="shared" ca="1" si="40"/>
        <v>no</v>
      </c>
      <c r="K832" s="8" t="str">
        <f t="shared" ca="1" si="42"/>
        <v/>
      </c>
      <c r="L832" s="8"/>
      <c r="M832" s="8" t="str">
        <f t="shared" ca="1" si="41"/>
        <v>si</v>
      </c>
      <c r="Q832" s="23" t="str" cm="1">
        <f t="array" aca="1" ref="Q832" ca="1">_xlfn.IFS(J832="no","no",$B$10="si","si")</f>
        <v>no</v>
      </c>
    </row>
    <row r="833" spans="1:17" x14ac:dyDescent="0.3">
      <c r="A833" s="63" t="s">
        <v>3395</v>
      </c>
      <c r="B833" s="224" t="s">
        <v>44</v>
      </c>
      <c r="C833" s="225" t="s">
        <v>3396</v>
      </c>
      <c r="D833" s="51" t="s">
        <v>57</v>
      </c>
      <c r="E833" s="37" t="s">
        <v>3397</v>
      </c>
      <c r="F833" s="38" t="s">
        <v>262</v>
      </c>
      <c r="G833" s="39" t="s">
        <v>3398</v>
      </c>
      <c r="H833" s="40">
        <v>43846</v>
      </c>
      <c r="I833" s="41">
        <f>Table16[[#This Row],[Fecha 
de 
expedición]]+1461</f>
        <v>45307</v>
      </c>
      <c r="J833" s="244" t="str">
        <f t="shared" ca="1" si="40"/>
        <v>si</v>
      </c>
      <c r="K833" s="8" t="str">
        <f t="shared" ca="1" si="42"/>
        <v/>
      </c>
      <c r="L833" s="8"/>
      <c r="M833" s="8" t="str">
        <f t="shared" ca="1" si="41"/>
        <v>no</v>
      </c>
      <c r="Q833" s="23" t="str" cm="1">
        <f t="array" aca="1" ref="Q833" ca="1">_xlfn.IFS(J833="no","no",$B$10="si","si")</f>
        <v>si</v>
      </c>
    </row>
    <row r="834" spans="1:17" x14ac:dyDescent="0.3">
      <c r="A834" s="63" t="s">
        <v>3399</v>
      </c>
      <c r="B834" s="224" t="s">
        <v>44</v>
      </c>
      <c r="C834" s="225" t="s">
        <v>3400</v>
      </c>
      <c r="D834" s="51" t="s">
        <v>57</v>
      </c>
      <c r="E834" s="37" t="s">
        <v>3401</v>
      </c>
      <c r="F834" s="38" t="s">
        <v>53</v>
      </c>
      <c r="G834" s="39" t="s">
        <v>9948</v>
      </c>
      <c r="H834" s="40">
        <v>43670</v>
      </c>
      <c r="I834" s="41">
        <f>Table16[[#This Row],[Fecha 
de 
expedición]]+1461</f>
        <v>45131</v>
      </c>
      <c r="J834" s="244" t="str">
        <f t="shared" ca="1" si="40"/>
        <v>no</v>
      </c>
      <c r="K834" s="8" t="str">
        <f t="shared" ca="1" si="42"/>
        <v/>
      </c>
      <c r="L834" s="8"/>
      <c r="M834" s="8" t="str">
        <f t="shared" ca="1" si="41"/>
        <v>si</v>
      </c>
      <c r="Q834" s="23" t="str" cm="1">
        <f t="array" aca="1" ref="Q834" ca="1">_xlfn.IFS(J834="no","no",$B$10="si","si")</f>
        <v>no</v>
      </c>
    </row>
    <row r="835" spans="1:17" x14ac:dyDescent="0.3">
      <c r="A835" s="63" t="s">
        <v>3403</v>
      </c>
      <c r="B835" s="224" t="s">
        <v>44</v>
      </c>
      <c r="C835" s="225" t="s">
        <v>3404</v>
      </c>
      <c r="D835" s="51" t="s">
        <v>57</v>
      </c>
      <c r="E835" s="37" t="s">
        <v>3405</v>
      </c>
      <c r="F835" s="38" t="s">
        <v>508</v>
      </c>
      <c r="G835" s="39" t="s">
        <v>9949</v>
      </c>
      <c r="H835" s="40">
        <v>43641</v>
      </c>
      <c r="I835" s="41">
        <f>Table16[[#This Row],[Fecha 
de 
expedición]]+1461</f>
        <v>45102</v>
      </c>
      <c r="J835" s="244" t="str">
        <f t="shared" ca="1" si="40"/>
        <v>no</v>
      </c>
      <c r="K835" s="8" t="str">
        <f t="shared" ca="1" si="42"/>
        <v/>
      </c>
      <c r="L835" s="8"/>
      <c r="M835" s="8" t="str">
        <f t="shared" ca="1" si="41"/>
        <v>si</v>
      </c>
      <c r="Q835" s="23" t="str" cm="1">
        <f t="array" aca="1" ref="Q835" ca="1">_xlfn.IFS(J835="no","no",$B$10="si","si")</f>
        <v>no</v>
      </c>
    </row>
    <row r="836" spans="1:17" x14ac:dyDescent="0.3">
      <c r="A836" s="63" t="s">
        <v>3407</v>
      </c>
      <c r="B836" s="224" t="s">
        <v>44</v>
      </c>
      <c r="C836" s="225" t="s">
        <v>3408</v>
      </c>
      <c r="D836" s="38" t="s">
        <v>57</v>
      </c>
      <c r="E836" s="37" t="s">
        <v>3409</v>
      </c>
      <c r="F836" s="38" t="s">
        <v>53</v>
      </c>
      <c r="G836" s="39" t="s">
        <v>3410</v>
      </c>
      <c r="H836" s="40">
        <v>44305</v>
      </c>
      <c r="I836" s="41">
        <f>Table16[[#This Row],[Fecha 
de 
expedición]]+1461</f>
        <v>45766</v>
      </c>
      <c r="J836" s="244" t="str">
        <f t="shared" ca="1" si="40"/>
        <v>si</v>
      </c>
      <c r="K836" s="8" t="str">
        <f t="shared" ca="1" si="42"/>
        <v/>
      </c>
      <c r="L836" s="8"/>
      <c r="M836" s="8" t="str">
        <f t="shared" ca="1" si="41"/>
        <v>no</v>
      </c>
      <c r="Q836" s="23" t="str" cm="1">
        <f t="array" aca="1" ref="Q836" ca="1">_xlfn.IFS(J836="no","no",$B$10="si","si")</f>
        <v>si</v>
      </c>
    </row>
    <row r="837" spans="1:17" x14ac:dyDescent="0.3">
      <c r="A837" s="63" t="s">
        <v>3411</v>
      </c>
      <c r="B837" s="224" t="s">
        <v>44</v>
      </c>
      <c r="C837" s="225" t="s">
        <v>3412</v>
      </c>
      <c r="D837" s="51" t="s">
        <v>46</v>
      </c>
      <c r="E837" s="37" t="s">
        <v>3413</v>
      </c>
      <c r="F837" s="38" t="s">
        <v>185</v>
      </c>
      <c r="G837" s="39" t="s">
        <v>3414</v>
      </c>
      <c r="H837" s="40">
        <v>43718</v>
      </c>
      <c r="I837" s="41">
        <f>Table16[[#This Row],[Fecha 
de 
expedición]]+1461</f>
        <v>45179</v>
      </c>
      <c r="J837" s="244" t="str">
        <f t="shared" ca="1" si="40"/>
        <v>si</v>
      </c>
      <c r="K837" s="8" t="str">
        <f t="shared" ca="1" si="42"/>
        <v>Debe renovar licencia luego de curso de 8 horas</v>
      </c>
      <c r="L837" s="8"/>
      <c r="M837" s="8" t="str">
        <f t="shared" ca="1" si="41"/>
        <v>no</v>
      </c>
      <c r="Q837" s="23" t="str" cm="1">
        <f t="array" aca="1" ref="Q837" ca="1">_xlfn.IFS(J837="no","no",$B$10="si","si")</f>
        <v>si</v>
      </c>
    </row>
    <row r="838" spans="1:17" x14ac:dyDescent="0.3">
      <c r="A838" s="63" t="s">
        <v>3415</v>
      </c>
      <c r="B838" s="224" t="s">
        <v>44</v>
      </c>
      <c r="C838" s="225" t="s">
        <v>3416</v>
      </c>
      <c r="D838" s="51" t="s">
        <v>57</v>
      </c>
      <c r="E838" s="37" t="s">
        <v>3417</v>
      </c>
      <c r="F838" s="38" t="s">
        <v>285</v>
      </c>
      <c r="G838" s="39" t="s">
        <v>3418</v>
      </c>
      <c r="H838" s="40">
        <v>43672</v>
      </c>
      <c r="I838" s="41">
        <f>Table16[[#This Row],[Fecha 
de 
expedición]]+1461</f>
        <v>45133</v>
      </c>
      <c r="J838" s="244" t="str">
        <f t="shared" ca="1" si="40"/>
        <v>no</v>
      </c>
      <c r="K838" s="8" t="str">
        <f t="shared" ca="1" si="42"/>
        <v/>
      </c>
      <c r="L838" s="8"/>
      <c r="M838" s="8" t="str">
        <f t="shared" ca="1" si="41"/>
        <v>si</v>
      </c>
      <c r="Q838" s="23" t="str" cm="1">
        <f t="array" aca="1" ref="Q838" ca="1">_xlfn.IFS(J838="no","no",$B$10="si","si")</f>
        <v>no</v>
      </c>
    </row>
    <row r="839" spans="1:17" x14ac:dyDescent="0.3">
      <c r="A839" s="63" t="s">
        <v>3419</v>
      </c>
      <c r="B839" s="224" t="s">
        <v>44</v>
      </c>
      <c r="C839" s="225" t="s">
        <v>3420</v>
      </c>
      <c r="D839" s="51" t="s">
        <v>46</v>
      </c>
      <c r="E839" s="37" t="s">
        <v>3421</v>
      </c>
      <c r="F839" s="38" t="s">
        <v>155</v>
      </c>
      <c r="G839" s="39" t="s">
        <v>3422</v>
      </c>
      <c r="H839" s="40">
        <v>43738</v>
      </c>
      <c r="I839" s="41">
        <f>Table16[[#This Row],[Fecha 
de 
expedición]]+1461</f>
        <v>45199</v>
      </c>
      <c r="J839" s="244" t="str">
        <f t="shared" ca="1" si="40"/>
        <v>si</v>
      </c>
      <c r="K839" s="8" t="str">
        <f t="shared" ca="1" si="42"/>
        <v/>
      </c>
      <c r="L839" s="8"/>
      <c r="M839" s="8" t="str">
        <f t="shared" ca="1" si="41"/>
        <v>no</v>
      </c>
      <c r="Q839" s="23" t="str" cm="1">
        <f t="array" aca="1" ref="Q839" ca="1">_xlfn.IFS(J839="no","no",$B$10="si","si")</f>
        <v>si</v>
      </c>
    </row>
    <row r="840" spans="1:17" x14ac:dyDescent="0.3">
      <c r="A840" s="61" t="s">
        <v>3423</v>
      </c>
      <c r="B840" s="224" t="s">
        <v>44</v>
      </c>
      <c r="C840" s="225" t="s">
        <v>3424</v>
      </c>
      <c r="D840" s="38" t="s">
        <v>57</v>
      </c>
      <c r="E840" s="235" t="s">
        <v>3425</v>
      </c>
      <c r="F840" s="38" t="s">
        <v>53</v>
      </c>
      <c r="G840" s="39" t="s">
        <v>3426</v>
      </c>
      <c r="H840" s="81">
        <v>44529</v>
      </c>
      <c r="I840" s="84">
        <f>Table16[[#This Row],[Fecha 
de 
expedición]]+1461</f>
        <v>45990</v>
      </c>
      <c r="J840" s="244" t="str">
        <f t="shared" ca="1" si="40"/>
        <v>si</v>
      </c>
      <c r="K840" s="8" t="str">
        <f t="shared" ca="1" si="42"/>
        <v/>
      </c>
      <c r="L840" s="8"/>
      <c r="M840" s="8" t="str">
        <f t="shared" ca="1" si="41"/>
        <v>no</v>
      </c>
      <c r="Q840" s="23" t="str" cm="1">
        <f t="array" aca="1" ref="Q840" ca="1">_xlfn.IFS(J840="no","no",$B$10="si","si")</f>
        <v>si</v>
      </c>
    </row>
    <row r="841" spans="1:17" x14ac:dyDescent="0.3">
      <c r="A841" s="213" t="s">
        <v>3427</v>
      </c>
      <c r="B841" s="226" t="s">
        <v>44</v>
      </c>
      <c r="C841" s="227" t="s">
        <v>3428</v>
      </c>
      <c r="D841" s="214" t="s">
        <v>57</v>
      </c>
      <c r="E841" s="58" t="s">
        <v>3429</v>
      </c>
      <c r="F841" s="45" t="s">
        <v>89</v>
      </c>
      <c r="G841" s="46" t="s">
        <v>3430</v>
      </c>
      <c r="H841" s="211">
        <v>44872</v>
      </c>
      <c r="I841" s="41">
        <f>Table16[[#This Row],[Fecha 
de 
expedición]]+1461</f>
        <v>46333</v>
      </c>
      <c r="J841" s="228" t="str">
        <f t="shared" ca="1" si="40"/>
        <v>si</v>
      </c>
      <c r="K841" s="8" t="str">
        <f t="shared" ca="1" si="42"/>
        <v/>
      </c>
      <c r="L841" s="8"/>
      <c r="M841" s="8" t="str">
        <f t="shared" ca="1" si="41"/>
        <v>no</v>
      </c>
      <c r="Q841" s="23" t="str" cm="1">
        <f t="array" aca="1" ref="Q841" ca="1">_xlfn.IFS(J841="no","no",$B$10="si","si")</f>
        <v>si</v>
      </c>
    </row>
    <row r="842" spans="1:17" x14ac:dyDescent="0.3">
      <c r="A842" s="63" t="s">
        <v>3431</v>
      </c>
      <c r="B842" s="224" t="s">
        <v>44</v>
      </c>
      <c r="C842" s="225" t="s">
        <v>3432</v>
      </c>
      <c r="D842" s="51" t="s">
        <v>57</v>
      </c>
      <c r="E842" s="37" t="s">
        <v>3433</v>
      </c>
      <c r="F842" s="38" t="s">
        <v>69</v>
      </c>
      <c r="G842" s="39" t="s">
        <v>3434</v>
      </c>
      <c r="H842" s="40">
        <v>44335</v>
      </c>
      <c r="I842" s="41">
        <f>Table16[[#This Row],[Fecha 
de 
expedición]]+1461</f>
        <v>45796</v>
      </c>
      <c r="J842" s="244" t="str">
        <f t="shared" ca="1" si="40"/>
        <v>si</v>
      </c>
      <c r="K842" s="8" t="str">
        <f t="shared" ca="1" si="42"/>
        <v/>
      </c>
      <c r="L842" s="8"/>
      <c r="M842" s="8" t="str">
        <f t="shared" ca="1" si="41"/>
        <v>no</v>
      </c>
      <c r="Q842" s="23" t="str" cm="1">
        <f t="array" aca="1" ref="Q842" ca="1">_xlfn.IFS(J842="no","no",$B$10="si","si")</f>
        <v>si</v>
      </c>
    </row>
    <row r="843" spans="1:17" x14ac:dyDescent="0.3">
      <c r="A843" s="63" t="s">
        <v>3435</v>
      </c>
      <c r="B843" s="224" t="s">
        <v>44</v>
      </c>
      <c r="C843" s="225" t="s">
        <v>3436</v>
      </c>
      <c r="D843" s="51" t="s">
        <v>57</v>
      </c>
      <c r="E843" s="37" t="s">
        <v>3437</v>
      </c>
      <c r="F843" s="38" t="s">
        <v>94</v>
      </c>
      <c r="G843" s="39" t="s">
        <v>9950</v>
      </c>
      <c r="H843" s="40">
        <v>43670</v>
      </c>
      <c r="I843" s="41">
        <f>Table16[[#This Row],[Fecha 
de 
expedición]]+1461</f>
        <v>45131</v>
      </c>
      <c r="J843" s="244" t="str">
        <f t="shared" ca="1" si="40"/>
        <v>no</v>
      </c>
      <c r="K843" s="8" t="str">
        <f t="shared" ca="1" si="42"/>
        <v/>
      </c>
      <c r="L843" s="8"/>
      <c r="M843" s="8" t="str">
        <f t="shared" ca="1" si="41"/>
        <v>si</v>
      </c>
      <c r="Q843" s="23" t="str" cm="1">
        <f t="array" aca="1" ref="Q843" ca="1">_xlfn.IFS(J843="no","no",$B$10="si","si")</f>
        <v>no</v>
      </c>
    </row>
    <row r="844" spans="1:17" x14ac:dyDescent="0.3">
      <c r="A844" s="63" t="s">
        <v>3439</v>
      </c>
      <c r="B844" s="224" t="s">
        <v>44</v>
      </c>
      <c r="C844" s="225" t="s">
        <v>3440</v>
      </c>
      <c r="D844" s="51" t="s">
        <v>57</v>
      </c>
      <c r="E844" s="37"/>
      <c r="F844" s="38" t="s">
        <v>325</v>
      </c>
      <c r="G844" s="39" t="s">
        <v>3441</v>
      </c>
      <c r="H844" s="40">
        <v>43641</v>
      </c>
      <c r="I844" s="41">
        <f>Table16[[#This Row],[Fecha 
de 
expedición]]+1461</f>
        <v>45102</v>
      </c>
      <c r="J844" s="244" t="str">
        <f t="shared" ca="1" si="40"/>
        <v>no</v>
      </c>
      <c r="K844" s="8" t="str">
        <f t="shared" ca="1" si="42"/>
        <v/>
      </c>
      <c r="L844" s="8"/>
      <c r="M844" s="8" t="str">
        <f t="shared" ca="1" si="41"/>
        <v>si</v>
      </c>
      <c r="Q844" s="23" t="str" cm="1">
        <f t="array" aca="1" ref="Q844" ca="1">_xlfn.IFS(J844="no","no",$B$10="si","si")</f>
        <v>no</v>
      </c>
    </row>
    <row r="845" spans="1:17" x14ac:dyDescent="0.3">
      <c r="A845" s="63" t="s">
        <v>3442</v>
      </c>
      <c r="B845" s="224" t="s">
        <v>44</v>
      </c>
      <c r="C845" s="225" t="s">
        <v>3443</v>
      </c>
      <c r="D845" s="51" t="s">
        <v>57</v>
      </c>
      <c r="E845" s="37" t="s">
        <v>3444</v>
      </c>
      <c r="F845" s="38" t="s">
        <v>124</v>
      </c>
      <c r="G845" s="39" t="s">
        <v>9952</v>
      </c>
      <c r="H845" s="40">
        <v>43628</v>
      </c>
      <c r="I845" s="41">
        <f>Table16[[#This Row],[Fecha 
de 
expedición]]+1461</f>
        <v>45089</v>
      </c>
      <c r="J845" s="244" t="str">
        <f t="shared" ca="1" si="40"/>
        <v>no</v>
      </c>
      <c r="K845" s="8" t="str">
        <f t="shared" ca="1" si="42"/>
        <v/>
      </c>
      <c r="L845" s="8"/>
      <c r="M845" s="8" t="str">
        <f t="shared" ca="1" si="41"/>
        <v>si</v>
      </c>
      <c r="Q845" s="23" t="str" cm="1">
        <f t="array" aca="1" ref="Q845" ca="1">_xlfn.IFS(J845="no","no",$B$10="si","si")</f>
        <v>no</v>
      </c>
    </row>
    <row r="846" spans="1:17" x14ac:dyDescent="0.3">
      <c r="A846" s="63" t="s">
        <v>3446</v>
      </c>
      <c r="B846" s="224" t="s">
        <v>44</v>
      </c>
      <c r="C846" s="225" t="s">
        <v>3447</v>
      </c>
      <c r="D846" s="51" t="s">
        <v>57</v>
      </c>
      <c r="E846" s="37" t="s">
        <v>3448</v>
      </c>
      <c r="F846" s="38" t="s">
        <v>1204</v>
      </c>
      <c r="G846" s="39" t="s">
        <v>9953</v>
      </c>
      <c r="H846" s="40">
        <v>43641</v>
      </c>
      <c r="I846" s="41">
        <f>Table16[[#This Row],[Fecha 
de 
expedición]]+1461</f>
        <v>45102</v>
      </c>
      <c r="J846" s="244" t="str">
        <f t="shared" ca="1" si="40"/>
        <v>no</v>
      </c>
      <c r="K846" s="8" t="str">
        <f t="shared" ca="1" si="42"/>
        <v/>
      </c>
      <c r="L846" s="8"/>
      <c r="M846" s="8" t="str">
        <f t="shared" ca="1" si="41"/>
        <v>si</v>
      </c>
      <c r="Q846" s="23" t="str" cm="1">
        <f t="array" aca="1" ref="Q846" ca="1">_xlfn.IFS(J846="no","no",$B$10="si","si")</f>
        <v>no</v>
      </c>
    </row>
    <row r="847" spans="1:17" x14ac:dyDescent="0.3">
      <c r="A847" s="63" t="s">
        <v>3450</v>
      </c>
      <c r="B847" s="224" t="s">
        <v>44</v>
      </c>
      <c r="C847" s="225" t="s">
        <v>3451</v>
      </c>
      <c r="D847" s="51" t="s">
        <v>57</v>
      </c>
      <c r="E847" s="37" t="s">
        <v>3452</v>
      </c>
      <c r="F847" s="38" t="s">
        <v>129</v>
      </c>
      <c r="G847" s="39" t="s">
        <v>3453</v>
      </c>
      <c r="H847" s="40">
        <v>44278</v>
      </c>
      <c r="I847" s="41">
        <f>Table16[[#This Row],[Fecha 
de 
expedición]]+1461</f>
        <v>45739</v>
      </c>
      <c r="J847" s="244" t="str">
        <f t="shared" ca="1" si="40"/>
        <v>si</v>
      </c>
      <c r="K847" s="8" t="str">
        <f t="shared" ca="1" si="42"/>
        <v/>
      </c>
      <c r="L847" s="8"/>
      <c r="M847" s="8" t="str">
        <f t="shared" ca="1" si="41"/>
        <v>no</v>
      </c>
      <c r="Q847" s="23" t="str" cm="1">
        <f t="array" aca="1" ref="Q847" ca="1">_xlfn.IFS(J847="no","no",$B$10="si","si")</f>
        <v>si</v>
      </c>
    </row>
    <row r="848" spans="1:17" x14ac:dyDescent="0.3">
      <c r="A848" s="63" t="s">
        <v>3454</v>
      </c>
      <c r="B848" s="224" t="s">
        <v>44</v>
      </c>
      <c r="C848" s="225" t="s">
        <v>3455</v>
      </c>
      <c r="D848" s="51" t="s">
        <v>57</v>
      </c>
      <c r="E848" s="37" t="s">
        <v>3456</v>
      </c>
      <c r="F848" s="38" t="s">
        <v>619</v>
      </c>
      <c r="G848" s="39" t="s">
        <v>3457</v>
      </c>
      <c r="H848" s="40">
        <v>43899</v>
      </c>
      <c r="I848" s="41">
        <f>Table16[[#This Row],[Fecha 
de 
expedición]]+1461</f>
        <v>45360</v>
      </c>
      <c r="J848" s="244" t="str">
        <f t="shared" ca="1" si="40"/>
        <v>si</v>
      </c>
      <c r="K848" s="8" t="str">
        <f t="shared" ca="1" si="42"/>
        <v/>
      </c>
      <c r="L848" s="8"/>
      <c r="M848" s="8" t="str">
        <f t="shared" ca="1" si="41"/>
        <v>no</v>
      </c>
      <c r="Q848" s="23" t="str" cm="1">
        <f t="array" aca="1" ref="Q848" ca="1">_xlfn.IFS(J848="no","no",$B$10="si","si")</f>
        <v>si</v>
      </c>
    </row>
    <row r="849" spans="1:17" x14ac:dyDescent="0.3">
      <c r="A849" s="63" t="s">
        <v>3458</v>
      </c>
      <c r="B849" s="224" t="s">
        <v>44</v>
      </c>
      <c r="C849" s="225" t="s">
        <v>3459</v>
      </c>
      <c r="D849" s="51" t="s">
        <v>57</v>
      </c>
      <c r="E849" s="37" t="s">
        <v>3460</v>
      </c>
      <c r="F849" s="38" t="s">
        <v>119</v>
      </c>
      <c r="G849" s="39" t="s">
        <v>3461</v>
      </c>
      <c r="H849" s="40">
        <v>43706</v>
      </c>
      <c r="I849" s="41">
        <f>Table16[[#This Row],[Fecha 
de 
expedición]]+1461</f>
        <v>45167</v>
      </c>
      <c r="J849" s="244" t="str">
        <f t="shared" ref="J849:J912" ca="1" si="43">IF(I849&gt;=TODAY(),"si","no")</f>
        <v>si</v>
      </c>
      <c r="K849" s="8" t="str">
        <f t="shared" ca="1" si="42"/>
        <v>Debe renovar licencia luego de curso de 8 horas</v>
      </c>
      <c r="L849" s="8"/>
      <c r="M849" s="8" t="str">
        <f t="shared" ref="M849:M912" ca="1" si="44">IF(AND(J849="no",$B$10="si"),"si","no")</f>
        <v>no</v>
      </c>
      <c r="Q849" s="23" t="str" cm="1">
        <f t="array" aca="1" ref="Q849" ca="1">_xlfn.IFS(J849="no","no",$B$10="si","si")</f>
        <v>si</v>
      </c>
    </row>
    <row r="850" spans="1:17" x14ac:dyDescent="0.3">
      <c r="A850" s="63" t="s">
        <v>3462</v>
      </c>
      <c r="B850" s="224" t="s">
        <v>44</v>
      </c>
      <c r="C850" s="225" t="s">
        <v>3463</v>
      </c>
      <c r="D850" s="51" t="s">
        <v>57</v>
      </c>
      <c r="E850" s="37" t="s">
        <v>3464</v>
      </c>
      <c r="F850" s="38" t="s">
        <v>155</v>
      </c>
      <c r="G850" s="39" t="s">
        <v>3465</v>
      </c>
      <c r="H850" s="40">
        <v>43818</v>
      </c>
      <c r="I850" s="41">
        <f>Table16[[#This Row],[Fecha 
de 
expedición]]+1461</f>
        <v>45279</v>
      </c>
      <c r="J850" s="244" t="str">
        <f t="shared" ca="1" si="43"/>
        <v>si</v>
      </c>
      <c r="K850" s="8" t="str">
        <f t="shared" ca="1" si="42"/>
        <v/>
      </c>
      <c r="L850" s="8"/>
      <c r="M850" s="8" t="str">
        <f t="shared" ca="1" si="44"/>
        <v>no</v>
      </c>
      <c r="Q850" s="23" t="str" cm="1">
        <f t="array" aca="1" ref="Q850" ca="1">_xlfn.IFS(J850="no","no",$B$10="si","si")</f>
        <v>si</v>
      </c>
    </row>
    <row r="851" spans="1:17" x14ac:dyDescent="0.3">
      <c r="A851" s="63" t="s">
        <v>3466</v>
      </c>
      <c r="B851" s="224" t="s">
        <v>44</v>
      </c>
      <c r="C851" s="225" t="s">
        <v>3467</v>
      </c>
      <c r="D851" s="51" t="s">
        <v>46</v>
      </c>
      <c r="E851" s="37" t="s">
        <v>3468</v>
      </c>
      <c r="F851" s="38" t="s">
        <v>74</v>
      </c>
      <c r="G851" s="39" t="s">
        <v>3469</v>
      </c>
      <c r="H851" s="40">
        <v>43790</v>
      </c>
      <c r="I851" s="41">
        <f>Table16[[#This Row],[Fecha 
de 
expedición]]+1461</f>
        <v>45251</v>
      </c>
      <c r="J851" s="244" t="str">
        <f t="shared" ca="1" si="43"/>
        <v>si</v>
      </c>
      <c r="K851" s="8" t="str">
        <f t="shared" ca="1" si="42"/>
        <v/>
      </c>
      <c r="L851" s="8"/>
      <c r="M851" s="8" t="str">
        <f t="shared" ca="1" si="44"/>
        <v>no</v>
      </c>
      <c r="Q851" s="23" t="str" cm="1">
        <f t="array" aca="1" ref="Q851" ca="1">_xlfn.IFS(J851="no","no",$B$10="si","si")</f>
        <v>si</v>
      </c>
    </row>
    <row r="852" spans="1:17" x14ac:dyDescent="0.3">
      <c r="A852" s="63" t="s">
        <v>3470</v>
      </c>
      <c r="B852" s="224" t="s">
        <v>44</v>
      </c>
      <c r="C852" s="225" t="s">
        <v>3471</v>
      </c>
      <c r="D852" s="51" t="s">
        <v>57</v>
      </c>
      <c r="E852" s="37" t="s">
        <v>3472</v>
      </c>
      <c r="F852" s="38" t="s">
        <v>168</v>
      </c>
      <c r="G852" s="39" t="s">
        <v>3473</v>
      </c>
      <c r="H852" s="40">
        <v>43754</v>
      </c>
      <c r="I852" s="41">
        <f>Table16[[#This Row],[Fecha 
de 
expedición]]+1461</f>
        <v>45215</v>
      </c>
      <c r="J852" s="244" t="str">
        <f t="shared" ca="1" si="43"/>
        <v>si</v>
      </c>
      <c r="K852" s="8" t="str">
        <f t="shared" ca="1" si="42"/>
        <v/>
      </c>
      <c r="L852" s="8"/>
      <c r="M852" s="8" t="str">
        <f t="shared" ca="1" si="44"/>
        <v>no</v>
      </c>
      <c r="Q852" s="23" t="str" cm="1">
        <f t="array" aca="1" ref="Q852" ca="1">_xlfn.IFS(J852="no","no",$B$10="si","si")</f>
        <v>si</v>
      </c>
    </row>
    <row r="853" spans="1:17" x14ac:dyDescent="0.3">
      <c r="A853" s="61" t="s">
        <v>3474</v>
      </c>
      <c r="B853" s="224" t="s">
        <v>44</v>
      </c>
      <c r="C853" s="225" t="s">
        <v>3475</v>
      </c>
      <c r="D853" s="38" t="s">
        <v>57</v>
      </c>
      <c r="E853" s="235" t="s">
        <v>3476</v>
      </c>
      <c r="F853" s="38" t="s">
        <v>53</v>
      </c>
      <c r="G853" s="39" t="s">
        <v>3477</v>
      </c>
      <c r="H853" s="81">
        <v>44669</v>
      </c>
      <c r="I853" s="84">
        <f>Table16[[#This Row],[Fecha 
de 
expedición]]+1461</f>
        <v>46130</v>
      </c>
      <c r="J853" s="244" t="str">
        <f t="shared" ca="1" si="43"/>
        <v>si</v>
      </c>
      <c r="K853" s="8" t="str">
        <f t="shared" ca="1" si="42"/>
        <v/>
      </c>
      <c r="L853" s="8"/>
      <c r="M853" s="8" t="str">
        <f t="shared" ca="1" si="44"/>
        <v>no</v>
      </c>
      <c r="Q853" s="23" t="str" cm="1">
        <f t="array" aca="1" ref="Q853" ca="1">_xlfn.IFS(J853="no","no",$B$10="si","si")</f>
        <v>si</v>
      </c>
    </row>
    <row r="854" spans="1:17" x14ac:dyDescent="0.3">
      <c r="A854" s="61" t="s">
        <v>3478</v>
      </c>
      <c r="B854" s="224" t="s">
        <v>44</v>
      </c>
      <c r="C854" s="225" t="s">
        <v>3479</v>
      </c>
      <c r="D854" s="38" t="s">
        <v>57</v>
      </c>
      <c r="E854" s="235" t="s">
        <v>3480</v>
      </c>
      <c r="F854" s="38" t="s">
        <v>84</v>
      </c>
      <c r="G854" s="39" t="s">
        <v>3481</v>
      </c>
      <c r="H854" s="81">
        <v>44798</v>
      </c>
      <c r="I854" s="84">
        <f>Table16[[#This Row],[Fecha 
de 
expedición]]+1461</f>
        <v>46259</v>
      </c>
      <c r="J854" s="244" t="str">
        <f t="shared" ca="1" si="43"/>
        <v>si</v>
      </c>
      <c r="K854" s="8" t="str">
        <f t="shared" ca="1" si="42"/>
        <v/>
      </c>
      <c r="L854" s="8"/>
      <c r="M854" s="8" t="str">
        <f t="shared" ca="1" si="44"/>
        <v>no</v>
      </c>
      <c r="Q854" s="23" t="str" cm="1">
        <f t="array" aca="1" ref="Q854" ca="1">_xlfn.IFS(J854="no","no",$B$10="si","si")</f>
        <v>si</v>
      </c>
    </row>
    <row r="855" spans="1:17" x14ac:dyDescent="0.3">
      <c r="A855" s="63" t="s">
        <v>3482</v>
      </c>
      <c r="B855" s="224" t="s">
        <v>44</v>
      </c>
      <c r="C855" s="225" t="s">
        <v>3483</v>
      </c>
      <c r="D855" s="51" t="s">
        <v>46</v>
      </c>
      <c r="E855" s="37" t="s">
        <v>3484</v>
      </c>
      <c r="F855" s="38" t="s">
        <v>124</v>
      </c>
      <c r="G855" s="39" t="s">
        <v>3485</v>
      </c>
      <c r="H855" s="40">
        <v>43766</v>
      </c>
      <c r="I855" s="41">
        <f>Table16[[#This Row],[Fecha 
de 
expedición]]+1461</f>
        <v>45227</v>
      </c>
      <c r="J855" s="244" t="str">
        <f t="shared" ca="1" si="43"/>
        <v>si</v>
      </c>
      <c r="K855" s="8" t="str">
        <f t="shared" ca="1" si="42"/>
        <v/>
      </c>
      <c r="L855" s="8"/>
      <c r="M855" s="8" t="str">
        <f t="shared" ca="1" si="44"/>
        <v>no</v>
      </c>
      <c r="Q855" s="23" t="str" cm="1">
        <f t="array" aca="1" ref="Q855" ca="1">_xlfn.IFS(J855="no","no",$B$10="si","si")</f>
        <v>si</v>
      </c>
    </row>
    <row r="856" spans="1:17" x14ac:dyDescent="0.3">
      <c r="A856" s="63" t="s">
        <v>3486</v>
      </c>
      <c r="B856" s="224" t="s">
        <v>44</v>
      </c>
      <c r="C856" s="225" t="s">
        <v>3487</v>
      </c>
      <c r="D856" s="51" t="s">
        <v>46</v>
      </c>
      <c r="E856" s="37" t="s">
        <v>3488</v>
      </c>
      <c r="F856" s="38" t="s">
        <v>74</v>
      </c>
      <c r="G856" s="39" t="s">
        <v>3489</v>
      </c>
      <c r="H856" s="40">
        <v>44267</v>
      </c>
      <c r="I856" s="41">
        <f>Table16[[#This Row],[Fecha 
de 
expedición]]+1461</f>
        <v>45728</v>
      </c>
      <c r="J856" s="244" t="str">
        <f t="shared" ca="1" si="43"/>
        <v>si</v>
      </c>
      <c r="K856" s="8" t="str">
        <f t="shared" ca="1" si="42"/>
        <v/>
      </c>
      <c r="L856" s="8"/>
      <c r="M856" s="8" t="str">
        <f t="shared" ca="1" si="44"/>
        <v>no</v>
      </c>
      <c r="Q856" s="23" t="str" cm="1">
        <f t="array" aca="1" ref="Q856" ca="1">_xlfn.IFS(J856="no","no",$B$10="si","si")</f>
        <v>si</v>
      </c>
    </row>
    <row r="857" spans="1:17" x14ac:dyDescent="0.3">
      <c r="A857" s="64" t="s">
        <v>3490</v>
      </c>
      <c r="B857" s="224" t="s">
        <v>44</v>
      </c>
      <c r="C857" s="225" t="s">
        <v>3491</v>
      </c>
      <c r="D857" s="52" t="s">
        <v>57</v>
      </c>
      <c r="E857" s="37" t="s">
        <v>3492</v>
      </c>
      <c r="F857" s="38" t="s">
        <v>3361</v>
      </c>
      <c r="G857" s="39" t="s">
        <v>9956</v>
      </c>
      <c r="H857" s="40">
        <v>43670</v>
      </c>
      <c r="I857" s="41">
        <f>Table16[[#This Row],[Fecha 
de 
expedición]]+1461</f>
        <v>45131</v>
      </c>
      <c r="J857" s="244" t="str">
        <f t="shared" ca="1" si="43"/>
        <v>no</v>
      </c>
      <c r="K857" s="8" t="str">
        <f t="shared" ca="1" si="42"/>
        <v/>
      </c>
      <c r="L857" s="8"/>
      <c r="M857" s="8" t="str">
        <f t="shared" ca="1" si="44"/>
        <v>si</v>
      </c>
      <c r="Q857" s="23" t="str" cm="1">
        <f t="array" aca="1" ref="Q857" ca="1">_xlfn.IFS(J857="no","no",$B$10="si","si")</f>
        <v>no</v>
      </c>
    </row>
    <row r="858" spans="1:17" x14ac:dyDescent="0.3">
      <c r="A858" s="64" t="s">
        <v>3494</v>
      </c>
      <c r="B858" s="224" t="s">
        <v>44</v>
      </c>
      <c r="C858" s="225" t="s">
        <v>3495</v>
      </c>
      <c r="D858" s="52" t="s">
        <v>46</v>
      </c>
      <c r="E858" s="37" t="s">
        <v>3496</v>
      </c>
      <c r="F858" s="38" t="s">
        <v>555</v>
      </c>
      <c r="G858" s="39" t="s">
        <v>9957</v>
      </c>
      <c r="H858" s="40">
        <v>43738</v>
      </c>
      <c r="I858" s="41">
        <f>Table16[[#This Row],[Fecha 
de 
expedición]]+1461</f>
        <v>45199</v>
      </c>
      <c r="J858" s="244" t="str">
        <f t="shared" ca="1" si="43"/>
        <v>si</v>
      </c>
      <c r="K858" s="8" t="str">
        <f t="shared" ca="1" si="42"/>
        <v/>
      </c>
      <c r="L858" s="8"/>
      <c r="M858" s="8" t="str">
        <f t="shared" ca="1" si="44"/>
        <v>no</v>
      </c>
      <c r="Q858" s="23" t="str" cm="1">
        <f t="array" aca="1" ref="Q858" ca="1">_xlfn.IFS(J858="no","no",$B$10="si","si")</f>
        <v>si</v>
      </c>
    </row>
    <row r="859" spans="1:17" x14ac:dyDescent="0.3">
      <c r="A859" s="64" t="s">
        <v>3498</v>
      </c>
      <c r="B859" s="224" t="s">
        <v>44</v>
      </c>
      <c r="C859" s="225" t="s">
        <v>3499</v>
      </c>
      <c r="D859" s="52" t="s">
        <v>46</v>
      </c>
      <c r="E859" s="37" t="s">
        <v>3500</v>
      </c>
      <c r="F859" s="38" t="s">
        <v>89</v>
      </c>
      <c r="G859" s="39" t="s">
        <v>9958</v>
      </c>
      <c r="H859" s="40">
        <v>43766</v>
      </c>
      <c r="I859" s="41">
        <f>Table16[[#This Row],[Fecha 
de 
expedición]]+1461</f>
        <v>45227</v>
      </c>
      <c r="J859" s="244" t="str">
        <f t="shared" ca="1" si="43"/>
        <v>si</v>
      </c>
      <c r="K859" s="8" t="str">
        <f t="shared" ca="1" si="42"/>
        <v/>
      </c>
      <c r="L859" s="8"/>
      <c r="M859" s="8" t="str">
        <f t="shared" ca="1" si="44"/>
        <v>no</v>
      </c>
      <c r="Q859" s="23" t="str" cm="1">
        <f t="array" aca="1" ref="Q859" ca="1">_xlfn.IFS(J859="no","no",$B$10="si","si")</f>
        <v>si</v>
      </c>
    </row>
    <row r="860" spans="1:17" x14ac:dyDescent="0.3">
      <c r="A860" s="61" t="s">
        <v>3502</v>
      </c>
      <c r="B860" s="224" t="s">
        <v>44</v>
      </c>
      <c r="C860" s="225" t="s">
        <v>3503</v>
      </c>
      <c r="D860" s="38" t="s">
        <v>57</v>
      </c>
      <c r="E860" s="235" t="s">
        <v>3504</v>
      </c>
      <c r="F860" s="38" t="s">
        <v>2175</v>
      </c>
      <c r="G860" s="39" t="s">
        <v>3505</v>
      </c>
      <c r="H860" s="81">
        <v>44596</v>
      </c>
      <c r="I860" s="84">
        <f>Table16[[#This Row],[Fecha 
de 
expedición]]+1461</f>
        <v>46057</v>
      </c>
      <c r="J860" s="244" t="str">
        <f t="shared" ca="1" si="43"/>
        <v>si</v>
      </c>
      <c r="K860" s="8" t="str">
        <f t="shared" ca="1" si="42"/>
        <v/>
      </c>
      <c r="L860" s="8"/>
      <c r="M860" s="8" t="str">
        <f t="shared" ca="1" si="44"/>
        <v>no</v>
      </c>
      <c r="Q860" s="23" t="str" cm="1">
        <f t="array" aca="1" ref="Q860" ca="1">_xlfn.IFS(J860="no","no",$B$10="si","si")</f>
        <v>si</v>
      </c>
    </row>
    <row r="861" spans="1:17" x14ac:dyDescent="0.3">
      <c r="A861" s="61" t="s">
        <v>3506</v>
      </c>
      <c r="B861" s="224" t="s">
        <v>44</v>
      </c>
      <c r="C861" s="225" t="s">
        <v>3507</v>
      </c>
      <c r="D861" s="38" t="s">
        <v>57</v>
      </c>
      <c r="E861" s="58" t="s">
        <v>3508</v>
      </c>
      <c r="F861" s="38" t="s">
        <v>929</v>
      </c>
      <c r="G861" s="39" t="s">
        <v>3509</v>
      </c>
      <c r="H861" s="40">
        <v>44375</v>
      </c>
      <c r="I861" s="41">
        <f>Table16[[#This Row],[Fecha 
de 
expedición]]+1461</f>
        <v>45836</v>
      </c>
      <c r="J861" s="244" t="str">
        <f t="shared" ca="1" si="43"/>
        <v>si</v>
      </c>
      <c r="K861" s="8" t="str">
        <f t="shared" ca="1" si="42"/>
        <v/>
      </c>
      <c r="L861" s="8"/>
      <c r="M861" s="8" t="str">
        <f t="shared" ca="1" si="44"/>
        <v>no</v>
      </c>
      <c r="Q861" s="23" t="str" cm="1">
        <f t="array" aca="1" ref="Q861" ca="1">_xlfn.IFS(J861="no","no",$B$10="si","si")</f>
        <v>si</v>
      </c>
    </row>
    <row r="862" spans="1:17" x14ac:dyDescent="0.3">
      <c r="A862" s="64" t="s">
        <v>3510</v>
      </c>
      <c r="B862" s="224" t="s">
        <v>44</v>
      </c>
      <c r="C862" s="225" t="s">
        <v>3511</v>
      </c>
      <c r="D862" s="52" t="s">
        <v>57</v>
      </c>
      <c r="E862" s="37" t="s">
        <v>3512</v>
      </c>
      <c r="F862" s="38" t="s">
        <v>664</v>
      </c>
      <c r="G862" s="39" t="s">
        <v>3513</v>
      </c>
      <c r="H862" s="40">
        <v>44333</v>
      </c>
      <c r="I862" s="41">
        <f>Table16[[#This Row],[Fecha 
de 
expedición]]+1461</f>
        <v>45794</v>
      </c>
      <c r="J862" s="244" t="str">
        <f t="shared" ca="1" si="43"/>
        <v>si</v>
      </c>
      <c r="K862" s="8" t="str">
        <f t="shared" ca="1" si="42"/>
        <v/>
      </c>
      <c r="L862" s="8"/>
      <c r="M862" s="8" t="str">
        <f t="shared" ca="1" si="44"/>
        <v>no</v>
      </c>
      <c r="Q862" s="23" t="str" cm="1">
        <f t="array" aca="1" ref="Q862" ca="1">_xlfn.IFS(J862="no","no",$B$10="si","si")</f>
        <v>si</v>
      </c>
    </row>
    <row r="863" spans="1:17" x14ac:dyDescent="0.3">
      <c r="A863" s="64" t="s">
        <v>3514</v>
      </c>
      <c r="B863" s="224" t="s">
        <v>44</v>
      </c>
      <c r="C863" s="225" t="s">
        <v>3515</v>
      </c>
      <c r="D863" s="52" t="s">
        <v>57</v>
      </c>
      <c r="E863" s="37" t="s">
        <v>3516</v>
      </c>
      <c r="F863" s="38" t="s">
        <v>508</v>
      </c>
      <c r="G863" s="39" t="s">
        <v>3517</v>
      </c>
      <c r="H863" s="40">
        <v>44336</v>
      </c>
      <c r="I863" s="41">
        <f>Table16[[#This Row],[Fecha 
de 
expedición]]+1461</f>
        <v>45797</v>
      </c>
      <c r="J863" s="244" t="str">
        <f t="shared" ca="1" si="43"/>
        <v>si</v>
      </c>
      <c r="K863" s="8" t="str">
        <f t="shared" ref="K863:K926" ca="1" si="45">IF(ABS(_xlfn.DAYS(TODAY(),I863))&lt;$B$9,"Debe renovar licencia luego de curso de 8 horas","")</f>
        <v/>
      </c>
      <c r="L863" s="8"/>
      <c r="M863" s="8" t="str">
        <f t="shared" ca="1" si="44"/>
        <v>no</v>
      </c>
      <c r="Q863" s="23" t="str" cm="1">
        <f t="array" aca="1" ref="Q863" ca="1">_xlfn.IFS(J863="no","no",$B$10="si","si")</f>
        <v>si</v>
      </c>
    </row>
    <row r="864" spans="1:17" x14ac:dyDescent="0.3">
      <c r="A864" s="64" t="s">
        <v>3518</v>
      </c>
      <c r="B864" s="224" t="s">
        <v>44</v>
      </c>
      <c r="C864" s="225" t="s">
        <v>3519</v>
      </c>
      <c r="D864" s="52" t="s">
        <v>57</v>
      </c>
      <c r="E864" s="37" t="s">
        <v>3520</v>
      </c>
      <c r="F864" s="38" t="s">
        <v>204</v>
      </c>
      <c r="G864" s="39" t="s">
        <v>3521</v>
      </c>
      <c r="H864" s="40">
        <v>43790</v>
      </c>
      <c r="I864" s="41">
        <f>Table16[[#This Row],[Fecha 
de 
expedición]]+1461</f>
        <v>45251</v>
      </c>
      <c r="J864" s="244" t="str">
        <f t="shared" ca="1" si="43"/>
        <v>si</v>
      </c>
      <c r="K864" s="8" t="str">
        <f t="shared" ca="1" si="45"/>
        <v/>
      </c>
      <c r="L864" s="8"/>
      <c r="M864" s="8" t="str">
        <f t="shared" ca="1" si="44"/>
        <v>no</v>
      </c>
      <c r="Q864" s="23" t="str" cm="1">
        <f t="array" aca="1" ref="Q864" ca="1">_xlfn.IFS(J864="no","no",$B$10="si","si")</f>
        <v>si</v>
      </c>
    </row>
    <row r="865" spans="1:17" x14ac:dyDescent="0.3">
      <c r="A865" s="64" t="s">
        <v>3522</v>
      </c>
      <c r="B865" s="224" t="s">
        <v>44</v>
      </c>
      <c r="C865" s="225" t="s">
        <v>3523</v>
      </c>
      <c r="D865" s="52" t="s">
        <v>57</v>
      </c>
      <c r="E865" s="37" t="s">
        <v>3524</v>
      </c>
      <c r="F865" s="38" t="s">
        <v>704</v>
      </c>
      <c r="G865" s="39" t="s">
        <v>3525</v>
      </c>
      <c r="H865" s="40">
        <v>44267</v>
      </c>
      <c r="I865" s="41">
        <f>Table16[[#This Row],[Fecha 
de 
expedición]]+1461</f>
        <v>45728</v>
      </c>
      <c r="J865" s="244" t="str">
        <f t="shared" ca="1" si="43"/>
        <v>si</v>
      </c>
      <c r="K865" s="8" t="str">
        <f t="shared" ca="1" si="45"/>
        <v/>
      </c>
      <c r="L865" s="8"/>
      <c r="M865" s="8" t="str">
        <f t="shared" ca="1" si="44"/>
        <v>no</v>
      </c>
      <c r="Q865" s="23" t="str" cm="1">
        <f t="array" aca="1" ref="Q865" ca="1">_xlfn.IFS(J865="no","no",$B$10="si","si")</f>
        <v>si</v>
      </c>
    </row>
    <row r="866" spans="1:17" x14ac:dyDescent="0.3">
      <c r="A866" s="64" t="s">
        <v>3526</v>
      </c>
      <c r="B866" s="224" t="s">
        <v>44</v>
      </c>
      <c r="C866" s="225" t="s">
        <v>3527</v>
      </c>
      <c r="D866" s="52" t="s">
        <v>57</v>
      </c>
      <c r="E866" s="37" t="s">
        <v>3528</v>
      </c>
      <c r="F866" s="38" t="s">
        <v>267</v>
      </c>
      <c r="G866" s="39" t="s">
        <v>3529</v>
      </c>
      <c r="H866" s="40">
        <v>43790</v>
      </c>
      <c r="I866" s="41">
        <f>Table16[[#This Row],[Fecha 
de 
expedición]]+1461</f>
        <v>45251</v>
      </c>
      <c r="J866" s="244" t="str">
        <f t="shared" ca="1" si="43"/>
        <v>si</v>
      </c>
      <c r="K866" s="8" t="str">
        <f t="shared" ca="1" si="45"/>
        <v/>
      </c>
      <c r="L866" s="8"/>
      <c r="M866" s="8" t="str">
        <f t="shared" ca="1" si="44"/>
        <v>no</v>
      </c>
      <c r="Q866" s="23" t="str" cm="1">
        <f t="array" aca="1" ref="Q866" ca="1">_xlfn.IFS(J866="no","no",$B$10="si","si")</f>
        <v>si</v>
      </c>
    </row>
    <row r="867" spans="1:17" x14ac:dyDescent="0.3">
      <c r="A867" s="64" t="s">
        <v>3530</v>
      </c>
      <c r="B867" s="224" t="s">
        <v>44</v>
      </c>
      <c r="C867" s="225" t="s">
        <v>3531</v>
      </c>
      <c r="D867" s="52" t="s">
        <v>46</v>
      </c>
      <c r="E867" s="37" t="s">
        <v>3532</v>
      </c>
      <c r="F867" s="38" t="s">
        <v>155</v>
      </c>
      <c r="G867" s="39" t="s">
        <v>3533</v>
      </c>
      <c r="H867" s="40">
        <v>44267</v>
      </c>
      <c r="I867" s="41">
        <f>Table16[[#This Row],[Fecha 
de 
expedición]]+1461</f>
        <v>45728</v>
      </c>
      <c r="J867" s="244" t="str">
        <f t="shared" ca="1" si="43"/>
        <v>si</v>
      </c>
      <c r="K867" s="8" t="str">
        <f t="shared" ca="1" si="45"/>
        <v/>
      </c>
      <c r="L867" s="8"/>
      <c r="M867" s="8" t="str">
        <f t="shared" ca="1" si="44"/>
        <v>no</v>
      </c>
      <c r="Q867" s="23" t="str" cm="1">
        <f t="array" aca="1" ref="Q867" ca="1">_xlfn.IFS(J867="no","no",$B$10="si","si")</f>
        <v>si</v>
      </c>
    </row>
    <row r="868" spans="1:17" x14ac:dyDescent="0.3">
      <c r="A868" s="64" t="s">
        <v>3534</v>
      </c>
      <c r="B868" s="224" t="s">
        <v>44</v>
      </c>
      <c r="C868" s="225" t="s">
        <v>3535</v>
      </c>
      <c r="D868" s="52" t="s">
        <v>57</v>
      </c>
      <c r="E868" s="37" t="s">
        <v>3536</v>
      </c>
      <c r="F868" s="38" t="s">
        <v>89</v>
      </c>
      <c r="G868" s="39" t="s">
        <v>3537</v>
      </c>
      <c r="H868" s="40">
        <v>43754</v>
      </c>
      <c r="I868" s="41">
        <f>Table16[[#This Row],[Fecha 
de 
expedición]]+1461</f>
        <v>45215</v>
      </c>
      <c r="J868" s="244" t="str">
        <f t="shared" ca="1" si="43"/>
        <v>si</v>
      </c>
      <c r="K868" s="8" t="str">
        <f t="shared" ca="1" si="45"/>
        <v/>
      </c>
      <c r="L868" s="8"/>
      <c r="M868" s="8" t="str">
        <f t="shared" ca="1" si="44"/>
        <v>no</v>
      </c>
      <c r="Q868" s="23" t="str" cm="1">
        <f t="array" aca="1" ref="Q868" ca="1">_xlfn.IFS(J868="no","no",$B$10="si","si")</f>
        <v>si</v>
      </c>
    </row>
    <row r="869" spans="1:17" x14ac:dyDescent="0.3">
      <c r="A869" s="64" t="s">
        <v>3538</v>
      </c>
      <c r="B869" s="224" t="s">
        <v>44</v>
      </c>
      <c r="C869" s="225" t="s">
        <v>3539</v>
      </c>
      <c r="D869" s="52" t="s">
        <v>57</v>
      </c>
      <c r="E869" s="37" t="s">
        <v>3540</v>
      </c>
      <c r="F869" s="38" t="s">
        <v>89</v>
      </c>
      <c r="G869" s="39" t="s">
        <v>3541</v>
      </c>
      <c r="H869" s="40">
        <v>43766</v>
      </c>
      <c r="I869" s="41">
        <f>Table16[[#This Row],[Fecha 
de 
expedición]]+1461</f>
        <v>45227</v>
      </c>
      <c r="J869" s="244" t="str">
        <f t="shared" ca="1" si="43"/>
        <v>si</v>
      </c>
      <c r="K869" s="8" t="str">
        <f t="shared" ca="1" si="45"/>
        <v/>
      </c>
      <c r="L869" s="8"/>
      <c r="M869" s="8" t="str">
        <f t="shared" ca="1" si="44"/>
        <v>no</v>
      </c>
      <c r="Q869" s="23" t="str" cm="1">
        <f t="array" aca="1" ref="Q869" ca="1">_xlfn.IFS(J869="no","no",$B$10="si","si")</f>
        <v>si</v>
      </c>
    </row>
    <row r="870" spans="1:17" x14ac:dyDescent="0.3">
      <c r="A870" s="64" t="s">
        <v>3542</v>
      </c>
      <c r="B870" s="224" t="s">
        <v>44</v>
      </c>
      <c r="C870" s="225" t="s">
        <v>3543</v>
      </c>
      <c r="D870" s="52" t="s">
        <v>57</v>
      </c>
      <c r="E870" s="82" t="s">
        <v>3544</v>
      </c>
      <c r="F870" s="38" t="s">
        <v>678</v>
      </c>
      <c r="G870" s="39" t="s">
        <v>3545</v>
      </c>
      <c r="H870" s="40">
        <v>44865</v>
      </c>
      <c r="I870" s="41">
        <f>Table16[[#This Row],[Fecha 
de 
expedición]]+1461</f>
        <v>46326</v>
      </c>
      <c r="J870" s="244" t="str">
        <f t="shared" ca="1" si="43"/>
        <v>si</v>
      </c>
      <c r="K870" s="8" t="str">
        <f t="shared" ca="1" si="45"/>
        <v/>
      </c>
      <c r="L870" s="8"/>
      <c r="M870" s="8" t="str">
        <f t="shared" ca="1" si="44"/>
        <v>no</v>
      </c>
      <c r="Q870" s="23" t="str" cm="1">
        <f t="array" aca="1" ref="Q870" ca="1">_xlfn.IFS(J870="no","no",$B$10="si","si")</f>
        <v>si</v>
      </c>
    </row>
    <row r="871" spans="1:17" x14ac:dyDescent="0.3">
      <c r="A871" s="61" t="s">
        <v>3546</v>
      </c>
      <c r="B871" s="224" t="s">
        <v>44</v>
      </c>
      <c r="C871" s="225" t="s">
        <v>3547</v>
      </c>
      <c r="D871" s="38" t="s">
        <v>57</v>
      </c>
      <c r="E871" s="235" t="s">
        <v>3548</v>
      </c>
      <c r="F871" s="38" t="s">
        <v>844</v>
      </c>
      <c r="G871" s="39" t="s">
        <v>3549</v>
      </c>
      <c r="H871" s="81">
        <v>44743</v>
      </c>
      <c r="I871" s="84">
        <f>Table16[[#This Row],[Fecha 
de 
expedición]]+1461</f>
        <v>46204</v>
      </c>
      <c r="J871" s="244" t="str">
        <f t="shared" ca="1" si="43"/>
        <v>si</v>
      </c>
      <c r="K871" s="8" t="str">
        <f t="shared" ca="1" si="45"/>
        <v/>
      </c>
      <c r="L871" s="8"/>
      <c r="M871" s="8" t="str">
        <f t="shared" ca="1" si="44"/>
        <v>no</v>
      </c>
      <c r="Q871" s="23" t="str" cm="1">
        <f t="array" aca="1" ref="Q871" ca="1">_xlfn.IFS(J871="no","no",$B$10="si","si")</f>
        <v>si</v>
      </c>
    </row>
    <row r="872" spans="1:17" x14ac:dyDescent="0.3">
      <c r="A872" s="64" t="s">
        <v>3550</v>
      </c>
      <c r="B872" s="224" t="s">
        <v>44</v>
      </c>
      <c r="C872" s="225" t="s">
        <v>3551</v>
      </c>
      <c r="D872" s="52" t="s">
        <v>57</v>
      </c>
      <c r="E872" s="37" t="s">
        <v>3552</v>
      </c>
      <c r="F872" s="38" t="s">
        <v>347</v>
      </c>
      <c r="G872" s="39" t="s">
        <v>9961</v>
      </c>
      <c r="H872" s="40">
        <v>43718</v>
      </c>
      <c r="I872" s="41">
        <f>Table16[[#This Row],[Fecha 
de 
expedición]]+1461</f>
        <v>45179</v>
      </c>
      <c r="J872" s="244" t="str">
        <f t="shared" ca="1" si="43"/>
        <v>si</v>
      </c>
      <c r="K872" s="8" t="str">
        <f t="shared" ca="1" si="45"/>
        <v>Debe renovar licencia luego de curso de 8 horas</v>
      </c>
      <c r="L872" s="8"/>
      <c r="M872" s="8" t="str">
        <f t="shared" ca="1" si="44"/>
        <v>no</v>
      </c>
      <c r="Q872" s="23" t="str" cm="1">
        <f t="array" aca="1" ref="Q872" ca="1">_xlfn.IFS(J872="no","no",$B$10="si","si")</f>
        <v>si</v>
      </c>
    </row>
    <row r="873" spans="1:17" x14ac:dyDescent="0.3">
      <c r="A873" s="64" t="s">
        <v>3554</v>
      </c>
      <c r="B873" s="224" t="s">
        <v>44</v>
      </c>
      <c r="C873" s="225" t="s">
        <v>3555</v>
      </c>
      <c r="D873" s="52" t="s">
        <v>46</v>
      </c>
      <c r="E873" s="37" t="s">
        <v>3556</v>
      </c>
      <c r="F873" s="38" t="s">
        <v>155</v>
      </c>
      <c r="G873" s="39" t="s">
        <v>3557</v>
      </c>
      <c r="H873" s="40">
        <v>43766</v>
      </c>
      <c r="I873" s="41">
        <f>Table16[[#This Row],[Fecha 
de 
expedición]]+1461</f>
        <v>45227</v>
      </c>
      <c r="J873" s="244" t="str">
        <f t="shared" ca="1" si="43"/>
        <v>si</v>
      </c>
      <c r="K873" s="8" t="str">
        <f t="shared" ca="1" si="45"/>
        <v/>
      </c>
      <c r="L873" s="8"/>
      <c r="M873" s="8" t="str">
        <f t="shared" ca="1" si="44"/>
        <v>no</v>
      </c>
      <c r="Q873" s="23" t="str" cm="1">
        <f t="array" aca="1" ref="Q873" ca="1">_xlfn.IFS(J873="no","no",$B$10="si","si")</f>
        <v>si</v>
      </c>
    </row>
    <row r="874" spans="1:17" x14ac:dyDescent="0.3">
      <c r="A874" s="64" t="s">
        <v>3558</v>
      </c>
      <c r="B874" s="224" t="s">
        <v>62</v>
      </c>
      <c r="C874" s="225" t="s">
        <v>3559</v>
      </c>
      <c r="D874" s="52" t="s">
        <v>46</v>
      </c>
      <c r="E874" s="37" t="s">
        <v>3560</v>
      </c>
      <c r="F874" s="38" t="s">
        <v>155</v>
      </c>
      <c r="G874" s="39" t="s">
        <v>3561</v>
      </c>
      <c r="H874" s="40">
        <v>43728</v>
      </c>
      <c r="I874" s="41">
        <f>Table16[[#This Row],[Fecha 
de 
expedición]]+1461</f>
        <v>45189</v>
      </c>
      <c r="J874" s="244" t="str">
        <f t="shared" ca="1" si="43"/>
        <v>si</v>
      </c>
      <c r="K874" s="8" t="str">
        <f t="shared" ca="1" si="45"/>
        <v>Debe renovar licencia luego de curso de 8 horas</v>
      </c>
      <c r="L874" s="8"/>
      <c r="M874" s="8" t="str">
        <f t="shared" ca="1" si="44"/>
        <v>no</v>
      </c>
      <c r="Q874" s="23" t="str" cm="1">
        <f t="array" aca="1" ref="Q874" ca="1">_xlfn.IFS(J874="no","no",$B$10="si","si")</f>
        <v>si</v>
      </c>
    </row>
    <row r="875" spans="1:17" x14ac:dyDescent="0.3">
      <c r="A875" s="63" t="s">
        <v>3562</v>
      </c>
      <c r="B875" s="224" t="s">
        <v>44</v>
      </c>
      <c r="C875" s="225" t="s">
        <v>3563</v>
      </c>
      <c r="D875" s="38" t="s">
        <v>46</v>
      </c>
      <c r="E875" s="37" t="s">
        <v>3564</v>
      </c>
      <c r="F875" s="38" t="s">
        <v>74</v>
      </c>
      <c r="G875" s="39" t="s">
        <v>3565</v>
      </c>
      <c r="H875" s="40">
        <v>44342</v>
      </c>
      <c r="I875" s="41">
        <f>Table16[[#This Row],[Fecha 
de 
expedición]]+1461</f>
        <v>45803</v>
      </c>
      <c r="J875" s="244" t="str">
        <f t="shared" ca="1" si="43"/>
        <v>si</v>
      </c>
      <c r="K875" s="8" t="str">
        <f t="shared" ca="1" si="45"/>
        <v/>
      </c>
      <c r="L875" s="8"/>
      <c r="M875" s="8" t="str">
        <f t="shared" ca="1" si="44"/>
        <v>no</v>
      </c>
      <c r="Q875" s="23" t="str" cm="1">
        <f t="array" aca="1" ref="Q875" ca="1">_xlfn.IFS(J875="no","no",$B$10="si","si")</f>
        <v>si</v>
      </c>
    </row>
    <row r="876" spans="1:17" x14ac:dyDescent="0.3">
      <c r="A876" s="63" t="s">
        <v>3566</v>
      </c>
      <c r="B876" s="224" t="s">
        <v>44</v>
      </c>
      <c r="C876" s="225" t="s">
        <v>3567</v>
      </c>
      <c r="D876" s="38" t="s">
        <v>57</v>
      </c>
      <c r="E876" s="37" t="s">
        <v>3568</v>
      </c>
      <c r="F876" s="38" t="s">
        <v>466</v>
      </c>
      <c r="G876" s="39" t="s">
        <v>3569</v>
      </c>
      <c r="H876" s="40">
        <v>44342</v>
      </c>
      <c r="I876" s="41">
        <f>Table16[[#This Row],[Fecha 
de 
expedición]]+1461</f>
        <v>45803</v>
      </c>
      <c r="J876" s="244" t="str">
        <f t="shared" ca="1" si="43"/>
        <v>si</v>
      </c>
      <c r="K876" s="8" t="str">
        <f t="shared" ca="1" si="45"/>
        <v/>
      </c>
      <c r="L876" s="8"/>
      <c r="M876" s="8" t="str">
        <f t="shared" ca="1" si="44"/>
        <v>no</v>
      </c>
      <c r="Q876" s="23" t="str" cm="1">
        <f t="array" aca="1" ref="Q876" ca="1">_xlfn.IFS(J876="no","no",$B$10="si","si")</f>
        <v>si</v>
      </c>
    </row>
    <row r="877" spans="1:17" x14ac:dyDescent="0.3">
      <c r="A877" s="64" t="s">
        <v>3570</v>
      </c>
      <c r="B877" s="224" t="s">
        <v>44</v>
      </c>
      <c r="C877" s="225" t="s">
        <v>3571</v>
      </c>
      <c r="D877" s="52" t="s">
        <v>57</v>
      </c>
      <c r="E877" s="37" t="s">
        <v>3572</v>
      </c>
      <c r="F877" s="38" t="s">
        <v>1393</v>
      </c>
      <c r="G877" s="39" t="s">
        <v>3573</v>
      </c>
      <c r="H877" s="40">
        <v>43621</v>
      </c>
      <c r="I877" s="41">
        <f>Table16[[#This Row],[Fecha 
de 
expedición]]+1461</f>
        <v>45082</v>
      </c>
      <c r="J877" s="244" t="str">
        <f t="shared" ca="1" si="43"/>
        <v>no</v>
      </c>
      <c r="K877" s="8" t="str">
        <f t="shared" ca="1" si="45"/>
        <v/>
      </c>
      <c r="L877" s="8"/>
      <c r="M877" s="8" t="str">
        <f t="shared" ca="1" si="44"/>
        <v>si</v>
      </c>
      <c r="Q877" s="23" t="str" cm="1">
        <f t="array" aca="1" ref="Q877" ca="1">_xlfn.IFS(J877="no","no",$B$10="si","si")</f>
        <v>no</v>
      </c>
    </row>
    <row r="878" spans="1:17" x14ac:dyDescent="0.3">
      <c r="A878" s="61" t="s">
        <v>3574</v>
      </c>
      <c r="B878" s="224" t="s">
        <v>44</v>
      </c>
      <c r="C878" s="225" t="s">
        <v>3575</v>
      </c>
      <c r="D878" s="38" t="s">
        <v>57</v>
      </c>
      <c r="E878" s="235" t="s">
        <v>3576</v>
      </c>
      <c r="F878" s="38" t="s">
        <v>704</v>
      </c>
      <c r="G878" s="39" t="s">
        <v>3577</v>
      </c>
      <c r="H878" s="81">
        <v>44629</v>
      </c>
      <c r="I878" s="84">
        <f>Table16[[#This Row],[Fecha 
de 
expedición]]+1461</f>
        <v>46090</v>
      </c>
      <c r="J878" s="244" t="str">
        <f t="shared" ca="1" si="43"/>
        <v>si</v>
      </c>
      <c r="K878" s="8" t="str">
        <f t="shared" ca="1" si="45"/>
        <v/>
      </c>
      <c r="L878" s="8"/>
      <c r="M878" s="8" t="str">
        <f t="shared" ca="1" si="44"/>
        <v>no</v>
      </c>
      <c r="Q878" s="23" t="str" cm="1">
        <f t="array" aca="1" ref="Q878" ca="1">_xlfn.IFS(J878="no","no",$B$10="si","si")</f>
        <v>si</v>
      </c>
    </row>
    <row r="879" spans="1:17" x14ac:dyDescent="0.3">
      <c r="A879" s="61" t="s">
        <v>3578</v>
      </c>
      <c r="B879" s="224" t="s">
        <v>44</v>
      </c>
      <c r="C879" s="225" t="s">
        <v>3579</v>
      </c>
      <c r="D879" s="38" t="s">
        <v>57</v>
      </c>
      <c r="E879" s="235" t="s">
        <v>3580</v>
      </c>
      <c r="F879" s="38" t="s">
        <v>1204</v>
      </c>
      <c r="G879" s="39" t="s">
        <v>3581</v>
      </c>
      <c r="H879" s="81">
        <v>44706</v>
      </c>
      <c r="I879" s="84">
        <f>Table16[[#This Row],[Fecha 
de 
expedición]]+1461</f>
        <v>46167</v>
      </c>
      <c r="J879" s="244" t="str">
        <f t="shared" ca="1" si="43"/>
        <v>si</v>
      </c>
      <c r="K879" s="8" t="str">
        <f t="shared" ca="1" si="45"/>
        <v/>
      </c>
      <c r="L879" s="8"/>
      <c r="M879" s="8" t="str">
        <f t="shared" ca="1" si="44"/>
        <v>no</v>
      </c>
      <c r="Q879" s="23" t="str" cm="1">
        <f t="array" aca="1" ref="Q879" ca="1">_xlfn.IFS(J879="no","no",$B$10="si","si")</f>
        <v>si</v>
      </c>
    </row>
    <row r="880" spans="1:17" x14ac:dyDescent="0.3">
      <c r="A880" s="64" t="s">
        <v>3582</v>
      </c>
      <c r="B880" s="224" t="s">
        <v>44</v>
      </c>
      <c r="C880" s="225" t="s">
        <v>3583</v>
      </c>
      <c r="D880" s="52" t="s">
        <v>57</v>
      </c>
      <c r="E880" s="37" t="s">
        <v>3584</v>
      </c>
      <c r="F880" s="38" t="s">
        <v>466</v>
      </c>
      <c r="G880" s="39" t="s">
        <v>3585</v>
      </c>
      <c r="H880" s="40">
        <v>44278</v>
      </c>
      <c r="I880" s="41">
        <f>Table16[[#This Row],[Fecha 
de 
expedición]]+1461</f>
        <v>45739</v>
      </c>
      <c r="J880" s="244" t="str">
        <f t="shared" ca="1" si="43"/>
        <v>si</v>
      </c>
      <c r="K880" s="8" t="str">
        <f t="shared" ca="1" si="45"/>
        <v/>
      </c>
      <c r="L880" s="8"/>
      <c r="M880" s="8" t="str">
        <f t="shared" ca="1" si="44"/>
        <v>no</v>
      </c>
      <c r="Q880" s="23" t="str" cm="1">
        <f t="array" aca="1" ref="Q880" ca="1">_xlfn.IFS(J880="no","no",$B$10="si","si")</f>
        <v>si</v>
      </c>
    </row>
    <row r="881" spans="1:17" x14ac:dyDescent="0.3">
      <c r="A881" s="64" t="s">
        <v>3586</v>
      </c>
      <c r="B881" s="224" t="s">
        <v>44</v>
      </c>
      <c r="C881" s="225" t="s">
        <v>3587</v>
      </c>
      <c r="D881" s="52" t="s">
        <v>57</v>
      </c>
      <c r="E881" s="37"/>
      <c r="F881" s="38" t="s">
        <v>99</v>
      </c>
      <c r="G881" s="39" t="s">
        <v>3588</v>
      </c>
      <c r="H881" s="40">
        <v>43852</v>
      </c>
      <c r="I881" s="41">
        <f>Table16[[#This Row],[Fecha 
de 
expedición]]+1461</f>
        <v>45313</v>
      </c>
      <c r="J881" s="244" t="str">
        <f t="shared" ca="1" si="43"/>
        <v>si</v>
      </c>
      <c r="K881" s="8" t="str">
        <f t="shared" ca="1" si="45"/>
        <v/>
      </c>
      <c r="L881" s="8"/>
      <c r="M881" s="8" t="str">
        <f t="shared" ca="1" si="44"/>
        <v>no</v>
      </c>
      <c r="Q881" s="23" t="str" cm="1">
        <f t="array" aca="1" ref="Q881" ca="1">_xlfn.IFS(J881="no","no",$B$10="si","si")</f>
        <v>si</v>
      </c>
    </row>
    <row r="882" spans="1:17" x14ac:dyDescent="0.3">
      <c r="A882" s="64" t="s">
        <v>3589</v>
      </c>
      <c r="B882" s="224" t="s">
        <v>44</v>
      </c>
      <c r="C882" s="225" t="s">
        <v>3590</v>
      </c>
      <c r="D882" s="45" t="s">
        <v>57</v>
      </c>
      <c r="E882" s="37" t="s">
        <v>3591</v>
      </c>
      <c r="F882" s="38" t="s">
        <v>204</v>
      </c>
      <c r="G882" s="39" t="s">
        <v>3592</v>
      </c>
      <c r="H882" s="40">
        <v>43766</v>
      </c>
      <c r="I882" s="41">
        <f>Table16[[#This Row],[Fecha 
de 
expedición]]+1461</f>
        <v>45227</v>
      </c>
      <c r="J882" s="244" t="str">
        <f t="shared" ca="1" si="43"/>
        <v>si</v>
      </c>
      <c r="K882" s="8" t="str">
        <f t="shared" ca="1" si="45"/>
        <v/>
      </c>
      <c r="L882" s="8"/>
      <c r="M882" s="8" t="str">
        <f t="shared" ca="1" si="44"/>
        <v>no</v>
      </c>
      <c r="Q882" s="23" t="str" cm="1">
        <f t="array" aca="1" ref="Q882" ca="1">_xlfn.IFS(J882="no","no",$B$10="si","si")</f>
        <v>si</v>
      </c>
    </row>
    <row r="883" spans="1:17" x14ac:dyDescent="0.3">
      <c r="A883" s="61" t="s">
        <v>3593</v>
      </c>
      <c r="B883" s="224" t="s">
        <v>44</v>
      </c>
      <c r="C883" s="225" t="s">
        <v>3594</v>
      </c>
      <c r="D883" s="38" t="s">
        <v>57</v>
      </c>
      <c r="E883" s="235" t="s">
        <v>3595</v>
      </c>
      <c r="F883" s="38" t="s">
        <v>48</v>
      </c>
      <c r="G883" s="39" t="s">
        <v>3596</v>
      </c>
      <c r="H883" s="81">
        <v>44798</v>
      </c>
      <c r="I883" s="84">
        <f>Table16[[#This Row],[Fecha 
de 
expedición]]+1461</f>
        <v>46259</v>
      </c>
      <c r="J883" s="244" t="str">
        <f t="shared" ca="1" si="43"/>
        <v>si</v>
      </c>
      <c r="K883" s="8" t="str">
        <f t="shared" ca="1" si="45"/>
        <v/>
      </c>
      <c r="L883" s="8"/>
      <c r="M883" s="8" t="str">
        <f t="shared" ca="1" si="44"/>
        <v>no</v>
      </c>
      <c r="Q883" s="23" t="str" cm="1">
        <f t="array" aca="1" ref="Q883" ca="1">_xlfn.IFS(J883="no","no",$B$10="si","si")</f>
        <v>si</v>
      </c>
    </row>
    <row r="884" spans="1:17" x14ac:dyDescent="0.3">
      <c r="A884" s="64" t="s">
        <v>3597</v>
      </c>
      <c r="B884" s="224" t="s">
        <v>44</v>
      </c>
      <c r="C884" s="225" t="s">
        <v>3598</v>
      </c>
      <c r="D884" s="52" t="s">
        <v>57</v>
      </c>
      <c r="E884" s="37" t="s">
        <v>3599</v>
      </c>
      <c r="F884" s="38" t="s">
        <v>204</v>
      </c>
      <c r="G884" s="39" t="s">
        <v>3600</v>
      </c>
      <c r="H884" s="40">
        <v>43790</v>
      </c>
      <c r="I884" s="41">
        <f>Table16[[#This Row],[Fecha 
de 
expedición]]+1461</f>
        <v>45251</v>
      </c>
      <c r="J884" s="244" t="str">
        <f t="shared" ca="1" si="43"/>
        <v>si</v>
      </c>
      <c r="K884" s="8" t="str">
        <f t="shared" ca="1" si="45"/>
        <v/>
      </c>
      <c r="L884" s="8"/>
      <c r="M884" s="8" t="str">
        <f t="shared" ca="1" si="44"/>
        <v>no</v>
      </c>
      <c r="Q884" s="23" t="str" cm="1">
        <f t="array" aca="1" ref="Q884" ca="1">_xlfn.IFS(J884="no","no",$B$10="si","si")</f>
        <v>si</v>
      </c>
    </row>
    <row r="885" spans="1:17" x14ac:dyDescent="0.3">
      <c r="A885" s="64" t="s">
        <v>3601</v>
      </c>
      <c r="B885" s="224" t="s">
        <v>44</v>
      </c>
      <c r="C885" s="225" t="s">
        <v>3602</v>
      </c>
      <c r="D885" s="52" t="s">
        <v>57</v>
      </c>
      <c r="E885" s="37" t="s">
        <v>3603</v>
      </c>
      <c r="F885" s="38" t="s">
        <v>453</v>
      </c>
      <c r="G885" s="39" t="s">
        <v>3604</v>
      </c>
      <c r="H885" s="40">
        <v>43790</v>
      </c>
      <c r="I885" s="41">
        <f>Table16[[#This Row],[Fecha 
de 
expedición]]+1461</f>
        <v>45251</v>
      </c>
      <c r="J885" s="244" t="str">
        <f t="shared" ca="1" si="43"/>
        <v>si</v>
      </c>
      <c r="K885" s="8" t="str">
        <f t="shared" ca="1" si="45"/>
        <v/>
      </c>
      <c r="L885" s="8"/>
      <c r="M885" s="8" t="str">
        <f t="shared" ca="1" si="44"/>
        <v>no</v>
      </c>
      <c r="Q885" s="23" t="str" cm="1">
        <f t="array" aca="1" ref="Q885" ca="1">_xlfn.IFS(J885="no","no",$B$10="si","si")</f>
        <v>si</v>
      </c>
    </row>
    <row r="886" spans="1:17" x14ac:dyDescent="0.3">
      <c r="A886" s="64" t="s">
        <v>3605</v>
      </c>
      <c r="B886" s="224" t="s">
        <v>44</v>
      </c>
      <c r="C886" s="225" t="s">
        <v>3606</v>
      </c>
      <c r="D886" s="52" t="s">
        <v>57</v>
      </c>
      <c r="E886" s="37" t="s">
        <v>3607</v>
      </c>
      <c r="F886" s="38" t="s">
        <v>267</v>
      </c>
      <c r="G886" s="39" t="s">
        <v>3608</v>
      </c>
      <c r="H886" s="40">
        <v>43846</v>
      </c>
      <c r="I886" s="41">
        <f>Table16[[#This Row],[Fecha 
de 
expedición]]+1461</f>
        <v>45307</v>
      </c>
      <c r="J886" s="244" t="str">
        <f t="shared" ca="1" si="43"/>
        <v>si</v>
      </c>
      <c r="K886" s="8" t="str">
        <f t="shared" ca="1" si="45"/>
        <v/>
      </c>
      <c r="L886" s="8"/>
      <c r="M886" s="8" t="str">
        <f t="shared" ca="1" si="44"/>
        <v>no</v>
      </c>
      <c r="Q886" s="23" t="str" cm="1">
        <f t="array" aca="1" ref="Q886" ca="1">_xlfn.IFS(J886="no","no",$B$10="si","si")</f>
        <v>si</v>
      </c>
    </row>
    <row r="887" spans="1:17" x14ac:dyDescent="0.3">
      <c r="A887" s="64" t="s">
        <v>3609</v>
      </c>
      <c r="B887" s="224" t="s">
        <v>44</v>
      </c>
      <c r="C887" s="225" t="s">
        <v>3610</v>
      </c>
      <c r="D887" s="52" t="s">
        <v>57</v>
      </c>
      <c r="E887" s="37" t="s">
        <v>3611</v>
      </c>
      <c r="F887" s="38" t="s">
        <v>119</v>
      </c>
      <c r="G887" s="39" t="s">
        <v>3612</v>
      </c>
      <c r="H887" s="40">
        <v>44267</v>
      </c>
      <c r="I887" s="41">
        <f>Table16[[#This Row],[Fecha 
de 
expedición]]+1461</f>
        <v>45728</v>
      </c>
      <c r="J887" s="244" t="str">
        <f t="shared" ca="1" si="43"/>
        <v>si</v>
      </c>
      <c r="K887" s="8" t="str">
        <f t="shared" ca="1" si="45"/>
        <v/>
      </c>
      <c r="L887" s="8"/>
      <c r="M887" s="8" t="str">
        <f t="shared" ca="1" si="44"/>
        <v>no</v>
      </c>
      <c r="Q887" s="23" t="str" cm="1">
        <f t="array" aca="1" ref="Q887" ca="1">_xlfn.IFS(J887="no","no",$B$10="si","si")</f>
        <v>si</v>
      </c>
    </row>
    <row r="888" spans="1:17" x14ac:dyDescent="0.3">
      <c r="A888" s="64" t="s">
        <v>3613</v>
      </c>
      <c r="B888" s="224" t="s">
        <v>44</v>
      </c>
      <c r="C888" s="225" t="s">
        <v>3614</v>
      </c>
      <c r="D888" s="38" t="s">
        <v>57</v>
      </c>
      <c r="E888" s="37" t="s">
        <v>3615</v>
      </c>
      <c r="F888" s="38" t="s">
        <v>53</v>
      </c>
      <c r="G888" s="39" t="s">
        <v>9962</v>
      </c>
      <c r="H888" s="40">
        <v>43670</v>
      </c>
      <c r="I888" s="41">
        <f>Table16[[#This Row],[Fecha 
de 
expedición]]+1461</f>
        <v>45131</v>
      </c>
      <c r="J888" s="244" t="str">
        <f t="shared" ca="1" si="43"/>
        <v>no</v>
      </c>
      <c r="K888" s="8" t="str">
        <f t="shared" ca="1" si="45"/>
        <v/>
      </c>
      <c r="L888" s="8"/>
      <c r="M888" s="8" t="str">
        <f t="shared" ca="1" si="44"/>
        <v>si</v>
      </c>
      <c r="Q888" s="23" t="str" cm="1">
        <f t="array" aca="1" ref="Q888" ca="1">_xlfn.IFS(J888="no","no",$B$10="si","si")</f>
        <v>no</v>
      </c>
    </row>
    <row r="889" spans="1:17" x14ac:dyDescent="0.3">
      <c r="A889" s="64" t="s">
        <v>3617</v>
      </c>
      <c r="B889" s="224" t="s">
        <v>44</v>
      </c>
      <c r="C889" s="225" t="s">
        <v>3618</v>
      </c>
      <c r="D889" s="38" t="s">
        <v>57</v>
      </c>
      <c r="E889" s="37" t="s">
        <v>3619</v>
      </c>
      <c r="F889" s="38" t="s">
        <v>89</v>
      </c>
      <c r="G889" s="39" t="s">
        <v>3620</v>
      </c>
      <c r="H889" s="40">
        <v>43817</v>
      </c>
      <c r="I889" s="41">
        <f>Table16[[#This Row],[Fecha 
de 
expedición]]+1461</f>
        <v>45278</v>
      </c>
      <c r="J889" s="244" t="str">
        <f t="shared" ca="1" si="43"/>
        <v>si</v>
      </c>
      <c r="K889" s="8" t="str">
        <f t="shared" ca="1" si="45"/>
        <v/>
      </c>
      <c r="L889" s="8"/>
      <c r="M889" s="8" t="str">
        <f t="shared" ca="1" si="44"/>
        <v>no</v>
      </c>
      <c r="Q889" s="23" t="str" cm="1">
        <f t="array" aca="1" ref="Q889" ca="1">_xlfn.IFS(J889="no","no",$B$10="si","si")</f>
        <v>si</v>
      </c>
    </row>
    <row r="890" spans="1:17" x14ac:dyDescent="0.3">
      <c r="A890" s="64" t="s">
        <v>3621</v>
      </c>
      <c r="B890" s="224" t="s">
        <v>44</v>
      </c>
      <c r="C890" s="225" t="s">
        <v>3622</v>
      </c>
      <c r="D890" s="38" t="s">
        <v>57</v>
      </c>
      <c r="E890" s="37" t="s">
        <v>3623</v>
      </c>
      <c r="F890" s="38" t="s">
        <v>168</v>
      </c>
      <c r="G890" s="39" t="s">
        <v>3624</v>
      </c>
      <c r="H890" s="40">
        <v>43899</v>
      </c>
      <c r="I890" s="41">
        <f>Table16[[#This Row],[Fecha 
de 
expedición]]+1461</f>
        <v>45360</v>
      </c>
      <c r="J890" s="244" t="str">
        <f t="shared" ca="1" si="43"/>
        <v>si</v>
      </c>
      <c r="K890" s="8" t="str">
        <f t="shared" ca="1" si="45"/>
        <v/>
      </c>
      <c r="L890" s="8"/>
      <c r="M890" s="8" t="str">
        <f t="shared" ca="1" si="44"/>
        <v>no</v>
      </c>
      <c r="Q890" s="23" t="str" cm="1">
        <f t="array" aca="1" ref="Q890" ca="1">_xlfn.IFS(J890="no","no",$B$10="si","si")</f>
        <v>si</v>
      </c>
    </row>
    <row r="891" spans="1:17" x14ac:dyDescent="0.3">
      <c r="A891" s="64" t="s">
        <v>3625</v>
      </c>
      <c r="B891" s="224" t="s">
        <v>44</v>
      </c>
      <c r="C891" s="225" t="s">
        <v>3626</v>
      </c>
      <c r="D891" s="38" t="s">
        <v>57</v>
      </c>
      <c r="E891" s="37" t="s">
        <v>3627</v>
      </c>
      <c r="F891" s="38" t="s">
        <v>3361</v>
      </c>
      <c r="G891" s="39" t="s">
        <v>3628</v>
      </c>
      <c r="H891" s="40">
        <v>44872</v>
      </c>
      <c r="I891" s="41">
        <f>Table16[[#This Row],[Fecha 
de 
expedición]]+1461</f>
        <v>46333</v>
      </c>
      <c r="J891" s="244" t="str">
        <f t="shared" ca="1" si="43"/>
        <v>si</v>
      </c>
      <c r="K891" s="8" t="str">
        <f t="shared" ca="1" si="45"/>
        <v/>
      </c>
      <c r="L891" s="8"/>
      <c r="M891" s="8" t="str">
        <f t="shared" ca="1" si="44"/>
        <v>no</v>
      </c>
      <c r="Q891" s="23" t="str" cm="1">
        <f t="array" aca="1" ref="Q891" ca="1">_xlfn.IFS(J891="no","no",$B$10="si","si")</f>
        <v>si</v>
      </c>
    </row>
    <row r="892" spans="1:17" x14ac:dyDescent="0.3">
      <c r="A892" s="64" t="s">
        <v>3629</v>
      </c>
      <c r="B892" s="224" t="s">
        <v>44</v>
      </c>
      <c r="C892" s="225" t="s">
        <v>3630</v>
      </c>
      <c r="D892" s="38" t="s">
        <v>57</v>
      </c>
      <c r="E892" s="37" t="s">
        <v>3631</v>
      </c>
      <c r="F892" s="38" t="s">
        <v>267</v>
      </c>
      <c r="G892" s="39" t="s">
        <v>3632</v>
      </c>
      <c r="H892" s="40">
        <v>43790</v>
      </c>
      <c r="I892" s="41">
        <f>Table16[[#This Row],[Fecha 
de 
expedición]]+1461</f>
        <v>45251</v>
      </c>
      <c r="J892" s="244" t="str">
        <f t="shared" ca="1" si="43"/>
        <v>si</v>
      </c>
      <c r="K892" s="8" t="str">
        <f t="shared" ca="1" si="45"/>
        <v/>
      </c>
      <c r="L892" s="8"/>
      <c r="M892" s="8" t="str">
        <f t="shared" ca="1" si="44"/>
        <v>no</v>
      </c>
      <c r="Q892" s="23" t="str" cm="1">
        <f t="array" aca="1" ref="Q892" ca="1">_xlfn.IFS(J892="no","no",$B$10="si","si")</f>
        <v>si</v>
      </c>
    </row>
    <row r="893" spans="1:17" x14ac:dyDescent="0.3">
      <c r="A893" s="64" t="s">
        <v>3633</v>
      </c>
      <c r="B893" s="224" t="s">
        <v>44</v>
      </c>
      <c r="C893" s="225" t="s">
        <v>3634</v>
      </c>
      <c r="D893" s="38" t="s">
        <v>57</v>
      </c>
      <c r="E893" s="37" t="s">
        <v>3635</v>
      </c>
      <c r="F893" s="38" t="s">
        <v>94</v>
      </c>
      <c r="G893" s="39" t="s">
        <v>3636</v>
      </c>
      <c r="H893" s="40">
        <v>43790</v>
      </c>
      <c r="I893" s="41">
        <f>Table16[[#This Row],[Fecha 
de 
expedición]]+1461</f>
        <v>45251</v>
      </c>
      <c r="J893" s="244" t="str">
        <f t="shared" ca="1" si="43"/>
        <v>si</v>
      </c>
      <c r="K893" s="8" t="str">
        <f t="shared" ca="1" si="45"/>
        <v/>
      </c>
      <c r="L893" s="8"/>
      <c r="M893" s="8" t="str">
        <f t="shared" ca="1" si="44"/>
        <v>no</v>
      </c>
      <c r="Q893" s="23" t="str" cm="1">
        <f t="array" aca="1" ref="Q893" ca="1">_xlfn.IFS(J893="no","no",$B$10="si","si")</f>
        <v>si</v>
      </c>
    </row>
    <row r="894" spans="1:17" x14ac:dyDescent="0.3">
      <c r="A894" s="61" t="s">
        <v>3637</v>
      </c>
      <c r="B894" s="224" t="s">
        <v>44</v>
      </c>
      <c r="C894" s="225" t="s">
        <v>3638</v>
      </c>
      <c r="D894" s="38" t="s">
        <v>57</v>
      </c>
      <c r="E894" s="235" t="s">
        <v>3639</v>
      </c>
      <c r="F894" s="38" t="s">
        <v>124</v>
      </c>
      <c r="G894" s="39" t="s">
        <v>3640</v>
      </c>
      <c r="H894" s="81">
        <v>44609</v>
      </c>
      <c r="I894" s="84">
        <f>Table16[[#This Row],[Fecha 
de 
expedición]]+1461</f>
        <v>46070</v>
      </c>
      <c r="J894" s="244" t="str">
        <f t="shared" ca="1" si="43"/>
        <v>si</v>
      </c>
      <c r="K894" s="8" t="str">
        <f t="shared" ca="1" si="45"/>
        <v/>
      </c>
      <c r="L894" s="8"/>
      <c r="M894" s="8" t="str">
        <f t="shared" ca="1" si="44"/>
        <v>no</v>
      </c>
      <c r="Q894" s="23" t="str" cm="1">
        <f t="array" aca="1" ref="Q894" ca="1">_xlfn.IFS(J894="no","no",$B$10="si","si")</f>
        <v>si</v>
      </c>
    </row>
    <row r="895" spans="1:17" x14ac:dyDescent="0.3">
      <c r="A895" s="64" t="s">
        <v>3641</v>
      </c>
      <c r="B895" s="224" t="s">
        <v>44</v>
      </c>
      <c r="C895" s="225" t="s">
        <v>3642</v>
      </c>
      <c r="D895" s="38" t="s">
        <v>57</v>
      </c>
      <c r="E895" s="37" t="s">
        <v>3643</v>
      </c>
      <c r="F895" s="38" t="s">
        <v>74</v>
      </c>
      <c r="G895" s="39" t="s">
        <v>3644</v>
      </c>
      <c r="H895" s="40">
        <v>44267</v>
      </c>
      <c r="I895" s="41">
        <f>Table16[[#This Row],[Fecha 
de 
expedición]]+1461</f>
        <v>45728</v>
      </c>
      <c r="J895" s="244" t="str">
        <f t="shared" ca="1" si="43"/>
        <v>si</v>
      </c>
      <c r="K895" s="8" t="str">
        <f t="shared" ca="1" si="45"/>
        <v/>
      </c>
      <c r="L895" s="8"/>
      <c r="M895" s="8" t="str">
        <f t="shared" ca="1" si="44"/>
        <v>no</v>
      </c>
      <c r="Q895" s="23" t="str" cm="1">
        <f t="array" aca="1" ref="Q895" ca="1">_xlfn.IFS(J895="no","no",$B$10="si","si")</f>
        <v>si</v>
      </c>
    </row>
    <row r="896" spans="1:17" x14ac:dyDescent="0.3">
      <c r="A896" s="64" t="s">
        <v>3645</v>
      </c>
      <c r="B896" s="224" t="s">
        <v>44</v>
      </c>
      <c r="C896" s="225" t="s">
        <v>3646</v>
      </c>
      <c r="D896" s="38" t="s">
        <v>57</v>
      </c>
      <c r="E896" s="37" t="s">
        <v>3647</v>
      </c>
      <c r="F896" s="38" t="s">
        <v>155</v>
      </c>
      <c r="G896" s="39" t="s">
        <v>3648</v>
      </c>
      <c r="H896" s="40">
        <v>43899</v>
      </c>
      <c r="I896" s="41">
        <f>Table16[[#This Row],[Fecha 
de 
expedición]]+1461</f>
        <v>45360</v>
      </c>
      <c r="J896" s="244" t="str">
        <f t="shared" ca="1" si="43"/>
        <v>si</v>
      </c>
      <c r="K896" s="8" t="str">
        <f t="shared" ca="1" si="45"/>
        <v/>
      </c>
      <c r="L896" s="8"/>
      <c r="M896" s="8" t="str">
        <f t="shared" ca="1" si="44"/>
        <v>no</v>
      </c>
      <c r="Q896" s="23" t="str" cm="1">
        <f t="array" aca="1" ref="Q896" ca="1">_xlfn.IFS(J896="no","no",$B$10="si","si")</f>
        <v>si</v>
      </c>
    </row>
    <row r="897" spans="1:17" x14ac:dyDescent="0.3">
      <c r="A897" s="213" t="s">
        <v>3649</v>
      </c>
      <c r="B897" s="226" t="s">
        <v>44</v>
      </c>
      <c r="C897" s="227" t="s">
        <v>3650</v>
      </c>
      <c r="D897" s="214" t="s">
        <v>57</v>
      </c>
      <c r="E897" s="178" t="s">
        <v>3651</v>
      </c>
      <c r="F897" s="45" t="s">
        <v>299</v>
      </c>
      <c r="G897" s="46" t="s">
        <v>3652</v>
      </c>
      <c r="H897" s="211">
        <v>44910</v>
      </c>
      <c r="I897" s="41">
        <f>Table16[[#This Row],[Fecha 
de 
expedición]]+1461</f>
        <v>46371</v>
      </c>
      <c r="J897" s="228" t="str">
        <f t="shared" ca="1" si="43"/>
        <v>si</v>
      </c>
      <c r="K897" s="8" t="str">
        <f t="shared" ca="1" si="45"/>
        <v/>
      </c>
      <c r="L897" s="8"/>
      <c r="M897" s="8" t="str">
        <f t="shared" ca="1" si="44"/>
        <v>no</v>
      </c>
      <c r="Q897" s="23" t="str" cm="1">
        <f t="array" aca="1" ref="Q897" ca="1">_xlfn.IFS(J897="no","no",$B$10="si","si")</f>
        <v>si</v>
      </c>
    </row>
    <row r="898" spans="1:17" x14ac:dyDescent="0.3">
      <c r="A898" s="64" t="s">
        <v>3653</v>
      </c>
      <c r="B898" s="224" t="s">
        <v>44</v>
      </c>
      <c r="C898" s="225" t="s">
        <v>3654</v>
      </c>
      <c r="D898" s="38" t="s">
        <v>46</v>
      </c>
      <c r="E898" s="37" t="s">
        <v>3655</v>
      </c>
      <c r="F898" s="38" t="s">
        <v>194</v>
      </c>
      <c r="G898" s="39" t="s">
        <v>3656</v>
      </c>
      <c r="H898" s="40">
        <v>44331</v>
      </c>
      <c r="I898" s="41">
        <f>Table16[[#This Row],[Fecha 
de 
expedición]]+1461</f>
        <v>45792</v>
      </c>
      <c r="J898" s="244" t="str">
        <f t="shared" ca="1" si="43"/>
        <v>si</v>
      </c>
      <c r="K898" s="8" t="str">
        <f t="shared" ca="1" si="45"/>
        <v/>
      </c>
      <c r="L898" s="8"/>
      <c r="M898" s="8" t="str">
        <f t="shared" ca="1" si="44"/>
        <v>no</v>
      </c>
      <c r="Q898" s="23" t="str" cm="1">
        <f t="array" aca="1" ref="Q898" ca="1">_xlfn.IFS(J898="no","no",$B$10="si","si")</f>
        <v>si</v>
      </c>
    </row>
    <row r="899" spans="1:17" x14ac:dyDescent="0.3">
      <c r="A899" s="64" t="s">
        <v>3657</v>
      </c>
      <c r="B899" s="224" t="s">
        <v>44</v>
      </c>
      <c r="C899" s="225" t="s">
        <v>3658</v>
      </c>
      <c r="D899" s="38" t="s">
        <v>57</v>
      </c>
      <c r="E899" s="37" t="s">
        <v>3659</v>
      </c>
      <c r="F899" s="38" t="s">
        <v>1035</v>
      </c>
      <c r="G899" s="39" t="s">
        <v>3660</v>
      </c>
      <c r="H899" s="40">
        <v>43803</v>
      </c>
      <c r="I899" s="41">
        <f>Table16[[#This Row],[Fecha 
de 
expedición]]+1461</f>
        <v>45264</v>
      </c>
      <c r="J899" s="244" t="str">
        <f t="shared" ca="1" si="43"/>
        <v>si</v>
      </c>
      <c r="K899" s="8" t="str">
        <f t="shared" ca="1" si="45"/>
        <v/>
      </c>
      <c r="L899" s="8"/>
      <c r="M899" s="8" t="str">
        <f t="shared" ca="1" si="44"/>
        <v>no</v>
      </c>
      <c r="Q899" s="23" t="str" cm="1">
        <f t="array" aca="1" ref="Q899" ca="1">_xlfn.IFS(J899="no","no",$B$10="si","si")</f>
        <v>si</v>
      </c>
    </row>
    <row r="900" spans="1:17" x14ac:dyDescent="0.3">
      <c r="A900" s="64" t="s">
        <v>3661</v>
      </c>
      <c r="B900" s="224" t="s">
        <v>44</v>
      </c>
      <c r="C900" s="225" t="s">
        <v>3662</v>
      </c>
      <c r="D900" s="38" t="s">
        <v>57</v>
      </c>
      <c r="E900" s="37" t="s">
        <v>3663</v>
      </c>
      <c r="F900" s="38" t="s">
        <v>606</v>
      </c>
      <c r="G900" s="39" t="s">
        <v>3664</v>
      </c>
      <c r="H900" s="40">
        <v>43718</v>
      </c>
      <c r="I900" s="41">
        <f>Table16[[#This Row],[Fecha 
de 
expedición]]+1461</f>
        <v>45179</v>
      </c>
      <c r="J900" s="244" t="str">
        <f t="shared" ca="1" si="43"/>
        <v>si</v>
      </c>
      <c r="K900" s="8" t="str">
        <f t="shared" ca="1" si="45"/>
        <v>Debe renovar licencia luego de curso de 8 horas</v>
      </c>
      <c r="L900" s="8"/>
      <c r="M900" s="8" t="str">
        <f t="shared" ca="1" si="44"/>
        <v>no</v>
      </c>
      <c r="Q900" s="23" t="str" cm="1">
        <f t="array" aca="1" ref="Q900" ca="1">_xlfn.IFS(J900="no","no",$B$10="si","si")</f>
        <v>si</v>
      </c>
    </row>
    <row r="901" spans="1:17" x14ac:dyDescent="0.3">
      <c r="A901" s="64" t="s">
        <v>3665</v>
      </c>
      <c r="B901" s="224" t="s">
        <v>44</v>
      </c>
      <c r="C901" s="225" t="s">
        <v>3666</v>
      </c>
      <c r="D901" s="38" t="s">
        <v>57</v>
      </c>
      <c r="E901" s="37" t="s">
        <v>3667</v>
      </c>
      <c r="F901" s="38" t="s">
        <v>194</v>
      </c>
      <c r="G901" s="39" t="s">
        <v>3668</v>
      </c>
      <c r="H901" s="40">
        <v>44335</v>
      </c>
      <c r="I901" s="41">
        <f>Table16[[#This Row],[Fecha 
de 
expedición]]+1461</f>
        <v>45796</v>
      </c>
      <c r="J901" s="244" t="str">
        <f t="shared" ca="1" si="43"/>
        <v>si</v>
      </c>
      <c r="K901" s="8" t="str">
        <f t="shared" ca="1" si="45"/>
        <v/>
      </c>
      <c r="L901" s="8"/>
      <c r="M901" s="8" t="str">
        <f t="shared" ca="1" si="44"/>
        <v>no</v>
      </c>
      <c r="Q901" s="23" t="str" cm="1">
        <f t="array" aca="1" ref="Q901" ca="1">_xlfn.IFS(J901="no","no",$B$10="si","si")</f>
        <v>si</v>
      </c>
    </row>
    <row r="902" spans="1:17" x14ac:dyDescent="0.3">
      <c r="A902" s="64" t="s">
        <v>3669</v>
      </c>
      <c r="B902" s="224" t="s">
        <v>44</v>
      </c>
      <c r="C902" s="225" t="s">
        <v>3670</v>
      </c>
      <c r="D902" s="38" t="s">
        <v>57</v>
      </c>
      <c r="E902" s="37" t="s">
        <v>3671</v>
      </c>
      <c r="F902" s="38" t="s">
        <v>1035</v>
      </c>
      <c r="G902" s="39" t="s">
        <v>3660</v>
      </c>
      <c r="H902" s="40">
        <v>43803</v>
      </c>
      <c r="I902" s="41">
        <f>Table16[[#This Row],[Fecha 
de 
expedición]]+1461</f>
        <v>45264</v>
      </c>
      <c r="J902" s="244" t="str">
        <f t="shared" ca="1" si="43"/>
        <v>si</v>
      </c>
      <c r="K902" s="8" t="str">
        <f t="shared" ca="1" si="45"/>
        <v/>
      </c>
      <c r="L902" s="8"/>
      <c r="M902" s="8" t="str">
        <f t="shared" ca="1" si="44"/>
        <v>no</v>
      </c>
      <c r="Q902" s="23" t="str" cm="1">
        <f t="array" aca="1" ref="Q902" ca="1">_xlfn.IFS(J902="no","no",$B$10="si","si")</f>
        <v>si</v>
      </c>
    </row>
    <row r="903" spans="1:17" x14ac:dyDescent="0.3">
      <c r="A903" s="64" t="s">
        <v>3672</v>
      </c>
      <c r="B903" s="224" t="s">
        <v>44</v>
      </c>
      <c r="C903" s="225" t="s">
        <v>3673</v>
      </c>
      <c r="D903" s="38" t="s">
        <v>57</v>
      </c>
      <c r="E903" s="37"/>
      <c r="F903" s="38" t="s">
        <v>74</v>
      </c>
      <c r="G903" s="39" t="s">
        <v>3674</v>
      </c>
      <c r="H903" s="40">
        <v>43852</v>
      </c>
      <c r="I903" s="41">
        <f>Table16[[#This Row],[Fecha 
de 
expedición]]+1461</f>
        <v>45313</v>
      </c>
      <c r="J903" s="244" t="str">
        <f t="shared" ca="1" si="43"/>
        <v>si</v>
      </c>
      <c r="K903" s="8" t="str">
        <f t="shared" ca="1" si="45"/>
        <v/>
      </c>
      <c r="L903" s="8"/>
      <c r="M903" s="8" t="str">
        <f t="shared" ca="1" si="44"/>
        <v>no</v>
      </c>
      <c r="Q903" s="23" t="str" cm="1">
        <f t="array" aca="1" ref="Q903" ca="1">_xlfn.IFS(J903="no","no",$B$10="si","si")</f>
        <v>si</v>
      </c>
    </row>
    <row r="904" spans="1:17" x14ac:dyDescent="0.3">
      <c r="A904" s="64" t="s">
        <v>3675</v>
      </c>
      <c r="B904" s="224" t="s">
        <v>44</v>
      </c>
      <c r="C904" s="225" t="s">
        <v>3676</v>
      </c>
      <c r="D904" s="38" t="s">
        <v>57</v>
      </c>
      <c r="E904" s="37" t="s">
        <v>3677</v>
      </c>
      <c r="F904" s="38" t="s">
        <v>129</v>
      </c>
      <c r="G904" s="39" t="s">
        <v>3678</v>
      </c>
      <c r="H904" s="40">
        <v>43803</v>
      </c>
      <c r="I904" s="41">
        <f>Table16[[#This Row],[Fecha 
de 
expedición]]+1461</f>
        <v>45264</v>
      </c>
      <c r="J904" s="244" t="str">
        <f t="shared" ca="1" si="43"/>
        <v>si</v>
      </c>
      <c r="K904" s="8" t="str">
        <f t="shared" ca="1" si="45"/>
        <v/>
      </c>
      <c r="L904" s="8"/>
      <c r="M904" s="8" t="str">
        <f t="shared" ca="1" si="44"/>
        <v>no</v>
      </c>
      <c r="Q904" s="23" t="str" cm="1">
        <f t="array" aca="1" ref="Q904" ca="1">_xlfn.IFS(J904="no","no",$B$10="si","si")</f>
        <v>si</v>
      </c>
    </row>
    <row r="905" spans="1:17" x14ac:dyDescent="0.3">
      <c r="A905" s="61" t="s">
        <v>3679</v>
      </c>
      <c r="B905" s="224" t="s">
        <v>44</v>
      </c>
      <c r="C905" s="225" t="s">
        <v>3680</v>
      </c>
      <c r="D905" s="38" t="s">
        <v>57</v>
      </c>
      <c r="E905" s="58" t="s">
        <v>3681</v>
      </c>
      <c r="F905" s="38" t="s">
        <v>89</v>
      </c>
      <c r="G905" s="39" t="s">
        <v>3682</v>
      </c>
      <c r="H905" s="40">
        <v>44363</v>
      </c>
      <c r="I905" s="41">
        <f>Table16[[#This Row],[Fecha 
de 
expedición]]+1461</f>
        <v>45824</v>
      </c>
      <c r="J905" s="244" t="str">
        <f t="shared" ca="1" si="43"/>
        <v>si</v>
      </c>
      <c r="K905" s="8" t="str">
        <f t="shared" ca="1" si="45"/>
        <v/>
      </c>
      <c r="L905" s="8"/>
      <c r="M905" s="8" t="str">
        <f t="shared" ca="1" si="44"/>
        <v>no</v>
      </c>
      <c r="Q905" s="23" t="str" cm="1">
        <f t="array" aca="1" ref="Q905" ca="1">_xlfn.IFS(J905="no","no",$B$10="si","si")</f>
        <v>si</v>
      </c>
    </row>
    <row r="906" spans="1:17" x14ac:dyDescent="0.3">
      <c r="A906" s="64" t="s">
        <v>3683</v>
      </c>
      <c r="B906" s="224" t="s">
        <v>44</v>
      </c>
      <c r="C906" s="225" t="s">
        <v>3684</v>
      </c>
      <c r="D906" s="38" t="s">
        <v>57</v>
      </c>
      <c r="E906" s="37" t="s">
        <v>3685</v>
      </c>
      <c r="F906" s="38" t="s">
        <v>53</v>
      </c>
      <c r="G906" s="39" t="s">
        <v>3686</v>
      </c>
      <c r="H906" s="40">
        <v>43790</v>
      </c>
      <c r="I906" s="41">
        <f>Table16[[#This Row],[Fecha 
de 
expedición]]+1461</f>
        <v>45251</v>
      </c>
      <c r="J906" s="244" t="str">
        <f t="shared" ca="1" si="43"/>
        <v>si</v>
      </c>
      <c r="K906" s="8" t="str">
        <f t="shared" ca="1" si="45"/>
        <v/>
      </c>
      <c r="L906" s="8"/>
      <c r="M906" s="8" t="str">
        <f t="shared" ca="1" si="44"/>
        <v>no</v>
      </c>
      <c r="Q906" s="23" t="str" cm="1">
        <f t="array" aca="1" ref="Q906" ca="1">_xlfn.IFS(J906="no","no",$B$10="si","si")</f>
        <v>si</v>
      </c>
    </row>
    <row r="907" spans="1:17" x14ac:dyDescent="0.3">
      <c r="A907" s="61" t="s">
        <v>3687</v>
      </c>
      <c r="B907" s="224" t="s">
        <v>62</v>
      </c>
      <c r="C907" s="225" t="s">
        <v>3688</v>
      </c>
      <c r="D907" s="38" t="s">
        <v>57</v>
      </c>
      <c r="E907" s="235" t="s">
        <v>3689</v>
      </c>
      <c r="F907" s="38" t="s">
        <v>3690</v>
      </c>
      <c r="G907" s="39" t="s">
        <v>3691</v>
      </c>
      <c r="H907" s="40">
        <v>42384</v>
      </c>
      <c r="I907" s="41">
        <f>Table16[[#This Row],[Fecha 
de 
expedición]]+1461</f>
        <v>43845</v>
      </c>
      <c r="J907" s="244" t="str">
        <f t="shared" ca="1" si="43"/>
        <v>no</v>
      </c>
      <c r="K907" s="8" t="str">
        <f t="shared" ca="1" si="45"/>
        <v/>
      </c>
      <c r="L907" s="8"/>
      <c r="M907" s="8" t="str">
        <f t="shared" ca="1" si="44"/>
        <v>si</v>
      </c>
      <c r="Q907" s="23" t="str" cm="1">
        <f t="array" aca="1" ref="Q907" ca="1">_xlfn.IFS(J907="no","no",$B$10="si","si")</f>
        <v>no</v>
      </c>
    </row>
    <row r="908" spans="1:17" x14ac:dyDescent="0.3">
      <c r="A908" s="64" t="s">
        <v>3692</v>
      </c>
      <c r="B908" s="224" t="s">
        <v>44</v>
      </c>
      <c r="C908" s="225" t="s">
        <v>3693</v>
      </c>
      <c r="D908" s="38" t="s">
        <v>57</v>
      </c>
      <c r="E908" s="37" t="s">
        <v>3694</v>
      </c>
      <c r="F908" s="38" t="s">
        <v>347</v>
      </c>
      <c r="G908" s="39" t="s">
        <v>3695</v>
      </c>
      <c r="H908" s="40">
        <v>44336</v>
      </c>
      <c r="I908" s="41">
        <f>Table16[[#This Row],[Fecha 
de 
expedición]]+1461</f>
        <v>45797</v>
      </c>
      <c r="J908" s="244" t="str">
        <f t="shared" ca="1" si="43"/>
        <v>si</v>
      </c>
      <c r="K908" s="8" t="str">
        <f t="shared" ca="1" si="45"/>
        <v/>
      </c>
      <c r="L908" s="8"/>
      <c r="M908" s="8" t="str">
        <f t="shared" ca="1" si="44"/>
        <v>no</v>
      </c>
      <c r="Q908" s="23" t="str" cm="1">
        <f t="array" aca="1" ref="Q908" ca="1">_xlfn.IFS(J908="no","no",$B$10="si","si")</f>
        <v>si</v>
      </c>
    </row>
    <row r="909" spans="1:17" x14ac:dyDescent="0.3">
      <c r="A909" s="61" t="s">
        <v>3696</v>
      </c>
      <c r="B909" s="224" t="s">
        <v>44</v>
      </c>
      <c r="C909" s="225" t="s">
        <v>3697</v>
      </c>
      <c r="D909" s="38" t="s">
        <v>57</v>
      </c>
      <c r="E909" s="235" t="s">
        <v>3698</v>
      </c>
      <c r="F909" s="38" t="s">
        <v>299</v>
      </c>
      <c r="G909" s="39" t="s">
        <v>3699</v>
      </c>
      <c r="H909" s="81">
        <v>44550</v>
      </c>
      <c r="I909" s="84">
        <f>Table16[[#This Row],[Fecha 
de 
expedición]]+1461</f>
        <v>46011</v>
      </c>
      <c r="J909" s="244" t="str">
        <f t="shared" ca="1" si="43"/>
        <v>si</v>
      </c>
      <c r="K909" s="8" t="str">
        <f t="shared" ca="1" si="45"/>
        <v/>
      </c>
      <c r="L909" s="8"/>
      <c r="M909" s="8" t="str">
        <f t="shared" ca="1" si="44"/>
        <v>no</v>
      </c>
      <c r="Q909" s="23" t="str" cm="1">
        <f t="array" aca="1" ref="Q909" ca="1">_xlfn.IFS(J909="no","no",$B$10="si","si")</f>
        <v>si</v>
      </c>
    </row>
    <row r="910" spans="1:17" x14ac:dyDescent="0.3">
      <c r="A910" s="64" t="s">
        <v>3700</v>
      </c>
      <c r="B910" s="224" t="s">
        <v>44</v>
      </c>
      <c r="C910" s="225" t="s">
        <v>3701</v>
      </c>
      <c r="D910" s="38" t="s">
        <v>57</v>
      </c>
      <c r="E910" s="37" t="s">
        <v>3702</v>
      </c>
      <c r="F910" s="38" t="s">
        <v>119</v>
      </c>
      <c r="G910" s="39" t="s">
        <v>3703</v>
      </c>
      <c r="H910" s="40">
        <v>44336</v>
      </c>
      <c r="I910" s="41">
        <f>Table16[[#This Row],[Fecha 
de 
expedición]]+1461</f>
        <v>45797</v>
      </c>
      <c r="J910" s="244" t="str">
        <f t="shared" ca="1" si="43"/>
        <v>si</v>
      </c>
      <c r="K910" s="8" t="str">
        <f t="shared" ca="1" si="45"/>
        <v/>
      </c>
      <c r="L910" s="8"/>
      <c r="M910" s="8" t="str">
        <f t="shared" ca="1" si="44"/>
        <v>no</v>
      </c>
      <c r="Q910" s="23" t="str" cm="1">
        <f t="array" aca="1" ref="Q910" ca="1">_xlfn.IFS(J910="no","no",$B$10="si","si")</f>
        <v>si</v>
      </c>
    </row>
    <row r="911" spans="1:17" x14ac:dyDescent="0.3">
      <c r="A911" s="64" t="s">
        <v>3704</v>
      </c>
      <c r="B911" s="224" t="s">
        <v>44</v>
      </c>
      <c r="C911" s="225" t="s">
        <v>3705</v>
      </c>
      <c r="D911" s="38" t="s">
        <v>57</v>
      </c>
      <c r="E911" s="37" t="s">
        <v>3706</v>
      </c>
      <c r="F911" s="38" t="s">
        <v>119</v>
      </c>
      <c r="G911" s="39" t="s">
        <v>3707</v>
      </c>
      <c r="H911" s="40">
        <v>44333</v>
      </c>
      <c r="I911" s="41">
        <f>Table16[[#This Row],[Fecha 
de 
expedición]]+1461</f>
        <v>45794</v>
      </c>
      <c r="J911" s="244" t="str">
        <f t="shared" ca="1" si="43"/>
        <v>si</v>
      </c>
      <c r="K911" s="8" t="str">
        <f t="shared" ca="1" si="45"/>
        <v/>
      </c>
      <c r="L911" s="8"/>
      <c r="M911" s="8" t="str">
        <f t="shared" ca="1" si="44"/>
        <v>no</v>
      </c>
      <c r="Q911" s="23" t="str" cm="1">
        <f t="array" aca="1" ref="Q911" ca="1">_xlfn.IFS(J911="no","no",$B$10="si","si")</f>
        <v>si</v>
      </c>
    </row>
    <row r="912" spans="1:17" x14ac:dyDescent="0.3">
      <c r="A912" s="64" t="s">
        <v>3708</v>
      </c>
      <c r="B912" s="224" t="s">
        <v>44</v>
      </c>
      <c r="C912" s="225" t="s">
        <v>3709</v>
      </c>
      <c r="D912" s="38" t="s">
        <v>46</v>
      </c>
      <c r="E912" s="37" t="s">
        <v>3710</v>
      </c>
      <c r="F912" s="38" t="s">
        <v>74</v>
      </c>
      <c r="G912" s="39" t="s">
        <v>3711</v>
      </c>
      <c r="H912" s="40">
        <v>43852</v>
      </c>
      <c r="I912" s="41">
        <f>Table16[[#This Row],[Fecha 
de 
expedición]]+1461</f>
        <v>45313</v>
      </c>
      <c r="J912" s="244" t="str">
        <f t="shared" ca="1" si="43"/>
        <v>si</v>
      </c>
      <c r="K912" s="8" t="str">
        <f t="shared" ca="1" si="45"/>
        <v/>
      </c>
      <c r="L912" s="8"/>
      <c r="M912" s="8" t="str">
        <f t="shared" ca="1" si="44"/>
        <v>no</v>
      </c>
      <c r="Q912" s="23" t="str" cm="1">
        <f t="array" aca="1" ref="Q912" ca="1">_xlfn.IFS(J912="no","no",$B$10="si","si")</f>
        <v>si</v>
      </c>
    </row>
    <row r="913" spans="1:17" x14ac:dyDescent="0.3">
      <c r="A913" s="64" t="s">
        <v>3712</v>
      </c>
      <c r="B913" s="224" t="s">
        <v>44</v>
      </c>
      <c r="C913" s="225" t="s">
        <v>3713</v>
      </c>
      <c r="D913" s="38" t="s">
        <v>57</v>
      </c>
      <c r="E913" s="37" t="s">
        <v>3714</v>
      </c>
      <c r="F913" s="38" t="s">
        <v>74</v>
      </c>
      <c r="G913" s="39" t="s">
        <v>3715</v>
      </c>
      <c r="H913" s="40">
        <v>43790</v>
      </c>
      <c r="I913" s="41">
        <f>Table16[[#This Row],[Fecha 
de 
expedición]]+1461</f>
        <v>45251</v>
      </c>
      <c r="J913" s="244" t="str">
        <f t="shared" ref="J913:J976" ca="1" si="46">IF(I913&gt;=TODAY(),"si","no")</f>
        <v>si</v>
      </c>
      <c r="K913" s="8" t="str">
        <f t="shared" ca="1" si="45"/>
        <v/>
      </c>
      <c r="L913" s="8"/>
      <c r="M913" s="8" t="str">
        <f t="shared" ref="M913:M976" ca="1" si="47">IF(AND(J913="no",$B$10="si"),"si","no")</f>
        <v>no</v>
      </c>
      <c r="Q913" s="23" t="str" cm="1">
        <f t="array" aca="1" ref="Q913" ca="1">_xlfn.IFS(J913="no","no",$B$10="si","si")</f>
        <v>si</v>
      </c>
    </row>
    <row r="914" spans="1:17" x14ac:dyDescent="0.3">
      <c r="A914" s="61" t="s">
        <v>3716</v>
      </c>
      <c r="B914" s="224" t="s">
        <v>44</v>
      </c>
      <c r="C914" s="225" t="s">
        <v>3717</v>
      </c>
      <c r="D914" s="38" t="s">
        <v>57</v>
      </c>
      <c r="E914" s="235" t="s">
        <v>3718</v>
      </c>
      <c r="F914" s="38" t="s">
        <v>89</v>
      </c>
      <c r="G914" s="39" t="s">
        <v>3719</v>
      </c>
      <c r="H914" s="81">
        <v>44589</v>
      </c>
      <c r="I914" s="84">
        <f>Table16[[#This Row],[Fecha 
de 
expedición]]+1461</f>
        <v>46050</v>
      </c>
      <c r="J914" s="244" t="str">
        <f t="shared" ca="1" si="46"/>
        <v>si</v>
      </c>
      <c r="K914" s="8" t="str">
        <f t="shared" ca="1" si="45"/>
        <v/>
      </c>
      <c r="L914" s="8"/>
      <c r="M914" s="8" t="str">
        <f t="shared" ca="1" si="47"/>
        <v>no</v>
      </c>
      <c r="Q914" s="23" t="str" cm="1">
        <f t="array" aca="1" ref="Q914" ca="1">_xlfn.IFS(J914="no","no",$B$10="si","si")</f>
        <v>si</v>
      </c>
    </row>
    <row r="915" spans="1:17" x14ac:dyDescent="0.3">
      <c r="A915" s="61" t="s">
        <v>3720</v>
      </c>
      <c r="B915" s="224" t="s">
        <v>44</v>
      </c>
      <c r="C915" s="225" t="s">
        <v>3721</v>
      </c>
      <c r="D915" s="38" t="s">
        <v>57</v>
      </c>
      <c r="E915" s="58" t="s">
        <v>3722</v>
      </c>
      <c r="F915" s="38" t="s">
        <v>74</v>
      </c>
      <c r="G915" s="39" t="s">
        <v>3723</v>
      </c>
      <c r="H915" s="40">
        <v>44455</v>
      </c>
      <c r="I915" s="41">
        <f>Table16[[#This Row],[Fecha 
de 
expedición]]+1461</f>
        <v>45916</v>
      </c>
      <c r="J915" s="244" t="str">
        <f t="shared" ca="1" si="46"/>
        <v>si</v>
      </c>
      <c r="K915" s="8" t="str">
        <f t="shared" ca="1" si="45"/>
        <v/>
      </c>
      <c r="L915" s="8"/>
      <c r="M915" s="8" t="str">
        <f t="shared" ca="1" si="47"/>
        <v>no</v>
      </c>
      <c r="Q915" s="23" t="str" cm="1">
        <f t="array" aca="1" ref="Q915" ca="1">_xlfn.IFS(J915="no","no",$B$10="si","si")</f>
        <v>si</v>
      </c>
    </row>
    <row r="916" spans="1:17" x14ac:dyDescent="0.3">
      <c r="A916" s="64" t="s">
        <v>3724</v>
      </c>
      <c r="B916" s="224" t="s">
        <v>44</v>
      </c>
      <c r="C916" s="225" t="s">
        <v>3725</v>
      </c>
      <c r="D916" s="38" t="s">
        <v>57</v>
      </c>
      <c r="E916" s="37" t="s">
        <v>3726</v>
      </c>
      <c r="F916" s="38" t="s">
        <v>74</v>
      </c>
      <c r="G916" s="39" t="s">
        <v>3727</v>
      </c>
      <c r="H916" s="40">
        <v>44280</v>
      </c>
      <c r="I916" s="41">
        <f>Table16[[#This Row],[Fecha 
de 
expedición]]+1461</f>
        <v>45741</v>
      </c>
      <c r="J916" s="244" t="str">
        <f t="shared" ca="1" si="46"/>
        <v>si</v>
      </c>
      <c r="K916" s="8" t="str">
        <f t="shared" ca="1" si="45"/>
        <v/>
      </c>
      <c r="L916" s="8"/>
      <c r="M916" s="8" t="str">
        <f t="shared" ca="1" si="47"/>
        <v>no</v>
      </c>
      <c r="Q916" s="23" t="str" cm="1">
        <f t="array" aca="1" ref="Q916" ca="1">_xlfn.IFS(J916="no","no",$B$10="si","si")</f>
        <v>si</v>
      </c>
    </row>
    <row r="917" spans="1:17" x14ac:dyDescent="0.3">
      <c r="A917" s="64" t="s">
        <v>3728</v>
      </c>
      <c r="B917" s="224" t="s">
        <v>44</v>
      </c>
      <c r="C917" s="225" t="s">
        <v>3729</v>
      </c>
      <c r="D917" s="38" t="s">
        <v>57</v>
      </c>
      <c r="E917" s="37" t="s">
        <v>3730</v>
      </c>
      <c r="F917" s="38" t="s">
        <v>204</v>
      </c>
      <c r="G917" s="39" t="s">
        <v>3731</v>
      </c>
      <c r="H917" s="40">
        <v>43852</v>
      </c>
      <c r="I917" s="41">
        <f>Table16[[#This Row],[Fecha 
de 
expedición]]+1461</f>
        <v>45313</v>
      </c>
      <c r="J917" s="244" t="str">
        <f t="shared" ca="1" si="46"/>
        <v>si</v>
      </c>
      <c r="K917" s="8" t="str">
        <f t="shared" ca="1" si="45"/>
        <v/>
      </c>
      <c r="L917" s="8"/>
      <c r="M917" s="8" t="str">
        <f t="shared" ca="1" si="47"/>
        <v>no</v>
      </c>
      <c r="Q917" s="23" t="str" cm="1">
        <f t="array" aca="1" ref="Q917" ca="1">_xlfn.IFS(J917="no","no",$B$10="si","si")</f>
        <v>si</v>
      </c>
    </row>
    <row r="918" spans="1:17" x14ac:dyDescent="0.3">
      <c r="A918" s="64" t="s">
        <v>3732</v>
      </c>
      <c r="B918" s="224" t="s">
        <v>44</v>
      </c>
      <c r="C918" s="225" t="s">
        <v>3733</v>
      </c>
      <c r="D918" s="38" t="s">
        <v>46</v>
      </c>
      <c r="E918" s="37" t="s">
        <v>3734</v>
      </c>
      <c r="F918" s="38" t="s">
        <v>74</v>
      </c>
      <c r="G918" s="46" t="s">
        <v>3735</v>
      </c>
      <c r="H918" s="40">
        <v>43899</v>
      </c>
      <c r="I918" s="41">
        <f>Table16[[#This Row],[Fecha 
de 
expedición]]+1461</f>
        <v>45360</v>
      </c>
      <c r="J918" s="244" t="str">
        <f t="shared" ca="1" si="46"/>
        <v>si</v>
      </c>
      <c r="K918" s="8" t="str">
        <f t="shared" ca="1" si="45"/>
        <v/>
      </c>
      <c r="L918" s="8"/>
      <c r="M918" s="8" t="str">
        <f t="shared" ca="1" si="47"/>
        <v>no</v>
      </c>
      <c r="Q918" s="23" t="str" cm="1">
        <f t="array" aca="1" ref="Q918" ca="1">_xlfn.IFS(J918="no","no",$B$10="si","si")</f>
        <v>si</v>
      </c>
    </row>
    <row r="919" spans="1:17" x14ac:dyDescent="0.3">
      <c r="A919" s="64" t="s">
        <v>3736</v>
      </c>
      <c r="B919" s="224" t="s">
        <v>44</v>
      </c>
      <c r="C919" s="225" t="s">
        <v>3737</v>
      </c>
      <c r="D919" s="38" t="s">
        <v>46</v>
      </c>
      <c r="E919" s="37" t="s">
        <v>3738</v>
      </c>
      <c r="F919" s="38" t="s">
        <v>606</v>
      </c>
      <c r="G919" s="39" t="s">
        <v>3739</v>
      </c>
      <c r="H919" s="40">
        <v>44333</v>
      </c>
      <c r="I919" s="41">
        <f>Table16[[#This Row],[Fecha 
de 
expedición]]+1461</f>
        <v>45794</v>
      </c>
      <c r="J919" s="244" t="str">
        <f t="shared" ca="1" si="46"/>
        <v>si</v>
      </c>
      <c r="K919" s="8" t="str">
        <f t="shared" ca="1" si="45"/>
        <v/>
      </c>
      <c r="L919" s="8"/>
      <c r="M919" s="8" t="str">
        <f t="shared" ca="1" si="47"/>
        <v>no</v>
      </c>
      <c r="Q919" s="23" t="str" cm="1">
        <f t="array" aca="1" ref="Q919" ca="1">_xlfn.IFS(J919="no","no",$B$10="si","si")</f>
        <v>si</v>
      </c>
    </row>
    <row r="920" spans="1:17" x14ac:dyDescent="0.3">
      <c r="A920" s="61" t="s">
        <v>3740</v>
      </c>
      <c r="B920" s="224" t="s">
        <v>44</v>
      </c>
      <c r="C920" s="225" t="s">
        <v>3741</v>
      </c>
      <c r="D920" s="38" t="s">
        <v>57</v>
      </c>
      <c r="E920" s="58" t="s">
        <v>3742</v>
      </c>
      <c r="F920" s="38" t="s">
        <v>119</v>
      </c>
      <c r="G920" s="39" t="s">
        <v>3743</v>
      </c>
      <c r="H920" s="40">
        <v>44427</v>
      </c>
      <c r="I920" s="41">
        <f>Table16[[#This Row],[Fecha 
de 
expedición]]+1461</f>
        <v>45888</v>
      </c>
      <c r="J920" s="244" t="str">
        <f t="shared" ca="1" si="46"/>
        <v>si</v>
      </c>
      <c r="K920" s="8" t="str">
        <f t="shared" ca="1" si="45"/>
        <v/>
      </c>
      <c r="L920" s="8"/>
      <c r="M920" s="8" t="str">
        <f t="shared" ca="1" si="47"/>
        <v>no</v>
      </c>
      <c r="Q920" s="23" t="str" cm="1">
        <f t="array" aca="1" ref="Q920" ca="1">_xlfn.IFS(J920="no","no",$B$10="si","si")</f>
        <v>si</v>
      </c>
    </row>
    <row r="921" spans="1:17" x14ac:dyDescent="0.3">
      <c r="A921" s="61" t="s">
        <v>3744</v>
      </c>
      <c r="B921" s="224" t="s">
        <v>44</v>
      </c>
      <c r="C921" s="225" t="s">
        <v>3745</v>
      </c>
      <c r="D921" s="38" t="s">
        <v>57</v>
      </c>
      <c r="E921" s="235" t="s">
        <v>3746</v>
      </c>
      <c r="F921" s="38" t="s">
        <v>555</v>
      </c>
      <c r="G921" s="39" t="s">
        <v>3747</v>
      </c>
      <c r="H921" s="81">
        <v>44616</v>
      </c>
      <c r="I921" s="84">
        <f>Table16[[#This Row],[Fecha 
de 
expedición]]+1461</f>
        <v>46077</v>
      </c>
      <c r="J921" s="244" t="str">
        <f t="shared" ca="1" si="46"/>
        <v>si</v>
      </c>
      <c r="K921" s="8" t="str">
        <f t="shared" ca="1" si="45"/>
        <v/>
      </c>
      <c r="L921" s="8"/>
      <c r="M921" s="8" t="str">
        <f t="shared" ca="1" si="47"/>
        <v>no</v>
      </c>
      <c r="Q921" s="23" t="str" cm="1">
        <f t="array" aca="1" ref="Q921" ca="1">_xlfn.IFS(J921="no","no",$B$10="si","si")</f>
        <v>si</v>
      </c>
    </row>
    <row r="922" spans="1:17" x14ac:dyDescent="0.3">
      <c r="A922" s="64" t="s">
        <v>3748</v>
      </c>
      <c r="B922" s="224" t="s">
        <v>44</v>
      </c>
      <c r="C922" s="225" t="s">
        <v>3749</v>
      </c>
      <c r="D922" s="38" t="s">
        <v>46</v>
      </c>
      <c r="E922" s="37" t="s">
        <v>3750</v>
      </c>
      <c r="F922" s="38" t="s">
        <v>267</v>
      </c>
      <c r="G922" s="39" t="s">
        <v>3751</v>
      </c>
      <c r="H922" s="40">
        <v>44270</v>
      </c>
      <c r="I922" s="41">
        <f>Table16[[#This Row],[Fecha 
de 
expedición]]+1461</f>
        <v>45731</v>
      </c>
      <c r="J922" s="244" t="str">
        <f t="shared" ca="1" si="46"/>
        <v>si</v>
      </c>
      <c r="K922" s="8" t="str">
        <f t="shared" ca="1" si="45"/>
        <v/>
      </c>
      <c r="L922" s="8"/>
      <c r="M922" s="8" t="str">
        <f t="shared" ca="1" si="47"/>
        <v>no</v>
      </c>
      <c r="Q922" s="23" t="str" cm="1">
        <f t="array" aca="1" ref="Q922" ca="1">_xlfn.IFS(J922="no","no",$B$10="si","si")</f>
        <v>si</v>
      </c>
    </row>
    <row r="923" spans="1:17" x14ac:dyDescent="0.3">
      <c r="A923" s="64" t="s">
        <v>3752</v>
      </c>
      <c r="B923" s="224" t="s">
        <v>44</v>
      </c>
      <c r="C923" s="225" t="s">
        <v>3753</v>
      </c>
      <c r="D923" s="38" t="s">
        <v>57</v>
      </c>
      <c r="E923" s="37" t="s">
        <v>3754</v>
      </c>
      <c r="F923" s="38" t="s">
        <v>285</v>
      </c>
      <c r="G923" s="39" t="s">
        <v>3755</v>
      </c>
      <c r="H923" s="40">
        <v>44267</v>
      </c>
      <c r="I923" s="41">
        <f>Table16[[#This Row],[Fecha 
de 
expedición]]+1461</f>
        <v>45728</v>
      </c>
      <c r="J923" s="244" t="str">
        <f t="shared" ca="1" si="46"/>
        <v>si</v>
      </c>
      <c r="K923" s="8" t="str">
        <f t="shared" ca="1" si="45"/>
        <v/>
      </c>
      <c r="L923" s="8"/>
      <c r="M923" s="8" t="str">
        <f t="shared" ca="1" si="47"/>
        <v>no</v>
      </c>
      <c r="Q923" s="23" t="str" cm="1">
        <f t="array" aca="1" ref="Q923" ca="1">_xlfn.IFS(J923="no","no",$B$10="si","si")</f>
        <v>si</v>
      </c>
    </row>
    <row r="924" spans="1:17" x14ac:dyDescent="0.3">
      <c r="A924" s="64" t="s">
        <v>3756</v>
      </c>
      <c r="B924" s="224" t="s">
        <v>44</v>
      </c>
      <c r="C924" s="225" t="s">
        <v>3757</v>
      </c>
      <c r="D924" s="38" t="s">
        <v>46</v>
      </c>
      <c r="E924" s="37" t="s">
        <v>3758</v>
      </c>
      <c r="F924" s="38" t="s">
        <v>155</v>
      </c>
      <c r="G924" s="39" t="s">
        <v>3759</v>
      </c>
      <c r="H924" s="40">
        <v>44267</v>
      </c>
      <c r="I924" s="41">
        <f>Table16[[#This Row],[Fecha 
de 
expedición]]+1461</f>
        <v>45728</v>
      </c>
      <c r="J924" s="244" t="str">
        <f t="shared" ca="1" si="46"/>
        <v>si</v>
      </c>
      <c r="K924" s="8" t="str">
        <f t="shared" ca="1" si="45"/>
        <v/>
      </c>
      <c r="L924" s="8"/>
      <c r="M924" s="8" t="str">
        <f t="shared" ca="1" si="47"/>
        <v>no</v>
      </c>
      <c r="Q924" s="23" t="str" cm="1">
        <f t="array" aca="1" ref="Q924" ca="1">_xlfn.IFS(J924="no","no",$B$10="si","si")</f>
        <v>si</v>
      </c>
    </row>
    <row r="925" spans="1:17" x14ac:dyDescent="0.3">
      <c r="A925" s="61" t="s">
        <v>3760</v>
      </c>
      <c r="B925" s="224" t="s">
        <v>44</v>
      </c>
      <c r="C925" s="225" t="s">
        <v>3761</v>
      </c>
      <c r="D925" s="38" t="s">
        <v>57</v>
      </c>
      <c r="E925" s="235" t="s">
        <v>3762</v>
      </c>
      <c r="F925" s="38" t="s">
        <v>664</v>
      </c>
      <c r="G925" s="39" t="s">
        <v>3763</v>
      </c>
      <c r="H925" s="81">
        <v>44596</v>
      </c>
      <c r="I925" s="84">
        <f>Table16[[#This Row],[Fecha 
de 
expedición]]+1461</f>
        <v>46057</v>
      </c>
      <c r="J925" s="244" t="str">
        <f t="shared" ca="1" si="46"/>
        <v>si</v>
      </c>
      <c r="K925" s="8" t="str">
        <f t="shared" ca="1" si="45"/>
        <v/>
      </c>
      <c r="L925" s="8"/>
      <c r="M925" s="8" t="str">
        <f t="shared" ca="1" si="47"/>
        <v>no</v>
      </c>
      <c r="Q925" s="23" t="str" cm="1">
        <f t="array" aca="1" ref="Q925" ca="1">_xlfn.IFS(J925="no","no",$B$10="si","si")</f>
        <v>si</v>
      </c>
    </row>
    <row r="926" spans="1:17" x14ac:dyDescent="0.3">
      <c r="A926" s="63" t="s">
        <v>3764</v>
      </c>
      <c r="B926" s="224" t="s">
        <v>44</v>
      </c>
      <c r="C926" s="225" t="s">
        <v>3765</v>
      </c>
      <c r="D926" s="38" t="s">
        <v>57</v>
      </c>
      <c r="E926" s="37" t="s">
        <v>3766</v>
      </c>
      <c r="F926" s="38" t="s">
        <v>119</v>
      </c>
      <c r="G926" s="39" t="s">
        <v>3767</v>
      </c>
      <c r="H926" s="40">
        <v>44341</v>
      </c>
      <c r="I926" s="41">
        <f>Table16[[#This Row],[Fecha 
de 
expedición]]+1461</f>
        <v>45802</v>
      </c>
      <c r="J926" s="244" t="str">
        <f t="shared" ca="1" si="46"/>
        <v>si</v>
      </c>
      <c r="K926" s="8" t="str">
        <f t="shared" ca="1" si="45"/>
        <v/>
      </c>
      <c r="L926" s="8"/>
      <c r="M926" s="8" t="str">
        <f t="shared" ca="1" si="47"/>
        <v>no</v>
      </c>
      <c r="Q926" s="23" t="str" cm="1">
        <f t="array" aca="1" ref="Q926" ca="1">_xlfn.IFS(J926="no","no",$B$10="si","si")</f>
        <v>si</v>
      </c>
    </row>
    <row r="927" spans="1:17" x14ac:dyDescent="0.3">
      <c r="A927" s="61" t="s">
        <v>3768</v>
      </c>
      <c r="B927" s="224" t="s">
        <v>44</v>
      </c>
      <c r="C927" s="225" t="s">
        <v>3769</v>
      </c>
      <c r="D927" s="38" t="s">
        <v>57</v>
      </c>
      <c r="E927" s="37" t="s">
        <v>3770</v>
      </c>
      <c r="F927" s="38" t="s">
        <v>2833</v>
      </c>
      <c r="G927" s="39" t="s">
        <v>3771</v>
      </c>
      <c r="H927" s="40">
        <v>44259</v>
      </c>
      <c r="I927" s="41">
        <f>Table16[[#This Row],[Fecha 
de 
expedición]]+1461</f>
        <v>45720</v>
      </c>
      <c r="J927" s="244" t="str">
        <f t="shared" ca="1" si="46"/>
        <v>si</v>
      </c>
      <c r="K927" s="8" t="str">
        <f t="shared" ref="K927:K990" ca="1" si="48">IF(ABS(_xlfn.DAYS(TODAY(),I927))&lt;$B$9,"Debe renovar licencia luego de curso de 8 horas","")</f>
        <v/>
      </c>
      <c r="L927" s="8"/>
      <c r="M927" s="8" t="str">
        <f t="shared" ca="1" si="47"/>
        <v>no</v>
      </c>
      <c r="Q927" s="23" t="str" cm="1">
        <f t="array" aca="1" ref="Q927" ca="1">_xlfn.IFS(J927="no","no",$B$10="si","si")</f>
        <v>si</v>
      </c>
    </row>
    <row r="928" spans="1:17" x14ac:dyDescent="0.3">
      <c r="A928" s="61" t="s">
        <v>3772</v>
      </c>
      <c r="B928" s="224" t="s">
        <v>44</v>
      </c>
      <c r="C928" s="225" t="s">
        <v>3773</v>
      </c>
      <c r="D928" s="38" t="s">
        <v>57</v>
      </c>
      <c r="E928" s="235" t="s">
        <v>3774</v>
      </c>
      <c r="F928" s="38" t="s">
        <v>262</v>
      </c>
      <c r="G928" s="39" t="s">
        <v>3775</v>
      </c>
      <c r="H928" s="81">
        <v>44539</v>
      </c>
      <c r="I928" s="84">
        <f>Table16[[#This Row],[Fecha 
de 
expedición]]+1461</f>
        <v>46000</v>
      </c>
      <c r="J928" s="244" t="str">
        <f t="shared" ca="1" si="46"/>
        <v>si</v>
      </c>
      <c r="K928" s="8" t="str">
        <f t="shared" ca="1" si="48"/>
        <v/>
      </c>
      <c r="L928" s="8"/>
      <c r="M928" s="8" t="str">
        <f t="shared" ca="1" si="47"/>
        <v>no</v>
      </c>
      <c r="Q928" s="23" t="str" cm="1">
        <f t="array" aca="1" ref="Q928" ca="1">_xlfn.IFS(J928="no","no",$B$10="si","si")</f>
        <v>si</v>
      </c>
    </row>
    <row r="929" spans="1:17" x14ac:dyDescent="0.3">
      <c r="A929" s="64" t="s">
        <v>3776</v>
      </c>
      <c r="B929" s="224" t="s">
        <v>44</v>
      </c>
      <c r="C929" s="225" t="s">
        <v>3777</v>
      </c>
      <c r="D929" s="38" t="s">
        <v>57</v>
      </c>
      <c r="E929" s="37" t="s">
        <v>3778</v>
      </c>
      <c r="F929" s="38" t="s">
        <v>655</v>
      </c>
      <c r="G929" s="39" t="s">
        <v>3779</v>
      </c>
      <c r="H929" s="40">
        <v>44336</v>
      </c>
      <c r="I929" s="41">
        <f>Table16[[#This Row],[Fecha 
de 
expedición]]+1461</f>
        <v>45797</v>
      </c>
      <c r="J929" s="244" t="str">
        <f t="shared" ca="1" si="46"/>
        <v>si</v>
      </c>
      <c r="K929" s="8" t="str">
        <f t="shared" ca="1" si="48"/>
        <v/>
      </c>
      <c r="L929" s="8"/>
      <c r="M929" s="8" t="str">
        <f t="shared" ca="1" si="47"/>
        <v>no</v>
      </c>
      <c r="Q929" s="23" t="str" cm="1">
        <f t="array" aca="1" ref="Q929" ca="1">_xlfn.IFS(J929="no","no",$B$10="si","si")</f>
        <v>si</v>
      </c>
    </row>
    <row r="930" spans="1:17" x14ac:dyDescent="0.3">
      <c r="A930" s="61" t="s">
        <v>3780</v>
      </c>
      <c r="B930" s="224" t="s">
        <v>44</v>
      </c>
      <c r="C930" s="225" t="s">
        <v>3781</v>
      </c>
      <c r="D930" s="38" t="s">
        <v>57</v>
      </c>
      <c r="E930" s="58" t="s">
        <v>3782</v>
      </c>
      <c r="F930" s="38" t="s">
        <v>199</v>
      </c>
      <c r="G930" s="39" t="s">
        <v>3783</v>
      </c>
      <c r="H930" s="40">
        <v>44455</v>
      </c>
      <c r="I930" s="41">
        <f>Table16[[#This Row],[Fecha 
de 
expedición]]+1461</f>
        <v>45916</v>
      </c>
      <c r="J930" s="244" t="str">
        <f t="shared" ca="1" si="46"/>
        <v>si</v>
      </c>
      <c r="K930" s="8" t="str">
        <f t="shared" ca="1" si="48"/>
        <v/>
      </c>
      <c r="L930" s="8"/>
      <c r="M930" s="8" t="str">
        <f t="shared" ca="1" si="47"/>
        <v>no</v>
      </c>
      <c r="Q930" s="23" t="str" cm="1">
        <f t="array" aca="1" ref="Q930" ca="1">_xlfn.IFS(J930="no","no",$B$10="si","si")</f>
        <v>si</v>
      </c>
    </row>
    <row r="931" spans="1:17" x14ac:dyDescent="0.3">
      <c r="A931" s="64" t="s">
        <v>3784</v>
      </c>
      <c r="B931" s="224" t="s">
        <v>44</v>
      </c>
      <c r="C931" s="225" t="s">
        <v>3785</v>
      </c>
      <c r="D931" s="38" t="s">
        <v>57</v>
      </c>
      <c r="E931" s="37" t="s">
        <v>3786</v>
      </c>
      <c r="F931" s="38" t="s">
        <v>1053</v>
      </c>
      <c r="G931" s="39" t="s">
        <v>3787</v>
      </c>
      <c r="H931" s="40">
        <v>44331</v>
      </c>
      <c r="I931" s="41">
        <f>Table16[[#This Row],[Fecha 
de 
expedición]]+1461</f>
        <v>45792</v>
      </c>
      <c r="J931" s="244" t="str">
        <f t="shared" ca="1" si="46"/>
        <v>si</v>
      </c>
      <c r="K931" s="8" t="str">
        <f t="shared" ca="1" si="48"/>
        <v/>
      </c>
      <c r="L931" s="8"/>
      <c r="M931" s="8" t="str">
        <f t="shared" ca="1" si="47"/>
        <v>no</v>
      </c>
      <c r="Q931" s="23" t="str" cm="1">
        <f t="array" aca="1" ref="Q931" ca="1">_xlfn.IFS(J931="no","no",$B$10="si","si")</f>
        <v>si</v>
      </c>
    </row>
    <row r="932" spans="1:17" x14ac:dyDescent="0.3">
      <c r="A932" s="64" t="s">
        <v>3788</v>
      </c>
      <c r="B932" s="224" t="s">
        <v>44</v>
      </c>
      <c r="C932" s="225" t="s">
        <v>3789</v>
      </c>
      <c r="D932" s="38" t="s">
        <v>57</v>
      </c>
      <c r="E932" s="37" t="s">
        <v>3790</v>
      </c>
      <c r="F932" s="38" t="s">
        <v>453</v>
      </c>
      <c r="G932" s="39" t="s">
        <v>3791</v>
      </c>
      <c r="H932" s="40">
        <v>44331</v>
      </c>
      <c r="I932" s="41">
        <f>Table16[[#This Row],[Fecha 
de 
expedición]]+1461</f>
        <v>45792</v>
      </c>
      <c r="J932" s="244" t="str">
        <f t="shared" ca="1" si="46"/>
        <v>si</v>
      </c>
      <c r="K932" s="8" t="str">
        <f t="shared" ca="1" si="48"/>
        <v/>
      </c>
      <c r="L932" s="8"/>
      <c r="M932" s="8" t="str">
        <f t="shared" ca="1" si="47"/>
        <v>no</v>
      </c>
      <c r="Q932" s="23" t="str" cm="1">
        <f t="array" aca="1" ref="Q932" ca="1">_xlfn.IFS(J932="no","no",$B$10="si","si")</f>
        <v>si</v>
      </c>
    </row>
    <row r="933" spans="1:17" x14ac:dyDescent="0.3">
      <c r="A933" s="63" t="s">
        <v>3792</v>
      </c>
      <c r="B933" s="224" t="s">
        <v>44</v>
      </c>
      <c r="C933" s="225" t="s">
        <v>3793</v>
      </c>
      <c r="D933" s="38" t="s">
        <v>57</v>
      </c>
      <c r="E933" s="37" t="s">
        <v>3794</v>
      </c>
      <c r="F933" s="38" t="s">
        <v>99</v>
      </c>
      <c r="G933" s="39" t="s">
        <v>3795</v>
      </c>
      <c r="H933" s="40">
        <v>44326</v>
      </c>
      <c r="I933" s="41">
        <f>Table16[[#This Row],[Fecha 
de 
expedición]]+1461</f>
        <v>45787</v>
      </c>
      <c r="J933" s="244" t="str">
        <f t="shared" ca="1" si="46"/>
        <v>si</v>
      </c>
      <c r="K933" s="8" t="str">
        <f t="shared" ca="1" si="48"/>
        <v/>
      </c>
      <c r="L933" s="8"/>
      <c r="M933" s="8" t="str">
        <f t="shared" ca="1" si="47"/>
        <v>no</v>
      </c>
      <c r="Q933" s="23" t="str" cm="1">
        <f t="array" aca="1" ref="Q933" ca="1">_xlfn.IFS(J933="no","no",$B$10="si","si")</f>
        <v>si</v>
      </c>
    </row>
    <row r="934" spans="1:17" x14ac:dyDescent="0.3">
      <c r="A934" s="61" t="s">
        <v>3796</v>
      </c>
      <c r="B934" s="224" t="s">
        <v>44</v>
      </c>
      <c r="C934" s="225" t="s">
        <v>3797</v>
      </c>
      <c r="D934" s="38" t="s">
        <v>57</v>
      </c>
      <c r="E934" s="235" t="s">
        <v>3798</v>
      </c>
      <c r="F934" s="38" t="s">
        <v>119</v>
      </c>
      <c r="G934" s="39" t="s">
        <v>3799</v>
      </c>
      <c r="H934" s="81">
        <v>44516</v>
      </c>
      <c r="I934" s="84">
        <f>Table16[[#This Row],[Fecha 
de 
expedición]]+1461</f>
        <v>45977</v>
      </c>
      <c r="J934" s="244" t="str">
        <f t="shared" ca="1" si="46"/>
        <v>si</v>
      </c>
      <c r="K934" s="8" t="str">
        <f t="shared" ca="1" si="48"/>
        <v/>
      </c>
      <c r="L934" s="8"/>
      <c r="M934" s="8" t="str">
        <f t="shared" ca="1" si="47"/>
        <v>no</v>
      </c>
      <c r="Q934" s="23" t="str" cm="1">
        <f t="array" aca="1" ref="Q934" ca="1">_xlfn.IFS(J934="no","no",$B$10="si","si")</f>
        <v>si</v>
      </c>
    </row>
    <row r="935" spans="1:17" x14ac:dyDescent="0.3">
      <c r="A935" s="61" t="s">
        <v>3800</v>
      </c>
      <c r="B935" s="224" t="s">
        <v>44</v>
      </c>
      <c r="C935" s="225" t="s">
        <v>3801</v>
      </c>
      <c r="D935" s="38" t="s">
        <v>57</v>
      </c>
      <c r="E935" s="235" t="s">
        <v>3802</v>
      </c>
      <c r="F935" s="38" t="s">
        <v>124</v>
      </c>
      <c r="G935" s="39" t="s">
        <v>3803</v>
      </c>
      <c r="H935" s="81">
        <v>44539</v>
      </c>
      <c r="I935" s="84">
        <f>Table16[[#This Row],[Fecha 
de 
expedición]]+1461</f>
        <v>46000</v>
      </c>
      <c r="J935" s="244" t="str">
        <f t="shared" ca="1" si="46"/>
        <v>si</v>
      </c>
      <c r="K935" s="8" t="str">
        <f t="shared" ca="1" si="48"/>
        <v/>
      </c>
      <c r="L935" s="8"/>
      <c r="M935" s="8" t="str">
        <f t="shared" ca="1" si="47"/>
        <v>no</v>
      </c>
      <c r="Q935" s="23" t="str" cm="1">
        <f t="array" aca="1" ref="Q935" ca="1">_xlfn.IFS(J935="no","no",$B$10="si","si")</f>
        <v>si</v>
      </c>
    </row>
    <row r="936" spans="1:17" x14ac:dyDescent="0.3">
      <c r="A936" s="61" t="s">
        <v>3804</v>
      </c>
      <c r="B936" s="224" t="s">
        <v>44</v>
      </c>
      <c r="C936" s="225" t="s">
        <v>3805</v>
      </c>
      <c r="D936" s="38" t="s">
        <v>46</v>
      </c>
      <c r="E936" s="235" t="s">
        <v>3806</v>
      </c>
      <c r="F936" s="38" t="s">
        <v>74</v>
      </c>
      <c r="G936" s="39" t="s">
        <v>3807</v>
      </c>
      <c r="H936" s="81">
        <v>44687</v>
      </c>
      <c r="I936" s="84">
        <f>Table16[[#This Row],[Fecha 
de 
expedición]]+1461</f>
        <v>46148</v>
      </c>
      <c r="J936" s="244" t="str">
        <f t="shared" ca="1" si="46"/>
        <v>si</v>
      </c>
      <c r="K936" s="8" t="str">
        <f t="shared" ca="1" si="48"/>
        <v/>
      </c>
      <c r="L936" s="8"/>
      <c r="M936" s="8" t="str">
        <f t="shared" ca="1" si="47"/>
        <v>no</v>
      </c>
      <c r="Q936" s="23" t="str" cm="1">
        <f t="array" aca="1" ref="Q936" ca="1">_xlfn.IFS(J936="no","no",$B$10="si","si")</f>
        <v>si</v>
      </c>
    </row>
    <row r="937" spans="1:17" x14ac:dyDescent="0.3">
      <c r="A937" s="64" t="s">
        <v>3808</v>
      </c>
      <c r="B937" s="224" t="s">
        <v>44</v>
      </c>
      <c r="C937" s="225" t="s">
        <v>3809</v>
      </c>
      <c r="D937" s="38" t="s">
        <v>57</v>
      </c>
      <c r="E937" s="37" t="s">
        <v>3810</v>
      </c>
      <c r="F937" s="38" t="s">
        <v>53</v>
      </c>
      <c r="G937" s="39" t="s">
        <v>3811</v>
      </c>
      <c r="H937" s="40">
        <v>44331</v>
      </c>
      <c r="I937" s="41">
        <f>Table16[[#This Row],[Fecha 
de 
expedición]]+1461</f>
        <v>45792</v>
      </c>
      <c r="J937" s="244" t="str">
        <f t="shared" ca="1" si="46"/>
        <v>si</v>
      </c>
      <c r="K937" s="8" t="str">
        <f t="shared" ca="1" si="48"/>
        <v/>
      </c>
      <c r="L937" s="8"/>
      <c r="M937" s="8" t="str">
        <f t="shared" ca="1" si="47"/>
        <v>no</v>
      </c>
      <c r="Q937" s="23" t="str" cm="1">
        <f t="array" aca="1" ref="Q937" ca="1">_xlfn.IFS(J937="no","no",$B$10="si","si")</f>
        <v>si</v>
      </c>
    </row>
    <row r="938" spans="1:17" x14ac:dyDescent="0.3">
      <c r="A938" s="64" t="s">
        <v>3812</v>
      </c>
      <c r="B938" s="224" t="s">
        <v>44</v>
      </c>
      <c r="C938" s="225" t="s">
        <v>3813</v>
      </c>
      <c r="D938" s="38" t="s">
        <v>57</v>
      </c>
      <c r="E938" s="37" t="s">
        <v>3814</v>
      </c>
      <c r="F938" s="38" t="s">
        <v>74</v>
      </c>
      <c r="G938" s="39" t="s">
        <v>3815</v>
      </c>
      <c r="H938" s="40">
        <v>44334</v>
      </c>
      <c r="I938" s="41">
        <f>Table16[[#This Row],[Fecha 
de 
expedición]]+1461</f>
        <v>45795</v>
      </c>
      <c r="J938" s="244" t="str">
        <f t="shared" ca="1" si="46"/>
        <v>si</v>
      </c>
      <c r="K938" s="8" t="str">
        <f t="shared" ca="1" si="48"/>
        <v/>
      </c>
      <c r="L938" s="8"/>
      <c r="M938" s="8" t="str">
        <f t="shared" ca="1" si="47"/>
        <v>no</v>
      </c>
      <c r="Q938" s="23" t="str" cm="1">
        <f t="array" aca="1" ref="Q938" ca="1">_xlfn.IFS(J938="no","no",$B$10="si","si")</f>
        <v>si</v>
      </c>
    </row>
    <row r="939" spans="1:17" x14ac:dyDescent="0.3">
      <c r="A939" s="61" t="s">
        <v>3816</v>
      </c>
      <c r="B939" s="224" t="s">
        <v>62</v>
      </c>
      <c r="C939" s="225" t="s">
        <v>3817</v>
      </c>
      <c r="D939" s="38" t="s">
        <v>57</v>
      </c>
      <c r="E939" s="235"/>
      <c r="F939" s="38" t="s">
        <v>425</v>
      </c>
      <c r="G939" s="39" t="s">
        <v>3818</v>
      </c>
      <c r="H939" s="40">
        <v>42493</v>
      </c>
      <c r="I939" s="41">
        <f>Table16[[#This Row],[Fecha 
de 
expedición]]+1461</f>
        <v>43954</v>
      </c>
      <c r="J939" s="244" t="str">
        <f t="shared" ca="1" si="46"/>
        <v>no</v>
      </c>
      <c r="K939" s="8" t="str">
        <f t="shared" ca="1" si="48"/>
        <v/>
      </c>
      <c r="L939" s="8"/>
      <c r="M939" s="8" t="str">
        <f t="shared" ca="1" si="47"/>
        <v>si</v>
      </c>
      <c r="Q939" s="23" t="str" cm="1">
        <f t="array" aca="1" ref="Q939" ca="1">_xlfn.IFS(J939="no","no",$B$10="si","si")</f>
        <v>no</v>
      </c>
    </row>
    <row r="940" spans="1:17" x14ac:dyDescent="0.3">
      <c r="A940" s="61" t="s">
        <v>3819</v>
      </c>
      <c r="B940" s="224" t="s">
        <v>44</v>
      </c>
      <c r="C940" s="225" t="s">
        <v>3820</v>
      </c>
      <c r="D940" s="38" t="s">
        <v>57</v>
      </c>
      <c r="E940" s="58" t="s">
        <v>3821</v>
      </c>
      <c r="F940" s="38" t="s">
        <v>2833</v>
      </c>
      <c r="G940" s="39" t="s">
        <v>3822</v>
      </c>
      <c r="H940" s="40">
        <v>44390</v>
      </c>
      <c r="I940" s="41">
        <f>Table16[[#This Row],[Fecha 
de 
expedición]]+1461</f>
        <v>45851</v>
      </c>
      <c r="J940" s="244" t="str">
        <f t="shared" ca="1" si="46"/>
        <v>si</v>
      </c>
      <c r="K940" s="8" t="str">
        <f t="shared" ca="1" si="48"/>
        <v/>
      </c>
      <c r="L940" s="8"/>
      <c r="M940" s="8" t="str">
        <f t="shared" ca="1" si="47"/>
        <v>no</v>
      </c>
      <c r="Q940" s="23" t="str" cm="1">
        <f t="array" aca="1" ref="Q940" ca="1">_xlfn.IFS(J940="no","no",$B$10="si","si")</f>
        <v>si</v>
      </c>
    </row>
    <row r="941" spans="1:17" x14ac:dyDescent="0.3">
      <c r="A941" s="61" t="s">
        <v>3823</v>
      </c>
      <c r="B941" s="224" t="s">
        <v>44</v>
      </c>
      <c r="C941" s="225" t="s">
        <v>3824</v>
      </c>
      <c r="D941" s="38" t="s">
        <v>57</v>
      </c>
      <c r="E941" s="235" t="s">
        <v>3825</v>
      </c>
      <c r="F941" s="38" t="s">
        <v>53</v>
      </c>
      <c r="G941" s="39" t="s">
        <v>3826</v>
      </c>
      <c r="H941" s="81">
        <v>44798</v>
      </c>
      <c r="I941" s="84">
        <f>Table16[[#This Row],[Fecha 
de 
expedición]]+1461</f>
        <v>46259</v>
      </c>
      <c r="J941" s="244" t="str">
        <f t="shared" ca="1" si="46"/>
        <v>si</v>
      </c>
      <c r="K941" s="8" t="str">
        <f t="shared" ca="1" si="48"/>
        <v/>
      </c>
      <c r="L941" s="8"/>
      <c r="M941" s="8" t="str">
        <f t="shared" ca="1" si="47"/>
        <v>no</v>
      </c>
      <c r="Q941" s="23" t="str" cm="1">
        <f t="array" aca="1" ref="Q941" ca="1">_xlfn.IFS(J941="no","no",$B$10="si","si")</f>
        <v>si</v>
      </c>
    </row>
    <row r="942" spans="1:17" x14ac:dyDescent="0.3">
      <c r="A942" s="64" t="s">
        <v>3827</v>
      </c>
      <c r="B942" s="224" t="s">
        <v>44</v>
      </c>
      <c r="C942" s="225" t="s">
        <v>3828</v>
      </c>
      <c r="D942" s="38" t="s">
        <v>57</v>
      </c>
      <c r="E942" s="37" t="s">
        <v>3829</v>
      </c>
      <c r="F942" s="38" t="s">
        <v>555</v>
      </c>
      <c r="G942" s="39" t="s">
        <v>3830</v>
      </c>
      <c r="H942" s="40">
        <v>44336</v>
      </c>
      <c r="I942" s="41">
        <f>Table16[[#This Row],[Fecha 
de 
expedición]]+1461</f>
        <v>45797</v>
      </c>
      <c r="J942" s="244" t="str">
        <f t="shared" ca="1" si="46"/>
        <v>si</v>
      </c>
      <c r="K942" s="8" t="str">
        <f t="shared" ca="1" si="48"/>
        <v/>
      </c>
      <c r="L942" s="8"/>
      <c r="M942" s="8" t="str">
        <f t="shared" ca="1" si="47"/>
        <v>no</v>
      </c>
      <c r="Q942" s="23" t="str" cm="1">
        <f t="array" aca="1" ref="Q942" ca="1">_xlfn.IFS(J942="no","no",$B$10="si","si")</f>
        <v>si</v>
      </c>
    </row>
    <row r="943" spans="1:17" x14ac:dyDescent="0.3">
      <c r="A943" s="61" t="s">
        <v>3831</v>
      </c>
      <c r="B943" s="224" t="s">
        <v>44</v>
      </c>
      <c r="C943" s="225" t="s">
        <v>3832</v>
      </c>
      <c r="D943" s="38" t="s">
        <v>57</v>
      </c>
      <c r="E943" s="58" t="s">
        <v>3833</v>
      </c>
      <c r="F943" s="38" t="s">
        <v>1011</v>
      </c>
      <c r="G943" s="39" t="s">
        <v>3834</v>
      </c>
      <c r="H943" s="40">
        <v>44463</v>
      </c>
      <c r="I943" s="41">
        <f>Table16[[#This Row],[Fecha 
de 
expedición]]+1461</f>
        <v>45924</v>
      </c>
      <c r="J943" s="244" t="str">
        <f t="shared" ca="1" si="46"/>
        <v>si</v>
      </c>
      <c r="K943" s="8" t="str">
        <f t="shared" ca="1" si="48"/>
        <v/>
      </c>
      <c r="L943" s="8"/>
      <c r="M943" s="8" t="str">
        <f t="shared" ca="1" si="47"/>
        <v>no</v>
      </c>
      <c r="Q943" s="23" t="str" cm="1">
        <f t="array" aca="1" ref="Q943" ca="1">_xlfn.IFS(J943="no","no",$B$10="si","si")</f>
        <v>si</v>
      </c>
    </row>
    <row r="944" spans="1:17" x14ac:dyDescent="0.3">
      <c r="A944" s="213" t="s">
        <v>3835</v>
      </c>
      <c r="B944" s="226" t="s">
        <v>44</v>
      </c>
      <c r="C944" s="227" t="s">
        <v>3836</v>
      </c>
      <c r="D944" s="214" t="s">
        <v>57</v>
      </c>
      <c r="E944" s="178" t="s">
        <v>3837</v>
      </c>
      <c r="F944" s="45" t="s">
        <v>74</v>
      </c>
      <c r="G944" s="46" t="s">
        <v>3838</v>
      </c>
      <c r="H944" s="211">
        <v>44908</v>
      </c>
      <c r="I944" s="41">
        <f>Table16[[#This Row],[Fecha 
de 
expedición]]+1461</f>
        <v>46369</v>
      </c>
      <c r="J944" s="228" t="str">
        <f t="shared" ca="1" si="46"/>
        <v>si</v>
      </c>
      <c r="K944" s="8" t="str">
        <f t="shared" ca="1" si="48"/>
        <v/>
      </c>
      <c r="L944" s="8"/>
      <c r="M944" s="8" t="str">
        <f t="shared" ca="1" si="47"/>
        <v>no</v>
      </c>
      <c r="Q944" s="23" t="str" cm="1">
        <f t="array" aca="1" ref="Q944" ca="1">_xlfn.IFS(J944="no","no",$B$10="si","si")</f>
        <v>si</v>
      </c>
    </row>
    <row r="945" spans="1:17" x14ac:dyDescent="0.3">
      <c r="A945" s="63" t="s">
        <v>3839</v>
      </c>
      <c r="B945" s="224" t="s">
        <v>44</v>
      </c>
      <c r="C945" s="225" t="s">
        <v>3840</v>
      </c>
      <c r="D945" s="38" t="s">
        <v>57</v>
      </c>
      <c r="E945" s="37" t="s">
        <v>3841</v>
      </c>
      <c r="F945" s="38" t="s">
        <v>53</v>
      </c>
      <c r="G945" s="39" t="s">
        <v>3842</v>
      </c>
      <c r="H945" s="40">
        <v>44328</v>
      </c>
      <c r="I945" s="41">
        <f>Table16[[#This Row],[Fecha 
de 
expedición]]+1461</f>
        <v>45789</v>
      </c>
      <c r="J945" s="244" t="str">
        <f t="shared" ca="1" si="46"/>
        <v>si</v>
      </c>
      <c r="K945" s="8" t="str">
        <f t="shared" ca="1" si="48"/>
        <v/>
      </c>
      <c r="L945" s="8"/>
      <c r="M945" s="8" t="str">
        <f t="shared" ca="1" si="47"/>
        <v>no</v>
      </c>
      <c r="Q945" s="23" t="str" cm="1">
        <f t="array" aca="1" ref="Q945" ca="1">_xlfn.IFS(J945="no","no",$B$10="si","si")</f>
        <v>si</v>
      </c>
    </row>
    <row r="946" spans="1:17" x14ac:dyDescent="0.3">
      <c r="A946" s="61" t="s">
        <v>3843</v>
      </c>
      <c r="B946" s="224" t="s">
        <v>44</v>
      </c>
      <c r="C946" s="225" t="s">
        <v>3844</v>
      </c>
      <c r="D946" s="38" t="s">
        <v>57</v>
      </c>
      <c r="E946" s="235" t="s">
        <v>3845</v>
      </c>
      <c r="F946" s="38" t="s">
        <v>606</v>
      </c>
      <c r="G946" s="39" t="s">
        <v>3846</v>
      </c>
      <c r="H946" s="81">
        <v>44713</v>
      </c>
      <c r="I946" s="84">
        <f>Table16[[#This Row],[Fecha 
de 
expedición]]+1461</f>
        <v>46174</v>
      </c>
      <c r="J946" s="244" t="str">
        <f t="shared" ca="1" si="46"/>
        <v>si</v>
      </c>
      <c r="K946" s="8" t="str">
        <f t="shared" ca="1" si="48"/>
        <v/>
      </c>
      <c r="L946" s="8"/>
      <c r="M946" s="8" t="str">
        <f t="shared" ca="1" si="47"/>
        <v>no</v>
      </c>
      <c r="Q946" s="23" t="str" cm="1">
        <f t="array" aca="1" ref="Q946" ca="1">_xlfn.IFS(J946="no","no",$B$10="si","si")</f>
        <v>si</v>
      </c>
    </row>
    <row r="947" spans="1:17" x14ac:dyDescent="0.3">
      <c r="A947" s="64" t="s">
        <v>3847</v>
      </c>
      <c r="B947" s="224" t="s">
        <v>44</v>
      </c>
      <c r="C947" s="225" t="s">
        <v>3848</v>
      </c>
      <c r="D947" s="38" t="s">
        <v>46</v>
      </c>
      <c r="E947" s="37" t="s">
        <v>3849</v>
      </c>
      <c r="F947" s="38" t="s">
        <v>443</v>
      </c>
      <c r="G947" s="39" t="s">
        <v>3850</v>
      </c>
      <c r="H947" s="40">
        <v>44267</v>
      </c>
      <c r="I947" s="41">
        <f>Table16[[#This Row],[Fecha 
de 
expedición]]+1461</f>
        <v>45728</v>
      </c>
      <c r="J947" s="244" t="str">
        <f t="shared" ca="1" si="46"/>
        <v>si</v>
      </c>
      <c r="K947" s="8" t="str">
        <f t="shared" ca="1" si="48"/>
        <v/>
      </c>
      <c r="L947" s="8"/>
      <c r="M947" s="8" t="str">
        <f t="shared" ca="1" si="47"/>
        <v>no</v>
      </c>
      <c r="Q947" s="23" t="str" cm="1">
        <f t="array" aca="1" ref="Q947" ca="1">_xlfn.IFS(J947="no","no",$B$10="si","si")</f>
        <v>si</v>
      </c>
    </row>
    <row r="948" spans="1:17" x14ac:dyDescent="0.3">
      <c r="A948" s="61" t="s">
        <v>3851</v>
      </c>
      <c r="B948" s="224" t="s">
        <v>44</v>
      </c>
      <c r="C948" s="225" t="s">
        <v>3852</v>
      </c>
      <c r="D948" s="38" t="s">
        <v>57</v>
      </c>
      <c r="E948" s="235" t="s">
        <v>3853</v>
      </c>
      <c r="F948" s="38" t="s">
        <v>555</v>
      </c>
      <c r="G948" s="39" t="s">
        <v>3854</v>
      </c>
      <c r="H948" s="81">
        <v>44697</v>
      </c>
      <c r="I948" s="84">
        <f>Table16[[#This Row],[Fecha 
de 
expedición]]+1461</f>
        <v>46158</v>
      </c>
      <c r="J948" s="244" t="str">
        <f t="shared" ca="1" si="46"/>
        <v>si</v>
      </c>
      <c r="K948" s="8" t="str">
        <f t="shared" ca="1" si="48"/>
        <v/>
      </c>
      <c r="L948" s="8"/>
      <c r="M948" s="8" t="str">
        <f t="shared" ca="1" si="47"/>
        <v>no</v>
      </c>
      <c r="Q948" s="23" t="str" cm="1">
        <f t="array" aca="1" ref="Q948" ca="1">_xlfn.IFS(J948="no","no",$B$10="si","si")</f>
        <v>si</v>
      </c>
    </row>
    <row r="949" spans="1:17" x14ac:dyDescent="0.3">
      <c r="A949" s="64" t="s">
        <v>3855</v>
      </c>
      <c r="B949" s="224" t="s">
        <v>44</v>
      </c>
      <c r="C949" s="225" t="s">
        <v>3856</v>
      </c>
      <c r="D949" s="38" t="s">
        <v>57</v>
      </c>
      <c r="E949" s="37" t="s">
        <v>3857</v>
      </c>
      <c r="F949" s="38" t="s">
        <v>168</v>
      </c>
      <c r="G949" s="39" t="s">
        <v>3858</v>
      </c>
      <c r="H949" s="40">
        <v>44336</v>
      </c>
      <c r="I949" s="41">
        <f>Table16[[#This Row],[Fecha 
de 
expedición]]+1461</f>
        <v>45797</v>
      </c>
      <c r="J949" s="244" t="str">
        <f t="shared" ca="1" si="46"/>
        <v>si</v>
      </c>
      <c r="K949" s="8" t="str">
        <f t="shared" ca="1" si="48"/>
        <v/>
      </c>
      <c r="L949" s="8"/>
      <c r="M949" s="8" t="str">
        <f t="shared" ca="1" si="47"/>
        <v>no</v>
      </c>
      <c r="Q949" s="23" t="str" cm="1">
        <f t="array" aca="1" ref="Q949" ca="1">_xlfn.IFS(J949="no","no",$B$10="si","si")</f>
        <v>si</v>
      </c>
    </row>
    <row r="950" spans="1:17" x14ac:dyDescent="0.3">
      <c r="A950" s="64" t="s">
        <v>3859</v>
      </c>
      <c r="B950" s="224" t="s">
        <v>44</v>
      </c>
      <c r="C950" s="225" t="s">
        <v>3860</v>
      </c>
      <c r="D950" s="38" t="s">
        <v>57</v>
      </c>
      <c r="E950" s="37" t="s">
        <v>3861</v>
      </c>
      <c r="F950" s="38" t="s">
        <v>109</v>
      </c>
      <c r="G950" s="39" t="s">
        <v>3862</v>
      </c>
      <c r="H950" s="40">
        <v>44335</v>
      </c>
      <c r="I950" s="41">
        <f>Table16[[#This Row],[Fecha 
de 
expedición]]+1461</f>
        <v>45796</v>
      </c>
      <c r="J950" s="244" t="str">
        <f t="shared" ca="1" si="46"/>
        <v>si</v>
      </c>
      <c r="K950" s="8" t="str">
        <f t="shared" ca="1" si="48"/>
        <v/>
      </c>
      <c r="L950" s="8"/>
      <c r="M950" s="8" t="str">
        <f t="shared" ca="1" si="47"/>
        <v>no</v>
      </c>
      <c r="Q950" s="23" t="str" cm="1">
        <f t="array" aca="1" ref="Q950" ca="1">_xlfn.IFS(J950="no","no",$B$10="si","si")</f>
        <v>si</v>
      </c>
    </row>
    <row r="951" spans="1:17" x14ac:dyDescent="0.3">
      <c r="A951" s="63" t="s">
        <v>3863</v>
      </c>
      <c r="B951" s="224" t="s">
        <v>44</v>
      </c>
      <c r="C951" s="225" t="s">
        <v>3864</v>
      </c>
      <c r="D951" s="38" t="s">
        <v>57</v>
      </c>
      <c r="E951" s="37" t="s">
        <v>3865</v>
      </c>
      <c r="F951" s="38" t="s">
        <v>299</v>
      </c>
      <c r="G951" s="39" t="s">
        <v>3866</v>
      </c>
      <c r="H951" s="40">
        <v>44328</v>
      </c>
      <c r="I951" s="41">
        <f>Table16[[#This Row],[Fecha 
de 
expedición]]+1461</f>
        <v>45789</v>
      </c>
      <c r="J951" s="244" t="str">
        <f t="shared" ca="1" si="46"/>
        <v>si</v>
      </c>
      <c r="K951" s="8" t="str">
        <f t="shared" ca="1" si="48"/>
        <v/>
      </c>
      <c r="L951" s="8"/>
      <c r="M951" s="8" t="str">
        <f t="shared" ca="1" si="47"/>
        <v>no</v>
      </c>
      <c r="Q951" s="23" t="str" cm="1">
        <f t="array" aca="1" ref="Q951" ca="1">_xlfn.IFS(J951="no","no",$B$10="si","si")</f>
        <v>si</v>
      </c>
    </row>
    <row r="952" spans="1:17" x14ac:dyDescent="0.3">
      <c r="A952" s="64" t="s">
        <v>3867</v>
      </c>
      <c r="B952" s="224" t="s">
        <v>44</v>
      </c>
      <c r="C952" s="225" t="s">
        <v>3868</v>
      </c>
      <c r="D952" s="38" t="s">
        <v>57</v>
      </c>
      <c r="E952" s="37" t="s">
        <v>3869</v>
      </c>
      <c r="F952" s="38" t="s">
        <v>453</v>
      </c>
      <c r="G952" s="39" t="s">
        <v>3870</v>
      </c>
      <c r="H952" s="40">
        <v>44336</v>
      </c>
      <c r="I952" s="41">
        <f>Table16[[#This Row],[Fecha 
de 
expedición]]+1461</f>
        <v>45797</v>
      </c>
      <c r="J952" s="244" t="str">
        <f t="shared" ca="1" si="46"/>
        <v>si</v>
      </c>
      <c r="K952" s="8" t="str">
        <f t="shared" ca="1" si="48"/>
        <v/>
      </c>
      <c r="L952" s="8"/>
      <c r="M952" s="8" t="str">
        <f t="shared" ca="1" si="47"/>
        <v>no</v>
      </c>
      <c r="Q952" s="23" t="str" cm="1">
        <f t="array" aca="1" ref="Q952" ca="1">_xlfn.IFS(J952="no","no",$B$10="si","si")</f>
        <v>si</v>
      </c>
    </row>
    <row r="953" spans="1:17" x14ac:dyDescent="0.3">
      <c r="A953" s="64" t="s">
        <v>3871</v>
      </c>
      <c r="B953" s="224" t="s">
        <v>44</v>
      </c>
      <c r="C953" s="225" t="s">
        <v>3872</v>
      </c>
      <c r="D953" s="38" t="s">
        <v>57</v>
      </c>
      <c r="E953" s="37" t="s">
        <v>3873</v>
      </c>
      <c r="F953" s="38" t="s">
        <v>425</v>
      </c>
      <c r="G953" s="39" t="s">
        <v>3874</v>
      </c>
      <c r="H953" s="40">
        <v>44336</v>
      </c>
      <c r="I953" s="41">
        <f>Table16[[#This Row],[Fecha 
de 
expedición]]+1461</f>
        <v>45797</v>
      </c>
      <c r="J953" s="244" t="str">
        <f t="shared" ca="1" si="46"/>
        <v>si</v>
      </c>
      <c r="K953" s="8" t="str">
        <f t="shared" ca="1" si="48"/>
        <v/>
      </c>
      <c r="L953" s="8"/>
      <c r="M953" s="8" t="str">
        <f t="shared" ca="1" si="47"/>
        <v>no</v>
      </c>
      <c r="Q953" s="23" t="str" cm="1">
        <f t="array" aca="1" ref="Q953" ca="1">_xlfn.IFS(J953="no","no",$B$10="si","si")</f>
        <v>si</v>
      </c>
    </row>
    <row r="954" spans="1:17" x14ac:dyDescent="0.3">
      <c r="A954" s="61" t="s">
        <v>3875</v>
      </c>
      <c r="B954" s="224" t="s">
        <v>44</v>
      </c>
      <c r="C954" s="225" t="s">
        <v>3876</v>
      </c>
      <c r="D954" s="38" t="s">
        <v>57</v>
      </c>
      <c r="E954" s="235" t="s">
        <v>3877</v>
      </c>
      <c r="F954" s="38" t="s">
        <v>194</v>
      </c>
      <c r="G954" s="39" t="s">
        <v>3878</v>
      </c>
      <c r="H954" s="81">
        <v>44573</v>
      </c>
      <c r="I954" s="84">
        <f>Table16[[#This Row],[Fecha 
de 
expedición]]+1461</f>
        <v>46034</v>
      </c>
      <c r="J954" s="244" t="str">
        <f t="shared" ca="1" si="46"/>
        <v>si</v>
      </c>
      <c r="K954" s="8" t="str">
        <f t="shared" ca="1" si="48"/>
        <v/>
      </c>
      <c r="L954" s="8"/>
      <c r="M954" s="8" t="str">
        <f t="shared" ca="1" si="47"/>
        <v>no</v>
      </c>
      <c r="Q954" s="23" t="str" cm="1">
        <f t="array" aca="1" ref="Q954" ca="1">_xlfn.IFS(J954="no","no",$B$10="si","si")</f>
        <v>si</v>
      </c>
    </row>
    <row r="955" spans="1:17" x14ac:dyDescent="0.3">
      <c r="A955" s="64" t="s">
        <v>3879</v>
      </c>
      <c r="B955" s="224" t="s">
        <v>44</v>
      </c>
      <c r="C955" s="225" t="s">
        <v>3880</v>
      </c>
      <c r="D955" s="38" t="s">
        <v>57</v>
      </c>
      <c r="E955" s="37" t="s">
        <v>3881</v>
      </c>
      <c r="F955" s="38" t="s">
        <v>294</v>
      </c>
      <c r="G955" s="39" t="s">
        <v>3882</v>
      </c>
      <c r="H955" s="40">
        <v>44334</v>
      </c>
      <c r="I955" s="41">
        <f>Table16[[#This Row],[Fecha 
de 
expedición]]+1461</f>
        <v>45795</v>
      </c>
      <c r="J955" s="244" t="str">
        <f t="shared" ca="1" si="46"/>
        <v>si</v>
      </c>
      <c r="K955" s="8" t="str">
        <f t="shared" ca="1" si="48"/>
        <v/>
      </c>
      <c r="L955" s="8"/>
      <c r="M955" s="8" t="str">
        <f t="shared" ca="1" si="47"/>
        <v>no</v>
      </c>
      <c r="Q955" s="23" t="str" cm="1">
        <f t="array" aca="1" ref="Q955" ca="1">_xlfn.IFS(J955="no","no",$B$10="si","si")</f>
        <v>si</v>
      </c>
    </row>
    <row r="956" spans="1:17" x14ac:dyDescent="0.3">
      <c r="A956" s="64" t="s">
        <v>3883</v>
      </c>
      <c r="B956" s="224" t="s">
        <v>44</v>
      </c>
      <c r="C956" s="225" t="s">
        <v>3884</v>
      </c>
      <c r="D956" s="38" t="s">
        <v>57</v>
      </c>
      <c r="E956" s="37" t="s">
        <v>3885</v>
      </c>
      <c r="F956" s="38" t="s">
        <v>448</v>
      </c>
      <c r="G956" s="39" t="s">
        <v>3886</v>
      </c>
      <c r="H956" s="40">
        <v>44336</v>
      </c>
      <c r="I956" s="41">
        <f>Table16[[#This Row],[Fecha 
de 
expedición]]+1461</f>
        <v>45797</v>
      </c>
      <c r="J956" s="244" t="str">
        <f t="shared" ca="1" si="46"/>
        <v>si</v>
      </c>
      <c r="K956" s="8" t="str">
        <f t="shared" ca="1" si="48"/>
        <v/>
      </c>
      <c r="L956" s="8"/>
      <c r="M956" s="8" t="str">
        <f t="shared" ca="1" si="47"/>
        <v>no</v>
      </c>
      <c r="Q956" s="23" t="str" cm="1">
        <f t="array" aca="1" ref="Q956" ca="1">_xlfn.IFS(J956="no","no",$B$10="si","si")</f>
        <v>si</v>
      </c>
    </row>
    <row r="957" spans="1:17" x14ac:dyDescent="0.3">
      <c r="A957" s="61" t="s">
        <v>3887</v>
      </c>
      <c r="B957" s="224" t="s">
        <v>44</v>
      </c>
      <c r="C957" s="225" t="s">
        <v>3888</v>
      </c>
      <c r="D957" s="38" t="s">
        <v>57</v>
      </c>
      <c r="E957" s="235" t="s">
        <v>3889</v>
      </c>
      <c r="F957" s="38" t="s">
        <v>155</v>
      </c>
      <c r="G957" s="39" t="s">
        <v>3890</v>
      </c>
      <c r="H957" s="81">
        <v>44748</v>
      </c>
      <c r="I957" s="84">
        <f>Table16[[#This Row],[Fecha 
de 
expedición]]+1461</f>
        <v>46209</v>
      </c>
      <c r="J957" s="244" t="str">
        <f t="shared" ca="1" si="46"/>
        <v>si</v>
      </c>
      <c r="K957" s="8" t="str">
        <f t="shared" ca="1" si="48"/>
        <v/>
      </c>
      <c r="L957" s="8"/>
      <c r="M957" s="8" t="str">
        <f t="shared" ca="1" si="47"/>
        <v>no</v>
      </c>
      <c r="Q957" s="23" t="str" cm="1">
        <f t="array" aca="1" ref="Q957" ca="1">_xlfn.IFS(J957="no","no",$B$10="si","si")</f>
        <v>si</v>
      </c>
    </row>
    <row r="958" spans="1:17" x14ac:dyDescent="0.3">
      <c r="A958" s="213" t="s">
        <v>3891</v>
      </c>
      <c r="B958" s="226" t="s">
        <v>44</v>
      </c>
      <c r="C958" s="227" t="s">
        <v>3892</v>
      </c>
      <c r="D958" s="214" t="s">
        <v>57</v>
      </c>
      <c r="E958" s="58" t="s">
        <v>3893</v>
      </c>
      <c r="F958" s="45" t="s">
        <v>155</v>
      </c>
      <c r="G958" s="46" t="s">
        <v>3894</v>
      </c>
      <c r="H958" s="211">
        <v>44874</v>
      </c>
      <c r="I958" s="41">
        <f>Table16[[#This Row],[Fecha 
de 
expedición]]+1461</f>
        <v>46335</v>
      </c>
      <c r="J958" s="228" t="str">
        <f t="shared" ca="1" si="46"/>
        <v>si</v>
      </c>
      <c r="K958" s="8" t="str">
        <f t="shared" ca="1" si="48"/>
        <v/>
      </c>
      <c r="L958" s="8"/>
      <c r="M958" s="8" t="str">
        <f t="shared" ca="1" si="47"/>
        <v>no</v>
      </c>
      <c r="Q958" s="23" t="str" cm="1">
        <f t="array" aca="1" ref="Q958" ca="1">_xlfn.IFS(J958="no","no",$B$10="si","si")</f>
        <v>si</v>
      </c>
    </row>
    <row r="959" spans="1:17" x14ac:dyDescent="0.3">
      <c r="A959" s="64" t="s">
        <v>3895</v>
      </c>
      <c r="B959" s="224" t="s">
        <v>44</v>
      </c>
      <c r="C959" s="225" t="s">
        <v>3896</v>
      </c>
      <c r="D959" s="38" t="s">
        <v>57</v>
      </c>
      <c r="E959" s="37" t="s">
        <v>3897</v>
      </c>
      <c r="F959" s="38" t="s">
        <v>416</v>
      </c>
      <c r="G959" s="39" t="s">
        <v>3898</v>
      </c>
      <c r="H959" s="40">
        <v>44336</v>
      </c>
      <c r="I959" s="41">
        <f>Table16[[#This Row],[Fecha 
de 
expedición]]+1461</f>
        <v>45797</v>
      </c>
      <c r="J959" s="244" t="str">
        <f t="shared" ca="1" si="46"/>
        <v>si</v>
      </c>
      <c r="K959" s="8" t="str">
        <f t="shared" ca="1" si="48"/>
        <v/>
      </c>
      <c r="L959" s="8"/>
      <c r="M959" s="8" t="str">
        <f t="shared" ca="1" si="47"/>
        <v>no</v>
      </c>
      <c r="Q959" s="23" t="str" cm="1">
        <f t="array" aca="1" ref="Q959" ca="1">_xlfn.IFS(J959="no","no",$B$10="si","si")</f>
        <v>si</v>
      </c>
    </row>
    <row r="960" spans="1:17" x14ac:dyDescent="0.3">
      <c r="A960" s="64" t="s">
        <v>3899</v>
      </c>
      <c r="B960" s="224" t="s">
        <v>44</v>
      </c>
      <c r="C960" s="225" t="s">
        <v>3900</v>
      </c>
      <c r="D960" s="38" t="s">
        <v>57</v>
      </c>
      <c r="E960" s="37" t="s">
        <v>3901</v>
      </c>
      <c r="F960" s="38" t="s">
        <v>430</v>
      </c>
      <c r="G960" s="39" t="s">
        <v>3902</v>
      </c>
      <c r="H960" s="40">
        <v>44278</v>
      </c>
      <c r="I960" s="41">
        <f>Table16[[#This Row],[Fecha 
de 
expedición]]+1461</f>
        <v>45739</v>
      </c>
      <c r="J960" s="244" t="str">
        <f t="shared" ca="1" si="46"/>
        <v>si</v>
      </c>
      <c r="K960" s="8" t="str">
        <f t="shared" ca="1" si="48"/>
        <v/>
      </c>
      <c r="L960" s="8"/>
      <c r="M960" s="8" t="str">
        <f t="shared" ca="1" si="47"/>
        <v>no</v>
      </c>
      <c r="Q960" s="23" t="str" cm="1">
        <f t="array" aca="1" ref="Q960" ca="1">_xlfn.IFS(J960="no","no",$B$10="si","si")</f>
        <v>si</v>
      </c>
    </row>
    <row r="961" spans="1:17" x14ac:dyDescent="0.3">
      <c r="A961" s="61" t="s">
        <v>3903</v>
      </c>
      <c r="B961" s="224" t="s">
        <v>44</v>
      </c>
      <c r="C961" s="225" t="s">
        <v>3904</v>
      </c>
      <c r="D961" s="38" t="s">
        <v>57</v>
      </c>
      <c r="E961" s="235" t="s">
        <v>3905</v>
      </c>
      <c r="F961" s="38" t="s">
        <v>94</v>
      </c>
      <c r="G961" s="39" t="s">
        <v>3906</v>
      </c>
      <c r="H961" s="81">
        <v>44518</v>
      </c>
      <c r="I961" s="84">
        <f>Table16[[#This Row],[Fecha 
de 
expedición]]+1461</f>
        <v>45979</v>
      </c>
      <c r="J961" s="244" t="str">
        <f t="shared" ca="1" si="46"/>
        <v>si</v>
      </c>
      <c r="K961" s="8" t="str">
        <f t="shared" ca="1" si="48"/>
        <v/>
      </c>
      <c r="L961" s="8"/>
      <c r="M961" s="8" t="str">
        <f t="shared" ca="1" si="47"/>
        <v>no</v>
      </c>
      <c r="Q961" s="23" t="str" cm="1">
        <f t="array" aca="1" ref="Q961" ca="1">_xlfn.IFS(J961="no","no",$B$10="si","si")</f>
        <v>si</v>
      </c>
    </row>
    <row r="962" spans="1:17" x14ac:dyDescent="0.3">
      <c r="A962" s="64" t="s">
        <v>3907</v>
      </c>
      <c r="B962" s="224" t="s">
        <v>44</v>
      </c>
      <c r="C962" s="225" t="s">
        <v>3908</v>
      </c>
      <c r="D962" s="38" t="s">
        <v>57</v>
      </c>
      <c r="E962" s="37" t="s">
        <v>3909</v>
      </c>
      <c r="F962" s="38" t="s">
        <v>425</v>
      </c>
      <c r="G962" s="39" t="s">
        <v>3910</v>
      </c>
      <c r="H962" s="40">
        <v>44334</v>
      </c>
      <c r="I962" s="41">
        <f>Table16[[#This Row],[Fecha 
de 
expedición]]+1461</f>
        <v>45795</v>
      </c>
      <c r="J962" s="244" t="str">
        <f t="shared" ca="1" si="46"/>
        <v>si</v>
      </c>
      <c r="K962" s="8" t="str">
        <f t="shared" ca="1" si="48"/>
        <v/>
      </c>
      <c r="L962" s="8"/>
      <c r="M962" s="8" t="str">
        <f t="shared" ca="1" si="47"/>
        <v>no</v>
      </c>
      <c r="Q962" s="23" t="str" cm="1">
        <f t="array" aca="1" ref="Q962" ca="1">_xlfn.IFS(J962="no","no",$B$10="si","si")</f>
        <v>si</v>
      </c>
    </row>
    <row r="963" spans="1:17" x14ac:dyDescent="0.3">
      <c r="A963" s="64" t="s">
        <v>3911</v>
      </c>
      <c r="B963" s="224" t="s">
        <v>44</v>
      </c>
      <c r="C963" s="225" t="s">
        <v>3912</v>
      </c>
      <c r="D963" s="38" t="s">
        <v>57</v>
      </c>
      <c r="E963" s="37" t="s">
        <v>3913</v>
      </c>
      <c r="F963" s="38" t="s">
        <v>1035</v>
      </c>
      <c r="G963" s="39" t="s">
        <v>3914</v>
      </c>
      <c r="H963" s="40">
        <v>44335</v>
      </c>
      <c r="I963" s="41">
        <f>Table16[[#This Row],[Fecha 
de 
expedición]]+1461</f>
        <v>45796</v>
      </c>
      <c r="J963" s="244" t="str">
        <f t="shared" ca="1" si="46"/>
        <v>si</v>
      </c>
      <c r="K963" s="8" t="str">
        <f t="shared" ca="1" si="48"/>
        <v/>
      </c>
      <c r="L963" s="8"/>
      <c r="M963" s="8" t="str">
        <f t="shared" ca="1" si="47"/>
        <v>no</v>
      </c>
      <c r="Q963" s="23" t="str" cm="1">
        <f t="array" aca="1" ref="Q963" ca="1">_xlfn.IFS(J963="no","no",$B$10="si","si")</f>
        <v>si</v>
      </c>
    </row>
    <row r="964" spans="1:17" x14ac:dyDescent="0.3">
      <c r="A964" s="61" t="s">
        <v>3915</v>
      </c>
      <c r="B964" s="224" t="s">
        <v>44</v>
      </c>
      <c r="C964" s="225" t="s">
        <v>3916</v>
      </c>
      <c r="D964" s="38" t="s">
        <v>57</v>
      </c>
      <c r="E964" s="235" t="s">
        <v>3917</v>
      </c>
      <c r="F964" s="38" t="s">
        <v>129</v>
      </c>
      <c r="G964" s="39" t="s">
        <v>3918</v>
      </c>
      <c r="H964" s="81">
        <v>44648</v>
      </c>
      <c r="I964" s="84">
        <f>Table16[[#This Row],[Fecha 
de 
expedición]]+1461</f>
        <v>46109</v>
      </c>
      <c r="J964" s="244" t="str">
        <f t="shared" ca="1" si="46"/>
        <v>si</v>
      </c>
      <c r="K964" s="8" t="str">
        <f t="shared" ca="1" si="48"/>
        <v/>
      </c>
      <c r="L964" s="8"/>
      <c r="M964" s="8" t="str">
        <f t="shared" ca="1" si="47"/>
        <v>no</v>
      </c>
      <c r="Q964" s="23" t="str" cm="1">
        <f t="array" aca="1" ref="Q964" ca="1">_xlfn.IFS(J964="no","no",$B$10="si","si")</f>
        <v>si</v>
      </c>
    </row>
    <row r="965" spans="1:17" x14ac:dyDescent="0.3">
      <c r="A965" s="64" t="s">
        <v>3919</v>
      </c>
      <c r="B965" s="224" t="s">
        <v>44</v>
      </c>
      <c r="C965" s="225" t="s">
        <v>3920</v>
      </c>
      <c r="D965" s="38" t="s">
        <v>57</v>
      </c>
      <c r="E965" s="37" t="s">
        <v>3921</v>
      </c>
      <c r="F965" s="38" t="s">
        <v>89</v>
      </c>
      <c r="G965" s="39" t="s">
        <v>3922</v>
      </c>
      <c r="H965" s="40">
        <v>44336</v>
      </c>
      <c r="I965" s="41">
        <f>Table16[[#This Row],[Fecha 
de 
expedición]]+1461</f>
        <v>45797</v>
      </c>
      <c r="J965" s="244" t="str">
        <f t="shared" ca="1" si="46"/>
        <v>si</v>
      </c>
      <c r="K965" s="8" t="str">
        <f t="shared" ca="1" si="48"/>
        <v/>
      </c>
      <c r="L965" s="8"/>
      <c r="M965" s="8" t="str">
        <f t="shared" ca="1" si="47"/>
        <v>no</v>
      </c>
      <c r="Q965" s="23" t="str" cm="1">
        <f t="array" aca="1" ref="Q965" ca="1">_xlfn.IFS(J965="no","no",$B$10="si","si")</f>
        <v>si</v>
      </c>
    </row>
    <row r="966" spans="1:17" x14ac:dyDescent="0.3">
      <c r="A966" s="61" t="s">
        <v>3923</v>
      </c>
      <c r="B966" s="224" t="s">
        <v>44</v>
      </c>
      <c r="C966" s="225" t="s">
        <v>3924</v>
      </c>
      <c r="D966" s="38" t="s">
        <v>57</v>
      </c>
      <c r="E966" s="235" t="s">
        <v>3925</v>
      </c>
      <c r="F966" s="38" t="s">
        <v>560</v>
      </c>
      <c r="G966" s="39" t="s">
        <v>3926</v>
      </c>
      <c r="H966" s="81">
        <v>44596</v>
      </c>
      <c r="I966" s="84">
        <f>Table16[[#This Row],[Fecha 
de 
expedición]]+1461</f>
        <v>46057</v>
      </c>
      <c r="J966" s="244" t="str">
        <f t="shared" ca="1" si="46"/>
        <v>si</v>
      </c>
      <c r="K966" s="8" t="str">
        <f t="shared" ca="1" si="48"/>
        <v/>
      </c>
      <c r="L966" s="8"/>
      <c r="M966" s="8" t="str">
        <f t="shared" ca="1" si="47"/>
        <v>no</v>
      </c>
      <c r="Q966" s="23" t="str" cm="1">
        <f t="array" aca="1" ref="Q966" ca="1">_xlfn.IFS(J966="no","no",$B$10="si","si")</f>
        <v>si</v>
      </c>
    </row>
    <row r="967" spans="1:17" x14ac:dyDescent="0.3">
      <c r="A967" s="61" t="s">
        <v>3927</v>
      </c>
      <c r="B967" s="224" t="s">
        <v>44</v>
      </c>
      <c r="C967" s="225" t="s">
        <v>3928</v>
      </c>
      <c r="D967" s="38" t="s">
        <v>57</v>
      </c>
      <c r="E967" s="235" t="s">
        <v>3929</v>
      </c>
      <c r="F967" s="38" t="s">
        <v>416</v>
      </c>
      <c r="G967" s="39" t="s">
        <v>3930</v>
      </c>
      <c r="H967" s="81">
        <v>44518</v>
      </c>
      <c r="I967" s="84">
        <f>Table16[[#This Row],[Fecha 
de 
expedición]]+1461</f>
        <v>45979</v>
      </c>
      <c r="J967" s="244" t="str">
        <f t="shared" ca="1" si="46"/>
        <v>si</v>
      </c>
      <c r="K967" s="8" t="str">
        <f t="shared" ca="1" si="48"/>
        <v/>
      </c>
      <c r="L967" s="8"/>
      <c r="M967" s="8" t="str">
        <f t="shared" ca="1" si="47"/>
        <v>no</v>
      </c>
      <c r="Q967" s="23" t="str" cm="1">
        <f t="array" aca="1" ref="Q967" ca="1">_xlfn.IFS(J967="no","no",$B$10="si","si")</f>
        <v>si</v>
      </c>
    </row>
    <row r="968" spans="1:17" x14ac:dyDescent="0.3">
      <c r="A968" s="234" t="s">
        <v>3931</v>
      </c>
      <c r="B968" s="226" t="s">
        <v>44</v>
      </c>
      <c r="C968" s="227" t="s">
        <v>3932</v>
      </c>
      <c r="D968" s="214" t="s">
        <v>57</v>
      </c>
      <c r="E968" s="58" t="s">
        <v>3933</v>
      </c>
      <c r="F968" s="45" t="s">
        <v>1011</v>
      </c>
      <c r="G968" s="46" t="s">
        <v>3934</v>
      </c>
      <c r="H968" s="211">
        <v>44869</v>
      </c>
      <c r="I968" s="41">
        <f>Table16[[#This Row],[Fecha 
de 
expedición]]+1461</f>
        <v>46330</v>
      </c>
      <c r="J968" s="228" t="str">
        <f t="shared" ca="1" si="46"/>
        <v>si</v>
      </c>
      <c r="K968" s="8" t="str">
        <f t="shared" ca="1" si="48"/>
        <v/>
      </c>
      <c r="L968" s="8"/>
      <c r="M968" s="8" t="str">
        <f t="shared" ca="1" si="47"/>
        <v>no</v>
      </c>
      <c r="Q968" s="23" t="str" cm="1">
        <f t="array" aca="1" ref="Q968" ca="1">_xlfn.IFS(J968="no","no",$B$10="si","si")</f>
        <v>si</v>
      </c>
    </row>
    <row r="969" spans="1:17" x14ac:dyDescent="0.3">
      <c r="A969" s="64" t="s">
        <v>3935</v>
      </c>
      <c r="B969" s="224" t="s">
        <v>44</v>
      </c>
      <c r="C969" s="225" t="s">
        <v>3936</v>
      </c>
      <c r="D969" s="38" t="s">
        <v>46</v>
      </c>
      <c r="E969" s="37" t="s">
        <v>3937</v>
      </c>
      <c r="F969" s="38" t="s">
        <v>89</v>
      </c>
      <c r="G969" s="39" t="s">
        <v>3938</v>
      </c>
      <c r="H969" s="40">
        <v>44336</v>
      </c>
      <c r="I969" s="41">
        <f>Table16[[#This Row],[Fecha 
de 
expedición]]+1461</f>
        <v>45797</v>
      </c>
      <c r="J969" s="244" t="str">
        <f t="shared" ca="1" si="46"/>
        <v>si</v>
      </c>
      <c r="K969" s="8" t="str">
        <f t="shared" ca="1" si="48"/>
        <v/>
      </c>
      <c r="L969" s="8"/>
      <c r="M969" s="8" t="str">
        <f t="shared" ca="1" si="47"/>
        <v>no</v>
      </c>
      <c r="Q969" s="23" t="str" cm="1">
        <f t="array" aca="1" ref="Q969" ca="1">_xlfn.IFS(J969="no","no",$B$10="si","si")</f>
        <v>si</v>
      </c>
    </row>
    <row r="970" spans="1:17" x14ac:dyDescent="0.3">
      <c r="A970" s="64" t="s">
        <v>3939</v>
      </c>
      <c r="B970" s="224" t="s">
        <v>44</v>
      </c>
      <c r="C970" s="225" t="s">
        <v>3940</v>
      </c>
      <c r="D970" s="38" t="s">
        <v>46</v>
      </c>
      <c r="E970" s="37" t="s">
        <v>3941</v>
      </c>
      <c r="F970" s="38" t="s">
        <v>74</v>
      </c>
      <c r="G970" s="39" t="s">
        <v>3942</v>
      </c>
      <c r="H970" s="40">
        <v>44331</v>
      </c>
      <c r="I970" s="41">
        <f>Table16[[#This Row],[Fecha 
de 
expedición]]+1461</f>
        <v>45792</v>
      </c>
      <c r="J970" s="244" t="str">
        <f t="shared" ca="1" si="46"/>
        <v>si</v>
      </c>
      <c r="K970" s="8" t="str">
        <f t="shared" ca="1" si="48"/>
        <v/>
      </c>
      <c r="L970" s="8"/>
      <c r="M970" s="8" t="str">
        <f t="shared" ca="1" si="47"/>
        <v>no</v>
      </c>
      <c r="Q970" s="23" t="str" cm="1">
        <f t="array" aca="1" ref="Q970" ca="1">_xlfn.IFS(J970="no","no",$B$10="si","si")</f>
        <v>si</v>
      </c>
    </row>
    <row r="971" spans="1:17" x14ac:dyDescent="0.3">
      <c r="A971" s="64" t="s">
        <v>3943</v>
      </c>
      <c r="B971" s="224" t="s">
        <v>44</v>
      </c>
      <c r="C971" s="225" t="s">
        <v>3944</v>
      </c>
      <c r="D971" s="38" t="s">
        <v>57</v>
      </c>
      <c r="E971" s="37" t="s">
        <v>3945</v>
      </c>
      <c r="F971" s="38" t="s">
        <v>1257</v>
      </c>
      <c r="G971" s="39" t="s">
        <v>3946</v>
      </c>
      <c r="H971" s="40">
        <v>44334</v>
      </c>
      <c r="I971" s="41">
        <f>Table16[[#This Row],[Fecha 
de 
expedición]]+1461</f>
        <v>45795</v>
      </c>
      <c r="J971" s="244" t="str">
        <f t="shared" ca="1" si="46"/>
        <v>si</v>
      </c>
      <c r="K971" s="8" t="str">
        <f t="shared" ca="1" si="48"/>
        <v/>
      </c>
      <c r="L971" s="8"/>
      <c r="M971" s="8" t="str">
        <f t="shared" ca="1" si="47"/>
        <v>no</v>
      </c>
      <c r="Q971" s="23" t="str" cm="1">
        <f t="array" aca="1" ref="Q971" ca="1">_xlfn.IFS(J971="no","no",$B$10="si","si")</f>
        <v>si</v>
      </c>
    </row>
    <row r="972" spans="1:17" x14ac:dyDescent="0.3">
      <c r="A972" s="64" t="s">
        <v>3947</v>
      </c>
      <c r="B972" s="224" t="s">
        <v>44</v>
      </c>
      <c r="C972" s="225" t="s">
        <v>3948</v>
      </c>
      <c r="D972" s="38" t="s">
        <v>57</v>
      </c>
      <c r="E972" s="37" t="s">
        <v>3949</v>
      </c>
      <c r="F972" s="38" t="s">
        <v>1393</v>
      </c>
      <c r="G972" s="39" t="s">
        <v>3950</v>
      </c>
      <c r="H972" s="40">
        <v>44333</v>
      </c>
      <c r="I972" s="41">
        <f>Table16[[#This Row],[Fecha 
de 
expedición]]+1461</f>
        <v>45794</v>
      </c>
      <c r="J972" s="244" t="str">
        <f t="shared" ca="1" si="46"/>
        <v>si</v>
      </c>
      <c r="K972" s="8" t="str">
        <f t="shared" ca="1" si="48"/>
        <v/>
      </c>
      <c r="L972" s="8"/>
      <c r="M972" s="8" t="str">
        <f t="shared" ca="1" si="47"/>
        <v>no</v>
      </c>
      <c r="Q972" s="23" t="str" cm="1">
        <f t="array" aca="1" ref="Q972" ca="1">_xlfn.IFS(J972="no","no",$B$10="si","si")</f>
        <v>si</v>
      </c>
    </row>
    <row r="973" spans="1:17" x14ac:dyDescent="0.3">
      <c r="A973" s="61" t="s">
        <v>3951</v>
      </c>
      <c r="B973" s="224" t="s">
        <v>44</v>
      </c>
      <c r="C973" s="225" t="s">
        <v>3952</v>
      </c>
      <c r="D973" s="38" t="s">
        <v>57</v>
      </c>
      <c r="E973" s="235" t="s">
        <v>3953</v>
      </c>
      <c r="F973" s="38" t="s">
        <v>204</v>
      </c>
      <c r="G973" s="39" t="s">
        <v>3954</v>
      </c>
      <c r="H973" s="81">
        <v>44566</v>
      </c>
      <c r="I973" s="84">
        <f>Table16[[#This Row],[Fecha 
de 
expedición]]+1461</f>
        <v>46027</v>
      </c>
      <c r="J973" s="244" t="str">
        <f t="shared" ca="1" si="46"/>
        <v>si</v>
      </c>
      <c r="K973" s="8" t="str">
        <f t="shared" ca="1" si="48"/>
        <v/>
      </c>
      <c r="L973" s="8"/>
      <c r="M973" s="8" t="str">
        <f t="shared" ca="1" si="47"/>
        <v>no</v>
      </c>
      <c r="Q973" s="23" t="str" cm="1">
        <f t="array" aca="1" ref="Q973" ca="1">_xlfn.IFS(J973="no","no",$B$10="si","si")</f>
        <v>si</v>
      </c>
    </row>
    <row r="974" spans="1:17" x14ac:dyDescent="0.3">
      <c r="A974" s="64" t="s">
        <v>3955</v>
      </c>
      <c r="B974" s="224" t="s">
        <v>44</v>
      </c>
      <c r="C974" s="225" t="s">
        <v>3956</v>
      </c>
      <c r="D974" s="38" t="s">
        <v>57</v>
      </c>
      <c r="E974" s="37" t="s">
        <v>3957</v>
      </c>
      <c r="F974" s="38" t="s">
        <v>1940</v>
      </c>
      <c r="G974" s="39" t="s">
        <v>3958</v>
      </c>
      <c r="H974" s="40">
        <v>44335</v>
      </c>
      <c r="I974" s="41">
        <f>Table16[[#This Row],[Fecha 
de 
expedición]]+1461</f>
        <v>45796</v>
      </c>
      <c r="J974" s="244" t="str">
        <f t="shared" ca="1" si="46"/>
        <v>si</v>
      </c>
      <c r="K974" s="8" t="str">
        <f t="shared" ca="1" si="48"/>
        <v/>
      </c>
      <c r="L974" s="8"/>
      <c r="M974" s="8" t="str">
        <f t="shared" ca="1" si="47"/>
        <v>no</v>
      </c>
      <c r="Q974" s="23" t="str" cm="1">
        <f t="array" aca="1" ref="Q974" ca="1">_xlfn.IFS(J974="no","no",$B$10="si","si")</f>
        <v>si</v>
      </c>
    </row>
    <row r="975" spans="1:17" x14ac:dyDescent="0.3">
      <c r="A975" s="61" t="s">
        <v>3959</v>
      </c>
      <c r="B975" s="224" t="s">
        <v>44</v>
      </c>
      <c r="C975" s="225" t="s">
        <v>3960</v>
      </c>
      <c r="D975" s="38" t="s">
        <v>46</v>
      </c>
      <c r="E975" s="82" t="s">
        <v>3961</v>
      </c>
      <c r="F975" s="38" t="s">
        <v>119</v>
      </c>
      <c r="G975" s="39" t="s">
        <v>3962</v>
      </c>
      <c r="H975" s="81">
        <v>44477</v>
      </c>
      <c r="I975" s="41">
        <f>Table16[[#This Row],[Fecha 
de 
expedición]]+1461</f>
        <v>45938</v>
      </c>
      <c r="J975" s="244" t="str">
        <f t="shared" ca="1" si="46"/>
        <v>si</v>
      </c>
      <c r="K975" s="8" t="str">
        <f t="shared" ca="1" si="48"/>
        <v/>
      </c>
      <c r="L975" s="8"/>
      <c r="M975" s="8" t="str">
        <f t="shared" ca="1" si="47"/>
        <v>no</v>
      </c>
      <c r="Q975" s="23" t="str" cm="1">
        <f t="array" aca="1" ref="Q975" ca="1">_xlfn.IFS(J975="no","no",$B$10="si","si")</f>
        <v>si</v>
      </c>
    </row>
    <row r="976" spans="1:17" x14ac:dyDescent="0.3">
      <c r="A976" s="64" t="s">
        <v>3963</v>
      </c>
      <c r="B976" s="224" t="s">
        <v>44</v>
      </c>
      <c r="C976" s="225" t="s">
        <v>3964</v>
      </c>
      <c r="D976" s="38" t="s">
        <v>57</v>
      </c>
      <c r="E976" s="37" t="s">
        <v>3965</v>
      </c>
      <c r="F976" s="38" t="s">
        <v>3966</v>
      </c>
      <c r="G976" s="39" t="s">
        <v>3967</v>
      </c>
      <c r="H976" s="40">
        <v>44336</v>
      </c>
      <c r="I976" s="41">
        <f>Table16[[#This Row],[Fecha 
de 
expedición]]+1461</f>
        <v>45797</v>
      </c>
      <c r="J976" s="244" t="str">
        <f t="shared" ca="1" si="46"/>
        <v>si</v>
      </c>
      <c r="K976" s="8" t="str">
        <f t="shared" ca="1" si="48"/>
        <v/>
      </c>
      <c r="L976" s="8"/>
      <c r="M976" s="8" t="str">
        <f t="shared" ca="1" si="47"/>
        <v>no</v>
      </c>
      <c r="Q976" s="23" t="str" cm="1">
        <f t="array" aca="1" ref="Q976" ca="1">_xlfn.IFS(J976="no","no",$B$10="si","si")</f>
        <v>si</v>
      </c>
    </row>
    <row r="977" spans="1:17" x14ac:dyDescent="0.3">
      <c r="A977" s="64" t="s">
        <v>3968</v>
      </c>
      <c r="B977" s="224" t="s">
        <v>44</v>
      </c>
      <c r="C977" s="225" t="s">
        <v>3969</v>
      </c>
      <c r="D977" s="38" t="s">
        <v>57</v>
      </c>
      <c r="E977" s="37" t="s">
        <v>3970</v>
      </c>
      <c r="F977" s="38" t="s">
        <v>664</v>
      </c>
      <c r="G977" s="39" t="s">
        <v>3971</v>
      </c>
      <c r="H977" s="40">
        <v>44279</v>
      </c>
      <c r="I977" s="41">
        <f>Table16[[#This Row],[Fecha 
de 
expedición]]+1461</f>
        <v>45740</v>
      </c>
      <c r="J977" s="244" t="str">
        <f t="shared" ref="J977:J1040" ca="1" si="49">IF(I977&gt;=TODAY(),"si","no")</f>
        <v>si</v>
      </c>
      <c r="K977" s="8" t="str">
        <f t="shared" ca="1" si="48"/>
        <v/>
      </c>
      <c r="L977" s="8"/>
      <c r="M977" s="8" t="str">
        <f t="shared" ref="M977:M1040" ca="1" si="50">IF(AND(J977="no",$B$10="si"),"si","no")</f>
        <v>no</v>
      </c>
      <c r="Q977" s="23" t="str" cm="1">
        <f t="array" aca="1" ref="Q977" ca="1">_xlfn.IFS(J977="no","no",$B$10="si","si")</f>
        <v>si</v>
      </c>
    </row>
    <row r="978" spans="1:17" x14ac:dyDescent="0.3">
      <c r="A978" s="64" t="s">
        <v>3972</v>
      </c>
      <c r="B978" s="224" t="s">
        <v>44</v>
      </c>
      <c r="C978" s="225" t="s">
        <v>3973</v>
      </c>
      <c r="D978" s="38" t="s">
        <v>57</v>
      </c>
      <c r="E978" s="37" t="s">
        <v>3974</v>
      </c>
      <c r="F978" s="38" t="s">
        <v>430</v>
      </c>
      <c r="G978" s="39" t="s">
        <v>3975</v>
      </c>
      <c r="H978" s="40">
        <v>44336</v>
      </c>
      <c r="I978" s="41">
        <f>Table16[[#This Row],[Fecha 
de 
expedición]]+1461</f>
        <v>45797</v>
      </c>
      <c r="J978" s="244" t="str">
        <f t="shared" ca="1" si="49"/>
        <v>si</v>
      </c>
      <c r="K978" s="8" t="str">
        <f t="shared" ca="1" si="48"/>
        <v/>
      </c>
      <c r="L978" s="8"/>
      <c r="M978" s="8" t="str">
        <f t="shared" ca="1" si="50"/>
        <v>no</v>
      </c>
      <c r="Q978" s="23" t="str" cm="1">
        <f t="array" aca="1" ref="Q978" ca="1">_xlfn.IFS(J978="no","no",$B$10="si","si")</f>
        <v>si</v>
      </c>
    </row>
    <row r="979" spans="1:17" x14ac:dyDescent="0.3">
      <c r="A979" s="64" t="s">
        <v>3976</v>
      </c>
      <c r="B979" s="224" t="s">
        <v>44</v>
      </c>
      <c r="C979" s="225" t="s">
        <v>3977</v>
      </c>
      <c r="D979" s="38" t="s">
        <v>57</v>
      </c>
      <c r="E979" s="37" t="s">
        <v>3978</v>
      </c>
      <c r="F979" s="38" t="s">
        <v>655</v>
      </c>
      <c r="G979" s="39" t="s">
        <v>3979</v>
      </c>
      <c r="H979" s="40">
        <v>44333</v>
      </c>
      <c r="I979" s="41">
        <f>Table16[[#This Row],[Fecha 
de 
expedición]]+1461</f>
        <v>45794</v>
      </c>
      <c r="J979" s="244" t="str">
        <f t="shared" ca="1" si="49"/>
        <v>si</v>
      </c>
      <c r="K979" s="8" t="str">
        <f t="shared" ca="1" si="48"/>
        <v/>
      </c>
      <c r="L979" s="8"/>
      <c r="M979" s="8" t="str">
        <f t="shared" ca="1" si="50"/>
        <v>no</v>
      </c>
      <c r="Q979" s="23" t="str" cm="1">
        <f t="array" aca="1" ref="Q979" ca="1">_xlfn.IFS(J979="no","no",$B$10="si","si")</f>
        <v>si</v>
      </c>
    </row>
    <row r="980" spans="1:17" x14ac:dyDescent="0.3">
      <c r="A980" s="61" t="s">
        <v>3980</v>
      </c>
      <c r="B980" s="224" t="s">
        <v>44</v>
      </c>
      <c r="C980" s="225" t="s">
        <v>3981</v>
      </c>
      <c r="D980" s="38" t="s">
        <v>57</v>
      </c>
      <c r="E980" s="235" t="s">
        <v>3982</v>
      </c>
      <c r="F980" s="38" t="s">
        <v>3983</v>
      </c>
      <c r="G980" s="39" t="s">
        <v>3984</v>
      </c>
      <c r="H980" s="81">
        <v>44589</v>
      </c>
      <c r="I980" s="84">
        <f>Table16[[#This Row],[Fecha 
de 
expedición]]+1461</f>
        <v>46050</v>
      </c>
      <c r="J980" s="244" t="str">
        <f t="shared" ca="1" si="49"/>
        <v>si</v>
      </c>
      <c r="K980" s="8" t="str">
        <f t="shared" ca="1" si="48"/>
        <v/>
      </c>
      <c r="L980" s="8"/>
      <c r="M980" s="8" t="str">
        <f t="shared" ca="1" si="50"/>
        <v>no</v>
      </c>
      <c r="Q980" s="23" t="str" cm="1">
        <f t="array" aca="1" ref="Q980" ca="1">_xlfn.IFS(J980="no","no",$B$10="si","si")</f>
        <v>si</v>
      </c>
    </row>
    <row r="981" spans="1:17" x14ac:dyDescent="0.3">
      <c r="A981" s="64" t="s">
        <v>3985</v>
      </c>
      <c r="B981" s="224" t="s">
        <v>44</v>
      </c>
      <c r="C981" s="225" t="s">
        <v>3986</v>
      </c>
      <c r="D981" s="38" t="s">
        <v>57</v>
      </c>
      <c r="E981" s="37" t="s">
        <v>3987</v>
      </c>
      <c r="F981" s="38" t="s">
        <v>678</v>
      </c>
      <c r="G981" s="39" t="s">
        <v>3988</v>
      </c>
      <c r="H981" s="40">
        <v>44333</v>
      </c>
      <c r="I981" s="41">
        <f>Table16[[#This Row],[Fecha 
de 
expedición]]+1461</f>
        <v>45794</v>
      </c>
      <c r="J981" s="244" t="str">
        <f t="shared" ca="1" si="49"/>
        <v>si</v>
      </c>
      <c r="K981" s="8" t="str">
        <f t="shared" ca="1" si="48"/>
        <v/>
      </c>
      <c r="L981" s="8"/>
      <c r="M981" s="8" t="str">
        <f t="shared" ca="1" si="50"/>
        <v>no</v>
      </c>
      <c r="Q981" s="23"/>
    </row>
    <row r="982" spans="1:17" x14ac:dyDescent="0.3">
      <c r="A982" s="61" t="s">
        <v>3989</v>
      </c>
      <c r="B982" s="224" t="s">
        <v>44</v>
      </c>
      <c r="C982" s="225" t="s">
        <v>3990</v>
      </c>
      <c r="D982" s="38" t="s">
        <v>57</v>
      </c>
      <c r="E982" s="235" t="s">
        <v>3991</v>
      </c>
      <c r="F982" s="38" t="s">
        <v>285</v>
      </c>
      <c r="G982" s="39" t="s">
        <v>3992</v>
      </c>
      <c r="H982" s="81">
        <v>44516</v>
      </c>
      <c r="I982" s="84">
        <f>Table16[[#This Row],[Fecha 
de 
expedición]]+1461</f>
        <v>45977</v>
      </c>
      <c r="J982" s="244" t="str">
        <f t="shared" ca="1" si="49"/>
        <v>si</v>
      </c>
      <c r="K982" s="8" t="str">
        <f t="shared" ca="1" si="48"/>
        <v/>
      </c>
      <c r="L982" s="8"/>
      <c r="M982" s="8" t="str">
        <f t="shared" ca="1" si="50"/>
        <v>no</v>
      </c>
      <c r="Q982" s="23" t="str" cm="1">
        <f t="array" aca="1" ref="Q982" ca="1">_xlfn.IFS(J982="no","no",$B$10="si","si")</f>
        <v>si</v>
      </c>
    </row>
    <row r="983" spans="1:17" x14ac:dyDescent="0.3">
      <c r="A983" s="64" t="s">
        <v>3993</v>
      </c>
      <c r="B983" s="224" t="s">
        <v>44</v>
      </c>
      <c r="C983" s="225" t="s">
        <v>3994</v>
      </c>
      <c r="D983" s="38" t="s">
        <v>57</v>
      </c>
      <c r="E983" s="37" t="s">
        <v>3995</v>
      </c>
      <c r="F983" s="38" t="s">
        <v>1053</v>
      </c>
      <c r="G983" s="39" t="s">
        <v>3996</v>
      </c>
      <c r="H983" s="40">
        <v>44333</v>
      </c>
      <c r="I983" s="41">
        <f>Table16[[#This Row],[Fecha 
de 
expedición]]+1461</f>
        <v>45794</v>
      </c>
      <c r="J983" s="244" t="str">
        <f t="shared" ca="1" si="49"/>
        <v>si</v>
      </c>
      <c r="K983" s="8" t="str">
        <f t="shared" ca="1" si="48"/>
        <v/>
      </c>
      <c r="L983" s="8"/>
      <c r="M983" s="8" t="str">
        <f t="shared" ca="1" si="50"/>
        <v>no</v>
      </c>
      <c r="Q983" s="23" t="str" cm="1">
        <f t="array" aca="1" ref="Q983" ca="1">_xlfn.IFS(J983="no","no",$B$10="si","si")</f>
        <v>si</v>
      </c>
    </row>
    <row r="984" spans="1:17" x14ac:dyDescent="0.3">
      <c r="A984" s="61" t="s">
        <v>3997</v>
      </c>
      <c r="B984" s="224" t="s">
        <v>44</v>
      </c>
      <c r="C984" s="225" t="s">
        <v>3998</v>
      </c>
      <c r="D984" s="38" t="s">
        <v>57</v>
      </c>
      <c r="E984" s="235" t="s">
        <v>3999</v>
      </c>
      <c r="F984" s="38" t="s">
        <v>119</v>
      </c>
      <c r="G984" s="39" t="s">
        <v>4000</v>
      </c>
      <c r="H984" s="81">
        <v>44573</v>
      </c>
      <c r="I984" s="84">
        <f>Table16[[#This Row],[Fecha 
de 
expedición]]+1461</f>
        <v>46034</v>
      </c>
      <c r="J984" s="244" t="str">
        <f t="shared" ca="1" si="49"/>
        <v>si</v>
      </c>
      <c r="K984" s="8" t="str">
        <f t="shared" ca="1" si="48"/>
        <v/>
      </c>
      <c r="L984" s="8"/>
      <c r="M984" s="8" t="str">
        <f t="shared" ca="1" si="50"/>
        <v>no</v>
      </c>
      <c r="Q984" s="23" t="str" cm="1">
        <f t="array" aca="1" ref="Q984" ca="1">_xlfn.IFS(J984="no","no",$B$10="si","si")</f>
        <v>si</v>
      </c>
    </row>
    <row r="985" spans="1:17" x14ac:dyDescent="0.3">
      <c r="A985" s="64" t="s">
        <v>4001</v>
      </c>
      <c r="B985" s="224" t="s">
        <v>44</v>
      </c>
      <c r="C985" s="225" t="s">
        <v>4002</v>
      </c>
      <c r="D985" s="38" t="s">
        <v>57</v>
      </c>
      <c r="E985" s="37" t="s">
        <v>4003</v>
      </c>
      <c r="F985" s="38" t="s">
        <v>119</v>
      </c>
      <c r="G985" s="39" t="s">
        <v>4004</v>
      </c>
      <c r="H985" s="40">
        <v>44279</v>
      </c>
      <c r="I985" s="41">
        <f>Table16[[#This Row],[Fecha 
de 
expedición]]+1461</f>
        <v>45740</v>
      </c>
      <c r="J985" s="244" t="str">
        <f t="shared" ca="1" si="49"/>
        <v>si</v>
      </c>
      <c r="K985" s="8" t="str">
        <f t="shared" ca="1" si="48"/>
        <v/>
      </c>
      <c r="L985" s="8"/>
      <c r="M985" s="8" t="str">
        <f t="shared" ca="1" si="50"/>
        <v>no</v>
      </c>
      <c r="Q985" s="23" t="str" cm="1">
        <f t="array" aca="1" ref="Q985" ca="1">_xlfn.IFS(J985="no","no",$B$10="si","si")</f>
        <v>si</v>
      </c>
    </row>
    <row r="986" spans="1:17" x14ac:dyDescent="0.3">
      <c r="A986" s="64" t="s">
        <v>4005</v>
      </c>
      <c r="B986" s="224" t="s">
        <v>44</v>
      </c>
      <c r="C986" s="225" t="s">
        <v>4006</v>
      </c>
      <c r="D986" s="38" t="s">
        <v>57</v>
      </c>
      <c r="E986" s="37" t="s">
        <v>4007</v>
      </c>
      <c r="F986" s="38" t="s">
        <v>119</v>
      </c>
      <c r="G986" s="39" t="s">
        <v>4008</v>
      </c>
      <c r="H986" s="40">
        <v>44279</v>
      </c>
      <c r="I986" s="41">
        <f>Table16[[#This Row],[Fecha 
de 
expedición]]+1461</f>
        <v>45740</v>
      </c>
      <c r="J986" s="244" t="str">
        <f t="shared" ca="1" si="49"/>
        <v>si</v>
      </c>
      <c r="K986" s="8" t="str">
        <f t="shared" ca="1" si="48"/>
        <v/>
      </c>
      <c r="L986" s="8"/>
      <c r="M986" s="8" t="str">
        <f t="shared" ca="1" si="50"/>
        <v>no</v>
      </c>
      <c r="Q986" s="23" t="str" cm="1">
        <f t="array" aca="1" ref="Q986" ca="1">_xlfn.IFS(J986="no","no",$B$10="si","si")</f>
        <v>si</v>
      </c>
    </row>
    <row r="987" spans="1:17" x14ac:dyDescent="0.3">
      <c r="A987" s="64" t="s">
        <v>4009</v>
      </c>
      <c r="B987" s="224" t="s">
        <v>44</v>
      </c>
      <c r="C987" s="225" t="s">
        <v>4010</v>
      </c>
      <c r="D987" s="38" t="s">
        <v>46</v>
      </c>
      <c r="E987" s="37" t="s">
        <v>4011</v>
      </c>
      <c r="F987" s="38" t="s">
        <v>466</v>
      </c>
      <c r="G987" s="39" t="s">
        <v>4012</v>
      </c>
      <c r="H987" s="40">
        <v>44267</v>
      </c>
      <c r="I987" s="41">
        <f>Table16[[#This Row],[Fecha 
de 
expedición]]+1461</f>
        <v>45728</v>
      </c>
      <c r="J987" s="244" t="str">
        <f t="shared" ca="1" si="49"/>
        <v>si</v>
      </c>
      <c r="K987" s="8" t="str">
        <f t="shared" ca="1" si="48"/>
        <v/>
      </c>
      <c r="L987" s="8"/>
      <c r="M987" s="8" t="str">
        <f t="shared" ca="1" si="50"/>
        <v>no</v>
      </c>
      <c r="Q987" s="23" t="str" cm="1">
        <f t="array" aca="1" ref="Q987" ca="1">_xlfn.IFS(J987="no","no",$B$10="si","si")</f>
        <v>si</v>
      </c>
    </row>
    <row r="988" spans="1:17" x14ac:dyDescent="0.3">
      <c r="A988" s="61" t="s">
        <v>4013</v>
      </c>
      <c r="B988" s="224" t="s">
        <v>44</v>
      </c>
      <c r="C988" s="225" t="s">
        <v>4014</v>
      </c>
      <c r="D988" s="38" t="s">
        <v>46</v>
      </c>
      <c r="E988" s="235" t="s">
        <v>4015</v>
      </c>
      <c r="F988" s="38" t="s">
        <v>74</v>
      </c>
      <c r="G988" s="39" t="s">
        <v>4016</v>
      </c>
      <c r="H988" s="81">
        <v>44783</v>
      </c>
      <c r="I988" s="84">
        <f>Table16[[#This Row],[Fecha 
de 
expedición]]+1461</f>
        <v>46244</v>
      </c>
      <c r="J988" s="244" t="str">
        <f t="shared" ca="1" si="49"/>
        <v>si</v>
      </c>
      <c r="K988" s="8" t="str">
        <f t="shared" ca="1" si="48"/>
        <v/>
      </c>
      <c r="L988" s="8"/>
      <c r="M988" s="8" t="str">
        <f t="shared" ca="1" si="50"/>
        <v>no</v>
      </c>
      <c r="Q988" s="23" t="str" cm="1">
        <f t="array" aca="1" ref="Q988" ca="1">_xlfn.IFS(J988="no","no",$B$10="si","si")</f>
        <v>si</v>
      </c>
    </row>
    <row r="989" spans="1:17" x14ac:dyDescent="0.3">
      <c r="A989" s="64" t="s">
        <v>4017</v>
      </c>
      <c r="B989" s="224" t="s">
        <v>44</v>
      </c>
      <c r="C989" s="225" t="s">
        <v>4018</v>
      </c>
      <c r="D989" s="38" t="s">
        <v>57</v>
      </c>
      <c r="E989" s="37" t="s">
        <v>4019</v>
      </c>
      <c r="F989" s="38" t="s">
        <v>555</v>
      </c>
      <c r="G989" s="39" t="s">
        <v>4020</v>
      </c>
      <c r="H989" s="40">
        <v>44335</v>
      </c>
      <c r="I989" s="41">
        <f>Table16[[#This Row],[Fecha 
de 
expedición]]+1461</f>
        <v>45796</v>
      </c>
      <c r="J989" s="244" t="str">
        <f t="shared" ca="1" si="49"/>
        <v>si</v>
      </c>
      <c r="K989" s="8" t="str">
        <f t="shared" ca="1" si="48"/>
        <v/>
      </c>
      <c r="L989" s="8"/>
      <c r="M989" s="8" t="str">
        <f t="shared" ca="1" si="50"/>
        <v>no</v>
      </c>
      <c r="Q989" s="23" t="str" cm="1">
        <f t="array" aca="1" ref="Q989" ca="1">_xlfn.IFS(J989="no","no",$B$10="si","si")</f>
        <v>si</v>
      </c>
    </row>
    <row r="990" spans="1:17" x14ac:dyDescent="0.3">
      <c r="A990" s="64" t="s">
        <v>4021</v>
      </c>
      <c r="B990" s="224" t="s">
        <v>44</v>
      </c>
      <c r="C990" s="225" t="s">
        <v>4022</v>
      </c>
      <c r="D990" s="38" t="s">
        <v>57</v>
      </c>
      <c r="E990" s="37" t="s">
        <v>4023</v>
      </c>
      <c r="F990" s="38" t="s">
        <v>74</v>
      </c>
      <c r="G990" s="39" t="s">
        <v>4024</v>
      </c>
      <c r="H990" s="40">
        <v>44334</v>
      </c>
      <c r="I990" s="41">
        <f>Table16[[#This Row],[Fecha 
de 
expedición]]+1461</f>
        <v>45795</v>
      </c>
      <c r="J990" s="244" t="str">
        <f t="shared" ca="1" si="49"/>
        <v>si</v>
      </c>
      <c r="K990" s="8" t="str">
        <f t="shared" ca="1" si="48"/>
        <v/>
      </c>
      <c r="L990" s="8"/>
      <c r="M990" s="8" t="str">
        <f t="shared" ca="1" si="50"/>
        <v>no</v>
      </c>
      <c r="Q990" s="23" t="str" cm="1">
        <f t="array" aca="1" ref="Q990" ca="1">_xlfn.IFS(J990="no","no",$B$10="si","si")</f>
        <v>si</v>
      </c>
    </row>
    <row r="991" spans="1:17" x14ac:dyDescent="0.3">
      <c r="A991" s="61" t="s">
        <v>4025</v>
      </c>
      <c r="B991" s="224" t="s">
        <v>44</v>
      </c>
      <c r="C991" s="225" t="s">
        <v>4026</v>
      </c>
      <c r="D991" s="38" t="s">
        <v>57</v>
      </c>
      <c r="E991" s="235" t="s">
        <v>4027</v>
      </c>
      <c r="F991" s="38" t="s">
        <v>168</v>
      </c>
      <c r="G991" s="39" t="s">
        <v>4028</v>
      </c>
      <c r="H991" s="81">
        <v>44783</v>
      </c>
      <c r="I991" s="84">
        <f>Table16[[#This Row],[Fecha 
de 
expedición]]+1461</f>
        <v>46244</v>
      </c>
      <c r="J991" s="244" t="str">
        <f t="shared" ca="1" si="49"/>
        <v>si</v>
      </c>
      <c r="K991" s="8" t="str">
        <f t="shared" ref="K991:K1054" ca="1" si="51">IF(ABS(_xlfn.DAYS(TODAY(),I991))&lt;$B$9,"Debe renovar licencia luego de curso de 8 horas","")</f>
        <v/>
      </c>
      <c r="L991" s="8"/>
      <c r="M991" s="8" t="str">
        <f t="shared" ca="1" si="50"/>
        <v>no</v>
      </c>
      <c r="Q991" s="23" t="str" cm="1">
        <f t="array" aca="1" ref="Q991" ca="1">_xlfn.IFS(J991="no","no",$B$10="si","si")</f>
        <v>si</v>
      </c>
    </row>
    <row r="992" spans="1:17" x14ac:dyDescent="0.3">
      <c r="A992" s="213" t="s">
        <v>4029</v>
      </c>
      <c r="B992" s="226" t="s">
        <v>44</v>
      </c>
      <c r="C992" s="227" t="s">
        <v>4030</v>
      </c>
      <c r="D992" s="214" t="s">
        <v>57</v>
      </c>
      <c r="E992" s="58" t="s">
        <v>4031</v>
      </c>
      <c r="F992" s="45" t="s">
        <v>69</v>
      </c>
      <c r="G992" s="46" t="s">
        <v>4032</v>
      </c>
      <c r="H992" s="211">
        <v>44893</v>
      </c>
      <c r="I992" s="41">
        <f>Table16[[#This Row],[Fecha 
de 
expedición]]+1461</f>
        <v>46354</v>
      </c>
      <c r="J992" s="228" t="str">
        <f t="shared" ca="1" si="49"/>
        <v>si</v>
      </c>
      <c r="K992" s="8" t="str">
        <f t="shared" ca="1" si="51"/>
        <v/>
      </c>
      <c r="L992" s="8"/>
      <c r="M992" s="8" t="str">
        <f t="shared" ca="1" si="50"/>
        <v>no</v>
      </c>
      <c r="Q992" s="23" t="str" cm="1">
        <f t="array" aca="1" ref="Q992" ca="1">_xlfn.IFS(J992="no","no",$B$10="si","si")</f>
        <v>si</v>
      </c>
    </row>
    <row r="993" spans="1:17" x14ac:dyDescent="0.3">
      <c r="A993" s="61" t="s">
        <v>4033</v>
      </c>
      <c r="B993" s="224" t="s">
        <v>44</v>
      </c>
      <c r="C993" s="225" t="s">
        <v>4034</v>
      </c>
      <c r="D993" s="38" t="s">
        <v>46</v>
      </c>
      <c r="E993" s="235" t="s">
        <v>4035</v>
      </c>
      <c r="F993" s="38" t="s">
        <v>124</v>
      </c>
      <c r="G993" s="39" t="s">
        <v>4036</v>
      </c>
      <c r="H993" s="81">
        <v>44621</v>
      </c>
      <c r="I993" s="84">
        <f>Table16[[#This Row],[Fecha 
de 
expedición]]+1461</f>
        <v>46082</v>
      </c>
      <c r="J993" s="244" t="str">
        <f t="shared" ca="1" si="49"/>
        <v>si</v>
      </c>
      <c r="K993" s="8" t="str">
        <f t="shared" ca="1" si="51"/>
        <v/>
      </c>
      <c r="L993" s="8"/>
      <c r="M993" s="8" t="str">
        <f t="shared" ca="1" si="50"/>
        <v>no</v>
      </c>
      <c r="Q993" s="23" t="str" cm="1">
        <f t="array" aca="1" ref="Q993" ca="1">_xlfn.IFS(J993="no","no",$B$10="si","si")</f>
        <v>si</v>
      </c>
    </row>
    <row r="994" spans="1:17" x14ac:dyDescent="0.3">
      <c r="A994" s="64" t="s">
        <v>4037</v>
      </c>
      <c r="B994" s="224" t="s">
        <v>44</v>
      </c>
      <c r="C994" s="225" t="s">
        <v>4038</v>
      </c>
      <c r="D994" s="38" t="s">
        <v>57</v>
      </c>
      <c r="E994" s="37" t="s">
        <v>4039</v>
      </c>
      <c r="F994" s="38" t="s">
        <v>664</v>
      </c>
      <c r="G994" s="39" t="s">
        <v>4040</v>
      </c>
      <c r="H994" s="40">
        <v>44336</v>
      </c>
      <c r="I994" s="41">
        <f>Table16[[#This Row],[Fecha 
de 
expedición]]+1461</f>
        <v>45797</v>
      </c>
      <c r="J994" s="244" t="str">
        <f t="shared" ca="1" si="49"/>
        <v>si</v>
      </c>
      <c r="K994" s="8" t="str">
        <f t="shared" ca="1" si="51"/>
        <v/>
      </c>
      <c r="L994" s="8"/>
      <c r="M994" s="8" t="str">
        <f t="shared" ca="1" si="50"/>
        <v>no</v>
      </c>
      <c r="Q994" s="23" t="str" cm="1">
        <f t="array" aca="1" ref="Q994" ca="1">_xlfn.IFS(J994="no","no",$B$10="si","si")</f>
        <v>si</v>
      </c>
    </row>
    <row r="995" spans="1:17" x14ac:dyDescent="0.3">
      <c r="A995" s="61" t="s">
        <v>4041</v>
      </c>
      <c r="B995" s="224" t="s">
        <v>44</v>
      </c>
      <c r="C995" s="225" t="s">
        <v>4042</v>
      </c>
      <c r="D995" s="38" t="s">
        <v>46</v>
      </c>
      <c r="E995" s="235" t="s">
        <v>4043</v>
      </c>
      <c r="F995" s="38" t="s">
        <v>74</v>
      </c>
      <c r="G995" s="39" t="s">
        <v>4044</v>
      </c>
      <c r="H995" s="81">
        <v>44697</v>
      </c>
      <c r="I995" s="84">
        <f>Table16[[#This Row],[Fecha 
de 
expedición]]+1461</f>
        <v>46158</v>
      </c>
      <c r="J995" s="244" t="str">
        <f t="shared" ca="1" si="49"/>
        <v>si</v>
      </c>
      <c r="K995" s="8" t="str">
        <f t="shared" ca="1" si="51"/>
        <v/>
      </c>
      <c r="L995" s="8"/>
      <c r="M995" s="8" t="str">
        <f t="shared" ca="1" si="50"/>
        <v>no</v>
      </c>
      <c r="Q995" s="23" t="str" cm="1">
        <f t="array" aca="1" ref="Q995" ca="1">_xlfn.IFS(J995="no","no",$B$10="si","si")</f>
        <v>si</v>
      </c>
    </row>
    <row r="996" spans="1:17" x14ac:dyDescent="0.3">
      <c r="A996" s="61" t="s">
        <v>4045</v>
      </c>
      <c r="B996" s="224" t="s">
        <v>44</v>
      </c>
      <c r="C996" s="225" t="s">
        <v>4046</v>
      </c>
      <c r="D996" s="38" t="s">
        <v>57</v>
      </c>
      <c r="E996" s="235" t="s">
        <v>4047</v>
      </c>
      <c r="F996" s="38" t="s">
        <v>74</v>
      </c>
      <c r="G996" s="39" t="s">
        <v>4048</v>
      </c>
      <c r="H996" s="81">
        <v>44573</v>
      </c>
      <c r="I996" s="84">
        <f>Table16[[#This Row],[Fecha 
de 
expedición]]+1461</f>
        <v>46034</v>
      </c>
      <c r="J996" s="244" t="str">
        <f t="shared" ca="1" si="49"/>
        <v>si</v>
      </c>
      <c r="K996" s="8" t="str">
        <f t="shared" ca="1" si="51"/>
        <v/>
      </c>
      <c r="L996" s="8"/>
      <c r="M996" s="8" t="str">
        <f t="shared" ca="1" si="50"/>
        <v>no</v>
      </c>
      <c r="Q996" s="23" t="str" cm="1">
        <f t="array" aca="1" ref="Q996" ca="1">_xlfn.IFS(J996="no","no",$B$10="si","si")</f>
        <v>si</v>
      </c>
    </row>
    <row r="997" spans="1:17" x14ac:dyDescent="0.3">
      <c r="A997" s="64" t="s">
        <v>4049</v>
      </c>
      <c r="B997" s="224" t="s">
        <v>44</v>
      </c>
      <c r="C997" s="225" t="s">
        <v>4050</v>
      </c>
      <c r="D997" s="38" t="s">
        <v>46</v>
      </c>
      <c r="E997" s="37" t="s">
        <v>4051</v>
      </c>
      <c r="F997" s="38" t="s">
        <v>849</v>
      </c>
      <c r="G997" s="39" t="s">
        <v>4052</v>
      </c>
      <c r="H997" s="40">
        <v>44334</v>
      </c>
      <c r="I997" s="41">
        <f>Table16[[#This Row],[Fecha 
de 
expedición]]+1461</f>
        <v>45795</v>
      </c>
      <c r="J997" s="244" t="str">
        <f t="shared" ca="1" si="49"/>
        <v>si</v>
      </c>
      <c r="K997" s="8" t="str">
        <f t="shared" ca="1" si="51"/>
        <v/>
      </c>
      <c r="L997" s="8"/>
      <c r="M997" s="8" t="str">
        <f t="shared" ca="1" si="50"/>
        <v>no</v>
      </c>
      <c r="Q997" s="23" t="str" cm="1">
        <f t="array" aca="1" ref="Q997" ca="1">_xlfn.IFS(J997="no","no",$B$10="si","si")</f>
        <v>si</v>
      </c>
    </row>
    <row r="998" spans="1:17" x14ac:dyDescent="0.3">
      <c r="A998" s="213" t="s">
        <v>4053</v>
      </c>
      <c r="B998" s="226" t="s">
        <v>44</v>
      </c>
      <c r="C998" s="227" t="s">
        <v>4054</v>
      </c>
      <c r="D998" s="214" t="s">
        <v>57</v>
      </c>
      <c r="E998" s="178" t="s">
        <v>4055</v>
      </c>
      <c r="F998" s="45" t="s">
        <v>555</v>
      </c>
      <c r="G998" s="46" t="s">
        <v>4056</v>
      </c>
      <c r="H998" s="211">
        <v>44922</v>
      </c>
      <c r="I998" s="41">
        <f>Table16[[#This Row],[Fecha 
de 
expedición]]+1461</f>
        <v>46383</v>
      </c>
      <c r="J998" s="228" t="str">
        <f t="shared" ca="1" si="49"/>
        <v>si</v>
      </c>
      <c r="K998" s="8" t="str">
        <f t="shared" ca="1" si="51"/>
        <v/>
      </c>
      <c r="L998" s="8"/>
      <c r="M998" s="8" t="str">
        <f t="shared" ca="1" si="50"/>
        <v>no</v>
      </c>
      <c r="Q998" s="23" t="str" cm="1">
        <f t="array" aca="1" ref="Q998" ca="1">_xlfn.IFS(J998="no","no",$B$10="si","si")</f>
        <v>si</v>
      </c>
    </row>
    <row r="999" spans="1:17" x14ac:dyDescent="0.3">
      <c r="A999" s="213" t="s">
        <v>4057</v>
      </c>
      <c r="B999" s="226" t="s">
        <v>44</v>
      </c>
      <c r="C999" s="227" t="s">
        <v>4058</v>
      </c>
      <c r="D999" s="214" t="s">
        <v>57</v>
      </c>
      <c r="E999" s="58" t="s">
        <v>4059</v>
      </c>
      <c r="F999" s="45" t="s">
        <v>89</v>
      </c>
      <c r="G999" s="46" t="s">
        <v>4060</v>
      </c>
      <c r="H999" s="211">
        <v>44839</v>
      </c>
      <c r="I999" s="41">
        <f>Table16[[#This Row],[Fecha 
de 
expedición]]+1461</f>
        <v>46300</v>
      </c>
      <c r="J999" s="228" t="str">
        <f t="shared" ca="1" si="49"/>
        <v>si</v>
      </c>
      <c r="K999" s="8" t="str">
        <f t="shared" ca="1" si="51"/>
        <v/>
      </c>
      <c r="L999" s="8"/>
      <c r="M999" s="8" t="str">
        <f t="shared" ca="1" si="50"/>
        <v>no</v>
      </c>
      <c r="Q999" s="23" t="str" cm="1">
        <f t="array" aca="1" ref="Q999" ca="1">_xlfn.IFS(J999="no","no",$B$10="si","si")</f>
        <v>si</v>
      </c>
    </row>
    <row r="1000" spans="1:17" x14ac:dyDescent="0.3">
      <c r="A1000" s="63" t="s">
        <v>4061</v>
      </c>
      <c r="B1000" s="224" t="s">
        <v>44</v>
      </c>
      <c r="C1000" s="225" t="s">
        <v>4062</v>
      </c>
      <c r="D1000" s="38" t="s">
        <v>57</v>
      </c>
      <c r="E1000" s="37" t="s">
        <v>4063</v>
      </c>
      <c r="F1000" s="38" t="s">
        <v>74</v>
      </c>
      <c r="G1000" s="39" t="s">
        <v>4064</v>
      </c>
      <c r="H1000" s="40">
        <v>44539</v>
      </c>
      <c r="I1000" s="41">
        <f>Table16[[#This Row],[Fecha 
de 
expedición]]+1461</f>
        <v>46000</v>
      </c>
      <c r="J1000" s="244" t="str">
        <f t="shared" ca="1" si="49"/>
        <v>si</v>
      </c>
      <c r="K1000" s="8" t="str">
        <f t="shared" ca="1" si="51"/>
        <v/>
      </c>
      <c r="L1000" s="8"/>
      <c r="M1000" s="8" t="str">
        <f t="shared" ca="1" si="50"/>
        <v>no</v>
      </c>
      <c r="Q1000" s="23" t="str" cm="1">
        <f t="array" aca="1" ref="Q1000" ca="1">_xlfn.IFS(J1000="no","no",$B$10="si","si")</f>
        <v>si</v>
      </c>
    </row>
    <row r="1001" spans="1:17" x14ac:dyDescent="0.3">
      <c r="A1001" s="64" t="s">
        <v>4065</v>
      </c>
      <c r="B1001" s="224" t="s">
        <v>44</v>
      </c>
      <c r="C1001" s="225" t="s">
        <v>4066</v>
      </c>
      <c r="D1001" s="38" t="s">
        <v>57</v>
      </c>
      <c r="E1001" s="37" t="s">
        <v>4067</v>
      </c>
      <c r="F1001" s="38" t="s">
        <v>555</v>
      </c>
      <c r="G1001" s="39" t="s">
        <v>4068</v>
      </c>
      <c r="H1001" s="40">
        <v>44279</v>
      </c>
      <c r="I1001" s="41">
        <f>Table16[[#This Row],[Fecha 
de 
expedición]]+1461</f>
        <v>45740</v>
      </c>
      <c r="J1001" s="244" t="str">
        <f t="shared" ca="1" si="49"/>
        <v>si</v>
      </c>
      <c r="K1001" s="8" t="str">
        <f t="shared" ca="1" si="51"/>
        <v/>
      </c>
      <c r="L1001" s="8"/>
      <c r="M1001" s="8" t="str">
        <f t="shared" ca="1" si="50"/>
        <v>no</v>
      </c>
      <c r="Q1001" s="23" t="str" cm="1">
        <f t="array" aca="1" ref="Q1001" ca="1">_xlfn.IFS(J1001="no","no",$B$10="si","si")</f>
        <v>si</v>
      </c>
    </row>
    <row r="1002" spans="1:17" x14ac:dyDescent="0.3">
      <c r="A1002" s="64" t="s">
        <v>4069</v>
      </c>
      <c r="B1002" s="224" t="s">
        <v>44</v>
      </c>
      <c r="C1002" s="225" t="s">
        <v>4070</v>
      </c>
      <c r="D1002" s="38" t="s">
        <v>57</v>
      </c>
      <c r="E1002" s="37" t="s">
        <v>4071</v>
      </c>
      <c r="F1002" s="38" t="s">
        <v>155</v>
      </c>
      <c r="G1002" s="39" t="s">
        <v>4072</v>
      </c>
      <c r="H1002" s="40">
        <v>44333</v>
      </c>
      <c r="I1002" s="41">
        <f>Table16[[#This Row],[Fecha 
de 
expedición]]+1461</f>
        <v>45794</v>
      </c>
      <c r="J1002" s="244" t="str">
        <f t="shared" ca="1" si="49"/>
        <v>si</v>
      </c>
      <c r="K1002" s="8" t="str">
        <f t="shared" ca="1" si="51"/>
        <v/>
      </c>
      <c r="L1002" s="8"/>
      <c r="M1002" s="8" t="str">
        <f t="shared" ca="1" si="50"/>
        <v>no</v>
      </c>
      <c r="Q1002" s="23" t="str" cm="1">
        <f t="array" aca="1" ref="Q1002" ca="1">_xlfn.IFS(J1002="no","no",$B$10="si","si")</f>
        <v>si</v>
      </c>
    </row>
    <row r="1003" spans="1:17" x14ac:dyDescent="0.3">
      <c r="A1003" s="64" t="s">
        <v>4073</v>
      </c>
      <c r="B1003" s="224" t="s">
        <v>44</v>
      </c>
      <c r="C1003" s="225" t="s">
        <v>4074</v>
      </c>
      <c r="D1003" s="38" t="s">
        <v>57</v>
      </c>
      <c r="E1003" s="58" t="s">
        <v>4075</v>
      </c>
      <c r="F1003" s="38" t="s">
        <v>89</v>
      </c>
      <c r="G1003" s="39" t="s">
        <v>4076</v>
      </c>
      <c r="H1003" s="40">
        <v>44603</v>
      </c>
      <c r="I1003" s="41">
        <f>Table16[[#This Row],[Fecha 
de 
expedición]]+1461</f>
        <v>46064</v>
      </c>
      <c r="J1003" s="244" t="str">
        <f t="shared" ca="1" si="49"/>
        <v>si</v>
      </c>
      <c r="K1003" s="8" t="str">
        <f t="shared" ca="1" si="51"/>
        <v/>
      </c>
      <c r="L1003" s="8"/>
      <c r="M1003" s="8" t="str">
        <f t="shared" ca="1" si="50"/>
        <v>no</v>
      </c>
      <c r="Q1003" s="23" t="str" cm="1">
        <f t="array" aca="1" ref="Q1003" ca="1">_xlfn.IFS(J1003="no","no",$B$10="si","si")</f>
        <v>si</v>
      </c>
    </row>
    <row r="1004" spans="1:17" x14ac:dyDescent="0.3">
      <c r="A1004" s="61" t="s">
        <v>4077</v>
      </c>
      <c r="B1004" s="224" t="s">
        <v>44</v>
      </c>
      <c r="C1004" s="225" t="s">
        <v>4078</v>
      </c>
      <c r="D1004" s="38" t="s">
        <v>57</v>
      </c>
      <c r="E1004" s="37" t="s">
        <v>4079</v>
      </c>
      <c r="F1004" s="38" t="s">
        <v>4080</v>
      </c>
      <c r="G1004" s="39" t="s">
        <v>4081</v>
      </c>
      <c r="H1004" s="40">
        <v>44334</v>
      </c>
      <c r="I1004" s="41">
        <f>Table16[[#This Row],[Fecha 
de 
expedición]]+1461</f>
        <v>45795</v>
      </c>
      <c r="J1004" s="244" t="str">
        <f t="shared" ca="1" si="49"/>
        <v>si</v>
      </c>
      <c r="K1004" s="8" t="str">
        <f t="shared" ca="1" si="51"/>
        <v/>
      </c>
      <c r="L1004" s="8"/>
      <c r="M1004" s="8" t="str">
        <f t="shared" ca="1" si="50"/>
        <v>no</v>
      </c>
      <c r="Q1004" s="23" t="str" cm="1">
        <f t="array" aca="1" ref="Q1004" ca="1">_xlfn.IFS(J1004="no","no",$B$10="si","si")</f>
        <v>si</v>
      </c>
    </row>
    <row r="1005" spans="1:17" x14ac:dyDescent="0.3">
      <c r="A1005" s="61" t="s">
        <v>4082</v>
      </c>
      <c r="B1005" s="224" t="s">
        <v>44</v>
      </c>
      <c r="C1005" s="225" t="s">
        <v>4083</v>
      </c>
      <c r="D1005" s="38" t="s">
        <v>57</v>
      </c>
      <c r="E1005" s="37" t="s">
        <v>4084</v>
      </c>
      <c r="F1005" s="38" t="s">
        <v>74</v>
      </c>
      <c r="G1005" s="39" t="s">
        <v>4085</v>
      </c>
      <c r="H1005" s="40">
        <v>44356</v>
      </c>
      <c r="I1005" s="41">
        <f>Table16[[#This Row],[Fecha 
de 
expedición]]+1461</f>
        <v>45817</v>
      </c>
      <c r="J1005" s="244" t="str">
        <f t="shared" ca="1" si="49"/>
        <v>si</v>
      </c>
      <c r="K1005" s="8" t="str">
        <f t="shared" ca="1" si="51"/>
        <v/>
      </c>
      <c r="L1005" s="8"/>
      <c r="M1005" s="8" t="str">
        <f t="shared" ca="1" si="50"/>
        <v>no</v>
      </c>
      <c r="Q1005" s="23" t="str" cm="1">
        <f t="array" aca="1" ref="Q1005" ca="1">_xlfn.IFS(J1005="no","no",$B$10="si","si")</f>
        <v>si</v>
      </c>
    </row>
    <row r="1006" spans="1:17" x14ac:dyDescent="0.3">
      <c r="A1006" s="64" t="s">
        <v>4086</v>
      </c>
      <c r="B1006" s="224" t="s">
        <v>44</v>
      </c>
      <c r="C1006" s="225" t="s">
        <v>4087</v>
      </c>
      <c r="D1006" s="38" t="s">
        <v>57</v>
      </c>
      <c r="E1006" s="37" t="s">
        <v>4088</v>
      </c>
      <c r="F1006" s="38" t="s">
        <v>53</v>
      </c>
      <c r="G1006" s="39" t="s">
        <v>4089</v>
      </c>
      <c r="H1006" s="40">
        <v>44335</v>
      </c>
      <c r="I1006" s="41">
        <f>Table16[[#This Row],[Fecha 
de 
expedición]]+1461</f>
        <v>45796</v>
      </c>
      <c r="J1006" s="244" t="str">
        <f t="shared" ca="1" si="49"/>
        <v>si</v>
      </c>
      <c r="K1006" s="8" t="str">
        <f t="shared" ca="1" si="51"/>
        <v/>
      </c>
      <c r="L1006" s="8"/>
      <c r="M1006" s="8" t="str">
        <f t="shared" ca="1" si="50"/>
        <v>no</v>
      </c>
      <c r="Q1006" s="23" t="str" cm="1">
        <f t="array" aca="1" ref="Q1006" ca="1">_xlfn.IFS(J1006="no","no",$B$10="si","si")</f>
        <v>si</v>
      </c>
    </row>
    <row r="1007" spans="1:17" x14ac:dyDescent="0.3">
      <c r="A1007" s="61" t="s">
        <v>4090</v>
      </c>
      <c r="B1007" s="224" t="s">
        <v>44</v>
      </c>
      <c r="C1007" s="225" t="s">
        <v>4091</v>
      </c>
      <c r="D1007" s="38" t="s">
        <v>57</v>
      </c>
      <c r="E1007" s="37" t="s">
        <v>4092</v>
      </c>
      <c r="F1007" s="38" t="s">
        <v>53</v>
      </c>
      <c r="G1007" s="39" t="s">
        <v>4093</v>
      </c>
      <c r="H1007" s="40">
        <v>44356</v>
      </c>
      <c r="I1007" s="41">
        <f>Table16[[#This Row],[Fecha 
de 
expedición]]+1461</f>
        <v>45817</v>
      </c>
      <c r="J1007" s="244" t="str">
        <f t="shared" ca="1" si="49"/>
        <v>si</v>
      </c>
      <c r="K1007" s="8" t="str">
        <f t="shared" ca="1" si="51"/>
        <v/>
      </c>
      <c r="L1007" s="8"/>
      <c r="M1007" s="8" t="str">
        <f t="shared" ca="1" si="50"/>
        <v>no</v>
      </c>
      <c r="Q1007" s="23" t="str" cm="1">
        <f t="array" aca="1" ref="Q1007" ca="1">_xlfn.IFS(J1007="no","no",$B$10="si","si")</f>
        <v>si</v>
      </c>
    </row>
    <row r="1008" spans="1:17" x14ac:dyDescent="0.3">
      <c r="A1008" s="61" t="s">
        <v>4094</v>
      </c>
      <c r="B1008" s="224" t="s">
        <v>44</v>
      </c>
      <c r="C1008" s="225" t="s">
        <v>4095</v>
      </c>
      <c r="D1008" s="38" t="s">
        <v>57</v>
      </c>
      <c r="E1008" s="235" t="s">
        <v>4096</v>
      </c>
      <c r="F1008" s="38" t="s">
        <v>411</v>
      </c>
      <c r="G1008" s="39" t="s">
        <v>4097</v>
      </c>
      <c r="H1008" s="81">
        <v>44783</v>
      </c>
      <c r="I1008" s="84">
        <f>Table16[[#This Row],[Fecha 
de 
expedición]]+1461</f>
        <v>46244</v>
      </c>
      <c r="J1008" s="244" t="str">
        <f t="shared" ca="1" si="49"/>
        <v>si</v>
      </c>
      <c r="K1008" s="8" t="str">
        <f t="shared" ca="1" si="51"/>
        <v/>
      </c>
      <c r="L1008" s="8"/>
      <c r="M1008" s="8" t="str">
        <f t="shared" ca="1" si="50"/>
        <v>no</v>
      </c>
      <c r="Q1008" s="23" t="str" cm="1">
        <f t="array" aca="1" ref="Q1008" ca="1">_xlfn.IFS(J1008="no","no",$B$10="si","si")</f>
        <v>si</v>
      </c>
    </row>
    <row r="1009" spans="1:17" x14ac:dyDescent="0.3">
      <c r="A1009" s="64" t="s">
        <v>4098</v>
      </c>
      <c r="B1009" s="224" t="s">
        <v>44</v>
      </c>
      <c r="C1009" s="225" t="s">
        <v>4099</v>
      </c>
      <c r="D1009" s="38" t="s">
        <v>57</v>
      </c>
      <c r="E1009" s="37" t="s">
        <v>4100</v>
      </c>
      <c r="F1009" s="38" t="s">
        <v>678</v>
      </c>
      <c r="G1009" s="39" t="s">
        <v>4101</v>
      </c>
      <c r="H1009" s="40">
        <v>44334</v>
      </c>
      <c r="I1009" s="41">
        <f>Table16[[#This Row],[Fecha 
de 
expedición]]+1461</f>
        <v>45795</v>
      </c>
      <c r="J1009" s="244" t="str">
        <f t="shared" ca="1" si="49"/>
        <v>si</v>
      </c>
      <c r="K1009" s="8" t="str">
        <f t="shared" ca="1" si="51"/>
        <v/>
      </c>
      <c r="L1009" s="8"/>
      <c r="M1009" s="8" t="str">
        <f t="shared" ca="1" si="50"/>
        <v>no</v>
      </c>
      <c r="Q1009" s="23" t="str" cm="1">
        <f t="array" aca="1" ref="Q1009" ca="1">_xlfn.IFS(J1009="no","no",$B$10="si","si")</f>
        <v>si</v>
      </c>
    </row>
    <row r="1010" spans="1:17" x14ac:dyDescent="0.3">
      <c r="A1010" s="61" t="s">
        <v>4102</v>
      </c>
      <c r="B1010" s="224" t="s">
        <v>44</v>
      </c>
      <c r="C1010" s="225" t="s">
        <v>4103</v>
      </c>
      <c r="D1010" s="38" t="s">
        <v>57</v>
      </c>
      <c r="E1010" s="58" t="s">
        <v>4104</v>
      </c>
      <c r="F1010" s="38" t="s">
        <v>74</v>
      </c>
      <c r="G1010" s="39" t="s">
        <v>4105</v>
      </c>
      <c r="H1010" s="40">
        <v>44390</v>
      </c>
      <c r="I1010" s="41">
        <f>Table16[[#This Row],[Fecha 
de 
expedición]]+1461</f>
        <v>45851</v>
      </c>
      <c r="J1010" s="244" t="str">
        <f t="shared" ca="1" si="49"/>
        <v>si</v>
      </c>
      <c r="K1010" s="8" t="str">
        <f t="shared" ca="1" si="51"/>
        <v/>
      </c>
      <c r="L1010" s="8"/>
      <c r="M1010" s="8" t="str">
        <f t="shared" ca="1" si="50"/>
        <v>no</v>
      </c>
      <c r="Q1010" s="23" t="str" cm="1">
        <f t="array" aca="1" ref="Q1010" ca="1">_xlfn.IFS(J1010="no","no",$B$10="si","si")</f>
        <v>si</v>
      </c>
    </row>
    <row r="1011" spans="1:17" x14ac:dyDescent="0.3">
      <c r="A1011" s="64" t="s">
        <v>4106</v>
      </c>
      <c r="B1011" s="224" t="s">
        <v>44</v>
      </c>
      <c r="C1011" s="225" t="s">
        <v>4107</v>
      </c>
      <c r="D1011" s="38" t="s">
        <v>57</v>
      </c>
      <c r="E1011" s="37" t="s">
        <v>4108</v>
      </c>
      <c r="F1011" s="38" t="s">
        <v>835</v>
      </c>
      <c r="G1011" s="39" t="s">
        <v>4109</v>
      </c>
      <c r="H1011" s="40">
        <v>44335</v>
      </c>
      <c r="I1011" s="41">
        <f>Table16[[#This Row],[Fecha 
de 
expedición]]+1461</f>
        <v>45796</v>
      </c>
      <c r="J1011" s="244" t="str">
        <f t="shared" ca="1" si="49"/>
        <v>si</v>
      </c>
      <c r="K1011" s="8" t="str">
        <f t="shared" ca="1" si="51"/>
        <v/>
      </c>
      <c r="L1011" s="8"/>
      <c r="M1011" s="8" t="str">
        <f t="shared" ca="1" si="50"/>
        <v>no</v>
      </c>
      <c r="Q1011" s="23" t="str" cm="1">
        <f t="array" aca="1" ref="Q1011" ca="1">_xlfn.IFS(J1011="no","no",$B$10="si","si")</f>
        <v>si</v>
      </c>
    </row>
    <row r="1012" spans="1:17" x14ac:dyDescent="0.3">
      <c r="A1012" s="61" t="s">
        <v>4110</v>
      </c>
      <c r="B1012" s="224" t="s">
        <v>44</v>
      </c>
      <c r="C1012" s="225" t="s">
        <v>4111</v>
      </c>
      <c r="D1012" s="38" t="s">
        <v>57</v>
      </c>
      <c r="E1012" s="235" t="s">
        <v>4112</v>
      </c>
      <c r="F1012" s="38" t="s">
        <v>704</v>
      </c>
      <c r="G1012" s="39" t="s">
        <v>4113</v>
      </c>
      <c r="H1012" s="81">
        <v>44530</v>
      </c>
      <c r="I1012" s="84">
        <f>Table16[[#This Row],[Fecha 
de 
expedición]]+1461</f>
        <v>45991</v>
      </c>
      <c r="J1012" s="244" t="str">
        <f t="shared" ca="1" si="49"/>
        <v>si</v>
      </c>
      <c r="K1012" s="8" t="str">
        <f t="shared" ca="1" si="51"/>
        <v/>
      </c>
      <c r="L1012" s="8"/>
      <c r="M1012" s="8" t="str">
        <f t="shared" ca="1" si="50"/>
        <v>no</v>
      </c>
      <c r="Q1012" s="23" t="str" cm="1">
        <f t="array" aca="1" ref="Q1012" ca="1">_xlfn.IFS(J1012="no","no",$B$10="si","si")</f>
        <v>si</v>
      </c>
    </row>
    <row r="1013" spans="1:17" x14ac:dyDescent="0.3">
      <c r="A1013" s="64" t="s">
        <v>4114</v>
      </c>
      <c r="B1013" s="224" t="s">
        <v>44</v>
      </c>
      <c r="C1013" s="225" t="s">
        <v>4115</v>
      </c>
      <c r="D1013" s="38" t="s">
        <v>57</v>
      </c>
      <c r="E1013" s="37" t="s">
        <v>4116</v>
      </c>
      <c r="F1013" s="38" t="s">
        <v>606</v>
      </c>
      <c r="G1013" s="39" t="s">
        <v>4117</v>
      </c>
      <c r="H1013" s="40">
        <v>44333</v>
      </c>
      <c r="I1013" s="41">
        <f>Table16[[#This Row],[Fecha 
de 
expedición]]+1461</f>
        <v>45794</v>
      </c>
      <c r="J1013" s="244" t="str">
        <f t="shared" ca="1" si="49"/>
        <v>si</v>
      </c>
      <c r="K1013" s="8" t="str">
        <f t="shared" ca="1" si="51"/>
        <v/>
      </c>
      <c r="L1013" s="8"/>
      <c r="M1013" s="8" t="str">
        <f t="shared" ca="1" si="50"/>
        <v>no</v>
      </c>
      <c r="Q1013" s="23" t="str" cm="1">
        <f t="array" aca="1" ref="Q1013" ca="1">_xlfn.IFS(J1013="no","no",$B$10="si","si")</f>
        <v>si</v>
      </c>
    </row>
    <row r="1014" spans="1:17" x14ac:dyDescent="0.3">
      <c r="A1014" s="61" t="s">
        <v>4118</v>
      </c>
      <c r="B1014" s="224" t="s">
        <v>44</v>
      </c>
      <c r="C1014" s="225" t="s">
        <v>4119</v>
      </c>
      <c r="D1014" s="38" t="s">
        <v>57</v>
      </c>
      <c r="E1014" s="58" t="s">
        <v>4120</v>
      </c>
      <c r="F1014" s="38" t="s">
        <v>1940</v>
      </c>
      <c r="G1014" s="39" t="s">
        <v>4121</v>
      </c>
      <c r="H1014" s="40">
        <v>44455</v>
      </c>
      <c r="I1014" s="41">
        <f>Table16[[#This Row],[Fecha 
de 
expedición]]+1461</f>
        <v>45916</v>
      </c>
      <c r="J1014" s="244" t="str">
        <f t="shared" ca="1" si="49"/>
        <v>si</v>
      </c>
      <c r="K1014" s="8" t="str">
        <f t="shared" ca="1" si="51"/>
        <v/>
      </c>
      <c r="L1014" s="8"/>
      <c r="M1014" s="8" t="str">
        <f t="shared" ca="1" si="50"/>
        <v>no</v>
      </c>
      <c r="Q1014" s="23" t="str" cm="1">
        <f t="array" aca="1" ref="Q1014" ca="1">_xlfn.IFS(J1014="no","no",$B$10="si","si")</f>
        <v>si</v>
      </c>
    </row>
    <row r="1015" spans="1:17" x14ac:dyDescent="0.3">
      <c r="A1015" s="61" t="s">
        <v>4122</v>
      </c>
      <c r="B1015" s="224" t="s">
        <v>44</v>
      </c>
      <c r="C1015" s="225" t="s">
        <v>4123</v>
      </c>
      <c r="D1015" s="38" t="s">
        <v>57</v>
      </c>
      <c r="E1015" s="58" t="s">
        <v>4124</v>
      </c>
      <c r="F1015" s="38" t="s">
        <v>1940</v>
      </c>
      <c r="G1015" s="39" t="s">
        <v>4125</v>
      </c>
      <c r="H1015" s="40">
        <v>44390</v>
      </c>
      <c r="I1015" s="41">
        <f>Table16[[#This Row],[Fecha 
de 
expedición]]+1461</f>
        <v>45851</v>
      </c>
      <c r="J1015" s="244" t="str">
        <f t="shared" ca="1" si="49"/>
        <v>si</v>
      </c>
      <c r="K1015" s="8" t="str">
        <f t="shared" ca="1" si="51"/>
        <v/>
      </c>
      <c r="L1015" s="8"/>
      <c r="M1015" s="8" t="str">
        <f t="shared" ca="1" si="50"/>
        <v>no</v>
      </c>
      <c r="Q1015" s="23" t="str" cm="1">
        <f t="array" aca="1" ref="Q1015" ca="1">_xlfn.IFS(J1015="no","no",$B$10="si","si")</f>
        <v>si</v>
      </c>
    </row>
    <row r="1016" spans="1:17" x14ac:dyDescent="0.3">
      <c r="A1016" s="61" t="s">
        <v>4126</v>
      </c>
      <c r="B1016" s="224" t="s">
        <v>44</v>
      </c>
      <c r="C1016" s="225" t="s">
        <v>4127</v>
      </c>
      <c r="D1016" s="38" t="s">
        <v>57</v>
      </c>
      <c r="E1016" s="58" t="s">
        <v>4128</v>
      </c>
      <c r="F1016" s="38" t="s">
        <v>129</v>
      </c>
      <c r="G1016" s="39" t="s">
        <v>4129</v>
      </c>
      <c r="H1016" s="40">
        <v>44397</v>
      </c>
      <c r="I1016" s="41">
        <f>Table16[[#This Row],[Fecha 
de 
expedición]]+1461</f>
        <v>45858</v>
      </c>
      <c r="J1016" s="244" t="str">
        <f t="shared" ca="1" si="49"/>
        <v>si</v>
      </c>
      <c r="K1016" s="8" t="str">
        <f t="shared" ca="1" si="51"/>
        <v/>
      </c>
      <c r="L1016" s="8"/>
      <c r="M1016" s="8" t="str">
        <f t="shared" ca="1" si="50"/>
        <v>no</v>
      </c>
      <c r="Q1016" s="23" t="str" cm="1">
        <f t="array" aca="1" ref="Q1016" ca="1">_xlfn.IFS(J1016="no","no",$B$10="si","si")</f>
        <v>si</v>
      </c>
    </row>
    <row r="1017" spans="1:17" x14ac:dyDescent="0.3">
      <c r="A1017" s="61" t="s">
        <v>4130</v>
      </c>
      <c r="B1017" s="224" t="s">
        <v>44</v>
      </c>
      <c r="C1017" s="225" t="s">
        <v>4131</v>
      </c>
      <c r="D1017" s="38" t="s">
        <v>57</v>
      </c>
      <c r="E1017" s="235" t="s">
        <v>4132</v>
      </c>
      <c r="F1017" s="38" t="s">
        <v>655</v>
      </c>
      <c r="G1017" s="39" t="s">
        <v>4133</v>
      </c>
      <c r="H1017" s="81">
        <v>44516</v>
      </c>
      <c r="I1017" s="84">
        <f>Table16[[#This Row],[Fecha 
de 
expedición]]+1461</f>
        <v>45977</v>
      </c>
      <c r="J1017" s="244" t="str">
        <f t="shared" ca="1" si="49"/>
        <v>si</v>
      </c>
      <c r="K1017" s="8" t="str">
        <f t="shared" ca="1" si="51"/>
        <v/>
      </c>
      <c r="L1017" s="8"/>
      <c r="M1017" s="8" t="str">
        <f t="shared" ca="1" si="50"/>
        <v>no</v>
      </c>
      <c r="Q1017" s="23" t="str" cm="1">
        <f t="array" aca="1" ref="Q1017" ca="1">_xlfn.IFS(J1017="no","no",$B$10="si","si")</f>
        <v>si</v>
      </c>
    </row>
    <row r="1018" spans="1:17" x14ac:dyDescent="0.3">
      <c r="A1018" s="213" t="s">
        <v>4134</v>
      </c>
      <c r="B1018" s="226" t="s">
        <v>44</v>
      </c>
      <c r="C1018" s="227" t="s">
        <v>4135</v>
      </c>
      <c r="D1018" s="214" t="s">
        <v>57</v>
      </c>
      <c r="E1018" s="178" t="s">
        <v>4136</v>
      </c>
      <c r="F1018" s="45" t="s">
        <v>466</v>
      </c>
      <c r="G1018" s="46" t="s">
        <v>4137</v>
      </c>
      <c r="H1018" s="211">
        <v>44922</v>
      </c>
      <c r="I1018" s="41">
        <f>Table16[[#This Row],[Fecha 
de 
expedición]]+1461</f>
        <v>46383</v>
      </c>
      <c r="J1018" s="228" t="str">
        <f t="shared" ca="1" si="49"/>
        <v>si</v>
      </c>
      <c r="K1018" s="8" t="str">
        <f t="shared" ca="1" si="51"/>
        <v/>
      </c>
      <c r="L1018" s="8"/>
      <c r="M1018" s="8" t="str">
        <f t="shared" ca="1" si="50"/>
        <v>no</v>
      </c>
      <c r="Q1018" s="23" t="str" cm="1">
        <f t="array" aca="1" ref="Q1018" ca="1">_xlfn.IFS(J1018="no","no",$B$10="si","si")</f>
        <v>si</v>
      </c>
    </row>
    <row r="1019" spans="1:17" x14ac:dyDescent="0.3">
      <c r="A1019" s="61" t="s">
        <v>4138</v>
      </c>
      <c r="B1019" s="224" t="s">
        <v>44</v>
      </c>
      <c r="C1019" s="225" t="s">
        <v>4139</v>
      </c>
      <c r="D1019" s="38" t="s">
        <v>57</v>
      </c>
      <c r="E1019" s="58" t="s">
        <v>4140</v>
      </c>
      <c r="F1019" s="38" t="s">
        <v>695</v>
      </c>
      <c r="G1019" s="39" t="s">
        <v>4141</v>
      </c>
      <c r="H1019" s="40">
        <v>44455</v>
      </c>
      <c r="I1019" s="41">
        <f>Table16[[#This Row],[Fecha 
de 
expedición]]+1461</f>
        <v>45916</v>
      </c>
      <c r="J1019" s="244" t="str">
        <f t="shared" ca="1" si="49"/>
        <v>si</v>
      </c>
      <c r="K1019" s="8" t="str">
        <f t="shared" ca="1" si="51"/>
        <v/>
      </c>
      <c r="L1019" s="8"/>
      <c r="M1019" s="8" t="str">
        <f t="shared" ca="1" si="50"/>
        <v>no</v>
      </c>
      <c r="Q1019" s="23" t="str" cm="1">
        <f t="array" aca="1" ref="Q1019" ca="1">_xlfn.IFS(J1019="no","no",$B$10="si","si")</f>
        <v>si</v>
      </c>
    </row>
    <row r="1020" spans="1:17" x14ac:dyDescent="0.3">
      <c r="A1020" s="61" t="s">
        <v>4142</v>
      </c>
      <c r="B1020" s="224" t="s">
        <v>44</v>
      </c>
      <c r="C1020" s="225" t="s">
        <v>4143</v>
      </c>
      <c r="D1020" s="38" t="s">
        <v>57</v>
      </c>
      <c r="E1020" s="235" t="s">
        <v>4144</v>
      </c>
      <c r="F1020" s="38" t="s">
        <v>835</v>
      </c>
      <c r="G1020" s="39" t="s">
        <v>4145</v>
      </c>
      <c r="H1020" s="81">
        <v>44609</v>
      </c>
      <c r="I1020" s="84">
        <f>Table16[[#This Row],[Fecha 
de 
expedición]]+1461</f>
        <v>46070</v>
      </c>
      <c r="J1020" s="244" t="str">
        <f t="shared" ca="1" si="49"/>
        <v>si</v>
      </c>
      <c r="K1020" s="8" t="str">
        <f t="shared" ca="1" si="51"/>
        <v/>
      </c>
      <c r="L1020" s="8"/>
      <c r="M1020" s="8" t="str">
        <f t="shared" ca="1" si="50"/>
        <v>no</v>
      </c>
      <c r="Q1020" s="23" t="str" cm="1">
        <f t="array" aca="1" ref="Q1020" ca="1">_xlfn.IFS(J1020="no","no",$B$10="si","si")</f>
        <v>si</v>
      </c>
    </row>
    <row r="1021" spans="1:17" x14ac:dyDescent="0.3">
      <c r="A1021" s="63" t="s">
        <v>4146</v>
      </c>
      <c r="B1021" s="224" t="s">
        <v>44</v>
      </c>
      <c r="C1021" s="225" t="s">
        <v>4147</v>
      </c>
      <c r="D1021" s="38" t="s">
        <v>46</v>
      </c>
      <c r="E1021" s="37" t="s">
        <v>4148</v>
      </c>
      <c r="F1021" s="38" t="s">
        <v>74</v>
      </c>
      <c r="G1021" s="39" t="s">
        <v>4149</v>
      </c>
      <c r="H1021" s="40">
        <v>44342</v>
      </c>
      <c r="I1021" s="41">
        <f>Table16[[#This Row],[Fecha 
de 
expedición]]+1461</f>
        <v>45803</v>
      </c>
      <c r="J1021" s="244" t="str">
        <f t="shared" ca="1" si="49"/>
        <v>si</v>
      </c>
      <c r="K1021" s="8" t="str">
        <f t="shared" ca="1" si="51"/>
        <v/>
      </c>
      <c r="L1021" s="8"/>
      <c r="M1021" s="8" t="str">
        <f t="shared" ca="1" si="50"/>
        <v>no</v>
      </c>
      <c r="Q1021" s="23" t="str" cm="1">
        <f t="array" aca="1" ref="Q1021" ca="1">_xlfn.IFS(J1021="no","no",$B$10="si","si")</f>
        <v>si</v>
      </c>
    </row>
    <row r="1022" spans="1:17" x14ac:dyDescent="0.3">
      <c r="A1022" s="61" t="s">
        <v>4150</v>
      </c>
      <c r="B1022" s="224" t="s">
        <v>44</v>
      </c>
      <c r="C1022" s="225" t="s">
        <v>4151</v>
      </c>
      <c r="D1022" s="38" t="s">
        <v>57</v>
      </c>
      <c r="E1022" s="235" t="s">
        <v>4152</v>
      </c>
      <c r="F1022" s="38" t="s">
        <v>655</v>
      </c>
      <c r="G1022" s="39" t="s">
        <v>4153</v>
      </c>
      <c r="H1022" s="81">
        <v>44757</v>
      </c>
      <c r="I1022" s="84">
        <f>Table16[[#This Row],[Fecha 
de 
expedición]]+1461</f>
        <v>46218</v>
      </c>
      <c r="J1022" s="244" t="str">
        <f t="shared" ca="1" si="49"/>
        <v>si</v>
      </c>
      <c r="K1022" s="8" t="str">
        <f t="shared" ca="1" si="51"/>
        <v/>
      </c>
      <c r="L1022" s="8"/>
      <c r="M1022" s="8" t="str">
        <f t="shared" ca="1" si="50"/>
        <v>no</v>
      </c>
      <c r="Q1022" s="23" t="str" cm="1">
        <f t="array" aca="1" ref="Q1022" ca="1">_xlfn.IFS(J1022="no","no",$B$10="si","si")</f>
        <v>si</v>
      </c>
    </row>
    <row r="1023" spans="1:17" x14ac:dyDescent="0.3">
      <c r="A1023" s="61" t="s">
        <v>4154</v>
      </c>
      <c r="B1023" s="224" t="s">
        <v>44</v>
      </c>
      <c r="C1023" s="225" t="s">
        <v>4155</v>
      </c>
      <c r="D1023" s="38" t="s">
        <v>57</v>
      </c>
      <c r="E1023" s="37" t="s">
        <v>4156</v>
      </c>
      <c r="F1023" s="38" t="s">
        <v>168</v>
      </c>
      <c r="G1023" s="39" t="s">
        <v>4157</v>
      </c>
      <c r="H1023" s="40">
        <v>44259</v>
      </c>
      <c r="I1023" s="41">
        <f>Table16[[#This Row],[Fecha 
de 
expedición]]+1461</f>
        <v>45720</v>
      </c>
      <c r="J1023" s="244" t="str">
        <f t="shared" ca="1" si="49"/>
        <v>si</v>
      </c>
      <c r="K1023" s="8" t="str">
        <f t="shared" ca="1" si="51"/>
        <v/>
      </c>
      <c r="L1023" s="8"/>
      <c r="M1023" s="8" t="str">
        <f t="shared" ca="1" si="50"/>
        <v>no</v>
      </c>
      <c r="Q1023" s="23" t="str" cm="1">
        <f t="array" aca="1" ref="Q1023" ca="1">_xlfn.IFS(J1023="no","no",$B$10="si","si")</f>
        <v>si</v>
      </c>
    </row>
    <row r="1024" spans="1:17" x14ac:dyDescent="0.3">
      <c r="A1024" s="61" t="s">
        <v>4158</v>
      </c>
      <c r="B1024" s="224" t="s">
        <v>44</v>
      </c>
      <c r="C1024" s="225" t="s">
        <v>4159</v>
      </c>
      <c r="D1024" s="38" t="s">
        <v>46</v>
      </c>
      <c r="E1024" s="235" t="s">
        <v>4160</v>
      </c>
      <c r="F1024" s="38" t="s">
        <v>285</v>
      </c>
      <c r="G1024" s="39" t="s">
        <v>4161</v>
      </c>
      <c r="H1024" s="81">
        <v>44596</v>
      </c>
      <c r="I1024" s="84">
        <f>Table16[[#This Row],[Fecha 
de 
expedición]]+1461</f>
        <v>46057</v>
      </c>
      <c r="J1024" s="244" t="str">
        <f t="shared" ca="1" si="49"/>
        <v>si</v>
      </c>
      <c r="K1024" s="8" t="str">
        <f t="shared" ca="1" si="51"/>
        <v/>
      </c>
      <c r="L1024" s="8"/>
      <c r="M1024" s="8" t="str">
        <f t="shared" ca="1" si="50"/>
        <v>no</v>
      </c>
      <c r="Q1024" s="23" t="str" cm="1">
        <f t="array" aca="1" ref="Q1024" ca="1">_xlfn.IFS(J1024="no","no",$B$10="si","si")</f>
        <v>si</v>
      </c>
    </row>
    <row r="1025" spans="1:17" x14ac:dyDescent="0.3">
      <c r="A1025" s="61" t="s">
        <v>4162</v>
      </c>
      <c r="B1025" s="224" t="s">
        <v>44</v>
      </c>
      <c r="C1025" s="225" t="s">
        <v>4163</v>
      </c>
      <c r="D1025" s="38" t="s">
        <v>57</v>
      </c>
      <c r="E1025" s="235" t="s">
        <v>4164</v>
      </c>
      <c r="F1025" s="38" t="s">
        <v>3170</v>
      </c>
      <c r="G1025" s="39" t="s">
        <v>4165</v>
      </c>
      <c r="H1025" s="81">
        <v>44783</v>
      </c>
      <c r="I1025" s="84">
        <f>Table16[[#This Row],[Fecha 
de 
expedición]]+1461</f>
        <v>46244</v>
      </c>
      <c r="J1025" s="244" t="str">
        <f t="shared" ca="1" si="49"/>
        <v>si</v>
      </c>
      <c r="K1025" s="8" t="str">
        <f t="shared" ca="1" si="51"/>
        <v/>
      </c>
      <c r="L1025" s="8"/>
      <c r="M1025" s="8" t="str">
        <f t="shared" ca="1" si="50"/>
        <v>no</v>
      </c>
      <c r="Q1025" s="23" t="str" cm="1">
        <f t="array" aca="1" ref="Q1025" ca="1">_xlfn.IFS(J1025="no","no",$B$10="si","si")</f>
        <v>si</v>
      </c>
    </row>
    <row r="1026" spans="1:17" x14ac:dyDescent="0.3">
      <c r="A1026" s="63" t="s">
        <v>4166</v>
      </c>
      <c r="B1026" s="224" t="s">
        <v>44</v>
      </c>
      <c r="C1026" s="225" t="s">
        <v>4167</v>
      </c>
      <c r="D1026" s="38" t="s">
        <v>46</v>
      </c>
      <c r="E1026" s="37" t="s">
        <v>4168</v>
      </c>
      <c r="F1026" s="38" t="s">
        <v>155</v>
      </c>
      <c r="G1026" s="39" t="s">
        <v>4169</v>
      </c>
      <c r="H1026" s="40">
        <v>44342</v>
      </c>
      <c r="I1026" s="41">
        <f>Table16[[#This Row],[Fecha 
de 
expedición]]+1461</f>
        <v>45803</v>
      </c>
      <c r="J1026" s="244" t="str">
        <f t="shared" ca="1" si="49"/>
        <v>si</v>
      </c>
      <c r="K1026" s="8" t="str">
        <f t="shared" ca="1" si="51"/>
        <v/>
      </c>
      <c r="L1026" s="8"/>
      <c r="M1026" s="8" t="str">
        <f t="shared" ca="1" si="50"/>
        <v>no</v>
      </c>
      <c r="Q1026" s="23" t="str" cm="1">
        <f t="array" aca="1" ref="Q1026" ca="1">_xlfn.IFS(J1026="no","no",$B$10="si","si")</f>
        <v>si</v>
      </c>
    </row>
    <row r="1027" spans="1:17" x14ac:dyDescent="0.3">
      <c r="A1027" s="64" t="s">
        <v>4170</v>
      </c>
      <c r="B1027" s="224" t="s">
        <v>44</v>
      </c>
      <c r="C1027" s="225" t="s">
        <v>4171</v>
      </c>
      <c r="D1027" s="38" t="s">
        <v>57</v>
      </c>
      <c r="E1027" s="37" t="s">
        <v>4172</v>
      </c>
      <c r="F1027" s="38" t="s">
        <v>844</v>
      </c>
      <c r="G1027" s="39" t="s">
        <v>4173</v>
      </c>
      <c r="H1027" s="40">
        <v>44336</v>
      </c>
      <c r="I1027" s="41">
        <f>Table16[[#This Row],[Fecha 
de 
expedición]]+1461</f>
        <v>45797</v>
      </c>
      <c r="J1027" s="244" t="str">
        <f t="shared" ca="1" si="49"/>
        <v>si</v>
      </c>
      <c r="K1027" s="8" t="str">
        <f t="shared" ca="1" si="51"/>
        <v/>
      </c>
      <c r="L1027" s="8"/>
      <c r="M1027" s="8" t="str">
        <f t="shared" ca="1" si="50"/>
        <v>no</v>
      </c>
      <c r="Q1027" s="23" t="str" cm="1">
        <f t="array" aca="1" ref="Q1027" ca="1">_xlfn.IFS(J1027="no","no",$B$10="si","si")</f>
        <v>si</v>
      </c>
    </row>
    <row r="1028" spans="1:17" x14ac:dyDescent="0.3">
      <c r="A1028" s="63" t="s">
        <v>4174</v>
      </c>
      <c r="B1028" s="224" t="s">
        <v>44</v>
      </c>
      <c r="C1028" s="225" t="s">
        <v>4175</v>
      </c>
      <c r="D1028" s="38" t="s">
        <v>57</v>
      </c>
      <c r="E1028" s="37" t="s">
        <v>4176</v>
      </c>
      <c r="F1028" s="38" t="s">
        <v>104</v>
      </c>
      <c r="G1028" s="39" t="s">
        <v>4177</v>
      </c>
      <c r="H1028" s="40">
        <v>44328</v>
      </c>
      <c r="I1028" s="41">
        <f>Table16[[#This Row],[Fecha 
de 
expedición]]+1461</f>
        <v>45789</v>
      </c>
      <c r="J1028" s="244" t="str">
        <f t="shared" ca="1" si="49"/>
        <v>si</v>
      </c>
      <c r="K1028" s="8" t="str">
        <f t="shared" ca="1" si="51"/>
        <v/>
      </c>
      <c r="L1028" s="8"/>
      <c r="M1028" s="8" t="str">
        <f t="shared" ca="1" si="50"/>
        <v>no</v>
      </c>
      <c r="Q1028" s="23" t="str" cm="1">
        <f t="array" aca="1" ref="Q1028" ca="1">_xlfn.IFS(J1028="no","no",$B$10="si","si")</f>
        <v>si</v>
      </c>
    </row>
    <row r="1029" spans="1:17" x14ac:dyDescent="0.3">
      <c r="A1029" s="61" t="s">
        <v>4178</v>
      </c>
      <c r="B1029" s="224" t="s">
        <v>44</v>
      </c>
      <c r="C1029" s="225" t="s">
        <v>4179</v>
      </c>
      <c r="D1029" s="38" t="s">
        <v>57</v>
      </c>
      <c r="E1029" s="235" t="s">
        <v>4180</v>
      </c>
      <c r="F1029" s="38" t="s">
        <v>892</v>
      </c>
      <c r="G1029" s="39" t="s">
        <v>4181</v>
      </c>
      <c r="H1029" s="81">
        <v>44596</v>
      </c>
      <c r="I1029" s="84">
        <f>Table16[[#This Row],[Fecha 
de 
expedición]]+1461</f>
        <v>46057</v>
      </c>
      <c r="J1029" s="244" t="str">
        <f t="shared" ca="1" si="49"/>
        <v>si</v>
      </c>
      <c r="K1029" s="8" t="str">
        <f t="shared" ca="1" si="51"/>
        <v/>
      </c>
      <c r="L1029" s="8"/>
      <c r="M1029" s="8" t="str">
        <f t="shared" ca="1" si="50"/>
        <v>no</v>
      </c>
      <c r="Q1029" s="23" t="str" cm="1">
        <f t="array" aca="1" ref="Q1029" ca="1">_xlfn.IFS(J1029="no","no",$B$10="si","si")</f>
        <v>si</v>
      </c>
    </row>
    <row r="1030" spans="1:17" x14ac:dyDescent="0.3">
      <c r="A1030" s="64" t="s">
        <v>4182</v>
      </c>
      <c r="B1030" s="224" t="s">
        <v>44</v>
      </c>
      <c r="C1030" s="225" t="s">
        <v>4183</v>
      </c>
      <c r="D1030" s="38" t="s">
        <v>57</v>
      </c>
      <c r="E1030" s="37" t="s">
        <v>4184</v>
      </c>
      <c r="F1030" s="38" t="s">
        <v>1204</v>
      </c>
      <c r="G1030" s="39" t="s">
        <v>4185</v>
      </c>
      <c r="H1030" s="40">
        <v>44279</v>
      </c>
      <c r="I1030" s="41">
        <f>Table16[[#This Row],[Fecha 
de 
expedición]]+1461</f>
        <v>45740</v>
      </c>
      <c r="J1030" s="244" t="str">
        <f t="shared" ca="1" si="49"/>
        <v>si</v>
      </c>
      <c r="K1030" s="8" t="str">
        <f t="shared" ca="1" si="51"/>
        <v/>
      </c>
      <c r="L1030" s="8"/>
      <c r="M1030" s="8" t="str">
        <f t="shared" ca="1" si="50"/>
        <v>no</v>
      </c>
      <c r="Q1030" s="23" t="str" cm="1">
        <f t="array" aca="1" ref="Q1030" ca="1">_xlfn.IFS(J1030="no","no",$B$10="si","si")</f>
        <v>si</v>
      </c>
    </row>
    <row r="1031" spans="1:17" x14ac:dyDescent="0.3">
      <c r="A1031" s="61" t="s">
        <v>4186</v>
      </c>
      <c r="B1031" s="224" t="s">
        <v>44</v>
      </c>
      <c r="C1031" s="225" t="s">
        <v>4187</v>
      </c>
      <c r="D1031" s="38" t="s">
        <v>57</v>
      </c>
      <c r="E1031" s="58" t="s">
        <v>4188</v>
      </c>
      <c r="F1031" s="38" t="s">
        <v>1393</v>
      </c>
      <c r="G1031" s="39" t="s">
        <v>4189</v>
      </c>
      <c r="H1031" s="40">
        <v>44427</v>
      </c>
      <c r="I1031" s="41">
        <f>Table16[[#This Row],[Fecha 
de 
expedición]]+1461</f>
        <v>45888</v>
      </c>
      <c r="J1031" s="244" t="str">
        <f t="shared" ca="1" si="49"/>
        <v>si</v>
      </c>
      <c r="K1031" s="8" t="str">
        <f t="shared" ca="1" si="51"/>
        <v/>
      </c>
      <c r="L1031" s="8"/>
      <c r="M1031" s="8" t="str">
        <f t="shared" ca="1" si="50"/>
        <v>no</v>
      </c>
      <c r="Q1031" s="23" t="str" cm="1">
        <f t="array" aca="1" ref="Q1031" ca="1">_xlfn.IFS(J1031="no","no",$B$10="si","si")</f>
        <v>si</v>
      </c>
    </row>
    <row r="1032" spans="1:17" x14ac:dyDescent="0.3">
      <c r="A1032" s="61" t="s">
        <v>4190</v>
      </c>
      <c r="B1032" s="224" t="s">
        <v>44</v>
      </c>
      <c r="C1032" s="225" t="s">
        <v>4191</v>
      </c>
      <c r="D1032" s="38" t="s">
        <v>57</v>
      </c>
      <c r="E1032" s="37" t="s">
        <v>4192</v>
      </c>
      <c r="F1032" s="38" t="s">
        <v>655</v>
      </c>
      <c r="G1032" s="39" t="s">
        <v>4193</v>
      </c>
      <c r="H1032" s="40">
        <v>44259</v>
      </c>
      <c r="I1032" s="41">
        <f>Table16[[#This Row],[Fecha 
de 
expedición]]+1461</f>
        <v>45720</v>
      </c>
      <c r="J1032" s="244" t="str">
        <f t="shared" ca="1" si="49"/>
        <v>si</v>
      </c>
      <c r="K1032" s="8" t="str">
        <f t="shared" ca="1" si="51"/>
        <v/>
      </c>
      <c r="L1032" s="8"/>
      <c r="M1032" s="8" t="str">
        <f t="shared" ca="1" si="50"/>
        <v>no</v>
      </c>
      <c r="Q1032" s="23" t="str" cm="1">
        <f t="array" aca="1" ref="Q1032" ca="1">_xlfn.IFS(J1032="no","no",$B$10="si","si")</f>
        <v>si</v>
      </c>
    </row>
    <row r="1033" spans="1:17" x14ac:dyDescent="0.3">
      <c r="A1033" s="64" t="s">
        <v>4194</v>
      </c>
      <c r="B1033" s="224" t="s">
        <v>44</v>
      </c>
      <c r="C1033" s="225" t="s">
        <v>4195</v>
      </c>
      <c r="D1033" s="38" t="s">
        <v>57</v>
      </c>
      <c r="E1033" s="37" t="s">
        <v>4196</v>
      </c>
      <c r="F1033" s="38" t="s">
        <v>1647</v>
      </c>
      <c r="G1033" s="39" t="s">
        <v>4197</v>
      </c>
      <c r="H1033" s="40">
        <v>44280</v>
      </c>
      <c r="I1033" s="41">
        <f>Table16[[#This Row],[Fecha 
de 
expedición]]+1461</f>
        <v>45741</v>
      </c>
      <c r="J1033" s="244" t="str">
        <f t="shared" ca="1" si="49"/>
        <v>si</v>
      </c>
      <c r="K1033" s="8" t="str">
        <f t="shared" ca="1" si="51"/>
        <v/>
      </c>
      <c r="L1033" s="8"/>
      <c r="M1033" s="8" t="str">
        <f t="shared" ca="1" si="50"/>
        <v>no</v>
      </c>
      <c r="Q1033" s="23" t="str" cm="1">
        <f t="array" aca="1" ref="Q1033" ca="1">_xlfn.IFS(J1033="no","no",$B$10="si","si")</f>
        <v>si</v>
      </c>
    </row>
    <row r="1034" spans="1:17" x14ac:dyDescent="0.3">
      <c r="A1034" s="61" t="s">
        <v>4198</v>
      </c>
      <c r="B1034" s="224" t="s">
        <v>44</v>
      </c>
      <c r="C1034" s="225" t="s">
        <v>4199</v>
      </c>
      <c r="D1034" s="38" t="s">
        <v>57</v>
      </c>
      <c r="E1034" s="58" t="s">
        <v>4200</v>
      </c>
      <c r="F1034" s="38" t="s">
        <v>453</v>
      </c>
      <c r="G1034" s="39" t="s">
        <v>4201</v>
      </c>
      <c r="H1034" s="40">
        <v>44399</v>
      </c>
      <c r="I1034" s="41">
        <f>Table16[[#This Row],[Fecha 
de 
expedición]]+1461</f>
        <v>45860</v>
      </c>
      <c r="J1034" s="244" t="str">
        <f t="shared" ca="1" si="49"/>
        <v>si</v>
      </c>
      <c r="K1034" s="8" t="str">
        <f t="shared" ca="1" si="51"/>
        <v/>
      </c>
      <c r="L1034" s="8"/>
      <c r="M1034" s="8" t="str">
        <f t="shared" ca="1" si="50"/>
        <v>no</v>
      </c>
      <c r="Q1034" s="23" t="str" cm="1">
        <f t="array" aca="1" ref="Q1034" ca="1">_xlfn.IFS(J1034="no","no",$B$10="si","si")</f>
        <v>si</v>
      </c>
    </row>
    <row r="1035" spans="1:17" x14ac:dyDescent="0.3">
      <c r="A1035" s="61" t="s">
        <v>4202</v>
      </c>
      <c r="B1035" s="224" t="s">
        <v>44</v>
      </c>
      <c r="C1035" s="225" t="s">
        <v>4203</v>
      </c>
      <c r="D1035" s="38" t="s">
        <v>57</v>
      </c>
      <c r="E1035" s="235" t="s">
        <v>4204</v>
      </c>
      <c r="F1035" s="38" t="s">
        <v>99</v>
      </c>
      <c r="G1035" s="39" t="s">
        <v>4205</v>
      </c>
      <c r="H1035" s="81">
        <v>44529</v>
      </c>
      <c r="I1035" s="84">
        <f>Table16[[#This Row],[Fecha 
de 
expedición]]+1461</f>
        <v>45990</v>
      </c>
      <c r="J1035" s="244" t="str">
        <f t="shared" ca="1" si="49"/>
        <v>si</v>
      </c>
      <c r="K1035" s="8" t="str">
        <f t="shared" ca="1" si="51"/>
        <v/>
      </c>
      <c r="L1035" s="8"/>
      <c r="M1035" s="8" t="str">
        <f t="shared" ca="1" si="50"/>
        <v>no</v>
      </c>
      <c r="Q1035" s="23" t="str" cm="1">
        <f t="array" aca="1" ref="Q1035" ca="1">_xlfn.IFS(J1035="no","no",$B$10="si","si")</f>
        <v>si</v>
      </c>
    </row>
    <row r="1036" spans="1:17" x14ac:dyDescent="0.3">
      <c r="A1036" s="64" t="s">
        <v>4206</v>
      </c>
      <c r="B1036" s="224" t="s">
        <v>44</v>
      </c>
      <c r="C1036" s="225" t="s">
        <v>4207</v>
      </c>
      <c r="D1036" s="38" t="s">
        <v>57</v>
      </c>
      <c r="E1036" s="58" t="s">
        <v>4208</v>
      </c>
      <c r="F1036" s="38" t="s">
        <v>490</v>
      </c>
      <c r="G1036" s="39" t="s">
        <v>4209</v>
      </c>
      <c r="H1036" s="40">
        <v>44550</v>
      </c>
      <c r="I1036" s="41">
        <f>Table16[[#This Row],[Fecha 
de 
expedición]]+1461</f>
        <v>46011</v>
      </c>
      <c r="J1036" s="244" t="str">
        <f t="shared" ca="1" si="49"/>
        <v>si</v>
      </c>
      <c r="K1036" s="8" t="str">
        <f t="shared" ca="1" si="51"/>
        <v/>
      </c>
      <c r="L1036" s="8"/>
      <c r="M1036" s="8" t="str">
        <f t="shared" ca="1" si="50"/>
        <v>no</v>
      </c>
      <c r="Q1036" s="23" t="str" cm="1">
        <f t="array" aca="1" ref="Q1036" ca="1">_xlfn.IFS(J1036="no","no",$B$10="si","si")</f>
        <v>si</v>
      </c>
    </row>
    <row r="1037" spans="1:17" x14ac:dyDescent="0.3">
      <c r="A1037" s="64" t="s">
        <v>4210</v>
      </c>
      <c r="B1037" s="224" t="s">
        <v>44</v>
      </c>
      <c r="C1037" s="225" t="s">
        <v>4211</v>
      </c>
      <c r="D1037" s="38" t="s">
        <v>57</v>
      </c>
      <c r="E1037" s="58" t="s">
        <v>4212</v>
      </c>
      <c r="F1037" s="38" t="s">
        <v>683</v>
      </c>
      <c r="G1037" s="39" t="s">
        <v>4213</v>
      </c>
      <c r="H1037" s="40">
        <v>44363</v>
      </c>
      <c r="I1037" s="41">
        <f>Table16[[#This Row],[Fecha 
de 
expedición]]+1461</f>
        <v>45824</v>
      </c>
      <c r="J1037" s="244" t="str">
        <f t="shared" ca="1" si="49"/>
        <v>si</v>
      </c>
      <c r="K1037" s="8" t="str">
        <f t="shared" ca="1" si="51"/>
        <v/>
      </c>
      <c r="L1037" s="8"/>
      <c r="M1037" s="8" t="str">
        <f t="shared" ca="1" si="50"/>
        <v>no</v>
      </c>
      <c r="Q1037" s="23" t="str" cm="1">
        <f t="array" aca="1" ref="Q1037" ca="1">_xlfn.IFS(J1037="no","no",$B$10="si","si")</f>
        <v>si</v>
      </c>
    </row>
    <row r="1038" spans="1:17" x14ac:dyDescent="0.3">
      <c r="A1038" s="64" t="s">
        <v>4214</v>
      </c>
      <c r="B1038" s="224" t="s">
        <v>44</v>
      </c>
      <c r="C1038" s="225" t="s">
        <v>4215</v>
      </c>
      <c r="D1038" s="38" t="s">
        <v>57</v>
      </c>
      <c r="E1038" s="37" t="s">
        <v>4216</v>
      </c>
      <c r="F1038" s="38" t="s">
        <v>69</v>
      </c>
      <c r="G1038" s="39" t="s">
        <v>4217</v>
      </c>
      <c r="H1038" s="40">
        <v>44335</v>
      </c>
      <c r="I1038" s="41">
        <f>Table16[[#This Row],[Fecha 
de 
expedición]]+1461</f>
        <v>45796</v>
      </c>
      <c r="J1038" s="244" t="str">
        <f t="shared" ca="1" si="49"/>
        <v>si</v>
      </c>
      <c r="K1038" s="8" t="str">
        <f t="shared" ca="1" si="51"/>
        <v/>
      </c>
      <c r="L1038" s="8"/>
      <c r="M1038" s="8" t="str">
        <f t="shared" ca="1" si="50"/>
        <v>no</v>
      </c>
      <c r="Q1038" s="23" t="str" cm="1">
        <f t="array" aca="1" ref="Q1038" ca="1">_xlfn.IFS(J1038="no","no",$B$10="si","si")</f>
        <v>si</v>
      </c>
    </row>
    <row r="1039" spans="1:17" x14ac:dyDescent="0.3">
      <c r="A1039" s="64" t="s">
        <v>4218</v>
      </c>
      <c r="B1039" s="224" t="s">
        <v>62</v>
      </c>
      <c r="C1039" s="225" t="s">
        <v>4219</v>
      </c>
      <c r="D1039" s="38" t="s">
        <v>57</v>
      </c>
      <c r="E1039" s="58" t="s">
        <v>4220</v>
      </c>
      <c r="F1039" s="38" t="s">
        <v>892</v>
      </c>
      <c r="G1039" s="39" t="s">
        <v>4221</v>
      </c>
      <c r="H1039" s="40">
        <v>42885</v>
      </c>
      <c r="I1039" s="41">
        <f>Table16[[#This Row],[Fecha 
de 
expedición]]+1461</f>
        <v>44346</v>
      </c>
      <c r="J1039" s="244" t="str">
        <f t="shared" ca="1" si="49"/>
        <v>no</v>
      </c>
      <c r="K1039" s="8" t="str">
        <f t="shared" ca="1" si="51"/>
        <v/>
      </c>
      <c r="L1039" s="8"/>
      <c r="M1039" s="8" t="str">
        <f t="shared" ca="1" si="50"/>
        <v>si</v>
      </c>
      <c r="Q1039" s="23" t="str" cm="1">
        <f t="array" aca="1" ref="Q1039" ca="1">_xlfn.IFS(J1039="no","no",$B$10="si","si")</f>
        <v>no</v>
      </c>
    </row>
    <row r="1040" spans="1:17" x14ac:dyDescent="0.3">
      <c r="A1040" s="64" t="s">
        <v>4222</v>
      </c>
      <c r="B1040" s="224" t="s">
        <v>44</v>
      </c>
      <c r="C1040" s="225" t="s">
        <v>4223</v>
      </c>
      <c r="D1040" s="38" t="s">
        <v>57</v>
      </c>
      <c r="E1040" s="37" t="s">
        <v>4224</v>
      </c>
      <c r="F1040" s="38" t="s">
        <v>155</v>
      </c>
      <c r="G1040" s="39" t="s">
        <v>4225</v>
      </c>
      <c r="H1040" s="40">
        <v>44279</v>
      </c>
      <c r="I1040" s="41">
        <f>Table16[[#This Row],[Fecha 
de 
expedición]]+1461</f>
        <v>45740</v>
      </c>
      <c r="J1040" s="244" t="str">
        <f t="shared" ca="1" si="49"/>
        <v>si</v>
      </c>
      <c r="K1040" s="8" t="str">
        <f t="shared" ca="1" si="51"/>
        <v/>
      </c>
      <c r="L1040" s="8"/>
      <c r="M1040" s="8" t="str">
        <f t="shared" ca="1" si="50"/>
        <v>no</v>
      </c>
      <c r="Q1040" s="23" t="str" cm="1">
        <f t="array" aca="1" ref="Q1040" ca="1">_xlfn.IFS(J1040="no","no",$B$10="si","si")</f>
        <v>si</v>
      </c>
    </row>
    <row r="1041" spans="1:17" x14ac:dyDescent="0.3">
      <c r="A1041" s="64" t="s">
        <v>4226</v>
      </c>
      <c r="B1041" s="224" t="s">
        <v>44</v>
      </c>
      <c r="C1041" s="225" t="s">
        <v>4227</v>
      </c>
      <c r="D1041" s="38" t="s">
        <v>57</v>
      </c>
      <c r="E1041" s="58" t="s">
        <v>4228</v>
      </c>
      <c r="F1041" s="38" t="s">
        <v>835</v>
      </c>
      <c r="G1041" s="39" t="s">
        <v>4229</v>
      </c>
      <c r="H1041" s="40">
        <v>44629</v>
      </c>
      <c r="I1041" s="41">
        <f>Table16[[#This Row],[Fecha 
de 
expedición]]+1461</f>
        <v>46090</v>
      </c>
      <c r="J1041" s="244" t="str">
        <f t="shared" ref="J1041:J1104" ca="1" si="52">IF(I1041&gt;=TODAY(),"si","no")</f>
        <v>si</v>
      </c>
      <c r="K1041" s="8" t="str">
        <f t="shared" ca="1" si="51"/>
        <v/>
      </c>
      <c r="L1041" s="8"/>
      <c r="M1041" s="8" t="str">
        <f t="shared" ref="M1041:M1104" ca="1" si="53">IF(AND(J1041="no",$B$10="si"),"si","no")</f>
        <v>no</v>
      </c>
      <c r="Q1041" s="23" t="str" cm="1">
        <f t="array" aca="1" ref="Q1041" ca="1">_xlfn.IFS(J1041="no","no",$B$10="si","si")</f>
        <v>si</v>
      </c>
    </row>
    <row r="1042" spans="1:17" x14ac:dyDescent="0.3">
      <c r="A1042" s="64" t="s">
        <v>4230</v>
      </c>
      <c r="B1042" s="224" t="s">
        <v>62</v>
      </c>
      <c r="C1042" s="225" t="s">
        <v>4231</v>
      </c>
      <c r="D1042" s="38" t="s">
        <v>57</v>
      </c>
      <c r="E1042" s="37" t="s">
        <v>4232</v>
      </c>
      <c r="F1042" s="38" t="s">
        <v>124</v>
      </c>
      <c r="G1042" s="39" t="s">
        <v>4233</v>
      </c>
      <c r="H1042" s="40">
        <v>44342</v>
      </c>
      <c r="I1042" s="41">
        <f>Table16[[#This Row],[Fecha 
de 
expedición]]+1461</f>
        <v>45803</v>
      </c>
      <c r="J1042" s="244" t="str">
        <f t="shared" ca="1" si="52"/>
        <v>si</v>
      </c>
      <c r="K1042" s="8" t="str">
        <f t="shared" ca="1" si="51"/>
        <v/>
      </c>
      <c r="L1042" s="8"/>
      <c r="M1042" s="8" t="str">
        <f t="shared" ca="1" si="53"/>
        <v>no</v>
      </c>
      <c r="Q1042" s="23" t="str" cm="1">
        <f t="array" aca="1" ref="Q1042" ca="1">_xlfn.IFS(J1042="no","no",$B$10="si","si")</f>
        <v>si</v>
      </c>
    </row>
    <row r="1043" spans="1:17" x14ac:dyDescent="0.3">
      <c r="A1043" s="64" t="s">
        <v>4234</v>
      </c>
      <c r="B1043" s="224" t="s">
        <v>62</v>
      </c>
      <c r="C1043" s="225" t="s">
        <v>4235</v>
      </c>
      <c r="D1043" s="38" t="s">
        <v>46</v>
      </c>
      <c r="E1043" s="37" t="s">
        <v>4236</v>
      </c>
      <c r="F1043" s="38" t="s">
        <v>835</v>
      </c>
      <c r="G1043" s="39" t="s">
        <v>4237</v>
      </c>
      <c r="H1043" s="40">
        <v>42907</v>
      </c>
      <c r="I1043" s="41">
        <f>Table16[[#This Row],[Fecha 
de 
expedición]]+1461</f>
        <v>44368</v>
      </c>
      <c r="J1043" s="244" t="str">
        <f t="shared" ca="1" si="52"/>
        <v>no</v>
      </c>
      <c r="K1043" s="8" t="str">
        <f t="shared" ca="1" si="51"/>
        <v/>
      </c>
      <c r="L1043" s="8"/>
      <c r="M1043" s="8" t="str">
        <f t="shared" ca="1" si="53"/>
        <v>si</v>
      </c>
      <c r="Q1043" s="23" t="str" cm="1">
        <f t="array" aca="1" ref="Q1043" ca="1">_xlfn.IFS(J1043="no","no",$B$10="si","si")</f>
        <v>no</v>
      </c>
    </row>
    <row r="1044" spans="1:17" x14ac:dyDescent="0.3">
      <c r="A1044" s="64" t="s">
        <v>4238</v>
      </c>
      <c r="B1044" s="224" t="s">
        <v>44</v>
      </c>
      <c r="C1044" s="225" t="s">
        <v>4239</v>
      </c>
      <c r="D1044" s="38" t="s">
        <v>57</v>
      </c>
      <c r="E1044" s="37" t="s">
        <v>4240</v>
      </c>
      <c r="F1044" s="38" t="s">
        <v>844</v>
      </c>
      <c r="G1044" s="39" t="s">
        <v>4241</v>
      </c>
      <c r="H1044" s="40">
        <v>44375</v>
      </c>
      <c r="I1044" s="41">
        <f>Table16[[#This Row],[Fecha 
de 
expedición]]+1461</f>
        <v>45836</v>
      </c>
      <c r="J1044" s="244" t="str">
        <f t="shared" ca="1" si="52"/>
        <v>si</v>
      </c>
      <c r="K1044" s="8" t="str">
        <f t="shared" ca="1" si="51"/>
        <v/>
      </c>
      <c r="L1044" s="8"/>
      <c r="M1044" s="8" t="str">
        <f t="shared" ca="1" si="53"/>
        <v>no</v>
      </c>
      <c r="Q1044" s="23" t="str" cm="1">
        <f t="array" aca="1" ref="Q1044" ca="1">_xlfn.IFS(J1044="no","no",$B$10="si","si")</f>
        <v>si</v>
      </c>
    </row>
    <row r="1045" spans="1:17" x14ac:dyDescent="0.3">
      <c r="A1045" s="64" t="s">
        <v>4242</v>
      </c>
      <c r="B1045" s="224" t="s">
        <v>44</v>
      </c>
      <c r="C1045" s="225" t="s">
        <v>4243</v>
      </c>
      <c r="D1045" s="38" t="s">
        <v>46</v>
      </c>
      <c r="E1045" s="37" t="s">
        <v>4244</v>
      </c>
      <c r="F1045" s="38" t="s">
        <v>74</v>
      </c>
      <c r="G1045" s="39" t="s">
        <v>4245</v>
      </c>
      <c r="H1045" s="40">
        <v>44363</v>
      </c>
      <c r="I1045" s="41">
        <f>Table16[[#This Row],[Fecha 
de 
expedición]]+1461</f>
        <v>45824</v>
      </c>
      <c r="J1045" s="244" t="str">
        <f t="shared" ca="1" si="52"/>
        <v>si</v>
      </c>
      <c r="K1045" s="8" t="str">
        <f t="shared" ca="1" si="51"/>
        <v/>
      </c>
      <c r="L1045" s="8"/>
      <c r="M1045" s="8" t="str">
        <f t="shared" ca="1" si="53"/>
        <v>no</v>
      </c>
      <c r="Q1045" s="23" t="str" cm="1">
        <f t="array" aca="1" ref="Q1045" ca="1">_xlfn.IFS(J1045="no","no",$B$10="si","si")</f>
        <v>si</v>
      </c>
    </row>
    <row r="1046" spans="1:17" x14ac:dyDescent="0.3">
      <c r="A1046" s="64" t="s">
        <v>4246</v>
      </c>
      <c r="B1046" s="224" t="s">
        <v>62</v>
      </c>
      <c r="C1046" s="225" t="s">
        <v>4247</v>
      </c>
      <c r="D1046" s="38" t="s">
        <v>46</v>
      </c>
      <c r="E1046" s="37" t="s">
        <v>4248</v>
      </c>
      <c r="F1046" s="38" t="s">
        <v>124</v>
      </c>
      <c r="G1046" s="39" t="s">
        <v>4249</v>
      </c>
      <c r="H1046" s="40">
        <v>42941</v>
      </c>
      <c r="I1046" s="41">
        <f>Table16[[#This Row],[Fecha 
de 
expedición]]+1461</f>
        <v>44402</v>
      </c>
      <c r="J1046" s="244" t="str">
        <f t="shared" ca="1" si="52"/>
        <v>no</v>
      </c>
      <c r="K1046" s="8" t="str">
        <f t="shared" ca="1" si="51"/>
        <v/>
      </c>
      <c r="L1046" s="8"/>
      <c r="M1046" s="8" t="str">
        <f t="shared" ca="1" si="53"/>
        <v>si</v>
      </c>
      <c r="Q1046" s="23" t="str" cm="1">
        <f t="array" aca="1" ref="Q1046" ca="1">_xlfn.IFS(J1046="no","no",$B$10="si","si")</f>
        <v>no</v>
      </c>
    </row>
    <row r="1047" spans="1:17" x14ac:dyDescent="0.3">
      <c r="A1047" s="64" t="s">
        <v>4250</v>
      </c>
      <c r="B1047" s="224" t="s">
        <v>44</v>
      </c>
      <c r="C1047" s="225" t="s">
        <v>4251</v>
      </c>
      <c r="D1047" s="38" t="s">
        <v>57</v>
      </c>
      <c r="E1047" s="37" t="s">
        <v>4252</v>
      </c>
      <c r="F1047" s="38" t="s">
        <v>129</v>
      </c>
      <c r="G1047" s="39" t="s">
        <v>4253</v>
      </c>
      <c r="H1047" s="40">
        <v>44764</v>
      </c>
      <c r="I1047" s="41">
        <f>Table16[[#This Row],[Fecha 
de 
expedición]]+1461</f>
        <v>46225</v>
      </c>
      <c r="J1047" s="244" t="str">
        <f t="shared" ca="1" si="52"/>
        <v>si</v>
      </c>
      <c r="K1047" s="8" t="str">
        <f t="shared" ca="1" si="51"/>
        <v/>
      </c>
      <c r="L1047" s="8"/>
      <c r="M1047" s="8" t="str">
        <f t="shared" ca="1" si="53"/>
        <v>no</v>
      </c>
      <c r="Q1047" s="23" t="str" cm="1">
        <f t="array" aca="1" ref="Q1047" ca="1">_xlfn.IFS(J1047="no","no",$B$10="si","si")</f>
        <v>si</v>
      </c>
    </row>
    <row r="1048" spans="1:17" x14ac:dyDescent="0.3">
      <c r="A1048" s="64" t="s">
        <v>4254</v>
      </c>
      <c r="B1048" s="224" t="s">
        <v>62</v>
      </c>
      <c r="C1048" s="225" t="s">
        <v>4255</v>
      </c>
      <c r="D1048" s="38" t="s">
        <v>57</v>
      </c>
      <c r="E1048" s="37"/>
      <c r="F1048" s="38" t="s">
        <v>430</v>
      </c>
      <c r="G1048" s="39" t="s">
        <v>4256</v>
      </c>
      <c r="H1048" s="40">
        <v>42941</v>
      </c>
      <c r="I1048" s="41">
        <f>Table16[[#This Row],[Fecha 
de 
expedición]]+1461</f>
        <v>44402</v>
      </c>
      <c r="J1048" s="244" t="str">
        <f t="shared" ca="1" si="52"/>
        <v>no</v>
      </c>
      <c r="K1048" s="8" t="str">
        <f t="shared" ca="1" si="51"/>
        <v/>
      </c>
      <c r="L1048" s="8"/>
      <c r="M1048" s="8" t="str">
        <f t="shared" ca="1" si="53"/>
        <v>si</v>
      </c>
      <c r="Q1048" s="23" t="str" cm="1">
        <f t="array" aca="1" ref="Q1048" ca="1">_xlfn.IFS(J1048="no","no",$B$10="si","si")</f>
        <v>no</v>
      </c>
    </row>
    <row r="1049" spans="1:17" x14ac:dyDescent="0.3">
      <c r="A1049" s="64" t="s">
        <v>4257</v>
      </c>
      <c r="B1049" s="224" t="s">
        <v>44</v>
      </c>
      <c r="C1049" s="225" t="s">
        <v>4258</v>
      </c>
      <c r="D1049" s="38" t="s">
        <v>57</v>
      </c>
      <c r="E1049" s="37" t="s">
        <v>4259</v>
      </c>
      <c r="F1049" s="38" t="s">
        <v>683</v>
      </c>
      <c r="G1049" s="39" t="s">
        <v>4260</v>
      </c>
      <c r="H1049" s="40">
        <v>44356</v>
      </c>
      <c r="I1049" s="41">
        <f>Table16[[#This Row],[Fecha 
de 
expedición]]+1461</f>
        <v>45817</v>
      </c>
      <c r="J1049" s="244" t="str">
        <f t="shared" ca="1" si="52"/>
        <v>si</v>
      </c>
      <c r="K1049" s="8" t="str">
        <f t="shared" ca="1" si="51"/>
        <v/>
      </c>
      <c r="L1049" s="8"/>
      <c r="M1049" s="8" t="str">
        <f t="shared" ca="1" si="53"/>
        <v>no</v>
      </c>
      <c r="Q1049" s="23" t="str" cm="1">
        <f t="array" aca="1" ref="Q1049" ca="1">_xlfn.IFS(J1049="no","no",$B$10="si","si")</f>
        <v>si</v>
      </c>
    </row>
    <row r="1050" spans="1:17" x14ac:dyDescent="0.3">
      <c r="A1050" s="64" t="s">
        <v>4261</v>
      </c>
      <c r="B1050" s="224" t="s">
        <v>44</v>
      </c>
      <c r="C1050" s="225" t="s">
        <v>4262</v>
      </c>
      <c r="D1050" s="38" t="s">
        <v>57</v>
      </c>
      <c r="E1050" s="37" t="s">
        <v>4263</v>
      </c>
      <c r="F1050" s="38" t="s">
        <v>402</v>
      </c>
      <c r="G1050" s="39" t="s">
        <v>4264</v>
      </c>
      <c r="H1050" s="40">
        <v>44356</v>
      </c>
      <c r="I1050" s="41">
        <f>Table16[[#This Row],[Fecha 
de 
expedición]]+1461</f>
        <v>45817</v>
      </c>
      <c r="J1050" s="244" t="str">
        <f t="shared" ca="1" si="52"/>
        <v>si</v>
      </c>
      <c r="K1050" s="8" t="str">
        <f t="shared" ca="1" si="51"/>
        <v/>
      </c>
      <c r="L1050" s="8"/>
      <c r="M1050" s="8" t="str">
        <f t="shared" ca="1" si="53"/>
        <v>no</v>
      </c>
      <c r="Q1050" s="23" t="str" cm="1">
        <f t="array" aca="1" ref="Q1050" ca="1">_xlfn.IFS(J1050="no","no",$B$10="si","si")</f>
        <v>si</v>
      </c>
    </row>
    <row r="1051" spans="1:17" x14ac:dyDescent="0.3">
      <c r="A1051" s="64" t="s">
        <v>4265</v>
      </c>
      <c r="B1051" s="224" t="s">
        <v>62</v>
      </c>
      <c r="C1051" s="225" t="s">
        <v>4266</v>
      </c>
      <c r="D1051" s="38" t="s">
        <v>57</v>
      </c>
      <c r="E1051" s="37" t="s">
        <v>4267</v>
      </c>
      <c r="F1051" s="38" t="s">
        <v>237</v>
      </c>
      <c r="G1051" s="39" t="s">
        <v>4268</v>
      </c>
      <c r="H1051" s="40">
        <v>44477</v>
      </c>
      <c r="I1051" s="41">
        <f>Table16[[#This Row],[Fecha 
de 
expedición]]+1461</f>
        <v>45938</v>
      </c>
      <c r="J1051" s="244" t="str">
        <f t="shared" ca="1" si="52"/>
        <v>si</v>
      </c>
      <c r="K1051" s="8" t="str">
        <f t="shared" ca="1" si="51"/>
        <v/>
      </c>
      <c r="L1051" s="8"/>
      <c r="M1051" s="8" t="str">
        <f t="shared" ca="1" si="53"/>
        <v>no</v>
      </c>
      <c r="Q1051" s="23" t="str" cm="1">
        <f t="array" aca="1" ref="Q1051" ca="1">_xlfn.IFS(J1051="no","no",$B$10="si","si")</f>
        <v>si</v>
      </c>
    </row>
    <row r="1052" spans="1:17" x14ac:dyDescent="0.3">
      <c r="A1052" s="64" t="s">
        <v>4269</v>
      </c>
      <c r="B1052" s="224" t="s">
        <v>44</v>
      </c>
      <c r="C1052" s="225" t="s">
        <v>4270</v>
      </c>
      <c r="D1052" s="38" t="s">
        <v>57</v>
      </c>
      <c r="E1052" s="37" t="s">
        <v>4271</v>
      </c>
      <c r="F1052" s="38" t="s">
        <v>1393</v>
      </c>
      <c r="G1052" s="39" t="s">
        <v>4272</v>
      </c>
      <c r="H1052" s="40">
        <v>44516</v>
      </c>
      <c r="I1052" s="41">
        <f>Table16[[#This Row],[Fecha 
de 
expedición]]+1461</f>
        <v>45977</v>
      </c>
      <c r="J1052" s="244" t="str">
        <f t="shared" ca="1" si="52"/>
        <v>si</v>
      </c>
      <c r="K1052" s="8" t="str">
        <f t="shared" ca="1" si="51"/>
        <v/>
      </c>
      <c r="L1052" s="8"/>
      <c r="M1052" s="8" t="str">
        <f t="shared" ca="1" si="53"/>
        <v>no</v>
      </c>
      <c r="Q1052" s="23" t="str" cm="1">
        <f t="array" aca="1" ref="Q1052" ca="1">_xlfn.IFS(J1052="no","no",$B$10="si","si")</f>
        <v>si</v>
      </c>
    </row>
    <row r="1053" spans="1:17" x14ac:dyDescent="0.3">
      <c r="A1053" s="64" t="s">
        <v>4273</v>
      </c>
      <c r="B1053" s="224" t="s">
        <v>44</v>
      </c>
      <c r="C1053" s="225" t="s">
        <v>4274</v>
      </c>
      <c r="D1053" s="38" t="s">
        <v>57</v>
      </c>
      <c r="E1053" s="37" t="s">
        <v>4275</v>
      </c>
      <c r="F1053" s="38" t="s">
        <v>237</v>
      </c>
      <c r="G1053" s="39" t="s">
        <v>4276</v>
      </c>
      <c r="H1053" s="40">
        <v>44497</v>
      </c>
      <c r="I1053" s="41">
        <f>Table16[[#This Row],[Fecha 
de 
expedición]]+1461</f>
        <v>45958</v>
      </c>
      <c r="J1053" s="244" t="str">
        <f t="shared" ca="1" si="52"/>
        <v>si</v>
      </c>
      <c r="K1053" s="8" t="str">
        <f t="shared" ca="1" si="51"/>
        <v/>
      </c>
      <c r="L1053" s="8"/>
      <c r="M1053" s="8" t="str">
        <f t="shared" ca="1" si="53"/>
        <v>no</v>
      </c>
      <c r="Q1053" s="23" t="str" cm="1">
        <f t="array" aca="1" ref="Q1053" ca="1">_xlfn.IFS(J1053="no","no",$B$10="si","si")</f>
        <v>si</v>
      </c>
    </row>
    <row r="1054" spans="1:17" x14ac:dyDescent="0.3">
      <c r="A1054" s="64" t="s">
        <v>4277</v>
      </c>
      <c r="B1054" s="224" t="s">
        <v>62</v>
      </c>
      <c r="C1054" s="225" t="s">
        <v>4278</v>
      </c>
      <c r="D1054" s="38" t="s">
        <v>57</v>
      </c>
      <c r="E1054" s="37" t="s">
        <v>4279</v>
      </c>
      <c r="F1054" s="38" t="s">
        <v>237</v>
      </c>
      <c r="G1054" s="39" t="s">
        <v>4280</v>
      </c>
      <c r="H1054" s="40">
        <v>43049</v>
      </c>
      <c r="I1054" s="41">
        <f>Table16[[#This Row],[Fecha 
de 
expedición]]+1461</f>
        <v>44510</v>
      </c>
      <c r="J1054" s="244" t="str">
        <f t="shared" ca="1" si="52"/>
        <v>no</v>
      </c>
      <c r="K1054" s="8" t="str">
        <f t="shared" ca="1" si="51"/>
        <v/>
      </c>
      <c r="L1054" s="8"/>
      <c r="M1054" s="8" t="str">
        <f t="shared" ca="1" si="53"/>
        <v>si</v>
      </c>
      <c r="Q1054" s="23" t="str" cm="1">
        <f t="array" aca="1" ref="Q1054" ca="1">_xlfn.IFS(J1054="no","no",$B$10="si","si")</f>
        <v>no</v>
      </c>
    </row>
    <row r="1055" spans="1:17" x14ac:dyDescent="0.3">
      <c r="A1055" s="64" t="s">
        <v>4281</v>
      </c>
      <c r="B1055" s="224" t="s">
        <v>62</v>
      </c>
      <c r="C1055" s="225" t="s">
        <v>4282</v>
      </c>
      <c r="D1055" s="38" t="s">
        <v>46</v>
      </c>
      <c r="E1055" s="37" t="s">
        <v>4283</v>
      </c>
      <c r="F1055" s="38" t="s">
        <v>89</v>
      </c>
      <c r="G1055" s="39" t="s">
        <v>4284</v>
      </c>
      <c r="H1055" s="40">
        <v>43049</v>
      </c>
      <c r="I1055" s="41">
        <f>Table16[[#This Row],[Fecha 
de 
expedición]]+1461</f>
        <v>44510</v>
      </c>
      <c r="J1055" s="244" t="str">
        <f t="shared" ca="1" si="52"/>
        <v>no</v>
      </c>
      <c r="K1055" s="8" t="str">
        <f t="shared" ref="K1055:K1118" ca="1" si="54">IF(ABS(_xlfn.DAYS(TODAY(),I1055))&lt;$B$9,"Debe renovar licencia luego de curso de 8 horas","")</f>
        <v/>
      </c>
      <c r="L1055" s="8"/>
      <c r="M1055" s="8" t="str">
        <f t="shared" ca="1" si="53"/>
        <v>si</v>
      </c>
      <c r="Q1055" s="23" t="str" cm="1">
        <f t="array" aca="1" ref="Q1055" ca="1">_xlfn.IFS(J1055="no","no",$B$10="si","si")</f>
        <v>no</v>
      </c>
    </row>
    <row r="1056" spans="1:17" x14ac:dyDescent="0.3">
      <c r="A1056" s="64" t="s">
        <v>4285</v>
      </c>
      <c r="B1056" s="224" t="s">
        <v>62</v>
      </c>
      <c r="C1056" s="225" t="s">
        <v>4286</v>
      </c>
      <c r="D1056" s="38" t="s">
        <v>46</v>
      </c>
      <c r="E1056" s="37" t="s">
        <v>4287</v>
      </c>
      <c r="F1056" s="38" t="s">
        <v>194</v>
      </c>
      <c r="G1056" s="39" t="s">
        <v>4288</v>
      </c>
      <c r="H1056" s="40">
        <v>43049</v>
      </c>
      <c r="I1056" s="41">
        <f>Table16[[#This Row],[Fecha 
de 
expedición]]+1461</f>
        <v>44510</v>
      </c>
      <c r="J1056" s="244" t="str">
        <f t="shared" ca="1" si="52"/>
        <v>no</v>
      </c>
      <c r="K1056" s="8" t="str">
        <f t="shared" ca="1" si="54"/>
        <v/>
      </c>
      <c r="L1056" s="8"/>
      <c r="M1056" s="8" t="str">
        <f t="shared" ca="1" si="53"/>
        <v>si</v>
      </c>
      <c r="Q1056" s="23" t="str" cm="1">
        <f t="array" aca="1" ref="Q1056" ca="1">_xlfn.IFS(J1056="no","no",$B$10="si","si")</f>
        <v>no</v>
      </c>
    </row>
    <row r="1057" spans="1:17" x14ac:dyDescent="0.3">
      <c r="A1057" s="64" t="s">
        <v>4289</v>
      </c>
      <c r="B1057" s="224" t="s">
        <v>44</v>
      </c>
      <c r="C1057" s="225" t="s">
        <v>4290</v>
      </c>
      <c r="D1057" s="38" t="s">
        <v>57</v>
      </c>
      <c r="E1057" s="37" t="s">
        <v>4291</v>
      </c>
      <c r="F1057" s="38" t="s">
        <v>155</v>
      </c>
      <c r="G1057" s="39" t="s">
        <v>4292</v>
      </c>
      <c r="H1057" s="40">
        <v>44516</v>
      </c>
      <c r="I1057" s="41">
        <f>Table16[[#This Row],[Fecha 
de 
expedición]]+1461</f>
        <v>45977</v>
      </c>
      <c r="J1057" s="244" t="str">
        <f t="shared" ca="1" si="52"/>
        <v>si</v>
      </c>
      <c r="K1057" s="8" t="str">
        <f t="shared" ca="1" si="54"/>
        <v/>
      </c>
      <c r="L1057" s="8"/>
      <c r="M1057" s="8" t="str">
        <f t="shared" ca="1" si="53"/>
        <v>no</v>
      </c>
      <c r="Q1057" s="23" t="str" cm="1">
        <f t="array" aca="1" ref="Q1057" ca="1">_xlfn.IFS(J1057="no","no",$B$10="si","si")</f>
        <v>si</v>
      </c>
    </row>
    <row r="1058" spans="1:17" x14ac:dyDescent="0.3">
      <c r="A1058" s="64" t="s">
        <v>4293</v>
      </c>
      <c r="B1058" s="224" t="s">
        <v>62</v>
      </c>
      <c r="C1058" s="225" t="s">
        <v>4294</v>
      </c>
      <c r="D1058" s="38" t="s">
        <v>46</v>
      </c>
      <c r="E1058" s="37" t="s">
        <v>4295</v>
      </c>
      <c r="F1058" s="38" t="s">
        <v>155</v>
      </c>
      <c r="G1058" s="39" t="s">
        <v>4296</v>
      </c>
      <c r="H1058" s="40">
        <v>43070</v>
      </c>
      <c r="I1058" s="41">
        <f>Table16[[#This Row],[Fecha 
de 
expedición]]+1461</f>
        <v>44531</v>
      </c>
      <c r="J1058" s="244" t="str">
        <f t="shared" ca="1" si="52"/>
        <v>no</v>
      </c>
      <c r="K1058" s="8" t="str">
        <f t="shared" ca="1" si="54"/>
        <v/>
      </c>
      <c r="L1058" s="8"/>
      <c r="M1058" s="8" t="str">
        <f t="shared" ca="1" si="53"/>
        <v>si</v>
      </c>
      <c r="Q1058" s="23" t="str" cm="1">
        <f t="array" aca="1" ref="Q1058" ca="1">_xlfn.IFS(J1058="no","no",$B$10="si","si")</f>
        <v>no</v>
      </c>
    </row>
    <row r="1059" spans="1:17" x14ac:dyDescent="0.3">
      <c r="A1059" s="64" t="s">
        <v>4297</v>
      </c>
      <c r="B1059" s="224" t="s">
        <v>44</v>
      </c>
      <c r="C1059" s="225" t="s">
        <v>4298</v>
      </c>
      <c r="D1059" s="38" t="s">
        <v>57</v>
      </c>
      <c r="E1059" s="58" t="s">
        <v>4299</v>
      </c>
      <c r="F1059" s="38" t="s">
        <v>555</v>
      </c>
      <c r="G1059" s="39" t="s">
        <v>4300</v>
      </c>
      <c r="H1059" s="40">
        <v>44804</v>
      </c>
      <c r="I1059" s="41">
        <f>Table16[[#This Row],[Fecha 
de 
expedición]]+1461</f>
        <v>46265</v>
      </c>
      <c r="J1059" s="244" t="str">
        <f t="shared" ca="1" si="52"/>
        <v>si</v>
      </c>
      <c r="K1059" s="8" t="str">
        <f t="shared" ca="1" si="54"/>
        <v/>
      </c>
      <c r="L1059" s="8"/>
      <c r="M1059" s="8" t="str">
        <f t="shared" ca="1" si="53"/>
        <v>no</v>
      </c>
      <c r="Q1059" s="23" t="str" cm="1">
        <f t="array" aca="1" ref="Q1059" ca="1">_xlfn.IFS(J1059="no","no",$B$10="si","si")</f>
        <v>si</v>
      </c>
    </row>
    <row r="1060" spans="1:17" x14ac:dyDescent="0.3">
      <c r="A1060" s="64" t="s">
        <v>4301</v>
      </c>
      <c r="B1060" s="224" t="s">
        <v>44</v>
      </c>
      <c r="C1060" s="225" t="s">
        <v>4302</v>
      </c>
      <c r="D1060" s="38" t="s">
        <v>57</v>
      </c>
      <c r="E1060" s="37" t="s">
        <v>4303</v>
      </c>
      <c r="F1060" s="38" t="s">
        <v>887</v>
      </c>
      <c r="G1060" s="39" t="s">
        <v>4304</v>
      </c>
      <c r="H1060" s="40">
        <v>44516</v>
      </c>
      <c r="I1060" s="41">
        <f>Table16[[#This Row],[Fecha 
de 
expedición]]+1461</f>
        <v>45977</v>
      </c>
      <c r="J1060" s="244" t="str">
        <f t="shared" ca="1" si="52"/>
        <v>si</v>
      </c>
      <c r="K1060" s="8" t="str">
        <f t="shared" ca="1" si="54"/>
        <v/>
      </c>
      <c r="L1060" s="8"/>
      <c r="M1060" s="8" t="str">
        <f t="shared" ca="1" si="53"/>
        <v>no</v>
      </c>
      <c r="Q1060" s="23" t="str" cm="1">
        <f t="array" aca="1" ref="Q1060" ca="1">_xlfn.IFS(J1060="no","no",$B$10="si","si")</f>
        <v>si</v>
      </c>
    </row>
    <row r="1061" spans="1:17" x14ac:dyDescent="0.3">
      <c r="A1061" s="64" t="s">
        <v>4305</v>
      </c>
      <c r="B1061" s="224" t="s">
        <v>44</v>
      </c>
      <c r="C1061" s="225" t="s">
        <v>4306</v>
      </c>
      <c r="D1061" s="38" t="s">
        <v>57</v>
      </c>
      <c r="E1061" s="37" t="s">
        <v>4307</v>
      </c>
      <c r="F1061" s="38" t="s">
        <v>655</v>
      </c>
      <c r="G1061" s="39" t="s">
        <v>4308</v>
      </c>
      <c r="H1061" s="40">
        <v>44539</v>
      </c>
      <c r="I1061" s="41">
        <f>Table16[[#This Row],[Fecha 
de 
expedición]]+1461</f>
        <v>46000</v>
      </c>
      <c r="J1061" s="244" t="str">
        <f t="shared" ca="1" si="52"/>
        <v>si</v>
      </c>
      <c r="K1061" s="8" t="str">
        <f t="shared" ca="1" si="54"/>
        <v/>
      </c>
      <c r="L1061" s="8"/>
      <c r="M1061" s="8" t="str">
        <f t="shared" ca="1" si="53"/>
        <v>no</v>
      </c>
      <c r="Q1061" s="23" t="str" cm="1">
        <f t="array" aca="1" ref="Q1061" ca="1">_xlfn.IFS(J1061="no","no",$B$10="si","si")</f>
        <v>si</v>
      </c>
    </row>
    <row r="1062" spans="1:17" x14ac:dyDescent="0.3">
      <c r="A1062" s="64" t="s">
        <v>4309</v>
      </c>
      <c r="B1062" s="224" t="s">
        <v>44</v>
      </c>
      <c r="C1062" s="225" t="s">
        <v>4310</v>
      </c>
      <c r="D1062" s="38" t="s">
        <v>57</v>
      </c>
      <c r="E1062" s="37" t="s">
        <v>4311</v>
      </c>
      <c r="F1062" s="38" t="s">
        <v>1053</v>
      </c>
      <c r="G1062" s="39" t="s">
        <v>4312</v>
      </c>
      <c r="H1062" s="40">
        <v>44516</v>
      </c>
      <c r="I1062" s="41">
        <f>Table16[[#This Row],[Fecha 
de 
expedición]]+1461</f>
        <v>45977</v>
      </c>
      <c r="J1062" s="244" t="str">
        <f t="shared" ca="1" si="52"/>
        <v>si</v>
      </c>
      <c r="K1062" s="8" t="str">
        <f t="shared" ca="1" si="54"/>
        <v/>
      </c>
      <c r="L1062" s="8"/>
      <c r="M1062" s="8" t="str">
        <f t="shared" ca="1" si="53"/>
        <v>no</v>
      </c>
      <c r="Q1062" s="23" t="str" cm="1">
        <f t="array" aca="1" ref="Q1062" ca="1">_xlfn.IFS(J1062="no","no",$B$10="si","si")</f>
        <v>si</v>
      </c>
    </row>
    <row r="1063" spans="1:17" x14ac:dyDescent="0.3">
      <c r="A1063" s="64" t="s">
        <v>4313</v>
      </c>
      <c r="B1063" s="224" t="s">
        <v>44</v>
      </c>
      <c r="C1063" s="225" t="s">
        <v>4314</v>
      </c>
      <c r="D1063" s="38" t="s">
        <v>57</v>
      </c>
      <c r="E1063" s="37" t="s">
        <v>4315</v>
      </c>
      <c r="F1063" s="38" t="s">
        <v>114</v>
      </c>
      <c r="G1063" s="39" t="s">
        <v>4316</v>
      </c>
      <c r="H1063" s="40">
        <v>44280</v>
      </c>
      <c r="I1063" s="41">
        <f>Table16[[#This Row],[Fecha 
de 
expedición]]+1461</f>
        <v>45741</v>
      </c>
      <c r="J1063" s="244" t="str">
        <f t="shared" ca="1" si="52"/>
        <v>si</v>
      </c>
      <c r="K1063" s="8" t="str">
        <f t="shared" ca="1" si="54"/>
        <v/>
      </c>
      <c r="L1063" s="8"/>
      <c r="M1063" s="8" t="str">
        <f t="shared" ca="1" si="53"/>
        <v>no</v>
      </c>
      <c r="Q1063" s="23" t="str" cm="1">
        <f t="array" aca="1" ref="Q1063" ca="1">_xlfn.IFS(J1063="no","no",$B$10="si","si")</f>
        <v>si</v>
      </c>
    </row>
    <row r="1064" spans="1:17" x14ac:dyDescent="0.3">
      <c r="A1064" s="64" t="s">
        <v>4317</v>
      </c>
      <c r="B1064" s="224" t="s">
        <v>62</v>
      </c>
      <c r="C1064" s="225" t="s">
        <v>4318</v>
      </c>
      <c r="D1064" s="38" t="s">
        <v>57</v>
      </c>
      <c r="E1064" s="37" t="s">
        <v>4319</v>
      </c>
      <c r="F1064" s="38" t="s">
        <v>168</v>
      </c>
      <c r="G1064" s="39" t="s">
        <v>4320</v>
      </c>
      <c r="H1064" s="40">
        <v>43110</v>
      </c>
      <c r="I1064" s="41">
        <f>Table16[[#This Row],[Fecha 
de 
expedición]]+1461</f>
        <v>44571</v>
      </c>
      <c r="J1064" s="244" t="str">
        <f t="shared" ca="1" si="52"/>
        <v>no</v>
      </c>
      <c r="K1064" s="8" t="str">
        <f t="shared" ca="1" si="54"/>
        <v/>
      </c>
      <c r="L1064" s="8"/>
      <c r="M1064" s="8" t="str">
        <f t="shared" ca="1" si="53"/>
        <v>si</v>
      </c>
      <c r="Q1064" s="23" t="str" cm="1">
        <f t="array" aca="1" ref="Q1064" ca="1">_xlfn.IFS(J1064="no","no",$B$10="si","si")</f>
        <v>no</v>
      </c>
    </row>
    <row r="1065" spans="1:17" x14ac:dyDescent="0.3">
      <c r="A1065" s="64" t="s">
        <v>4321</v>
      </c>
      <c r="B1065" s="224" t="s">
        <v>44</v>
      </c>
      <c r="C1065" s="225" t="s">
        <v>4322</v>
      </c>
      <c r="D1065" s="38" t="s">
        <v>57</v>
      </c>
      <c r="E1065" s="37" t="s">
        <v>4323</v>
      </c>
      <c r="F1065" s="38" t="s">
        <v>1349</v>
      </c>
      <c r="G1065" s="39" t="s">
        <v>4324</v>
      </c>
      <c r="H1065" s="40">
        <v>44866</v>
      </c>
      <c r="I1065" s="41">
        <f>Table16[[#This Row],[Fecha 
de 
expedición]]+1461</f>
        <v>46327</v>
      </c>
      <c r="J1065" s="244" t="str">
        <f t="shared" ca="1" si="52"/>
        <v>si</v>
      </c>
      <c r="K1065" s="8" t="str">
        <f t="shared" ca="1" si="54"/>
        <v/>
      </c>
      <c r="L1065" s="8"/>
      <c r="M1065" s="8" t="str">
        <f t="shared" ca="1" si="53"/>
        <v>no</v>
      </c>
      <c r="Q1065" s="23" t="str" cm="1">
        <f t="array" aca="1" ref="Q1065" ca="1">_xlfn.IFS(J1065="no","no",$B$10="si","si")</f>
        <v>si</v>
      </c>
    </row>
    <row r="1066" spans="1:17" x14ac:dyDescent="0.3">
      <c r="A1066" s="64" t="s">
        <v>4325</v>
      </c>
      <c r="B1066" s="224" t="s">
        <v>44</v>
      </c>
      <c r="C1066" s="225" t="s">
        <v>4326</v>
      </c>
      <c r="D1066" s="38" t="s">
        <v>57</v>
      </c>
      <c r="E1066" s="37" t="s">
        <v>4327</v>
      </c>
      <c r="F1066" s="38" t="s">
        <v>1393</v>
      </c>
      <c r="G1066" s="39" t="s">
        <v>4328</v>
      </c>
      <c r="H1066" s="40">
        <v>44539</v>
      </c>
      <c r="I1066" s="41">
        <f>Table16[[#This Row],[Fecha 
de 
expedición]]+1461</f>
        <v>46000</v>
      </c>
      <c r="J1066" s="244" t="str">
        <f t="shared" ca="1" si="52"/>
        <v>si</v>
      </c>
      <c r="K1066" s="8" t="str">
        <f t="shared" ca="1" si="54"/>
        <v/>
      </c>
      <c r="L1066" s="8"/>
      <c r="M1066" s="8" t="str">
        <f t="shared" ca="1" si="53"/>
        <v>no</v>
      </c>
      <c r="Q1066" s="23" t="str" cm="1">
        <f t="array" aca="1" ref="Q1066" ca="1">_xlfn.IFS(J1066="no","no",$B$10="si","si")</f>
        <v>si</v>
      </c>
    </row>
    <row r="1067" spans="1:17" x14ac:dyDescent="0.3">
      <c r="A1067" s="64" t="s">
        <v>4329</v>
      </c>
      <c r="B1067" s="224" t="s">
        <v>44</v>
      </c>
      <c r="C1067" s="225" t="s">
        <v>4330</v>
      </c>
      <c r="D1067" s="38" t="s">
        <v>57</v>
      </c>
      <c r="E1067" s="37" t="s">
        <v>4331</v>
      </c>
      <c r="F1067" s="38" t="s">
        <v>109</v>
      </c>
      <c r="G1067" s="39" t="s">
        <v>4332</v>
      </c>
      <c r="H1067" s="40">
        <v>44573</v>
      </c>
      <c r="I1067" s="41">
        <f>Table16[[#This Row],[Fecha 
de 
expedición]]+1461</f>
        <v>46034</v>
      </c>
      <c r="J1067" s="244" t="str">
        <f t="shared" ca="1" si="52"/>
        <v>si</v>
      </c>
      <c r="K1067" s="8" t="str">
        <f t="shared" ca="1" si="54"/>
        <v/>
      </c>
      <c r="L1067" s="8"/>
      <c r="M1067" s="8" t="str">
        <f t="shared" ca="1" si="53"/>
        <v>no</v>
      </c>
      <c r="Q1067" s="23" t="str" cm="1">
        <f t="array" aca="1" ref="Q1067" ca="1">_xlfn.IFS(J1067="no","no",$B$10="si","si")</f>
        <v>si</v>
      </c>
    </row>
    <row r="1068" spans="1:17" x14ac:dyDescent="0.3">
      <c r="A1068" s="64" t="s">
        <v>4333</v>
      </c>
      <c r="B1068" s="224" t="s">
        <v>62</v>
      </c>
      <c r="C1068" s="225" t="s">
        <v>4334</v>
      </c>
      <c r="D1068" s="38" t="s">
        <v>57</v>
      </c>
      <c r="E1068" s="50" t="s">
        <v>4335</v>
      </c>
      <c r="F1068" s="38" t="s">
        <v>443</v>
      </c>
      <c r="G1068" s="39" t="s">
        <v>9974</v>
      </c>
      <c r="H1068" s="40">
        <v>43139</v>
      </c>
      <c r="I1068" s="41">
        <f>Table16[[#This Row],[Fecha 
de 
expedición]]+1461</f>
        <v>44600</v>
      </c>
      <c r="J1068" s="244" t="str">
        <f t="shared" ca="1" si="52"/>
        <v>no</v>
      </c>
      <c r="K1068" s="8" t="str">
        <f t="shared" ca="1" si="54"/>
        <v/>
      </c>
      <c r="L1068" s="8"/>
      <c r="M1068" s="8" t="str">
        <f t="shared" ca="1" si="53"/>
        <v>si</v>
      </c>
      <c r="Q1068" s="23" t="str" cm="1">
        <f t="array" aca="1" ref="Q1068" ca="1">_xlfn.IFS(J1068="no","no",$B$10="si","si")</f>
        <v>no</v>
      </c>
    </row>
    <row r="1069" spans="1:17" x14ac:dyDescent="0.3">
      <c r="A1069" s="61" t="s">
        <v>4333</v>
      </c>
      <c r="B1069" s="224" t="s">
        <v>44</v>
      </c>
      <c r="C1069" s="225" t="s">
        <v>4334</v>
      </c>
      <c r="D1069" s="38" t="s">
        <v>57</v>
      </c>
      <c r="E1069" s="235" t="s">
        <v>4335</v>
      </c>
      <c r="F1069" s="38" t="s">
        <v>443</v>
      </c>
      <c r="G1069" s="39" t="s">
        <v>4336</v>
      </c>
      <c r="H1069" s="81">
        <v>44566</v>
      </c>
      <c r="I1069" s="84">
        <f>Table16[[#This Row],[Fecha 
de 
expedición]]+1461</f>
        <v>46027</v>
      </c>
      <c r="J1069" s="244" t="str">
        <f t="shared" ca="1" si="52"/>
        <v>si</v>
      </c>
      <c r="K1069" s="8" t="str">
        <f t="shared" ca="1" si="54"/>
        <v/>
      </c>
      <c r="L1069" s="8"/>
      <c r="M1069" s="8" t="str">
        <f t="shared" ca="1" si="53"/>
        <v>no</v>
      </c>
      <c r="Q1069" s="23" t="str" cm="1">
        <f t="array" aca="1" ref="Q1069" ca="1">_xlfn.IFS(J1069="no","no",$B$10="si","si")</f>
        <v>si</v>
      </c>
    </row>
    <row r="1070" spans="1:17" x14ac:dyDescent="0.3">
      <c r="A1070" s="64" t="s">
        <v>4337</v>
      </c>
      <c r="B1070" s="224" t="s">
        <v>44</v>
      </c>
      <c r="C1070" s="225" t="s">
        <v>4338</v>
      </c>
      <c r="D1070" s="38" t="s">
        <v>57</v>
      </c>
      <c r="E1070" s="37" t="s">
        <v>4339</v>
      </c>
      <c r="F1070" s="38" t="s">
        <v>443</v>
      </c>
      <c r="G1070" s="39" t="s">
        <v>4340</v>
      </c>
      <c r="H1070" s="40">
        <v>44573</v>
      </c>
      <c r="I1070" s="41">
        <f>Table16[[#This Row],[Fecha 
de 
expedición]]+1461</f>
        <v>46034</v>
      </c>
      <c r="J1070" s="244" t="str">
        <f t="shared" ca="1" si="52"/>
        <v>si</v>
      </c>
      <c r="K1070" s="8" t="str">
        <f t="shared" ca="1" si="54"/>
        <v/>
      </c>
      <c r="L1070" s="8"/>
      <c r="M1070" s="8" t="str">
        <f t="shared" ca="1" si="53"/>
        <v>no</v>
      </c>
      <c r="Q1070" s="23" t="str" cm="1">
        <f t="array" aca="1" ref="Q1070" ca="1">_xlfn.IFS(J1070="no","no",$B$10="si","si")</f>
        <v>si</v>
      </c>
    </row>
    <row r="1071" spans="1:17" x14ac:dyDescent="0.3">
      <c r="A1071" s="64" t="s">
        <v>4341</v>
      </c>
      <c r="B1071" s="224" t="s">
        <v>44</v>
      </c>
      <c r="C1071" s="225" t="s">
        <v>4342</v>
      </c>
      <c r="D1071" s="38" t="s">
        <v>57</v>
      </c>
      <c r="E1071" s="37" t="s">
        <v>4343</v>
      </c>
      <c r="F1071" s="38" t="s">
        <v>683</v>
      </c>
      <c r="G1071" s="39" t="s">
        <v>4344</v>
      </c>
      <c r="H1071" s="40">
        <v>44783</v>
      </c>
      <c r="I1071" s="41">
        <f>Table16[[#This Row],[Fecha 
de 
expedición]]+1461</f>
        <v>46244</v>
      </c>
      <c r="J1071" s="244" t="str">
        <f t="shared" ca="1" si="52"/>
        <v>si</v>
      </c>
      <c r="K1071" s="8" t="str">
        <f t="shared" ca="1" si="54"/>
        <v/>
      </c>
      <c r="L1071" s="8"/>
      <c r="M1071" s="8" t="str">
        <f t="shared" ca="1" si="53"/>
        <v>no</v>
      </c>
      <c r="Q1071" s="23" t="str" cm="1">
        <f t="array" aca="1" ref="Q1071" ca="1">_xlfn.IFS(J1071="no","no",$B$10="si","si")</f>
        <v>si</v>
      </c>
    </row>
    <row r="1072" spans="1:17" x14ac:dyDescent="0.3">
      <c r="A1072" s="64" t="s">
        <v>4345</v>
      </c>
      <c r="B1072" s="224" t="s">
        <v>44</v>
      </c>
      <c r="C1072" s="225" t="s">
        <v>4346</v>
      </c>
      <c r="D1072" s="38" t="s">
        <v>57</v>
      </c>
      <c r="E1072" s="37" t="s">
        <v>4347</v>
      </c>
      <c r="F1072" s="38" t="s">
        <v>4348</v>
      </c>
      <c r="G1072" s="39" t="s">
        <v>4349</v>
      </c>
      <c r="H1072" s="40">
        <v>44621</v>
      </c>
      <c r="I1072" s="41">
        <f>Table16[[#This Row],[Fecha 
de 
expedición]]+1461</f>
        <v>46082</v>
      </c>
      <c r="J1072" s="244" t="str">
        <f t="shared" ca="1" si="52"/>
        <v>si</v>
      </c>
      <c r="K1072" s="8" t="str">
        <f t="shared" ca="1" si="54"/>
        <v/>
      </c>
      <c r="L1072" s="8"/>
      <c r="M1072" s="8" t="str">
        <f t="shared" ca="1" si="53"/>
        <v>no</v>
      </c>
      <c r="Q1072" s="23" t="str" cm="1">
        <f t="array" aca="1" ref="Q1072" ca="1">_xlfn.IFS(J1072="no","no",$B$10="si","si")</f>
        <v>si</v>
      </c>
    </row>
    <row r="1073" spans="1:17" x14ac:dyDescent="0.3">
      <c r="A1073" s="64" t="s">
        <v>4350</v>
      </c>
      <c r="B1073" s="224" t="s">
        <v>44</v>
      </c>
      <c r="C1073" s="225" t="s">
        <v>4351</v>
      </c>
      <c r="D1073" s="38" t="s">
        <v>57</v>
      </c>
      <c r="E1073" s="37" t="s">
        <v>4352</v>
      </c>
      <c r="F1073" s="38" t="s">
        <v>74</v>
      </c>
      <c r="G1073" s="39" t="s">
        <v>4353</v>
      </c>
      <c r="H1073" s="40">
        <v>44636</v>
      </c>
      <c r="I1073" s="41">
        <f>Table16[[#This Row],[Fecha 
de 
expedición]]+1461</f>
        <v>46097</v>
      </c>
      <c r="J1073" s="244" t="str">
        <f t="shared" ca="1" si="52"/>
        <v>si</v>
      </c>
      <c r="K1073" s="8" t="str">
        <f t="shared" ca="1" si="54"/>
        <v/>
      </c>
      <c r="L1073" s="8"/>
      <c r="M1073" s="8" t="str">
        <f t="shared" ca="1" si="53"/>
        <v>no</v>
      </c>
      <c r="Q1073" s="23" t="str" cm="1">
        <f t="array" aca="1" ref="Q1073" ca="1">_xlfn.IFS(J1073="no","no",$B$10="si","si")</f>
        <v>si</v>
      </c>
    </row>
    <row r="1074" spans="1:17" x14ac:dyDescent="0.3">
      <c r="A1074" s="64" t="s">
        <v>4354</v>
      </c>
      <c r="B1074" s="224" t="s">
        <v>44</v>
      </c>
      <c r="C1074" s="225" t="s">
        <v>4355</v>
      </c>
      <c r="D1074" s="38" t="s">
        <v>46</v>
      </c>
      <c r="E1074" s="37" t="s">
        <v>4356</v>
      </c>
      <c r="F1074" s="38" t="s">
        <v>168</v>
      </c>
      <c r="G1074" s="39" t="s">
        <v>4357</v>
      </c>
      <c r="H1074" s="40">
        <v>44636</v>
      </c>
      <c r="I1074" s="41">
        <f>Table16[[#This Row],[Fecha 
de 
expedición]]+1461</f>
        <v>46097</v>
      </c>
      <c r="J1074" s="244" t="str">
        <f t="shared" ca="1" si="52"/>
        <v>si</v>
      </c>
      <c r="K1074" s="8" t="str">
        <f t="shared" ca="1" si="54"/>
        <v/>
      </c>
      <c r="L1074" s="8"/>
      <c r="M1074" s="8" t="str">
        <f t="shared" ca="1" si="53"/>
        <v>no</v>
      </c>
      <c r="Q1074" s="23" t="str" cm="1">
        <f t="array" aca="1" ref="Q1074" ca="1">_xlfn.IFS(J1074="no","no",$B$10="si","si")</f>
        <v>si</v>
      </c>
    </row>
    <row r="1075" spans="1:17" x14ac:dyDescent="0.3">
      <c r="A1075" s="64" t="s">
        <v>4358</v>
      </c>
      <c r="B1075" s="224" t="s">
        <v>62</v>
      </c>
      <c r="C1075" s="225" t="s">
        <v>4359</v>
      </c>
      <c r="D1075" s="38" t="s">
        <v>46</v>
      </c>
      <c r="E1075" s="37" t="s">
        <v>4360</v>
      </c>
      <c r="F1075" s="51" t="s">
        <v>89</v>
      </c>
      <c r="G1075" s="53" t="s">
        <v>9978</v>
      </c>
      <c r="H1075" s="40">
        <v>43202</v>
      </c>
      <c r="I1075" s="41">
        <f>Table16[[#This Row],[Fecha 
de 
expedición]]+1461</f>
        <v>44663</v>
      </c>
      <c r="J1075" s="244" t="str">
        <f t="shared" ca="1" si="52"/>
        <v>no</v>
      </c>
      <c r="K1075" s="8" t="str">
        <f t="shared" ca="1" si="54"/>
        <v/>
      </c>
      <c r="L1075" s="8"/>
      <c r="M1075" s="8" t="str">
        <f t="shared" ca="1" si="53"/>
        <v>si</v>
      </c>
      <c r="Q1075" s="23" t="str" cm="1">
        <f t="array" aca="1" ref="Q1075" ca="1">_xlfn.IFS(J1075="no","no",$B$10="si","si")</f>
        <v>no</v>
      </c>
    </row>
    <row r="1076" spans="1:17" x14ac:dyDescent="0.3">
      <c r="A1076" s="64" t="s">
        <v>4362</v>
      </c>
      <c r="B1076" s="224" t="s">
        <v>44</v>
      </c>
      <c r="C1076" s="225" t="s">
        <v>4363</v>
      </c>
      <c r="D1076" s="38" t="s">
        <v>57</v>
      </c>
      <c r="E1076" s="37" t="s">
        <v>4364</v>
      </c>
      <c r="F1076" s="51" t="s">
        <v>2175</v>
      </c>
      <c r="G1076" s="53" t="s">
        <v>4365</v>
      </c>
      <c r="H1076" s="40">
        <v>44764</v>
      </c>
      <c r="I1076" s="41">
        <f>Table16[[#This Row],[Fecha 
de 
expedición]]+1461</f>
        <v>46225</v>
      </c>
      <c r="J1076" s="244" t="str">
        <f t="shared" ca="1" si="52"/>
        <v>si</v>
      </c>
      <c r="K1076" s="8" t="str">
        <f t="shared" ca="1" si="54"/>
        <v/>
      </c>
      <c r="L1076" s="8"/>
      <c r="M1076" s="8" t="str">
        <f t="shared" ca="1" si="53"/>
        <v>no</v>
      </c>
      <c r="Q1076" s="23" t="str" cm="1">
        <f t="array" aca="1" ref="Q1076" ca="1">_xlfn.IFS(J1076="no","no",$B$10="si","si")</f>
        <v>si</v>
      </c>
    </row>
    <row r="1077" spans="1:17" x14ac:dyDescent="0.3">
      <c r="A1077" s="64" t="s">
        <v>4366</v>
      </c>
      <c r="B1077" s="224" t="s">
        <v>62</v>
      </c>
      <c r="C1077" s="225" t="s">
        <v>4367</v>
      </c>
      <c r="D1077" s="38" t="s">
        <v>57</v>
      </c>
      <c r="E1077" s="37" t="s">
        <v>4368</v>
      </c>
      <c r="F1077" s="51" t="s">
        <v>155</v>
      </c>
      <c r="G1077" s="53" t="s">
        <v>9982</v>
      </c>
      <c r="H1077" s="40">
        <v>43202</v>
      </c>
      <c r="I1077" s="41">
        <f>Table16[[#This Row],[Fecha 
de 
expedición]]+1461</f>
        <v>44663</v>
      </c>
      <c r="J1077" s="244" t="str">
        <f t="shared" ca="1" si="52"/>
        <v>no</v>
      </c>
      <c r="K1077" s="8" t="str">
        <f t="shared" ca="1" si="54"/>
        <v/>
      </c>
      <c r="L1077" s="8"/>
      <c r="M1077" s="8" t="str">
        <f t="shared" ca="1" si="53"/>
        <v>si</v>
      </c>
      <c r="Q1077" s="23" t="str" cm="1">
        <f t="array" aca="1" ref="Q1077" ca="1">_xlfn.IFS(J1077="no","no",$B$10="si","si")</f>
        <v>no</v>
      </c>
    </row>
    <row r="1078" spans="1:17" x14ac:dyDescent="0.3">
      <c r="A1078" s="64" t="s">
        <v>4370</v>
      </c>
      <c r="B1078" s="224" t="s">
        <v>62</v>
      </c>
      <c r="C1078" s="225" t="s">
        <v>4371</v>
      </c>
      <c r="D1078" s="38" t="s">
        <v>57</v>
      </c>
      <c r="E1078" s="37" t="s">
        <v>4372</v>
      </c>
      <c r="F1078" s="51" t="s">
        <v>74</v>
      </c>
      <c r="G1078" s="53" t="s">
        <v>4373</v>
      </c>
      <c r="H1078" s="40">
        <v>43202</v>
      </c>
      <c r="I1078" s="41">
        <f>Table16[[#This Row],[Fecha 
de 
expedición]]+1461</f>
        <v>44663</v>
      </c>
      <c r="J1078" s="244" t="str">
        <f t="shared" ca="1" si="52"/>
        <v>no</v>
      </c>
      <c r="K1078" s="8" t="str">
        <f t="shared" ca="1" si="54"/>
        <v/>
      </c>
      <c r="L1078" s="8"/>
      <c r="M1078" s="8" t="str">
        <f t="shared" ca="1" si="53"/>
        <v>si</v>
      </c>
      <c r="Q1078" s="23" t="str" cm="1">
        <f t="array" aca="1" ref="Q1078" ca="1">_xlfn.IFS(J1078="no","no",$B$10="si","si")</f>
        <v>no</v>
      </c>
    </row>
    <row r="1079" spans="1:17" x14ac:dyDescent="0.3">
      <c r="A1079" s="64" t="s">
        <v>4374</v>
      </c>
      <c r="B1079" s="224" t="s">
        <v>44</v>
      </c>
      <c r="C1079" s="225" t="s">
        <v>4375</v>
      </c>
      <c r="D1079" s="38" t="s">
        <v>57</v>
      </c>
      <c r="E1079" s="37" t="s">
        <v>4376</v>
      </c>
      <c r="F1079" s="51" t="s">
        <v>155</v>
      </c>
      <c r="G1079" s="53" t="s">
        <v>4377</v>
      </c>
      <c r="H1079" s="40">
        <v>44687</v>
      </c>
      <c r="I1079" s="41">
        <f>Table16[[#This Row],[Fecha 
de 
expedición]]+1461</f>
        <v>46148</v>
      </c>
      <c r="J1079" s="244" t="str">
        <f t="shared" ca="1" si="52"/>
        <v>si</v>
      </c>
      <c r="K1079" s="8" t="str">
        <f t="shared" ca="1" si="54"/>
        <v/>
      </c>
      <c r="L1079" s="8"/>
      <c r="M1079" s="8" t="str">
        <f t="shared" ca="1" si="53"/>
        <v>no</v>
      </c>
      <c r="Q1079" s="23" t="str" cm="1">
        <f t="array" aca="1" ref="Q1079" ca="1">_xlfn.IFS(J1079="no","no",$B$10="si","si")</f>
        <v>si</v>
      </c>
    </row>
    <row r="1080" spans="1:17" x14ac:dyDescent="0.3">
      <c r="A1080" s="64" t="s">
        <v>4378</v>
      </c>
      <c r="B1080" s="224" t="s">
        <v>44</v>
      </c>
      <c r="C1080" s="225" t="s">
        <v>4379</v>
      </c>
      <c r="D1080" s="38" t="s">
        <v>57</v>
      </c>
      <c r="E1080" s="37" t="s">
        <v>4380</v>
      </c>
      <c r="F1080" s="51" t="s">
        <v>129</v>
      </c>
      <c r="G1080" s="53" t="s">
        <v>4381</v>
      </c>
      <c r="H1080" s="40">
        <v>44649</v>
      </c>
      <c r="I1080" s="41">
        <f>Table16[[#This Row],[Fecha 
de 
expedición]]+1461</f>
        <v>46110</v>
      </c>
      <c r="J1080" s="244" t="str">
        <f t="shared" ca="1" si="52"/>
        <v>si</v>
      </c>
      <c r="K1080" s="8" t="str">
        <f t="shared" ca="1" si="54"/>
        <v/>
      </c>
      <c r="L1080" s="8"/>
      <c r="M1080" s="8" t="str">
        <f t="shared" ca="1" si="53"/>
        <v>no</v>
      </c>
      <c r="Q1080" s="23" t="str" cm="1">
        <f t="array" aca="1" ref="Q1080" ca="1">_xlfn.IFS(J1080="no","no",$B$10="si","si")</f>
        <v>si</v>
      </c>
    </row>
    <row r="1081" spans="1:17" x14ac:dyDescent="0.3">
      <c r="A1081" s="64" t="s">
        <v>4382</v>
      </c>
      <c r="B1081" s="224" t="s">
        <v>44</v>
      </c>
      <c r="C1081" s="225" t="s">
        <v>4383</v>
      </c>
      <c r="D1081" s="38" t="s">
        <v>57</v>
      </c>
      <c r="E1081" s="37" t="s">
        <v>4384</v>
      </c>
      <c r="F1081" s="51" t="s">
        <v>1940</v>
      </c>
      <c r="G1081" s="53" t="s">
        <v>4385</v>
      </c>
      <c r="H1081" s="40">
        <v>44648</v>
      </c>
      <c r="I1081" s="41">
        <f>Table16[[#This Row],[Fecha 
de 
expedición]]+1461</f>
        <v>46109</v>
      </c>
      <c r="J1081" s="244" t="str">
        <f t="shared" ca="1" si="52"/>
        <v>si</v>
      </c>
      <c r="K1081" s="8" t="str">
        <f t="shared" ca="1" si="54"/>
        <v/>
      </c>
      <c r="L1081" s="8"/>
      <c r="M1081" s="8" t="str">
        <f t="shared" ca="1" si="53"/>
        <v>no</v>
      </c>
      <c r="Q1081" s="23" t="str" cm="1">
        <f t="array" aca="1" ref="Q1081" ca="1">_xlfn.IFS(J1081="no","no",$B$10="si","si")</f>
        <v>si</v>
      </c>
    </row>
    <row r="1082" spans="1:17" x14ac:dyDescent="0.3">
      <c r="A1082" s="64" t="s">
        <v>4386</v>
      </c>
      <c r="B1082" s="224" t="s">
        <v>44</v>
      </c>
      <c r="C1082" s="225" t="s">
        <v>4387</v>
      </c>
      <c r="D1082" s="38" t="s">
        <v>57</v>
      </c>
      <c r="E1082" s="37" t="s">
        <v>4388</v>
      </c>
      <c r="F1082" s="51" t="s">
        <v>267</v>
      </c>
      <c r="G1082" s="53" t="s">
        <v>4389</v>
      </c>
      <c r="H1082" s="40">
        <v>44648</v>
      </c>
      <c r="I1082" s="41">
        <f>Table16[[#This Row],[Fecha 
de 
expedición]]+1461</f>
        <v>46109</v>
      </c>
      <c r="J1082" s="244" t="str">
        <f t="shared" ca="1" si="52"/>
        <v>si</v>
      </c>
      <c r="K1082" s="8" t="str">
        <f t="shared" ca="1" si="54"/>
        <v/>
      </c>
      <c r="L1082" s="8"/>
      <c r="M1082" s="8" t="str">
        <f t="shared" ca="1" si="53"/>
        <v>no</v>
      </c>
      <c r="Q1082" s="23" t="str" cm="1">
        <f t="array" aca="1" ref="Q1082" ca="1">_xlfn.IFS(J1082="no","no",$B$10="si","si")</f>
        <v>si</v>
      </c>
    </row>
    <row r="1083" spans="1:17" x14ac:dyDescent="0.3">
      <c r="A1083" s="64" t="s">
        <v>4390</v>
      </c>
      <c r="B1083" s="224" t="s">
        <v>62</v>
      </c>
      <c r="C1083" s="225" t="s">
        <v>4391</v>
      </c>
      <c r="D1083" s="38" t="s">
        <v>46</v>
      </c>
      <c r="E1083" s="37" t="s">
        <v>4392</v>
      </c>
      <c r="F1083" s="51" t="s">
        <v>89</v>
      </c>
      <c r="G1083" s="53" t="s">
        <v>4393</v>
      </c>
      <c r="H1083" s="40">
        <v>43202</v>
      </c>
      <c r="I1083" s="41">
        <f>Table16[[#This Row],[Fecha 
de 
expedición]]+1461</f>
        <v>44663</v>
      </c>
      <c r="J1083" s="244" t="str">
        <f t="shared" ca="1" si="52"/>
        <v>no</v>
      </c>
      <c r="K1083" s="8" t="str">
        <f t="shared" ca="1" si="54"/>
        <v/>
      </c>
      <c r="L1083" s="8"/>
      <c r="M1083" s="8" t="str">
        <f t="shared" ca="1" si="53"/>
        <v>si</v>
      </c>
      <c r="Q1083" s="23" t="str" cm="1">
        <f t="array" aca="1" ref="Q1083" ca="1">_xlfn.IFS(J1083="no","no",$B$10="si","si")</f>
        <v>no</v>
      </c>
    </row>
    <row r="1084" spans="1:17" x14ac:dyDescent="0.3">
      <c r="A1084" s="64" t="s">
        <v>4394</v>
      </c>
      <c r="B1084" s="224" t="s">
        <v>44</v>
      </c>
      <c r="C1084" s="225" t="s">
        <v>4395</v>
      </c>
      <c r="D1084" s="38" t="s">
        <v>57</v>
      </c>
      <c r="E1084" s="83" t="s">
        <v>4396</v>
      </c>
      <c r="F1084" s="51" t="s">
        <v>844</v>
      </c>
      <c r="G1084" s="53" t="s">
        <v>4397</v>
      </c>
      <c r="H1084" s="40">
        <v>44922</v>
      </c>
      <c r="I1084" s="41">
        <f>Table16[[#This Row],[Fecha 
de 
expedición]]+1461</f>
        <v>46383</v>
      </c>
      <c r="J1084" s="244" t="str">
        <f t="shared" ca="1" si="52"/>
        <v>si</v>
      </c>
      <c r="K1084" s="8" t="str">
        <f t="shared" ca="1" si="54"/>
        <v/>
      </c>
      <c r="L1084" s="8"/>
      <c r="M1084" s="8" t="str">
        <f t="shared" ca="1" si="53"/>
        <v>no</v>
      </c>
      <c r="Q1084" s="23" t="str" cm="1">
        <f t="array" aca="1" ref="Q1084" ca="1">_xlfn.IFS(J1084="no","no",$B$10="si","si")</f>
        <v>si</v>
      </c>
    </row>
    <row r="1085" spans="1:17" x14ac:dyDescent="0.3">
      <c r="A1085" s="64" t="s">
        <v>4398</v>
      </c>
      <c r="B1085" s="224" t="s">
        <v>62</v>
      </c>
      <c r="C1085" s="225" t="s">
        <v>4399</v>
      </c>
      <c r="D1085" s="38" t="s">
        <v>46</v>
      </c>
      <c r="E1085" s="37" t="s">
        <v>4400</v>
      </c>
      <c r="F1085" s="51" t="s">
        <v>555</v>
      </c>
      <c r="G1085" s="53" t="s">
        <v>4401</v>
      </c>
      <c r="H1085" s="40">
        <v>43206</v>
      </c>
      <c r="I1085" s="41">
        <f>Table16[[#This Row],[Fecha 
de 
expedición]]+1461</f>
        <v>44667</v>
      </c>
      <c r="J1085" s="244" t="str">
        <f t="shared" ca="1" si="52"/>
        <v>no</v>
      </c>
      <c r="K1085" s="8" t="str">
        <f t="shared" ca="1" si="54"/>
        <v/>
      </c>
      <c r="L1085" s="8"/>
      <c r="M1085" s="8" t="str">
        <f t="shared" ca="1" si="53"/>
        <v>si</v>
      </c>
      <c r="Q1085" s="23" t="str" cm="1">
        <f t="array" aca="1" ref="Q1085" ca="1">_xlfn.IFS(J1085="no","no",$B$10="si","si")</f>
        <v>no</v>
      </c>
    </row>
    <row r="1086" spans="1:17" x14ac:dyDescent="0.3">
      <c r="A1086" s="64" t="s">
        <v>4402</v>
      </c>
      <c r="B1086" s="224" t="s">
        <v>62</v>
      </c>
      <c r="C1086" s="225" t="s">
        <v>4403</v>
      </c>
      <c r="D1086" s="38" t="s">
        <v>46</v>
      </c>
      <c r="E1086" s="37" t="s">
        <v>4404</v>
      </c>
      <c r="F1086" s="51" t="s">
        <v>124</v>
      </c>
      <c r="G1086" s="53" t="s">
        <v>4405</v>
      </c>
      <c r="H1086" s="40">
        <v>43206</v>
      </c>
      <c r="I1086" s="41">
        <f>Table16[[#This Row],[Fecha 
de 
expedición]]+1461</f>
        <v>44667</v>
      </c>
      <c r="J1086" s="244" t="str">
        <f t="shared" ca="1" si="52"/>
        <v>no</v>
      </c>
      <c r="K1086" s="8" t="str">
        <f t="shared" ca="1" si="54"/>
        <v/>
      </c>
      <c r="L1086" s="8"/>
      <c r="M1086" s="8" t="str">
        <f t="shared" ca="1" si="53"/>
        <v>si</v>
      </c>
      <c r="Q1086" s="23" t="str" cm="1">
        <f t="array" aca="1" ref="Q1086" ca="1">_xlfn.IFS(J1086="no","no",$B$10="si","si")</f>
        <v>no</v>
      </c>
    </row>
    <row r="1087" spans="1:17" x14ac:dyDescent="0.3">
      <c r="A1087" s="64" t="s">
        <v>4406</v>
      </c>
      <c r="B1087" s="224" t="s">
        <v>62</v>
      </c>
      <c r="C1087" s="225" t="s">
        <v>4407</v>
      </c>
      <c r="D1087" s="38" t="s">
        <v>57</v>
      </c>
      <c r="E1087" s="37" t="s">
        <v>4408</v>
      </c>
      <c r="F1087" s="51" t="s">
        <v>704</v>
      </c>
      <c r="G1087" s="53" t="s">
        <v>4409</v>
      </c>
      <c r="H1087" s="40">
        <v>43213</v>
      </c>
      <c r="I1087" s="41">
        <f>Table16[[#This Row],[Fecha 
de 
expedición]]+1461</f>
        <v>44674</v>
      </c>
      <c r="J1087" s="244" t="str">
        <f t="shared" ca="1" si="52"/>
        <v>no</v>
      </c>
      <c r="K1087" s="8" t="str">
        <f t="shared" ca="1" si="54"/>
        <v/>
      </c>
      <c r="L1087" s="8"/>
      <c r="M1087" s="8" t="str">
        <f t="shared" ca="1" si="53"/>
        <v>si</v>
      </c>
      <c r="Q1087" s="23" t="str" cm="1">
        <f t="array" aca="1" ref="Q1087" ca="1">_xlfn.IFS(J1087="no","no",$B$10="si","si")</f>
        <v>no</v>
      </c>
    </row>
    <row r="1088" spans="1:17" x14ac:dyDescent="0.3">
      <c r="A1088" s="64" t="s">
        <v>4410</v>
      </c>
      <c r="B1088" s="224" t="s">
        <v>44</v>
      </c>
      <c r="C1088" s="225" t="s">
        <v>4411</v>
      </c>
      <c r="D1088" s="38" t="s">
        <v>57</v>
      </c>
      <c r="E1088" s="37" t="s">
        <v>4412</v>
      </c>
      <c r="F1088" s="51" t="s">
        <v>4413</v>
      </c>
      <c r="G1088" s="53" t="s">
        <v>4414</v>
      </c>
      <c r="H1088" s="40">
        <v>44687</v>
      </c>
      <c r="I1088" s="41">
        <f>Table16[[#This Row],[Fecha 
de 
expedición]]+1461</f>
        <v>46148</v>
      </c>
      <c r="J1088" s="244" t="str">
        <f t="shared" ca="1" si="52"/>
        <v>si</v>
      </c>
      <c r="K1088" s="8" t="str">
        <f t="shared" ca="1" si="54"/>
        <v/>
      </c>
      <c r="L1088" s="8"/>
      <c r="M1088" s="8" t="str">
        <f t="shared" ca="1" si="53"/>
        <v>no</v>
      </c>
      <c r="Q1088" s="23" t="str" cm="1">
        <f t="array" aca="1" ref="Q1088" ca="1">_xlfn.IFS(J1088="no","no",$B$10="si","si")</f>
        <v>si</v>
      </c>
    </row>
    <row r="1089" spans="1:17" x14ac:dyDescent="0.3">
      <c r="A1089" s="64" t="s">
        <v>4415</v>
      </c>
      <c r="B1089" s="224" t="s">
        <v>62</v>
      </c>
      <c r="C1089" s="225" t="s">
        <v>4416</v>
      </c>
      <c r="D1089" s="38" t="s">
        <v>57</v>
      </c>
      <c r="E1089" s="37" t="s">
        <v>4417</v>
      </c>
      <c r="F1089" s="51" t="s">
        <v>155</v>
      </c>
      <c r="G1089" s="53" t="s">
        <v>4418</v>
      </c>
      <c r="H1089" s="40">
        <v>43213</v>
      </c>
      <c r="I1089" s="41">
        <f>Table16[[#This Row],[Fecha 
de 
expedición]]+1461</f>
        <v>44674</v>
      </c>
      <c r="J1089" s="244" t="str">
        <f t="shared" ca="1" si="52"/>
        <v>no</v>
      </c>
      <c r="K1089" s="8" t="str">
        <f t="shared" ca="1" si="54"/>
        <v/>
      </c>
      <c r="L1089" s="8"/>
      <c r="M1089" s="8" t="str">
        <f t="shared" ca="1" si="53"/>
        <v>si</v>
      </c>
      <c r="Q1089" s="23" t="str" cm="1">
        <f t="array" aca="1" ref="Q1089" ca="1">_xlfn.IFS(J1089="no","no",$B$10="si","si")</f>
        <v>no</v>
      </c>
    </row>
    <row r="1090" spans="1:17" x14ac:dyDescent="0.3">
      <c r="A1090" s="64" t="s">
        <v>4419</v>
      </c>
      <c r="B1090" s="224" t="s">
        <v>44</v>
      </c>
      <c r="C1090" s="225" t="s">
        <v>4420</v>
      </c>
      <c r="D1090" s="38" t="s">
        <v>57</v>
      </c>
      <c r="E1090" s="37" t="s">
        <v>4421</v>
      </c>
      <c r="F1090" s="51" t="s">
        <v>3170</v>
      </c>
      <c r="G1090" s="53" t="s">
        <v>4422</v>
      </c>
      <c r="H1090" s="40">
        <v>44727</v>
      </c>
      <c r="I1090" s="41">
        <f>Table16[[#This Row],[Fecha 
de 
expedición]]+1461</f>
        <v>46188</v>
      </c>
      <c r="J1090" s="244" t="str">
        <f t="shared" ca="1" si="52"/>
        <v>si</v>
      </c>
      <c r="K1090" s="8" t="str">
        <f t="shared" ca="1" si="54"/>
        <v/>
      </c>
      <c r="L1090" s="8"/>
      <c r="M1090" s="8" t="str">
        <f t="shared" ca="1" si="53"/>
        <v>no</v>
      </c>
      <c r="Q1090" s="23" t="str" cm="1">
        <f t="array" aca="1" ref="Q1090" ca="1">_xlfn.IFS(J1090="no","no",$B$10="si","si")</f>
        <v>si</v>
      </c>
    </row>
    <row r="1091" spans="1:17" x14ac:dyDescent="0.3">
      <c r="A1091" s="64" t="s">
        <v>4423</v>
      </c>
      <c r="B1091" s="224" t="s">
        <v>44</v>
      </c>
      <c r="C1091" s="225" t="s">
        <v>4424</v>
      </c>
      <c r="D1091" s="38" t="s">
        <v>46</v>
      </c>
      <c r="E1091" s="37" t="s">
        <v>4425</v>
      </c>
      <c r="F1091" s="51" t="s">
        <v>74</v>
      </c>
      <c r="G1091" s="53" t="s">
        <v>4426</v>
      </c>
      <c r="H1091" s="40">
        <v>44687</v>
      </c>
      <c r="I1091" s="41">
        <f>Table16[[#This Row],[Fecha 
de 
expedición]]+1461</f>
        <v>46148</v>
      </c>
      <c r="J1091" s="244" t="str">
        <f t="shared" ca="1" si="52"/>
        <v>si</v>
      </c>
      <c r="K1091" s="8" t="str">
        <f t="shared" ca="1" si="54"/>
        <v/>
      </c>
      <c r="L1091" s="8"/>
      <c r="M1091" s="8" t="str">
        <f t="shared" ca="1" si="53"/>
        <v>no</v>
      </c>
      <c r="Q1091" s="23" t="str" cm="1">
        <f t="array" aca="1" ref="Q1091" ca="1">_xlfn.IFS(J1091="no","no",$B$10="si","si")</f>
        <v>si</v>
      </c>
    </row>
    <row r="1092" spans="1:17" x14ac:dyDescent="0.3">
      <c r="A1092" s="64" t="s">
        <v>4427</v>
      </c>
      <c r="B1092" s="224" t="s">
        <v>62</v>
      </c>
      <c r="C1092" s="225" t="s">
        <v>4428</v>
      </c>
      <c r="D1092" s="38" t="s">
        <v>57</v>
      </c>
      <c r="E1092" s="37" t="s">
        <v>4429</v>
      </c>
      <c r="F1092" s="51" t="s">
        <v>168</v>
      </c>
      <c r="G1092" s="53" t="s">
        <v>4430</v>
      </c>
      <c r="H1092" s="40">
        <v>43213</v>
      </c>
      <c r="I1092" s="41">
        <f>Table16[[#This Row],[Fecha 
de 
expedición]]+1461</f>
        <v>44674</v>
      </c>
      <c r="J1092" s="244" t="str">
        <f t="shared" ca="1" si="52"/>
        <v>no</v>
      </c>
      <c r="K1092" s="8" t="str">
        <f t="shared" ca="1" si="54"/>
        <v/>
      </c>
      <c r="L1092" s="8"/>
      <c r="M1092" s="8" t="str">
        <f t="shared" ca="1" si="53"/>
        <v>si</v>
      </c>
      <c r="Q1092" s="23" t="str" cm="1">
        <f t="array" aca="1" ref="Q1092" ca="1">_xlfn.IFS(J1092="no","no",$B$10="si","si")</f>
        <v>no</v>
      </c>
    </row>
    <row r="1093" spans="1:17" x14ac:dyDescent="0.3">
      <c r="A1093" s="64" t="s">
        <v>4431</v>
      </c>
      <c r="B1093" s="224" t="s">
        <v>44</v>
      </c>
      <c r="C1093" s="225" t="s">
        <v>4432</v>
      </c>
      <c r="D1093" s="38" t="s">
        <v>57</v>
      </c>
      <c r="E1093" s="37" t="s">
        <v>4433</v>
      </c>
      <c r="F1093" s="51" t="s">
        <v>924</v>
      </c>
      <c r="G1093" s="53" t="s">
        <v>4434</v>
      </c>
      <c r="H1093" s="40">
        <v>44866</v>
      </c>
      <c r="I1093" s="41">
        <f>Table16[[#This Row],[Fecha 
de 
expedición]]+1461</f>
        <v>46327</v>
      </c>
      <c r="J1093" s="244" t="str">
        <f t="shared" ca="1" si="52"/>
        <v>si</v>
      </c>
      <c r="K1093" s="8" t="str">
        <f t="shared" ca="1" si="54"/>
        <v/>
      </c>
      <c r="L1093" s="8"/>
      <c r="M1093" s="8" t="str">
        <f t="shared" ca="1" si="53"/>
        <v>no</v>
      </c>
      <c r="Q1093" s="23" t="str" cm="1">
        <f t="array" aca="1" ref="Q1093" ca="1">_xlfn.IFS(J1093="no","no",$B$10="si","si")</f>
        <v>si</v>
      </c>
    </row>
    <row r="1094" spans="1:17" x14ac:dyDescent="0.3">
      <c r="A1094" s="64" t="s">
        <v>4435</v>
      </c>
      <c r="B1094" s="224" t="s">
        <v>62</v>
      </c>
      <c r="C1094" s="225" t="s">
        <v>4436</v>
      </c>
      <c r="D1094" s="38" t="s">
        <v>57</v>
      </c>
      <c r="E1094" s="37" t="s">
        <v>4437</v>
      </c>
      <c r="F1094" s="51" t="s">
        <v>94</v>
      </c>
      <c r="G1094" s="53" t="s">
        <v>9994</v>
      </c>
      <c r="H1094" s="40">
        <v>43215</v>
      </c>
      <c r="I1094" s="41">
        <f>Table16[[#This Row],[Fecha 
de 
expedición]]+1461</f>
        <v>44676</v>
      </c>
      <c r="J1094" s="244" t="str">
        <f t="shared" ca="1" si="52"/>
        <v>no</v>
      </c>
      <c r="K1094" s="8" t="str">
        <f t="shared" ca="1" si="54"/>
        <v/>
      </c>
      <c r="L1094" s="8"/>
      <c r="M1094" s="8" t="str">
        <f t="shared" ca="1" si="53"/>
        <v>si</v>
      </c>
      <c r="Q1094" s="23" t="str" cm="1">
        <f t="array" aca="1" ref="Q1094" ca="1">_xlfn.IFS(J1094="no","no",$B$10="si","si")</f>
        <v>no</v>
      </c>
    </row>
    <row r="1095" spans="1:17" x14ac:dyDescent="0.3">
      <c r="A1095" s="64" t="s">
        <v>4439</v>
      </c>
      <c r="B1095" s="224" t="s">
        <v>44</v>
      </c>
      <c r="C1095" s="225" t="s">
        <v>4440</v>
      </c>
      <c r="D1095" s="38" t="s">
        <v>57</v>
      </c>
      <c r="E1095" s="37" t="s">
        <v>4441</v>
      </c>
      <c r="F1095" s="51" t="s">
        <v>1291</v>
      </c>
      <c r="G1095" s="53" t="s">
        <v>4442</v>
      </c>
      <c r="H1095" s="40">
        <v>44757</v>
      </c>
      <c r="I1095" s="41">
        <f>Table16[[#This Row],[Fecha 
de 
expedición]]+1461</f>
        <v>46218</v>
      </c>
      <c r="J1095" s="244" t="str">
        <f t="shared" ca="1" si="52"/>
        <v>si</v>
      </c>
      <c r="K1095" s="8" t="str">
        <f t="shared" ca="1" si="54"/>
        <v/>
      </c>
      <c r="L1095" s="8"/>
      <c r="M1095" s="8" t="str">
        <f t="shared" ca="1" si="53"/>
        <v>no</v>
      </c>
      <c r="Q1095" s="23" t="str" cm="1">
        <f t="array" aca="1" ref="Q1095" ca="1">_xlfn.IFS(J1095="no","no",$B$10="si","si")</f>
        <v>si</v>
      </c>
    </row>
    <row r="1096" spans="1:17" x14ac:dyDescent="0.3">
      <c r="A1096" s="64" t="s">
        <v>4443</v>
      </c>
      <c r="B1096" s="224" t="s">
        <v>44</v>
      </c>
      <c r="C1096" s="225" t="s">
        <v>4444</v>
      </c>
      <c r="D1096" s="38" t="s">
        <v>57</v>
      </c>
      <c r="E1096" s="37" t="s">
        <v>4445</v>
      </c>
      <c r="F1096" s="51" t="s">
        <v>555</v>
      </c>
      <c r="G1096" s="53" t="s">
        <v>4446</v>
      </c>
      <c r="H1096" s="40">
        <v>44726</v>
      </c>
      <c r="I1096" s="41">
        <f>Table16[[#This Row],[Fecha 
de 
expedición]]+1461</f>
        <v>46187</v>
      </c>
      <c r="J1096" s="244" t="str">
        <f t="shared" ca="1" si="52"/>
        <v>si</v>
      </c>
      <c r="K1096" s="8" t="str">
        <f t="shared" ca="1" si="54"/>
        <v/>
      </c>
      <c r="L1096" s="8"/>
      <c r="M1096" s="8" t="str">
        <f t="shared" ca="1" si="53"/>
        <v>no</v>
      </c>
      <c r="Q1096" s="23" t="str" cm="1">
        <f t="array" aca="1" ref="Q1096" ca="1">_xlfn.IFS(J1096="no","no",$B$10="si","si")</f>
        <v>si</v>
      </c>
    </row>
    <row r="1097" spans="1:17" x14ac:dyDescent="0.3">
      <c r="A1097" s="64" t="s">
        <v>4447</v>
      </c>
      <c r="B1097" s="224" t="s">
        <v>62</v>
      </c>
      <c r="C1097" s="225" t="s">
        <v>4448</v>
      </c>
      <c r="D1097" s="38" t="s">
        <v>57</v>
      </c>
      <c r="E1097" s="37" t="s">
        <v>4449</v>
      </c>
      <c r="F1097" s="51" t="s">
        <v>53</v>
      </c>
      <c r="G1097" s="53" t="s">
        <v>4450</v>
      </c>
      <c r="H1097" s="40">
        <v>43217</v>
      </c>
      <c r="I1097" s="41">
        <f>Table16[[#This Row],[Fecha 
de 
expedición]]+1461</f>
        <v>44678</v>
      </c>
      <c r="J1097" s="244" t="str">
        <f t="shared" ca="1" si="52"/>
        <v>no</v>
      </c>
      <c r="K1097" s="8" t="str">
        <f t="shared" ca="1" si="54"/>
        <v/>
      </c>
      <c r="L1097" s="8"/>
      <c r="M1097" s="8" t="str">
        <f t="shared" ca="1" si="53"/>
        <v>si</v>
      </c>
      <c r="Q1097" s="23" t="str" cm="1">
        <f t="array" aca="1" ref="Q1097" ca="1">_xlfn.IFS(J1097="no","no",$B$10="si","si")</f>
        <v>no</v>
      </c>
    </row>
    <row r="1098" spans="1:17" x14ac:dyDescent="0.3">
      <c r="A1098" s="64" t="s">
        <v>4451</v>
      </c>
      <c r="B1098" s="224" t="s">
        <v>44</v>
      </c>
      <c r="C1098" s="225" t="s">
        <v>4452</v>
      </c>
      <c r="D1098" s="38" t="s">
        <v>57</v>
      </c>
      <c r="E1098" s="37" t="s">
        <v>4453</v>
      </c>
      <c r="F1098" s="51" t="s">
        <v>53</v>
      </c>
      <c r="G1098" s="53" t="s">
        <v>4454</v>
      </c>
      <c r="H1098" s="40">
        <v>44726</v>
      </c>
      <c r="I1098" s="41">
        <f>Table16[[#This Row],[Fecha 
de 
expedición]]+1461</f>
        <v>46187</v>
      </c>
      <c r="J1098" s="244" t="str">
        <f t="shared" ca="1" si="52"/>
        <v>si</v>
      </c>
      <c r="K1098" s="8" t="str">
        <f t="shared" ca="1" si="54"/>
        <v/>
      </c>
      <c r="L1098" s="8"/>
      <c r="M1098" s="8" t="str">
        <f t="shared" ca="1" si="53"/>
        <v>no</v>
      </c>
      <c r="Q1098" s="23" t="str" cm="1">
        <f t="array" aca="1" ref="Q1098" ca="1">_xlfn.IFS(J1098="no","no",$B$10="si","si")</f>
        <v>si</v>
      </c>
    </row>
    <row r="1099" spans="1:17" x14ac:dyDescent="0.3">
      <c r="A1099" s="64" t="s">
        <v>4455</v>
      </c>
      <c r="B1099" s="224" t="s">
        <v>62</v>
      </c>
      <c r="C1099" s="225" t="s">
        <v>4456</v>
      </c>
      <c r="D1099" s="38" t="s">
        <v>57</v>
      </c>
      <c r="E1099" s="37" t="s">
        <v>4457</v>
      </c>
      <c r="F1099" s="51" t="s">
        <v>124</v>
      </c>
      <c r="G1099" s="53" t="s">
        <v>4458</v>
      </c>
      <c r="H1099" s="40">
        <v>43217</v>
      </c>
      <c r="I1099" s="41">
        <f>Table16[[#This Row],[Fecha 
de 
expedición]]+1461</f>
        <v>44678</v>
      </c>
      <c r="J1099" s="244" t="str">
        <f t="shared" ca="1" si="52"/>
        <v>no</v>
      </c>
      <c r="K1099" s="8" t="str">
        <f t="shared" ca="1" si="54"/>
        <v/>
      </c>
      <c r="L1099" s="8"/>
      <c r="M1099" s="8" t="str">
        <f t="shared" ca="1" si="53"/>
        <v>si</v>
      </c>
      <c r="Q1099" s="23" t="str" cm="1">
        <f t="array" aca="1" ref="Q1099" ca="1">_xlfn.IFS(J1099="no","no",$B$10="si","si")</f>
        <v>no</v>
      </c>
    </row>
    <row r="1100" spans="1:17" x14ac:dyDescent="0.3">
      <c r="A1100" s="64" t="s">
        <v>4459</v>
      </c>
      <c r="B1100" s="224" t="s">
        <v>44</v>
      </c>
      <c r="C1100" s="225" t="s">
        <v>4460</v>
      </c>
      <c r="D1100" s="38" t="s">
        <v>57</v>
      </c>
      <c r="E1100" s="37" t="s">
        <v>4461</v>
      </c>
      <c r="F1100" s="51" t="s">
        <v>606</v>
      </c>
      <c r="G1100" s="53" t="s">
        <v>4462</v>
      </c>
      <c r="H1100" s="40">
        <v>44798</v>
      </c>
      <c r="I1100" s="41">
        <f>Table16[[#This Row],[Fecha 
de 
expedición]]+1461</f>
        <v>46259</v>
      </c>
      <c r="J1100" s="244" t="str">
        <f t="shared" ca="1" si="52"/>
        <v>si</v>
      </c>
      <c r="K1100" s="8" t="str">
        <f t="shared" ca="1" si="54"/>
        <v/>
      </c>
      <c r="L1100" s="8"/>
      <c r="M1100" s="8" t="str">
        <f t="shared" ca="1" si="53"/>
        <v>no</v>
      </c>
      <c r="Q1100" s="23" t="str" cm="1">
        <f t="array" aca="1" ref="Q1100" ca="1">_xlfn.IFS(J1100="no","no",$B$10="si","si")</f>
        <v>si</v>
      </c>
    </row>
    <row r="1101" spans="1:17" x14ac:dyDescent="0.3">
      <c r="A1101" s="64" t="s">
        <v>4463</v>
      </c>
      <c r="B1101" s="224" t="s">
        <v>44</v>
      </c>
      <c r="C1101" s="225" t="s">
        <v>4464</v>
      </c>
      <c r="D1101" s="38" t="s">
        <v>57</v>
      </c>
      <c r="E1101" s="37" t="s">
        <v>4465</v>
      </c>
      <c r="F1101" s="51" t="s">
        <v>74</v>
      </c>
      <c r="G1101" s="53" t="s">
        <v>4466</v>
      </c>
      <c r="H1101" s="40">
        <v>44669</v>
      </c>
      <c r="I1101" s="41">
        <f>Table16[[#This Row],[Fecha 
de 
expedición]]+1461</f>
        <v>46130</v>
      </c>
      <c r="J1101" s="244" t="str">
        <f t="shared" ca="1" si="52"/>
        <v>si</v>
      </c>
      <c r="K1101" s="8" t="str">
        <f t="shared" ca="1" si="54"/>
        <v/>
      </c>
      <c r="L1101" s="8"/>
      <c r="M1101" s="8" t="str">
        <f t="shared" ca="1" si="53"/>
        <v>no</v>
      </c>
      <c r="Q1101" s="23" t="str" cm="1">
        <f t="array" aca="1" ref="Q1101" ca="1">_xlfn.IFS(J1101="no","no",$B$10="si","si")</f>
        <v>si</v>
      </c>
    </row>
    <row r="1102" spans="1:17" x14ac:dyDescent="0.3">
      <c r="A1102" s="64" t="s">
        <v>4467</v>
      </c>
      <c r="B1102" s="224" t="s">
        <v>44</v>
      </c>
      <c r="C1102" s="225" t="s">
        <v>4468</v>
      </c>
      <c r="D1102" s="38" t="s">
        <v>57</v>
      </c>
      <c r="E1102" s="37" t="s">
        <v>4469</v>
      </c>
      <c r="F1102" s="51" t="s">
        <v>53</v>
      </c>
      <c r="G1102" s="53" t="s">
        <v>4470</v>
      </c>
      <c r="H1102" s="40">
        <v>44798</v>
      </c>
      <c r="I1102" s="41">
        <f>Table16[[#This Row],[Fecha 
de 
expedición]]+1461</f>
        <v>46259</v>
      </c>
      <c r="J1102" s="244" t="str">
        <f t="shared" ca="1" si="52"/>
        <v>si</v>
      </c>
      <c r="K1102" s="8" t="str">
        <f t="shared" ca="1" si="54"/>
        <v/>
      </c>
      <c r="L1102" s="8"/>
      <c r="M1102" s="8" t="str">
        <f t="shared" ca="1" si="53"/>
        <v>no</v>
      </c>
      <c r="Q1102" s="23" t="str" cm="1">
        <f t="array" aca="1" ref="Q1102" ca="1">_xlfn.IFS(J1102="no","no",$B$10="si","si")</f>
        <v>si</v>
      </c>
    </row>
    <row r="1103" spans="1:17" x14ac:dyDescent="0.3">
      <c r="A1103" s="64" t="s">
        <v>4471</v>
      </c>
      <c r="B1103" s="224" t="s">
        <v>44</v>
      </c>
      <c r="C1103" s="225" t="s">
        <v>4472</v>
      </c>
      <c r="D1103" s="38" t="s">
        <v>57</v>
      </c>
      <c r="E1103" s="37" t="s">
        <v>4473</v>
      </c>
      <c r="F1103" s="51" t="s">
        <v>74</v>
      </c>
      <c r="G1103" s="53" t="s">
        <v>4474</v>
      </c>
      <c r="H1103" s="40">
        <v>44888</v>
      </c>
      <c r="I1103" s="41">
        <f>Table16[[#This Row],[Fecha 
de 
expedición]]+1461</f>
        <v>46349</v>
      </c>
      <c r="J1103" s="244" t="str">
        <f t="shared" ca="1" si="52"/>
        <v>si</v>
      </c>
      <c r="K1103" s="8" t="str">
        <f t="shared" ca="1" si="54"/>
        <v/>
      </c>
      <c r="L1103" s="8"/>
      <c r="M1103" s="8" t="str">
        <f t="shared" ca="1" si="53"/>
        <v>no</v>
      </c>
      <c r="Q1103" s="23" t="str" cm="1">
        <f t="array" aca="1" ref="Q1103" ca="1">_xlfn.IFS(J1103="no","no",$B$10="si","si")</f>
        <v>si</v>
      </c>
    </row>
    <row r="1104" spans="1:17" x14ac:dyDescent="0.3">
      <c r="A1104" s="64" t="s">
        <v>4475</v>
      </c>
      <c r="B1104" s="224" t="s">
        <v>44</v>
      </c>
      <c r="C1104" s="225" t="s">
        <v>4476</v>
      </c>
      <c r="D1104" s="38" t="s">
        <v>57</v>
      </c>
      <c r="E1104" s="37" t="s">
        <v>4477</v>
      </c>
      <c r="F1104" s="51" t="s">
        <v>74</v>
      </c>
      <c r="G1104" s="53" t="s">
        <v>4478</v>
      </c>
      <c r="H1104" s="40">
        <v>44649</v>
      </c>
      <c r="I1104" s="41">
        <f>Table16[[#This Row],[Fecha 
de 
expedición]]+1461</f>
        <v>46110</v>
      </c>
      <c r="J1104" s="244" t="str">
        <f t="shared" ca="1" si="52"/>
        <v>si</v>
      </c>
      <c r="K1104" s="8" t="str">
        <f t="shared" ca="1" si="54"/>
        <v/>
      </c>
      <c r="L1104" s="8"/>
      <c r="M1104" s="8" t="str">
        <f t="shared" ca="1" si="53"/>
        <v>no</v>
      </c>
      <c r="Q1104" s="23" t="str" cm="1">
        <f t="array" aca="1" ref="Q1104" ca="1">_xlfn.IFS(J1104="no","no",$B$10="si","si")</f>
        <v>si</v>
      </c>
    </row>
    <row r="1105" spans="1:17" x14ac:dyDescent="0.3">
      <c r="A1105" s="64" t="s">
        <v>4479</v>
      </c>
      <c r="B1105" s="224" t="s">
        <v>44</v>
      </c>
      <c r="C1105" s="225" t="s">
        <v>4480</v>
      </c>
      <c r="D1105" s="38" t="s">
        <v>57</v>
      </c>
      <c r="E1105" s="37" t="s">
        <v>4481</v>
      </c>
      <c r="F1105" s="51" t="s">
        <v>74</v>
      </c>
      <c r="G1105" s="53" t="s">
        <v>4482</v>
      </c>
      <c r="H1105" s="40">
        <v>44726</v>
      </c>
      <c r="I1105" s="41">
        <f>Table16[[#This Row],[Fecha 
de 
expedición]]+1461</f>
        <v>46187</v>
      </c>
      <c r="J1105" s="244" t="str">
        <f t="shared" ref="J1105:J1168" ca="1" si="55">IF(I1105&gt;=TODAY(),"si","no")</f>
        <v>si</v>
      </c>
      <c r="K1105" s="8" t="str">
        <f t="shared" ca="1" si="54"/>
        <v/>
      </c>
      <c r="L1105" s="8"/>
      <c r="M1105" s="8" t="str">
        <f t="shared" ref="M1105:M1168" ca="1" si="56">IF(AND(J1105="no",$B$10="si"),"si","no")</f>
        <v>no</v>
      </c>
      <c r="Q1105" s="23" t="str" cm="1">
        <f t="array" aca="1" ref="Q1105" ca="1">_xlfn.IFS(J1105="no","no",$B$10="si","si")</f>
        <v>si</v>
      </c>
    </row>
    <row r="1106" spans="1:17" x14ac:dyDescent="0.3">
      <c r="A1106" s="64" t="s">
        <v>4483</v>
      </c>
      <c r="B1106" s="224" t="s">
        <v>44</v>
      </c>
      <c r="C1106" s="225" t="s">
        <v>4484</v>
      </c>
      <c r="D1106" s="38" t="s">
        <v>57</v>
      </c>
      <c r="E1106" s="37" t="s">
        <v>4485</v>
      </c>
      <c r="F1106" s="51" t="s">
        <v>267</v>
      </c>
      <c r="G1106" s="53" t="s">
        <v>4486</v>
      </c>
      <c r="H1106" s="81">
        <v>44589</v>
      </c>
      <c r="I1106" s="41">
        <f>Table16[[#This Row],[Fecha 
de 
expedición]]+1461</f>
        <v>46050</v>
      </c>
      <c r="J1106" s="244" t="str">
        <f t="shared" ca="1" si="55"/>
        <v>si</v>
      </c>
      <c r="K1106" s="8" t="str">
        <f t="shared" ca="1" si="54"/>
        <v/>
      </c>
      <c r="L1106" s="8"/>
      <c r="M1106" s="8" t="str">
        <f t="shared" ca="1" si="56"/>
        <v>no</v>
      </c>
      <c r="Q1106" s="23" t="str" cm="1">
        <f t="array" aca="1" ref="Q1106" ca="1">_xlfn.IFS(J1106="no","no",$B$10="si","si")</f>
        <v>si</v>
      </c>
    </row>
    <row r="1107" spans="1:17" x14ac:dyDescent="0.3">
      <c r="A1107" s="64" t="s">
        <v>4487</v>
      </c>
      <c r="B1107" s="224" t="s">
        <v>44</v>
      </c>
      <c r="C1107" s="225" t="s">
        <v>4488</v>
      </c>
      <c r="D1107" s="38" t="s">
        <v>57</v>
      </c>
      <c r="E1107" s="37" t="s">
        <v>4489</v>
      </c>
      <c r="F1107" s="51" t="s">
        <v>194</v>
      </c>
      <c r="G1107" s="53" t="s">
        <v>4490</v>
      </c>
      <c r="H1107" s="40">
        <v>44687</v>
      </c>
      <c r="I1107" s="41">
        <f>Table16[[#This Row],[Fecha 
de 
expedición]]+1461</f>
        <v>46148</v>
      </c>
      <c r="J1107" s="244" t="str">
        <f t="shared" ca="1" si="55"/>
        <v>si</v>
      </c>
      <c r="K1107" s="8" t="str">
        <f t="shared" ca="1" si="54"/>
        <v/>
      </c>
      <c r="L1107" s="8"/>
      <c r="M1107" s="8" t="str">
        <f t="shared" ca="1" si="56"/>
        <v>no</v>
      </c>
      <c r="Q1107" s="23" t="str" cm="1">
        <f t="array" aca="1" ref="Q1107" ca="1">_xlfn.IFS(J1107="no","no",$B$10="si","si")</f>
        <v>si</v>
      </c>
    </row>
    <row r="1108" spans="1:17" x14ac:dyDescent="0.3">
      <c r="A1108" s="63" t="s">
        <v>4491</v>
      </c>
      <c r="B1108" s="224" t="s">
        <v>62</v>
      </c>
      <c r="C1108" s="225" t="s">
        <v>4492</v>
      </c>
      <c r="D1108" s="38" t="s">
        <v>57</v>
      </c>
      <c r="E1108" s="37" t="s">
        <v>4493</v>
      </c>
      <c r="F1108" s="38" t="s">
        <v>325</v>
      </c>
      <c r="G1108" s="39" t="s">
        <v>4494</v>
      </c>
      <c r="H1108" s="40">
        <v>43235</v>
      </c>
      <c r="I1108" s="41">
        <f>Table16[[#This Row],[Fecha 
de 
expedición]]+1461</f>
        <v>44696</v>
      </c>
      <c r="J1108" s="244" t="str">
        <f t="shared" ca="1" si="55"/>
        <v>no</v>
      </c>
      <c r="K1108" s="8" t="str">
        <f t="shared" ca="1" si="54"/>
        <v/>
      </c>
      <c r="L1108" s="8"/>
      <c r="M1108" s="8" t="str">
        <f t="shared" ca="1" si="56"/>
        <v>si</v>
      </c>
      <c r="Q1108" s="23" t="str" cm="1">
        <f t="array" aca="1" ref="Q1108" ca="1">_xlfn.IFS(J1108="no","no",$B$10="si","si")</f>
        <v>no</v>
      </c>
    </row>
    <row r="1109" spans="1:17" x14ac:dyDescent="0.3">
      <c r="A1109" s="61" t="s">
        <v>4495</v>
      </c>
      <c r="B1109" s="224" t="s">
        <v>44</v>
      </c>
      <c r="C1109" s="225" t="s">
        <v>4496</v>
      </c>
      <c r="D1109" s="38" t="s">
        <v>57</v>
      </c>
      <c r="E1109" s="235" t="s">
        <v>4497</v>
      </c>
      <c r="F1109" s="38" t="s">
        <v>285</v>
      </c>
      <c r="G1109" s="39" t="s">
        <v>4498</v>
      </c>
      <c r="H1109" s="81">
        <v>44743</v>
      </c>
      <c r="I1109" s="84">
        <f>Table16[[#This Row],[Fecha 
de 
expedición]]+1461</f>
        <v>46204</v>
      </c>
      <c r="J1109" s="244" t="str">
        <f t="shared" ca="1" si="55"/>
        <v>si</v>
      </c>
      <c r="K1109" s="8" t="str">
        <f t="shared" ca="1" si="54"/>
        <v/>
      </c>
      <c r="L1109" s="8"/>
      <c r="M1109" s="8" t="str">
        <f t="shared" ca="1" si="56"/>
        <v>no</v>
      </c>
      <c r="Q1109" s="23" t="str" cm="1">
        <f t="array" aca="1" ref="Q1109" ca="1">_xlfn.IFS(J1109="no","no",$B$10="si","si")</f>
        <v>si</v>
      </c>
    </row>
    <row r="1110" spans="1:17" x14ac:dyDescent="0.3">
      <c r="A1110" s="63" t="s">
        <v>4499</v>
      </c>
      <c r="B1110" s="224" t="s">
        <v>62</v>
      </c>
      <c r="C1110" s="225" t="s">
        <v>4500</v>
      </c>
      <c r="D1110" s="38" t="s">
        <v>57</v>
      </c>
      <c r="E1110" s="37" t="s">
        <v>4501</v>
      </c>
      <c r="F1110" s="38" t="s">
        <v>74</v>
      </c>
      <c r="G1110" s="39" t="s">
        <v>4502</v>
      </c>
      <c r="H1110" s="40">
        <v>43235</v>
      </c>
      <c r="I1110" s="41">
        <f>Table16[[#This Row],[Fecha 
de 
expedición]]+1461</f>
        <v>44696</v>
      </c>
      <c r="J1110" s="244" t="str">
        <f t="shared" ca="1" si="55"/>
        <v>no</v>
      </c>
      <c r="K1110" s="8" t="str">
        <f t="shared" ca="1" si="54"/>
        <v/>
      </c>
      <c r="L1110" s="8"/>
      <c r="M1110" s="8" t="str">
        <f t="shared" ca="1" si="56"/>
        <v>si</v>
      </c>
      <c r="Q1110" s="23" t="str" cm="1">
        <f t="array" aca="1" ref="Q1110" ca="1">_xlfn.IFS(J1110="no","no",$B$10="si","si")</f>
        <v>no</v>
      </c>
    </row>
    <row r="1111" spans="1:17" x14ac:dyDescent="0.3">
      <c r="A1111" s="63" t="s">
        <v>4503</v>
      </c>
      <c r="B1111" s="224" t="s">
        <v>44</v>
      </c>
      <c r="C1111" s="225" t="s">
        <v>4504</v>
      </c>
      <c r="D1111" s="38" t="s">
        <v>46</v>
      </c>
      <c r="E1111" s="37" t="s">
        <v>4505</v>
      </c>
      <c r="F1111" s="38" t="s">
        <v>4506</v>
      </c>
      <c r="G1111" s="39" t="s">
        <v>4507</v>
      </c>
      <c r="H1111" s="40">
        <v>44719</v>
      </c>
      <c r="I1111" s="41">
        <f>Table16[[#This Row],[Fecha 
de 
expedición]]+1461</f>
        <v>46180</v>
      </c>
      <c r="J1111" s="244" t="str">
        <f t="shared" ca="1" si="55"/>
        <v>si</v>
      </c>
      <c r="K1111" s="8" t="str">
        <f t="shared" ca="1" si="54"/>
        <v/>
      </c>
      <c r="L1111" s="8"/>
      <c r="M1111" s="8" t="str">
        <f t="shared" ca="1" si="56"/>
        <v>no</v>
      </c>
      <c r="Q1111" s="23" t="str" cm="1">
        <f t="array" aca="1" ref="Q1111" ca="1">_xlfn.IFS(J1111="no","no",$B$10="si","si")</f>
        <v>si</v>
      </c>
    </row>
    <row r="1112" spans="1:17" x14ac:dyDescent="0.3">
      <c r="A1112" s="63" t="s">
        <v>4508</v>
      </c>
      <c r="B1112" s="224" t="s">
        <v>44</v>
      </c>
      <c r="C1112" s="225" t="s">
        <v>4509</v>
      </c>
      <c r="D1112" s="38" t="s">
        <v>57</v>
      </c>
      <c r="E1112" s="37" t="s">
        <v>4510</v>
      </c>
      <c r="F1112" s="38" t="s">
        <v>204</v>
      </c>
      <c r="G1112" s="39" t="s">
        <v>4511</v>
      </c>
      <c r="H1112" s="40">
        <v>44687</v>
      </c>
      <c r="I1112" s="41">
        <f>Table16[[#This Row],[Fecha 
de 
expedición]]+1461</f>
        <v>46148</v>
      </c>
      <c r="J1112" s="244" t="str">
        <f t="shared" ca="1" si="55"/>
        <v>si</v>
      </c>
      <c r="K1112" s="8" t="str">
        <f t="shared" ca="1" si="54"/>
        <v/>
      </c>
      <c r="L1112" s="8"/>
      <c r="M1112" s="8" t="str">
        <f t="shared" ca="1" si="56"/>
        <v>no</v>
      </c>
      <c r="Q1112" s="23" t="str" cm="1">
        <f t="array" aca="1" ref="Q1112" ca="1">_xlfn.IFS(J1112="no","no",$B$10="si","si")</f>
        <v>si</v>
      </c>
    </row>
    <row r="1113" spans="1:17" x14ac:dyDescent="0.3">
      <c r="A1113" s="63" t="s">
        <v>4512</v>
      </c>
      <c r="B1113" s="224" t="s">
        <v>44</v>
      </c>
      <c r="C1113" s="225" t="s">
        <v>4513</v>
      </c>
      <c r="D1113" s="38" t="s">
        <v>57</v>
      </c>
      <c r="E1113" s="37" t="s">
        <v>4514</v>
      </c>
      <c r="F1113" s="38" t="s">
        <v>709</v>
      </c>
      <c r="G1113" s="39" t="s">
        <v>4515</v>
      </c>
      <c r="H1113" s="40">
        <v>44743</v>
      </c>
      <c r="I1113" s="41">
        <f>Table16[[#This Row],[Fecha 
de 
expedición]]+1461</f>
        <v>46204</v>
      </c>
      <c r="J1113" s="244" t="str">
        <f t="shared" ca="1" si="55"/>
        <v>si</v>
      </c>
      <c r="K1113" s="8" t="str">
        <f t="shared" ca="1" si="54"/>
        <v/>
      </c>
      <c r="L1113" s="8"/>
      <c r="M1113" s="8" t="str">
        <f t="shared" ca="1" si="56"/>
        <v>no</v>
      </c>
      <c r="Q1113" s="23" t="str" cm="1">
        <f t="array" aca="1" ref="Q1113" ca="1">_xlfn.IFS(J1113="no","no",$B$10="si","si")</f>
        <v>si</v>
      </c>
    </row>
    <row r="1114" spans="1:17" x14ac:dyDescent="0.3">
      <c r="A1114" s="63" t="s">
        <v>4516</v>
      </c>
      <c r="B1114" s="224" t="s">
        <v>44</v>
      </c>
      <c r="C1114" s="225" t="s">
        <v>4517</v>
      </c>
      <c r="D1114" s="38" t="s">
        <v>57</v>
      </c>
      <c r="E1114" s="37" t="s">
        <v>4518</v>
      </c>
      <c r="F1114" s="38" t="s">
        <v>844</v>
      </c>
      <c r="G1114" s="39" t="s">
        <v>4519</v>
      </c>
      <c r="H1114" s="40">
        <v>44687</v>
      </c>
      <c r="I1114" s="41">
        <f>Table16[[#This Row],[Fecha 
de 
expedición]]+1461</f>
        <v>46148</v>
      </c>
      <c r="J1114" s="244" t="str">
        <f t="shared" ca="1" si="55"/>
        <v>si</v>
      </c>
      <c r="K1114" s="8" t="str">
        <f t="shared" ca="1" si="54"/>
        <v/>
      </c>
      <c r="L1114" s="8"/>
      <c r="M1114" s="8" t="str">
        <f t="shared" ca="1" si="56"/>
        <v>no</v>
      </c>
      <c r="Q1114" s="23" t="str" cm="1">
        <f t="array" aca="1" ref="Q1114" ca="1">_xlfn.IFS(J1114="no","no",$B$10="si","si")</f>
        <v>si</v>
      </c>
    </row>
    <row r="1115" spans="1:17" x14ac:dyDescent="0.3">
      <c r="A1115" s="63" t="s">
        <v>4520</v>
      </c>
      <c r="B1115" s="224" t="s">
        <v>44</v>
      </c>
      <c r="C1115" s="225" t="s">
        <v>4521</v>
      </c>
      <c r="D1115" s="38" t="s">
        <v>57</v>
      </c>
      <c r="E1115" s="37" t="s">
        <v>4522</v>
      </c>
      <c r="F1115" s="38" t="s">
        <v>204</v>
      </c>
      <c r="G1115" s="39" t="s">
        <v>4523</v>
      </c>
      <c r="H1115" s="40">
        <v>44839</v>
      </c>
      <c r="I1115" s="41">
        <f>Table16[[#This Row],[Fecha 
de 
expedición]]+1461</f>
        <v>46300</v>
      </c>
      <c r="J1115" s="244" t="str">
        <f t="shared" ca="1" si="55"/>
        <v>si</v>
      </c>
      <c r="K1115" s="8" t="str">
        <f t="shared" ca="1" si="54"/>
        <v/>
      </c>
      <c r="L1115" s="8"/>
      <c r="M1115" s="8" t="str">
        <f t="shared" ca="1" si="56"/>
        <v>no</v>
      </c>
      <c r="Q1115" s="23" t="str" cm="1">
        <f t="array" aca="1" ref="Q1115" ca="1">_xlfn.IFS(J1115="no","no",$B$10="si","si")</f>
        <v>si</v>
      </c>
    </row>
    <row r="1116" spans="1:17" x14ac:dyDescent="0.3">
      <c r="A1116" s="63" t="s">
        <v>4524</v>
      </c>
      <c r="B1116" s="224" t="s">
        <v>44</v>
      </c>
      <c r="C1116" s="225" t="s">
        <v>4525</v>
      </c>
      <c r="D1116" s="38" t="s">
        <v>57</v>
      </c>
      <c r="E1116" s="37" t="s">
        <v>4526</v>
      </c>
      <c r="F1116" s="38" t="s">
        <v>168</v>
      </c>
      <c r="G1116" s="39" t="s">
        <v>4527</v>
      </c>
      <c r="H1116" s="40">
        <v>44853</v>
      </c>
      <c r="I1116" s="41">
        <f>Table16[[#This Row],[Fecha 
de 
expedición]]+1461</f>
        <v>46314</v>
      </c>
      <c r="J1116" s="244" t="str">
        <f t="shared" ca="1" si="55"/>
        <v>si</v>
      </c>
      <c r="K1116" s="8" t="str">
        <f t="shared" ca="1" si="54"/>
        <v/>
      </c>
      <c r="L1116" s="8"/>
      <c r="M1116" s="8" t="str">
        <f t="shared" ca="1" si="56"/>
        <v>no</v>
      </c>
      <c r="Q1116" s="23" t="str" cm="1">
        <f t="array" aca="1" ref="Q1116" ca="1">_xlfn.IFS(J1116="no","no",$B$10="si","si")</f>
        <v>si</v>
      </c>
    </row>
    <row r="1117" spans="1:17" x14ac:dyDescent="0.3">
      <c r="A1117" s="63" t="s">
        <v>4528</v>
      </c>
      <c r="B1117" s="224" t="s">
        <v>62</v>
      </c>
      <c r="C1117" s="225" t="s">
        <v>4529</v>
      </c>
      <c r="D1117" s="38" t="s">
        <v>57</v>
      </c>
      <c r="E1117" s="37" t="s">
        <v>4530</v>
      </c>
      <c r="F1117" s="38" t="s">
        <v>555</v>
      </c>
      <c r="G1117" s="39" t="s">
        <v>4531</v>
      </c>
      <c r="H1117" s="40">
        <v>43235</v>
      </c>
      <c r="I1117" s="41">
        <f>Table16[[#This Row],[Fecha 
de 
expedición]]+1461</f>
        <v>44696</v>
      </c>
      <c r="J1117" s="244" t="str">
        <f t="shared" ca="1" si="55"/>
        <v>no</v>
      </c>
      <c r="K1117" s="8" t="str">
        <f t="shared" ca="1" si="54"/>
        <v/>
      </c>
      <c r="L1117" s="8"/>
      <c r="M1117" s="8" t="str">
        <f t="shared" ca="1" si="56"/>
        <v>si</v>
      </c>
      <c r="Q1117" s="23" t="str" cm="1">
        <f t="array" aca="1" ref="Q1117" ca="1">_xlfn.IFS(J1117="no","no",$B$10="si","si")</f>
        <v>no</v>
      </c>
    </row>
    <row r="1118" spans="1:17" x14ac:dyDescent="0.3">
      <c r="A1118" s="63" t="s">
        <v>4532</v>
      </c>
      <c r="B1118" s="224" t="s">
        <v>62</v>
      </c>
      <c r="C1118" s="225" t="s">
        <v>4533</v>
      </c>
      <c r="D1118" s="38" t="s">
        <v>57</v>
      </c>
      <c r="E1118" s="37" t="s">
        <v>4534</v>
      </c>
      <c r="F1118" s="38" t="s">
        <v>74</v>
      </c>
      <c r="G1118" s="39" t="s">
        <v>10009</v>
      </c>
      <c r="H1118" s="40">
        <v>43235</v>
      </c>
      <c r="I1118" s="41">
        <f>Table16[[#This Row],[Fecha 
de 
expedición]]+1461</f>
        <v>44696</v>
      </c>
      <c r="J1118" s="244" t="str">
        <f t="shared" ca="1" si="55"/>
        <v>no</v>
      </c>
      <c r="K1118" s="8" t="str">
        <f t="shared" ca="1" si="54"/>
        <v/>
      </c>
      <c r="L1118" s="8"/>
      <c r="M1118" s="8" t="str">
        <f t="shared" ca="1" si="56"/>
        <v>si</v>
      </c>
      <c r="Q1118" s="23" t="str" cm="1">
        <f t="array" aca="1" ref="Q1118" ca="1">_xlfn.IFS(J1118="no","no",$B$10="si","si")</f>
        <v>no</v>
      </c>
    </row>
    <row r="1119" spans="1:17" x14ac:dyDescent="0.3">
      <c r="A1119" s="63" t="s">
        <v>4536</v>
      </c>
      <c r="B1119" s="224" t="s">
        <v>44</v>
      </c>
      <c r="C1119" s="225" t="s">
        <v>4537</v>
      </c>
      <c r="D1119" s="38" t="s">
        <v>46</v>
      </c>
      <c r="E1119" s="37" t="s">
        <v>4538</v>
      </c>
      <c r="F1119" s="38" t="s">
        <v>1204</v>
      </c>
      <c r="G1119" s="39" t="s">
        <v>4539</v>
      </c>
      <c r="H1119" s="40">
        <v>44687</v>
      </c>
      <c r="I1119" s="41">
        <f>Table16[[#This Row],[Fecha 
de 
expedición]]+1461</f>
        <v>46148</v>
      </c>
      <c r="J1119" s="244" t="str">
        <f t="shared" ca="1" si="55"/>
        <v>si</v>
      </c>
      <c r="K1119" s="8" t="str">
        <f t="shared" ref="K1119:K1182" ca="1" si="57">IF(ABS(_xlfn.DAYS(TODAY(),I1119))&lt;$B$9,"Debe renovar licencia luego de curso de 8 horas","")</f>
        <v/>
      </c>
      <c r="L1119" s="8"/>
      <c r="M1119" s="8" t="str">
        <f t="shared" ca="1" si="56"/>
        <v>no</v>
      </c>
      <c r="Q1119" s="23" t="str" cm="1">
        <f t="array" aca="1" ref="Q1119" ca="1">_xlfn.IFS(J1119="no","no",$B$10="si","si")</f>
        <v>si</v>
      </c>
    </row>
    <row r="1120" spans="1:17" x14ac:dyDescent="0.3">
      <c r="A1120" s="63" t="s">
        <v>4540</v>
      </c>
      <c r="B1120" s="224" t="s">
        <v>44</v>
      </c>
      <c r="C1120" s="225" t="s">
        <v>4541</v>
      </c>
      <c r="D1120" s="38" t="s">
        <v>46</v>
      </c>
      <c r="E1120" s="37" t="s">
        <v>4542</v>
      </c>
      <c r="F1120" s="38" t="s">
        <v>53</v>
      </c>
      <c r="G1120" s="39" t="s">
        <v>4543</v>
      </c>
      <c r="H1120" s="40">
        <v>44701</v>
      </c>
      <c r="I1120" s="41">
        <f>Table16[[#This Row],[Fecha 
de 
expedición]]+1461</f>
        <v>46162</v>
      </c>
      <c r="J1120" s="244" t="str">
        <f t="shared" ca="1" si="55"/>
        <v>si</v>
      </c>
      <c r="K1120" s="8" t="str">
        <f t="shared" ca="1" si="57"/>
        <v/>
      </c>
      <c r="L1120" s="8"/>
      <c r="M1120" s="8" t="str">
        <f t="shared" ca="1" si="56"/>
        <v>no</v>
      </c>
      <c r="Q1120" s="23" t="str" cm="1">
        <f t="array" aca="1" ref="Q1120" ca="1">_xlfn.IFS(J1120="no","no",$B$10="si","si")</f>
        <v>si</v>
      </c>
    </row>
    <row r="1121" spans="1:17" x14ac:dyDescent="0.3">
      <c r="A1121" s="63" t="s">
        <v>4544</v>
      </c>
      <c r="B1121" s="224" t="s">
        <v>44</v>
      </c>
      <c r="C1121" s="225" t="s">
        <v>4545</v>
      </c>
      <c r="D1121" s="38" t="s">
        <v>57</v>
      </c>
      <c r="E1121" s="37" t="s">
        <v>4546</v>
      </c>
      <c r="F1121" s="38" t="s">
        <v>325</v>
      </c>
      <c r="G1121" s="39" t="s">
        <v>4547</v>
      </c>
      <c r="H1121" s="40">
        <v>44669</v>
      </c>
      <c r="I1121" s="41">
        <f>Table16[[#This Row],[Fecha 
de 
expedición]]+1461</f>
        <v>46130</v>
      </c>
      <c r="J1121" s="244" t="str">
        <f t="shared" ca="1" si="55"/>
        <v>si</v>
      </c>
      <c r="K1121" s="8" t="str">
        <f t="shared" ca="1" si="57"/>
        <v/>
      </c>
      <c r="L1121" s="8"/>
      <c r="M1121" s="8" t="str">
        <f t="shared" ca="1" si="56"/>
        <v>no</v>
      </c>
      <c r="Q1121" s="23" t="str" cm="1">
        <f t="array" aca="1" ref="Q1121" ca="1">_xlfn.IFS(J1121="no","no",$B$10="si","si")</f>
        <v>si</v>
      </c>
    </row>
    <row r="1122" spans="1:17" x14ac:dyDescent="0.3">
      <c r="A1122" s="63" t="s">
        <v>4548</v>
      </c>
      <c r="B1122" s="224" t="s">
        <v>44</v>
      </c>
      <c r="C1122" s="225" t="s">
        <v>4549</v>
      </c>
      <c r="D1122" s="38" t="s">
        <v>57</v>
      </c>
      <c r="E1122" s="37" t="s">
        <v>4550</v>
      </c>
      <c r="F1122" s="38" t="s">
        <v>194</v>
      </c>
      <c r="G1122" s="39" t="s">
        <v>4551</v>
      </c>
      <c r="H1122" s="40">
        <v>44719</v>
      </c>
      <c r="I1122" s="41">
        <f>Table16[[#This Row],[Fecha 
de 
expedición]]+1461</f>
        <v>46180</v>
      </c>
      <c r="J1122" s="244" t="str">
        <f t="shared" ca="1" si="55"/>
        <v>si</v>
      </c>
      <c r="K1122" s="8" t="str">
        <f t="shared" ca="1" si="57"/>
        <v/>
      </c>
      <c r="L1122" s="8"/>
      <c r="M1122" s="8" t="str">
        <f t="shared" ca="1" si="56"/>
        <v>no</v>
      </c>
      <c r="Q1122" s="23" t="str" cm="1">
        <f t="array" aca="1" ref="Q1122" ca="1">_xlfn.IFS(J1122="no","no",$B$10="si","si")</f>
        <v>si</v>
      </c>
    </row>
    <row r="1123" spans="1:17" x14ac:dyDescent="0.3">
      <c r="A1123" s="63" t="s">
        <v>4552</v>
      </c>
      <c r="B1123" s="224" t="s">
        <v>44</v>
      </c>
      <c r="C1123" s="225" t="s">
        <v>4553</v>
      </c>
      <c r="D1123" s="38" t="s">
        <v>57</v>
      </c>
      <c r="E1123" s="37" t="s">
        <v>4554</v>
      </c>
      <c r="F1123" s="38" t="s">
        <v>74</v>
      </c>
      <c r="G1123" s="39" t="s">
        <v>4555</v>
      </c>
      <c r="H1123" s="40">
        <v>44910</v>
      </c>
      <c r="I1123" s="41">
        <f>Table16[[#This Row],[Fecha 
de 
expedición]]+1461</f>
        <v>46371</v>
      </c>
      <c r="J1123" s="244" t="str">
        <f t="shared" ca="1" si="55"/>
        <v>si</v>
      </c>
      <c r="K1123" s="8" t="str">
        <f t="shared" ca="1" si="57"/>
        <v/>
      </c>
      <c r="L1123" s="8"/>
      <c r="M1123" s="8" t="str">
        <f t="shared" ca="1" si="56"/>
        <v>no</v>
      </c>
      <c r="Q1123" s="23" t="str" cm="1">
        <f t="array" aca="1" ref="Q1123" ca="1">_xlfn.IFS(J1123="no","no",$B$10="si","si")</f>
        <v>si</v>
      </c>
    </row>
    <row r="1124" spans="1:17" x14ac:dyDescent="0.3">
      <c r="A1124" s="63" t="s">
        <v>4556</v>
      </c>
      <c r="B1124" s="224" t="s">
        <v>44</v>
      </c>
      <c r="C1124" s="225" t="s">
        <v>4557</v>
      </c>
      <c r="D1124" s="38" t="s">
        <v>57</v>
      </c>
      <c r="E1124" s="83" t="s">
        <v>4558</v>
      </c>
      <c r="F1124" s="38" t="s">
        <v>89</v>
      </c>
      <c r="G1124" s="39" t="s">
        <v>4559</v>
      </c>
      <c r="H1124" s="40">
        <v>44908</v>
      </c>
      <c r="I1124" s="41">
        <f>Table16[[#This Row],[Fecha 
de 
expedición]]+1461</f>
        <v>46369</v>
      </c>
      <c r="J1124" s="244" t="str">
        <f t="shared" ca="1" si="55"/>
        <v>si</v>
      </c>
      <c r="K1124" s="8" t="str">
        <f t="shared" ca="1" si="57"/>
        <v/>
      </c>
      <c r="L1124" s="8"/>
      <c r="M1124" s="8" t="str">
        <f t="shared" ca="1" si="56"/>
        <v>no</v>
      </c>
      <c r="Q1124" s="23" t="str" cm="1">
        <f t="array" aca="1" ref="Q1124" ca="1">_xlfn.IFS(J1124="no","no",$B$10="si","si")</f>
        <v>si</v>
      </c>
    </row>
    <row r="1125" spans="1:17" x14ac:dyDescent="0.3">
      <c r="A1125" s="63" t="s">
        <v>4560</v>
      </c>
      <c r="B1125" s="224" t="s">
        <v>44</v>
      </c>
      <c r="C1125" s="225" t="s">
        <v>4561</v>
      </c>
      <c r="D1125" s="38" t="s">
        <v>57</v>
      </c>
      <c r="E1125" s="37" t="s">
        <v>4562</v>
      </c>
      <c r="F1125" s="38" t="s">
        <v>416</v>
      </c>
      <c r="G1125" s="39" t="s">
        <v>4563</v>
      </c>
      <c r="H1125" s="40">
        <v>44833</v>
      </c>
      <c r="I1125" s="41">
        <f>Table16[[#This Row],[Fecha 
de 
expedición]]+1461</f>
        <v>46294</v>
      </c>
      <c r="J1125" s="244" t="str">
        <f t="shared" ca="1" si="55"/>
        <v>si</v>
      </c>
      <c r="K1125" s="8" t="str">
        <f t="shared" ca="1" si="57"/>
        <v/>
      </c>
      <c r="L1125" s="8"/>
      <c r="M1125" s="8" t="str">
        <f t="shared" ca="1" si="56"/>
        <v>no</v>
      </c>
      <c r="Q1125" s="23" t="str" cm="1">
        <f t="array" aca="1" ref="Q1125" ca="1">_xlfn.IFS(J1125="no","no",$B$10="si","si")</f>
        <v>si</v>
      </c>
    </row>
    <row r="1126" spans="1:17" x14ac:dyDescent="0.3">
      <c r="A1126" s="63" t="s">
        <v>4564</v>
      </c>
      <c r="B1126" s="224" t="s">
        <v>44</v>
      </c>
      <c r="C1126" s="225" t="s">
        <v>4565</v>
      </c>
      <c r="D1126" s="38" t="s">
        <v>57</v>
      </c>
      <c r="E1126" s="50" t="s">
        <v>4566</v>
      </c>
      <c r="F1126" s="38" t="s">
        <v>89</v>
      </c>
      <c r="G1126" s="39" t="s">
        <v>4567</v>
      </c>
      <c r="H1126" s="40">
        <v>44669</v>
      </c>
      <c r="I1126" s="41">
        <f>Table16[[#This Row],[Fecha 
de 
expedición]]+1461</f>
        <v>46130</v>
      </c>
      <c r="J1126" s="244" t="str">
        <f t="shared" ca="1" si="55"/>
        <v>si</v>
      </c>
      <c r="K1126" s="8" t="str">
        <f t="shared" ca="1" si="57"/>
        <v/>
      </c>
      <c r="L1126" s="8"/>
      <c r="M1126" s="8" t="str">
        <f t="shared" ca="1" si="56"/>
        <v>no</v>
      </c>
      <c r="Q1126" s="23" t="str" cm="1">
        <f t="array" aca="1" ref="Q1126" ca="1">_xlfn.IFS(J1126="no","no",$B$10="si","si")</f>
        <v>si</v>
      </c>
    </row>
    <row r="1127" spans="1:17" x14ac:dyDescent="0.3">
      <c r="A1127" s="63" t="s">
        <v>4568</v>
      </c>
      <c r="B1127" s="224" t="s">
        <v>62</v>
      </c>
      <c r="C1127" s="225" t="s">
        <v>4569</v>
      </c>
      <c r="D1127" s="38" t="s">
        <v>57</v>
      </c>
      <c r="E1127" s="37" t="s">
        <v>4570</v>
      </c>
      <c r="F1127" s="38" t="s">
        <v>74</v>
      </c>
      <c r="G1127" s="39" t="s">
        <v>4571</v>
      </c>
      <c r="H1127" s="40">
        <v>43243</v>
      </c>
      <c r="I1127" s="41">
        <f>Table16[[#This Row],[Fecha 
de 
expedición]]+1461</f>
        <v>44704</v>
      </c>
      <c r="J1127" s="244" t="str">
        <f t="shared" ca="1" si="55"/>
        <v>no</v>
      </c>
      <c r="K1127" s="8" t="str">
        <f t="shared" ca="1" si="57"/>
        <v/>
      </c>
      <c r="L1127" s="8"/>
      <c r="M1127" s="8" t="str">
        <f t="shared" ca="1" si="56"/>
        <v>si</v>
      </c>
      <c r="Q1127" s="23" t="str" cm="1">
        <f t="array" aca="1" ref="Q1127" ca="1">_xlfn.IFS(J1127="no","no",$B$10="si","si")</f>
        <v>no</v>
      </c>
    </row>
    <row r="1128" spans="1:17" x14ac:dyDescent="0.3">
      <c r="A1128" s="63" t="s">
        <v>4572</v>
      </c>
      <c r="B1128" s="224" t="s">
        <v>44</v>
      </c>
      <c r="C1128" s="225" t="s">
        <v>4573</v>
      </c>
      <c r="D1128" s="38" t="s">
        <v>57</v>
      </c>
      <c r="E1128" s="37" t="s">
        <v>4574</v>
      </c>
      <c r="F1128" s="38" t="s">
        <v>664</v>
      </c>
      <c r="G1128" s="39" t="s">
        <v>4575</v>
      </c>
      <c r="H1128" s="40">
        <v>44753</v>
      </c>
      <c r="I1128" s="41">
        <f>Table16[[#This Row],[Fecha 
de 
expedición]]+1461</f>
        <v>46214</v>
      </c>
      <c r="J1128" s="244" t="str">
        <f t="shared" ca="1" si="55"/>
        <v>si</v>
      </c>
      <c r="K1128" s="8" t="str">
        <f t="shared" ca="1" si="57"/>
        <v/>
      </c>
      <c r="L1128" s="8"/>
      <c r="M1128" s="8" t="str">
        <f t="shared" ca="1" si="56"/>
        <v>no</v>
      </c>
      <c r="Q1128" s="23" t="str" cm="1">
        <f t="array" aca="1" ref="Q1128" ca="1">_xlfn.IFS(J1128="no","no",$B$10="si","si")</f>
        <v>si</v>
      </c>
    </row>
    <row r="1129" spans="1:17" x14ac:dyDescent="0.3">
      <c r="A1129" s="63" t="s">
        <v>4576</v>
      </c>
      <c r="B1129" s="224" t="s">
        <v>44</v>
      </c>
      <c r="C1129" s="225" t="s">
        <v>4577</v>
      </c>
      <c r="D1129" s="38" t="s">
        <v>57</v>
      </c>
      <c r="E1129" s="82" t="s">
        <v>4578</v>
      </c>
      <c r="F1129" s="38" t="s">
        <v>69</v>
      </c>
      <c r="G1129" s="39" t="s">
        <v>4579</v>
      </c>
      <c r="H1129" s="40">
        <v>44874</v>
      </c>
      <c r="I1129" s="41">
        <f>Table16[[#This Row],[Fecha 
de 
expedición]]+1461</f>
        <v>46335</v>
      </c>
      <c r="J1129" s="244" t="str">
        <f t="shared" ca="1" si="55"/>
        <v>si</v>
      </c>
      <c r="K1129" s="8" t="str">
        <f t="shared" ca="1" si="57"/>
        <v/>
      </c>
      <c r="L1129" s="8"/>
      <c r="M1129" s="8" t="str">
        <f t="shared" ca="1" si="56"/>
        <v>no</v>
      </c>
      <c r="Q1129" s="23" t="str" cm="1">
        <f t="array" aca="1" ref="Q1129" ca="1">_xlfn.IFS(J1129="no","no",$B$10="si","si")</f>
        <v>si</v>
      </c>
    </row>
    <row r="1130" spans="1:17" x14ac:dyDescent="0.3">
      <c r="A1130" s="63" t="s">
        <v>4580</v>
      </c>
      <c r="B1130" s="224" t="s">
        <v>44</v>
      </c>
      <c r="C1130" s="225" t="s">
        <v>4581</v>
      </c>
      <c r="D1130" s="38" t="s">
        <v>57</v>
      </c>
      <c r="E1130" s="37" t="s">
        <v>4582</v>
      </c>
      <c r="F1130" s="38" t="s">
        <v>194</v>
      </c>
      <c r="G1130" s="39" t="s">
        <v>4583</v>
      </c>
      <c r="H1130" s="40">
        <v>44687</v>
      </c>
      <c r="I1130" s="41">
        <f>Table16[[#This Row],[Fecha 
de 
expedición]]+1461</f>
        <v>46148</v>
      </c>
      <c r="J1130" s="244" t="str">
        <f t="shared" ca="1" si="55"/>
        <v>si</v>
      </c>
      <c r="K1130" s="8" t="str">
        <f t="shared" ca="1" si="57"/>
        <v/>
      </c>
      <c r="L1130" s="8"/>
      <c r="M1130" s="8" t="str">
        <f t="shared" ca="1" si="56"/>
        <v>no</v>
      </c>
      <c r="Q1130" s="23" t="str" cm="1">
        <f t="array" aca="1" ref="Q1130" ca="1">_xlfn.IFS(J1130="no","no",$B$10="si","si")</f>
        <v>si</v>
      </c>
    </row>
    <row r="1131" spans="1:17" x14ac:dyDescent="0.3">
      <c r="A1131" s="63" t="s">
        <v>4584</v>
      </c>
      <c r="B1131" s="224" t="s">
        <v>62</v>
      </c>
      <c r="C1131" s="225" t="s">
        <v>4585</v>
      </c>
      <c r="D1131" s="38" t="s">
        <v>57</v>
      </c>
      <c r="E1131" s="37" t="s">
        <v>4586</v>
      </c>
      <c r="F1131" s="38" t="s">
        <v>53</v>
      </c>
      <c r="G1131" s="39" t="s">
        <v>4587</v>
      </c>
      <c r="H1131" s="40">
        <v>43243</v>
      </c>
      <c r="I1131" s="41">
        <f>Table16[[#This Row],[Fecha 
de 
expedición]]+1461</f>
        <v>44704</v>
      </c>
      <c r="J1131" s="244" t="str">
        <f t="shared" ca="1" si="55"/>
        <v>no</v>
      </c>
      <c r="K1131" s="8" t="str">
        <f t="shared" ca="1" si="57"/>
        <v/>
      </c>
      <c r="L1131" s="8"/>
      <c r="M1131" s="8" t="str">
        <f t="shared" ca="1" si="56"/>
        <v>si</v>
      </c>
      <c r="Q1131" s="23" t="str" cm="1">
        <f t="array" aca="1" ref="Q1131" ca="1">_xlfn.IFS(J1131="no","no",$B$10="si","si")</f>
        <v>no</v>
      </c>
    </row>
    <row r="1132" spans="1:17" x14ac:dyDescent="0.3">
      <c r="A1132" s="63" t="s">
        <v>4588</v>
      </c>
      <c r="B1132" s="224" t="s">
        <v>44</v>
      </c>
      <c r="C1132" s="225" t="s">
        <v>4589</v>
      </c>
      <c r="D1132" s="38" t="s">
        <v>57</v>
      </c>
      <c r="E1132" s="37" t="s">
        <v>4590</v>
      </c>
      <c r="F1132" s="38" t="s">
        <v>709</v>
      </c>
      <c r="G1132" s="39" t="s">
        <v>4591</v>
      </c>
      <c r="H1132" s="40">
        <v>44922</v>
      </c>
      <c r="I1132" s="41">
        <f>Table16[[#This Row],[Fecha 
de 
expedición]]+1461</f>
        <v>46383</v>
      </c>
      <c r="J1132" s="244" t="str">
        <f t="shared" ca="1" si="55"/>
        <v>si</v>
      </c>
      <c r="K1132" s="8" t="str">
        <f t="shared" ca="1" si="57"/>
        <v/>
      </c>
      <c r="L1132" s="8"/>
      <c r="M1132" s="8" t="str">
        <f t="shared" ca="1" si="56"/>
        <v>no</v>
      </c>
      <c r="Q1132" s="23" t="str" cm="1">
        <f t="array" aca="1" ref="Q1132" ca="1">_xlfn.IFS(J1132="no","no",$B$10="si","si")</f>
        <v>si</v>
      </c>
    </row>
    <row r="1133" spans="1:17" x14ac:dyDescent="0.3">
      <c r="A1133" s="63" t="s">
        <v>4592</v>
      </c>
      <c r="B1133" s="224" t="s">
        <v>62</v>
      </c>
      <c r="C1133" s="225" t="s">
        <v>4593</v>
      </c>
      <c r="D1133" s="38" t="s">
        <v>57</v>
      </c>
      <c r="E1133" s="37" t="s">
        <v>4594</v>
      </c>
      <c r="F1133" s="38" t="s">
        <v>929</v>
      </c>
      <c r="G1133" s="39" t="s">
        <v>10021</v>
      </c>
      <c r="H1133" s="40">
        <v>43256</v>
      </c>
      <c r="I1133" s="41">
        <f>Table16[[#This Row],[Fecha 
de 
expedición]]+1461</f>
        <v>44717</v>
      </c>
      <c r="J1133" s="244" t="str">
        <f t="shared" ca="1" si="55"/>
        <v>no</v>
      </c>
      <c r="K1133" s="8" t="str">
        <f t="shared" ca="1" si="57"/>
        <v/>
      </c>
      <c r="L1133" s="8"/>
      <c r="M1133" s="8" t="str">
        <f t="shared" ca="1" si="56"/>
        <v>si</v>
      </c>
      <c r="Q1133" s="23" t="str" cm="1">
        <f t="array" aca="1" ref="Q1133" ca="1">_xlfn.IFS(J1133="no","no",$B$10="si","si")</f>
        <v>no</v>
      </c>
    </row>
    <row r="1134" spans="1:17" x14ac:dyDescent="0.3">
      <c r="A1134" s="63" t="s">
        <v>4596</v>
      </c>
      <c r="B1134" s="224" t="s">
        <v>44</v>
      </c>
      <c r="C1134" s="225" t="s">
        <v>4597</v>
      </c>
      <c r="D1134" s="38" t="s">
        <v>57</v>
      </c>
      <c r="E1134" s="37" t="s">
        <v>4598</v>
      </c>
      <c r="F1134" s="38" t="s">
        <v>704</v>
      </c>
      <c r="G1134" s="39" t="s">
        <v>4599</v>
      </c>
      <c r="H1134" s="40">
        <v>44866</v>
      </c>
      <c r="I1134" s="41">
        <f>Table16[[#This Row],[Fecha 
de 
expedición]]+1461</f>
        <v>46327</v>
      </c>
      <c r="J1134" s="244" t="str">
        <f t="shared" ca="1" si="55"/>
        <v>si</v>
      </c>
      <c r="K1134" s="8" t="str">
        <f t="shared" ca="1" si="57"/>
        <v/>
      </c>
      <c r="L1134" s="8"/>
      <c r="M1134" s="8" t="str">
        <f t="shared" ca="1" si="56"/>
        <v>no</v>
      </c>
      <c r="Q1134" s="23" t="str" cm="1">
        <f t="array" aca="1" ref="Q1134" ca="1">_xlfn.IFS(J1134="no","no",$B$10="si","si")</f>
        <v>si</v>
      </c>
    </row>
    <row r="1135" spans="1:17" x14ac:dyDescent="0.3">
      <c r="A1135" s="63" t="s">
        <v>4600</v>
      </c>
      <c r="B1135" s="224" t="s">
        <v>62</v>
      </c>
      <c r="C1135" s="225" t="s">
        <v>4601</v>
      </c>
      <c r="D1135" s="38" t="s">
        <v>57</v>
      </c>
      <c r="E1135" s="37" t="s">
        <v>4602</v>
      </c>
      <c r="F1135" s="38" t="s">
        <v>109</v>
      </c>
      <c r="G1135" s="39" t="s">
        <v>4603</v>
      </c>
      <c r="H1135" s="40">
        <v>43256</v>
      </c>
      <c r="I1135" s="41">
        <f>Table16[[#This Row],[Fecha 
de 
expedición]]+1461</f>
        <v>44717</v>
      </c>
      <c r="J1135" s="244" t="str">
        <f t="shared" ca="1" si="55"/>
        <v>no</v>
      </c>
      <c r="K1135" s="8" t="str">
        <f t="shared" ca="1" si="57"/>
        <v/>
      </c>
      <c r="L1135" s="8"/>
      <c r="M1135" s="8" t="str">
        <f t="shared" ca="1" si="56"/>
        <v>si</v>
      </c>
      <c r="Q1135" s="23" t="str" cm="1">
        <f t="array" aca="1" ref="Q1135" ca="1">_xlfn.IFS(J1135="no","no",$B$10="si","si")</f>
        <v>no</v>
      </c>
    </row>
    <row r="1136" spans="1:17" x14ac:dyDescent="0.3">
      <c r="A1136" s="63" t="s">
        <v>4604</v>
      </c>
      <c r="B1136" s="224" t="s">
        <v>62</v>
      </c>
      <c r="C1136" s="225" t="s">
        <v>4605</v>
      </c>
      <c r="D1136" s="38" t="s">
        <v>57</v>
      </c>
      <c r="E1136" s="37" t="s">
        <v>4606</v>
      </c>
      <c r="F1136" s="38" t="s">
        <v>74</v>
      </c>
      <c r="G1136" s="39" t="s">
        <v>10022</v>
      </c>
      <c r="H1136" s="40">
        <v>43256</v>
      </c>
      <c r="I1136" s="41">
        <f>Table16[[#This Row],[Fecha 
de 
expedición]]+1461</f>
        <v>44717</v>
      </c>
      <c r="J1136" s="244" t="str">
        <f t="shared" ca="1" si="55"/>
        <v>no</v>
      </c>
      <c r="K1136" s="8" t="str">
        <f t="shared" ca="1" si="57"/>
        <v/>
      </c>
      <c r="L1136" s="8"/>
      <c r="M1136" s="8" t="str">
        <f t="shared" ca="1" si="56"/>
        <v>si</v>
      </c>
      <c r="Q1136" s="23" t="str" cm="1">
        <f t="array" aca="1" ref="Q1136" ca="1">_xlfn.IFS(J1136="no","no",$B$10="si","si")</f>
        <v>no</v>
      </c>
    </row>
    <row r="1137" spans="1:17" x14ac:dyDescent="0.3">
      <c r="A1137" s="63" t="s">
        <v>4608</v>
      </c>
      <c r="B1137" s="224" t="s">
        <v>62</v>
      </c>
      <c r="C1137" s="225" t="s">
        <v>4609</v>
      </c>
      <c r="D1137" s="38" t="s">
        <v>57</v>
      </c>
      <c r="E1137" s="37" t="s">
        <v>4610</v>
      </c>
      <c r="F1137" s="38" t="s">
        <v>664</v>
      </c>
      <c r="G1137" s="39" t="s">
        <v>4611</v>
      </c>
      <c r="H1137" s="40">
        <v>44865</v>
      </c>
      <c r="I1137" s="41">
        <f>Table16[[#This Row],[Fecha 
de 
expedición]]+1461</f>
        <v>46326</v>
      </c>
      <c r="J1137" s="244" t="str">
        <f t="shared" ca="1" si="55"/>
        <v>si</v>
      </c>
      <c r="K1137" s="8" t="str">
        <f t="shared" ca="1" si="57"/>
        <v/>
      </c>
      <c r="L1137" s="8"/>
      <c r="M1137" s="8" t="str">
        <f t="shared" ca="1" si="56"/>
        <v>no</v>
      </c>
      <c r="Q1137" s="23" t="str" cm="1">
        <f t="array" aca="1" ref="Q1137" ca="1">_xlfn.IFS(J1137="no","no",$B$10="si","si")</f>
        <v>si</v>
      </c>
    </row>
    <row r="1138" spans="1:17" x14ac:dyDescent="0.3">
      <c r="A1138" s="63" t="s">
        <v>4612</v>
      </c>
      <c r="B1138" s="224" t="s">
        <v>44</v>
      </c>
      <c r="C1138" s="225" t="s">
        <v>4613</v>
      </c>
      <c r="D1138" s="38" t="s">
        <v>57</v>
      </c>
      <c r="E1138" s="37" t="s">
        <v>4614</v>
      </c>
      <c r="F1138" s="38" t="s">
        <v>74</v>
      </c>
      <c r="G1138" s="39" t="s">
        <v>4615</v>
      </c>
      <c r="H1138" s="40">
        <v>44728</v>
      </c>
      <c r="I1138" s="41">
        <f>Table16[[#This Row],[Fecha 
de 
expedición]]+1461</f>
        <v>46189</v>
      </c>
      <c r="J1138" s="244" t="str">
        <f t="shared" ca="1" si="55"/>
        <v>si</v>
      </c>
      <c r="K1138" s="8" t="str">
        <f t="shared" ca="1" si="57"/>
        <v/>
      </c>
      <c r="L1138" s="8"/>
      <c r="M1138" s="8" t="str">
        <f t="shared" ca="1" si="56"/>
        <v>no</v>
      </c>
      <c r="Q1138" s="23" t="str" cm="1">
        <f t="array" aca="1" ref="Q1138" ca="1">_xlfn.IFS(J1138="no","no",$B$10="si","si")</f>
        <v>si</v>
      </c>
    </row>
    <row r="1139" spans="1:17" x14ac:dyDescent="0.3">
      <c r="A1139" s="63" t="s">
        <v>4616</v>
      </c>
      <c r="B1139" s="224" t="s">
        <v>44</v>
      </c>
      <c r="C1139" s="225" t="s">
        <v>4617</v>
      </c>
      <c r="D1139" s="38" t="s">
        <v>57</v>
      </c>
      <c r="E1139" s="37" t="s">
        <v>4618</v>
      </c>
      <c r="F1139" s="38" t="s">
        <v>560</v>
      </c>
      <c r="G1139" s="39" t="s">
        <v>4619</v>
      </c>
      <c r="H1139" s="40">
        <v>44923</v>
      </c>
      <c r="I1139" s="41">
        <f>Table16[[#This Row],[Fecha 
de 
expedición]]+1461</f>
        <v>46384</v>
      </c>
      <c r="J1139" s="244" t="str">
        <f t="shared" ca="1" si="55"/>
        <v>si</v>
      </c>
      <c r="K1139" s="8" t="str">
        <f t="shared" ca="1" si="57"/>
        <v/>
      </c>
      <c r="L1139" s="8"/>
      <c r="M1139" s="8" t="str">
        <f t="shared" ca="1" si="56"/>
        <v>no</v>
      </c>
      <c r="Q1139" s="23" t="str" cm="1">
        <f t="array" aca="1" ref="Q1139" ca="1">_xlfn.IFS(J1139="no","no",$B$10="si","si")</f>
        <v>si</v>
      </c>
    </row>
    <row r="1140" spans="1:17" x14ac:dyDescent="0.3">
      <c r="A1140" s="63" t="s">
        <v>4620</v>
      </c>
      <c r="B1140" s="224" t="s">
        <v>44</v>
      </c>
      <c r="C1140" s="225" t="s">
        <v>4621</v>
      </c>
      <c r="D1140" s="38" t="s">
        <v>57</v>
      </c>
      <c r="E1140" s="37" t="s">
        <v>4622</v>
      </c>
      <c r="F1140" s="38" t="s">
        <v>84</v>
      </c>
      <c r="G1140" s="39" t="s">
        <v>4623</v>
      </c>
      <c r="H1140" s="40">
        <v>44838</v>
      </c>
      <c r="I1140" s="41">
        <f>Table16[[#This Row],[Fecha 
de 
expedición]]+1461</f>
        <v>46299</v>
      </c>
      <c r="J1140" s="244" t="str">
        <f t="shared" ca="1" si="55"/>
        <v>si</v>
      </c>
      <c r="K1140" s="8" t="str">
        <f t="shared" ca="1" si="57"/>
        <v/>
      </c>
      <c r="L1140" s="8"/>
      <c r="M1140" s="8" t="str">
        <f t="shared" ca="1" si="56"/>
        <v>no</v>
      </c>
      <c r="Q1140" s="23" t="str" cm="1">
        <f t="array" aca="1" ref="Q1140" ca="1">_xlfn.IFS(J1140="no","no",$B$10="si","si")</f>
        <v>si</v>
      </c>
    </row>
    <row r="1141" spans="1:17" x14ac:dyDescent="0.3">
      <c r="A1141" s="63" t="s">
        <v>4624</v>
      </c>
      <c r="B1141" s="224" t="s">
        <v>44</v>
      </c>
      <c r="C1141" s="225" t="s">
        <v>4625</v>
      </c>
      <c r="D1141" s="38" t="s">
        <v>57</v>
      </c>
      <c r="E1141" s="37" t="s">
        <v>4626</v>
      </c>
      <c r="F1141" s="38" t="s">
        <v>453</v>
      </c>
      <c r="G1141" s="39" t="s">
        <v>4627</v>
      </c>
      <c r="H1141" s="40">
        <v>44887</v>
      </c>
      <c r="I1141" s="41">
        <f>Table16[[#This Row],[Fecha 
de 
expedición]]+1461</f>
        <v>46348</v>
      </c>
      <c r="J1141" s="244" t="str">
        <f t="shared" ca="1" si="55"/>
        <v>si</v>
      </c>
      <c r="K1141" s="8" t="str">
        <f t="shared" ca="1" si="57"/>
        <v/>
      </c>
      <c r="L1141" s="8"/>
      <c r="M1141" s="8" t="str">
        <f t="shared" ca="1" si="56"/>
        <v>no</v>
      </c>
      <c r="Q1141" s="23" t="str" cm="1">
        <f t="array" aca="1" ref="Q1141" ca="1">_xlfn.IFS(J1141="no","no",$B$10="si","si")</f>
        <v>si</v>
      </c>
    </row>
    <row r="1142" spans="1:17" x14ac:dyDescent="0.3">
      <c r="A1142" s="63" t="s">
        <v>4628</v>
      </c>
      <c r="B1142" s="224" t="s">
        <v>44</v>
      </c>
      <c r="C1142" s="225" t="s">
        <v>4629</v>
      </c>
      <c r="D1142" s="38" t="s">
        <v>57</v>
      </c>
      <c r="E1142" s="37" t="s">
        <v>4630</v>
      </c>
      <c r="F1142" s="38" t="s">
        <v>1824</v>
      </c>
      <c r="G1142" s="39" t="s">
        <v>4631</v>
      </c>
      <c r="H1142" s="40">
        <v>43256</v>
      </c>
      <c r="I1142" s="41">
        <f>Table16[[#This Row],[Fecha 
de 
expedición]]+1461</f>
        <v>44717</v>
      </c>
      <c r="J1142" s="244" t="str">
        <f t="shared" ca="1" si="55"/>
        <v>no</v>
      </c>
      <c r="K1142" s="8" t="str">
        <f t="shared" ca="1" si="57"/>
        <v/>
      </c>
      <c r="L1142" s="8"/>
      <c r="M1142" s="8" t="str">
        <f t="shared" ca="1" si="56"/>
        <v>si</v>
      </c>
      <c r="Q1142" s="23" t="str" cm="1">
        <f t="array" aca="1" ref="Q1142" ca="1">_xlfn.IFS(J1142="no","no",$B$10="si","si")</f>
        <v>no</v>
      </c>
    </row>
    <row r="1143" spans="1:17" x14ac:dyDescent="0.3">
      <c r="A1143" s="63" t="s">
        <v>4632</v>
      </c>
      <c r="B1143" s="224" t="s">
        <v>62</v>
      </c>
      <c r="C1143" s="225" t="s">
        <v>4633</v>
      </c>
      <c r="D1143" s="38" t="s">
        <v>57</v>
      </c>
      <c r="E1143" s="58" t="s">
        <v>4634</v>
      </c>
      <c r="F1143" s="38" t="s">
        <v>402</v>
      </c>
      <c r="G1143" s="39" t="s">
        <v>4635</v>
      </c>
      <c r="H1143" s="40">
        <v>43265</v>
      </c>
      <c r="I1143" s="41">
        <f>Table16[[#This Row],[Fecha 
de 
expedición]]+1461</f>
        <v>44726</v>
      </c>
      <c r="J1143" s="244" t="str">
        <f t="shared" ca="1" si="55"/>
        <v>no</v>
      </c>
      <c r="K1143" s="8" t="str">
        <f t="shared" ca="1" si="57"/>
        <v/>
      </c>
      <c r="L1143" s="8"/>
      <c r="M1143" s="8" t="str">
        <f t="shared" ca="1" si="56"/>
        <v>si</v>
      </c>
      <c r="Q1143" s="23" t="str" cm="1">
        <f t="array" aca="1" ref="Q1143" ca="1">_xlfn.IFS(J1143="no","no",$B$10="si","si")</f>
        <v>no</v>
      </c>
    </row>
    <row r="1144" spans="1:17" x14ac:dyDescent="0.3">
      <c r="A1144" s="63" t="s">
        <v>4636</v>
      </c>
      <c r="B1144" s="224" t="s">
        <v>44</v>
      </c>
      <c r="C1144" s="225" t="s">
        <v>4637</v>
      </c>
      <c r="D1144" s="38" t="s">
        <v>57</v>
      </c>
      <c r="E1144" s="37" t="s">
        <v>4638</v>
      </c>
      <c r="F1144" s="38" t="s">
        <v>119</v>
      </c>
      <c r="G1144" s="39" t="s">
        <v>4639</v>
      </c>
      <c r="H1144" s="40">
        <v>44713</v>
      </c>
      <c r="I1144" s="41">
        <f>Table16[[#This Row],[Fecha 
de 
expedición]]+1461</f>
        <v>46174</v>
      </c>
      <c r="J1144" s="244" t="str">
        <f t="shared" ca="1" si="55"/>
        <v>si</v>
      </c>
      <c r="K1144" s="8" t="str">
        <f t="shared" ca="1" si="57"/>
        <v/>
      </c>
      <c r="L1144" s="8"/>
      <c r="M1144" s="8" t="str">
        <f t="shared" ca="1" si="56"/>
        <v>no</v>
      </c>
      <c r="Q1144" s="23" t="str" cm="1">
        <f t="array" aca="1" ref="Q1144" ca="1">_xlfn.IFS(J1144="no","no",$B$10="si","si")</f>
        <v>si</v>
      </c>
    </row>
    <row r="1145" spans="1:17" x14ac:dyDescent="0.3">
      <c r="A1145" s="63" t="s">
        <v>4640</v>
      </c>
      <c r="B1145" s="224" t="s">
        <v>62</v>
      </c>
      <c r="C1145" s="225" t="s">
        <v>4641</v>
      </c>
      <c r="D1145" s="38" t="s">
        <v>57</v>
      </c>
      <c r="E1145" s="37" t="s">
        <v>10028</v>
      </c>
      <c r="F1145" s="38" t="s">
        <v>1048</v>
      </c>
      <c r="G1145" s="39" t="s">
        <v>10029</v>
      </c>
      <c r="H1145" s="40">
        <v>43265</v>
      </c>
      <c r="I1145" s="41">
        <f>Table16[[#This Row],[Fecha 
de 
expedición]]+1461</f>
        <v>44726</v>
      </c>
      <c r="J1145" s="244" t="str">
        <f t="shared" ca="1" si="55"/>
        <v>no</v>
      </c>
      <c r="K1145" s="8" t="str">
        <f t="shared" ca="1" si="57"/>
        <v/>
      </c>
      <c r="L1145" s="8"/>
      <c r="M1145" s="8" t="str">
        <f t="shared" ca="1" si="56"/>
        <v>si</v>
      </c>
      <c r="Q1145" s="23" t="str" cm="1">
        <f t="array" aca="1" ref="Q1145" ca="1">_xlfn.IFS(J1145="no","no",$B$10="si","si")</f>
        <v>no</v>
      </c>
    </row>
    <row r="1146" spans="1:17" x14ac:dyDescent="0.3">
      <c r="A1146" s="63" t="s">
        <v>4644</v>
      </c>
      <c r="B1146" s="224" t="s">
        <v>44</v>
      </c>
      <c r="C1146" s="225" t="s">
        <v>4645</v>
      </c>
      <c r="D1146" s="38" t="s">
        <v>57</v>
      </c>
      <c r="E1146" s="37" t="s">
        <v>4646</v>
      </c>
      <c r="F1146" s="38" t="s">
        <v>2175</v>
      </c>
      <c r="G1146" s="39" t="s">
        <v>4647</v>
      </c>
      <c r="H1146" s="40">
        <v>44743</v>
      </c>
      <c r="I1146" s="41">
        <f>Table16[[#This Row],[Fecha 
de 
expedición]]+1461</f>
        <v>46204</v>
      </c>
      <c r="J1146" s="244" t="str">
        <f t="shared" ca="1" si="55"/>
        <v>si</v>
      </c>
      <c r="K1146" s="8" t="str">
        <f t="shared" ca="1" si="57"/>
        <v/>
      </c>
      <c r="L1146" s="8"/>
      <c r="M1146" s="8" t="str">
        <f t="shared" ca="1" si="56"/>
        <v>no</v>
      </c>
      <c r="Q1146" s="23" t="str" cm="1">
        <f t="array" aca="1" ref="Q1146" ca="1">_xlfn.IFS(J1146="no","no",$B$10="si","si")</f>
        <v>si</v>
      </c>
    </row>
    <row r="1147" spans="1:17" x14ac:dyDescent="0.3">
      <c r="A1147" s="63" t="s">
        <v>4648</v>
      </c>
      <c r="B1147" s="224" t="s">
        <v>44</v>
      </c>
      <c r="C1147" s="225" t="s">
        <v>4649</v>
      </c>
      <c r="D1147" s="38" t="s">
        <v>57</v>
      </c>
      <c r="E1147" s="37" t="s">
        <v>4650</v>
      </c>
      <c r="F1147" s="38" t="s">
        <v>168</v>
      </c>
      <c r="G1147" s="39" t="s">
        <v>4651</v>
      </c>
      <c r="H1147" s="40">
        <v>44687</v>
      </c>
      <c r="I1147" s="41">
        <f>Table16[[#This Row],[Fecha 
de 
expedición]]+1461</f>
        <v>46148</v>
      </c>
      <c r="J1147" s="244" t="str">
        <f t="shared" ca="1" si="55"/>
        <v>si</v>
      </c>
      <c r="K1147" s="8" t="str">
        <f t="shared" ca="1" si="57"/>
        <v/>
      </c>
      <c r="L1147" s="8"/>
      <c r="M1147" s="8" t="str">
        <f t="shared" ca="1" si="56"/>
        <v>no</v>
      </c>
      <c r="Q1147" s="23" t="str" cm="1">
        <f t="array" aca="1" ref="Q1147" ca="1">_xlfn.IFS(J1147="no","no",$B$10="si","si")</f>
        <v>si</v>
      </c>
    </row>
    <row r="1148" spans="1:17" x14ac:dyDescent="0.3">
      <c r="A1148" s="63" t="s">
        <v>4652</v>
      </c>
      <c r="B1148" s="224" t="s">
        <v>44</v>
      </c>
      <c r="C1148" s="225" t="s">
        <v>4653</v>
      </c>
      <c r="D1148" s="38" t="s">
        <v>57</v>
      </c>
      <c r="E1148" s="37" t="s">
        <v>4654</v>
      </c>
      <c r="F1148" s="38" t="s">
        <v>430</v>
      </c>
      <c r="G1148" s="39" t="s">
        <v>4655</v>
      </c>
      <c r="H1148" s="40">
        <v>44804</v>
      </c>
      <c r="I1148" s="41">
        <f>Table16[[#This Row],[Fecha 
de 
expedición]]+1461</f>
        <v>46265</v>
      </c>
      <c r="J1148" s="244" t="str">
        <f t="shared" ca="1" si="55"/>
        <v>si</v>
      </c>
      <c r="K1148" s="8" t="str">
        <f t="shared" ca="1" si="57"/>
        <v/>
      </c>
      <c r="L1148" s="8"/>
      <c r="M1148" s="8" t="str">
        <f t="shared" ca="1" si="56"/>
        <v>no</v>
      </c>
      <c r="Q1148" s="23" t="str" cm="1">
        <f t="array" aca="1" ref="Q1148" ca="1">_xlfn.IFS(J1148="no","no",$B$10="si","si")</f>
        <v>si</v>
      </c>
    </row>
    <row r="1149" spans="1:17" x14ac:dyDescent="0.3">
      <c r="A1149" s="63" t="s">
        <v>4656</v>
      </c>
      <c r="B1149" s="224" t="s">
        <v>44</v>
      </c>
      <c r="C1149" s="225" t="s">
        <v>4657</v>
      </c>
      <c r="D1149" s="38" t="s">
        <v>57</v>
      </c>
      <c r="E1149" s="37" t="s">
        <v>4658</v>
      </c>
      <c r="F1149" s="38" t="s">
        <v>499</v>
      </c>
      <c r="G1149" s="39" t="s">
        <v>4659</v>
      </c>
      <c r="H1149" s="40">
        <v>44748</v>
      </c>
      <c r="I1149" s="41">
        <f>Table16[[#This Row],[Fecha 
de 
expedición]]+1461</f>
        <v>46209</v>
      </c>
      <c r="J1149" s="244" t="str">
        <f t="shared" ca="1" si="55"/>
        <v>si</v>
      </c>
      <c r="K1149" s="8" t="str">
        <f t="shared" ca="1" si="57"/>
        <v/>
      </c>
      <c r="L1149" s="8"/>
      <c r="M1149" s="8" t="str">
        <f t="shared" ca="1" si="56"/>
        <v>no</v>
      </c>
      <c r="Q1149" s="23" t="str" cm="1">
        <f t="array" aca="1" ref="Q1149" ca="1">_xlfn.IFS(J1149="no","no",$B$10="si","si")</f>
        <v>si</v>
      </c>
    </row>
    <row r="1150" spans="1:17" x14ac:dyDescent="0.3">
      <c r="A1150" s="63" t="s">
        <v>4660</v>
      </c>
      <c r="B1150" s="224" t="s">
        <v>44</v>
      </c>
      <c r="C1150" s="225" t="s">
        <v>4661</v>
      </c>
      <c r="D1150" s="38" t="s">
        <v>57</v>
      </c>
      <c r="E1150" s="82" t="s">
        <v>4662</v>
      </c>
      <c r="F1150" s="38" t="s">
        <v>155</v>
      </c>
      <c r="G1150" s="39" t="s">
        <v>4663</v>
      </c>
      <c r="H1150" s="40">
        <v>44838</v>
      </c>
      <c r="I1150" s="41">
        <f>Table16[[#This Row],[Fecha 
de 
expedición]]+1461</f>
        <v>46299</v>
      </c>
      <c r="J1150" s="244" t="str">
        <f t="shared" ca="1" si="55"/>
        <v>si</v>
      </c>
      <c r="K1150" s="8" t="str">
        <f t="shared" ca="1" si="57"/>
        <v/>
      </c>
      <c r="L1150" s="8"/>
      <c r="M1150" s="8" t="str">
        <f t="shared" ca="1" si="56"/>
        <v>no</v>
      </c>
      <c r="Q1150" s="23" t="str" cm="1">
        <f t="array" aca="1" ref="Q1150" ca="1">_xlfn.IFS(J1150="no","no",$B$10="si","si")</f>
        <v>si</v>
      </c>
    </row>
    <row r="1151" spans="1:17" x14ac:dyDescent="0.3">
      <c r="A1151" s="63" t="s">
        <v>4664</v>
      </c>
      <c r="B1151" s="224" t="s">
        <v>62</v>
      </c>
      <c r="C1151" s="225" t="s">
        <v>4665</v>
      </c>
      <c r="D1151" s="38" t="s">
        <v>46</v>
      </c>
      <c r="E1151" s="37" t="s">
        <v>4666</v>
      </c>
      <c r="F1151" s="38" t="s">
        <v>129</v>
      </c>
      <c r="G1151" s="39" t="s">
        <v>4667</v>
      </c>
      <c r="H1151" s="40">
        <v>43286</v>
      </c>
      <c r="I1151" s="41">
        <f>Table16[[#This Row],[Fecha 
de 
expedición]]+1461</f>
        <v>44747</v>
      </c>
      <c r="J1151" s="244" t="str">
        <f t="shared" ca="1" si="55"/>
        <v>no</v>
      </c>
      <c r="K1151" s="8" t="str">
        <f t="shared" ca="1" si="57"/>
        <v/>
      </c>
      <c r="L1151" s="8"/>
      <c r="M1151" s="8" t="str">
        <f t="shared" ca="1" si="56"/>
        <v>si</v>
      </c>
      <c r="Q1151" s="23" t="str" cm="1">
        <f t="array" aca="1" ref="Q1151" ca="1">_xlfn.IFS(J1151="no","no",$B$10="si","si")</f>
        <v>no</v>
      </c>
    </row>
    <row r="1152" spans="1:17" x14ac:dyDescent="0.3">
      <c r="A1152" s="63" t="s">
        <v>4668</v>
      </c>
      <c r="B1152" s="224" t="s">
        <v>44</v>
      </c>
      <c r="C1152" s="225" t="s">
        <v>4669</v>
      </c>
      <c r="D1152" s="38" t="s">
        <v>46</v>
      </c>
      <c r="E1152" s="37" t="s">
        <v>4670</v>
      </c>
      <c r="F1152" s="38" t="s">
        <v>704</v>
      </c>
      <c r="G1152" s="39" t="s">
        <v>4671</v>
      </c>
      <c r="H1152" s="40">
        <v>44743</v>
      </c>
      <c r="I1152" s="41">
        <f>Table16[[#This Row],[Fecha 
de 
expedición]]+1461</f>
        <v>46204</v>
      </c>
      <c r="J1152" s="244" t="str">
        <f t="shared" ca="1" si="55"/>
        <v>si</v>
      </c>
      <c r="K1152" s="8" t="str">
        <f t="shared" ca="1" si="57"/>
        <v/>
      </c>
      <c r="L1152" s="8"/>
      <c r="M1152" s="8" t="str">
        <f t="shared" ca="1" si="56"/>
        <v>no</v>
      </c>
      <c r="Q1152" s="23" t="str" cm="1">
        <f t="array" aca="1" ref="Q1152" ca="1">_xlfn.IFS(J1152="no","no",$B$10="si","si")</f>
        <v>si</v>
      </c>
    </row>
    <row r="1153" spans="1:17" x14ac:dyDescent="0.3">
      <c r="A1153" s="63" t="s">
        <v>4672</v>
      </c>
      <c r="B1153" s="224" t="s">
        <v>62</v>
      </c>
      <c r="C1153" s="225" t="s">
        <v>4673</v>
      </c>
      <c r="D1153" s="38" t="s">
        <v>46</v>
      </c>
      <c r="E1153" s="37" t="s">
        <v>4674</v>
      </c>
      <c r="F1153" s="38" t="s">
        <v>1048</v>
      </c>
      <c r="G1153" s="39" t="s">
        <v>4675</v>
      </c>
      <c r="H1153" s="40">
        <v>43286</v>
      </c>
      <c r="I1153" s="41">
        <f>Table16[[#This Row],[Fecha 
de 
expedición]]+1461</f>
        <v>44747</v>
      </c>
      <c r="J1153" s="244" t="str">
        <f t="shared" ca="1" si="55"/>
        <v>no</v>
      </c>
      <c r="K1153" s="8" t="str">
        <f t="shared" ca="1" si="57"/>
        <v/>
      </c>
      <c r="L1153" s="8"/>
      <c r="M1153" s="8" t="str">
        <f t="shared" ca="1" si="56"/>
        <v>si</v>
      </c>
      <c r="Q1153" s="23" t="str" cm="1">
        <f t="array" aca="1" ref="Q1153" ca="1">_xlfn.IFS(J1153="no","no",$B$10="si","si")</f>
        <v>no</v>
      </c>
    </row>
    <row r="1154" spans="1:17" x14ac:dyDescent="0.3">
      <c r="A1154" s="63" t="s">
        <v>4676</v>
      </c>
      <c r="B1154" s="224" t="s">
        <v>44</v>
      </c>
      <c r="C1154" s="225" t="s">
        <v>4677</v>
      </c>
      <c r="D1154" s="38" t="s">
        <v>57</v>
      </c>
      <c r="E1154" s="37" t="s">
        <v>4678</v>
      </c>
      <c r="F1154" s="38" t="s">
        <v>48</v>
      </c>
      <c r="G1154" s="39" t="s">
        <v>4679</v>
      </c>
      <c r="H1154" s="40">
        <v>44798</v>
      </c>
      <c r="I1154" s="41">
        <f>Table16[[#This Row],[Fecha 
de 
expedición]]+1461</f>
        <v>46259</v>
      </c>
      <c r="J1154" s="244" t="str">
        <f t="shared" ca="1" si="55"/>
        <v>si</v>
      </c>
      <c r="K1154" s="8" t="str">
        <f t="shared" ca="1" si="57"/>
        <v/>
      </c>
      <c r="L1154" s="8"/>
      <c r="M1154" s="8" t="str">
        <f t="shared" ca="1" si="56"/>
        <v>no</v>
      </c>
      <c r="Q1154" s="23" t="str" cm="1">
        <f t="array" aca="1" ref="Q1154" ca="1">_xlfn.IFS(J1154="no","no",$B$10="si","si")</f>
        <v>si</v>
      </c>
    </row>
    <row r="1155" spans="1:17" x14ac:dyDescent="0.3">
      <c r="A1155" s="63" t="s">
        <v>4680</v>
      </c>
      <c r="B1155" s="224" t="s">
        <v>44</v>
      </c>
      <c r="C1155" s="225" t="s">
        <v>4681</v>
      </c>
      <c r="D1155" s="38" t="s">
        <v>57</v>
      </c>
      <c r="E1155" s="37" t="s">
        <v>4682</v>
      </c>
      <c r="F1155" s="38" t="s">
        <v>155</v>
      </c>
      <c r="G1155" s="39" t="s">
        <v>4683</v>
      </c>
      <c r="H1155" s="40">
        <v>44727</v>
      </c>
      <c r="I1155" s="41">
        <f>Table16[[#This Row],[Fecha 
de 
expedición]]+1461</f>
        <v>46188</v>
      </c>
      <c r="J1155" s="244" t="str">
        <f t="shared" ca="1" si="55"/>
        <v>si</v>
      </c>
      <c r="K1155" s="8" t="str">
        <f t="shared" ca="1" si="57"/>
        <v/>
      </c>
      <c r="L1155" s="8"/>
      <c r="M1155" s="8" t="str">
        <f t="shared" ca="1" si="56"/>
        <v>no</v>
      </c>
      <c r="Q1155" s="23" t="str" cm="1">
        <f t="array" aca="1" ref="Q1155" ca="1">_xlfn.IFS(J1155="no","no",$B$10="si","si")</f>
        <v>si</v>
      </c>
    </row>
    <row r="1156" spans="1:17" x14ac:dyDescent="0.3">
      <c r="A1156" s="63" t="s">
        <v>4684</v>
      </c>
      <c r="B1156" s="224" t="s">
        <v>62</v>
      </c>
      <c r="C1156" s="225" t="s">
        <v>4685</v>
      </c>
      <c r="D1156" s="38" t="s">
        <v>46</v>
      </c>
      <c r="E1156" s="37" t="s">
        <v>4686</v>
      </c>
      <c r="F1156" s="38" t="s">
        <v>74</v>
      </c>
      <c r="G1156" s="39" t="s">
        <v>4687</v>
      </c>
      <c r="H1156" s="40">
        <v>43286</v>
      </c>
      <c r="I1156" s="41">
        <f>Table16[[#This Row],[Fecha 
de 
expedición]]+1461</f>
        <v>44747</v>
      </c>
      <c r="J1156" s="244" t="str">
        <f t="shared" ca="1" si="55"/>
        <v>no</v>
      </c>
      <c r="K1156" s="8" t="str">
        <f t="shared" ca="1" si="57"/>
        <v/>
      </c>
      <c r="L1156" s="8"/>
      <c r="M1156" s="8" t="str">
        <f t="shared" ca="1" si="56"/>
        <v>si</v>
      </c>
      <c r="Q1156" s="23" t="str" cm="1">
        <f t="array" aca="1" ref="Q1156" ca="1">_xlfn.IFS(J1156="no","no",$B$10="si","si")</f>
        <v>no</v>
      </c>
    </row>
    <row r="1157" spans="1:17" x14ac:dyDescent="0.3">
      <c r="A1157" s="63" t="s">
        <v>4688</v>
      </c>
      <c r="B1157" s="224" t="s">
        <v>62</v>
      </c>
      <c r="C1157" s="225" t="s">
        <v>4689</v>
      </c>
      <c r="D1157" s="38" t="s">
        <v>57</v>
      </c>
      <c r="E1157" s="37" t="s">
        <v>4690</v>
      </c>
      <c r="F1157" s="38" t="s">
        <v>185</v>
      </c>
      <c r="G1157" s="39" t="s">
        <v>4691</v>
      </c>
      <c r="H1157" s="40">
        <v>43306</v>
      </c>
      <c r="I1157" s="41">
        <f>Table16[[#This Row],[Fecha 
de 
expedición]]+1461</f>
        <v>44767</v>
      </c>
      <c r="J1157" s="244" t="str">
        <f t="shared" ca="1" si="55"/>
        <v>no</v>
      </c>
      <c r="K1157" s="8" t="str">
        <f t="shared" ca="1" si="57"/>
        <v/>
      </c>
      <c r="L1157" s="8"/>
      <c r="M1157" s="8" t="str">
        <f t="shared" ca="1" si="56"/>
        <v>si</v>
      </c>
      <c r="Q1157" s="23" t="str" cm="1">
        <f t="array" aca="1" ref="Q1157" ca="1">_xlfn.IFS(J1157="no","no",$B$10="si","si")</f>
        <v>no</v>
      </c>
    </row>
    <row r="1158" spans="1:17" x14ac:dyDescent="0.3">
      <c r="A1158" s="63" t="s">
        <v>4692</v>
      </c>
      <c r="B1158" s="224" t="s">
        <v>44</v>
      </c>
      <c r="C1158" s="225" t="s">
        <v>4693</v>
      </c>
      <c r="D1158" s="38" t="s">
        <v>57</v>
      </c>
      <c r="E1158" s="37" t="s">
        <v>4694</v>
      </c>
      <c r="F1158" s="38" t="s">
        <v>1048</v>
      </c>
      <c r="G1158" s="39" t="s">
        <v>4695</v>
      </c>
      <c r="H1158" s="40">
        <v>44764</v>
      </c>
      <c r="I1158" s="41">
        <f>Table16[[#This Row],[Fecha 
de 
expedición]]+1461</f>
        <v>46225</v>
      </c>
      <c r="J1158" s="244" t="str">
        <f t="shared" ca="1" si="55"/>
        <v>si</v>
      </c>
      <c r="K1158" s="8" t="str">
        <f t="shared" ca="1" si="57"/>
        <v/>
      </c>
      <c r="L1158" s="8"/>
      <c r="M1158" s="8" t="str">
        <f t="shared" ca="1" si="56"/>
        <v>no</v>
      </c>
      <c r="Q1158" s="23" t="str" cm="1">
        <f t="array" aca="1" ref="Q1158" ca="1">_xlfn.IFS(J1158="no","no",$B$10="si","si")</f>
        <v>si</v>
      </c>
    </row>
    <row r="1159" spans="1:17" x14ac:dyDescent="0.3">
      <c r="A1159" s="63" t="s">
        <v>4696</v>
      </c>
      <c r="B1159" s="224" t="s">
        <v>44</v>
      </c>
      <c r="C1159" s="225" t="s">
        <v>4697</v>
      </c>
      <c r="D1159" s="38" t="s">
        <v>57</v>
      </c>
      <c r="E1159" s="37" t="s">
        <v>4698</v>
      </c>
      <c r="F1159" s="38" t="s">
        <v>664</v>
      </c>
      <c r="G1159" s="39" t="s">
        <v>4699</v>
      </c>
      <c r="H1159" s="40">
        <v>44764</v>
      </c>
      <c r="I1159" s="41">
        <f>Table16[[#This Row],[Fecha 
de 
expedición]]+1461</f>
        <v>46225</v>
      </c>
      <c r="J1159" s="244" t="str">
        <f t="shared" ca="1" si="55"/>
        <v>si</v>
      </c>
      <c r="K1159" s="8" t="str">
        <f t="shared" ca="1" si="57"/>
        <v/>
      </c>
      <c r="L1159" s="8"/>
      <c r="M1159" s="8" t="str">
        <f t="shared" ca="1" si="56"/>
        <v>no</v>
      </c>
      <c r="Q1159" s="23" t="str" cm="1">
        <f t="array" aca="1" ref="Q1159" ca="1">_xlfn.IFS(J1159="no","no",$B$10="si","si")</f>
        <v>si</v>
      </c>
    </row>
    <row r="1160" spans="1:17" x14ac:dyDescent="0.3">
      <c r="A1160" s="63" t="s">
        <v>4700</v>
      </c>
      <c r="B1160" s="224" t="s">
        <v>62</v>
      </c>
      <c r="C1160" s="225" t="s">
        <v>4701</v>
      </c>
      <c r="D1160" s="38" t="s">
        <v>57</v>
      </c>
      <c r="E1160" s="37" t="s">
        <v>4702</v>
      </c>
      <c r="F1160" s="38" t="s">
        <v>425</v>
      </c>
      <c r="G1160" s="39" t="s">
        <v>4703</v>
      </c>
      <c r="H1160" s="40">
        <v>43306</v>
      </c>
      <c r="I1160" s="41">
        <f>Table16[[#This Row],[Fecha 
de 
expedición]]+1461</f>
        <v>44767</v>
      </c>
      <c r="J1160" s="244" t="str">
        <f t="shared" ca="1" si="55"/>
        <v>no</v>
      </c>
      <c r="K1160" s="8" t="str">
        <f t="shared" ca="1" si="57"/>
        <v/>
      </c>
      <c r="L1160" s="8"/>
      <c r="M1160" s="8" t="str">
        <f t="shared" ca="1" si="56"/>
        <v>si</v>
      </c>
      <c r="Q1160" s="23" t="str" cm="1">
        <f t="array" aca="1" ref="Q1160" ca="1">_xlfn.IFS(J1160="no","no",$B$10="si","si")</f>
        <v>no</v>
      </c>
    </row>
    <row r="1161" spans="1:17" x14ac:dyDescent="0.3">
      <c r="A1161" s="63" t="s">
        <v>4704</v>
      </c>
      <c r="B1161" s="224" t="s">
        <v>62</v>
      </c>
      <c r="C1161" s="225" t="s">
        <v>4705</v>
      </c>
      <c r="D1161" s="38" t="s">
        <v>57</v>
      </c>
      <c r="E1161" s="37" t="s">
        <v>4706</v>
      </c>
      <c r="F1161" s="38" t="s">
        <v>844</v>
      </c>
      <c r="G1161" s="39" t="s">
        <v>4707</v>
      </c>
      <c r="H1161" s="40">
        <v>43306</v>
      </c>
      <c r="I1161" s="41">
        <f>Table16[[#This Row],[Fecha 
de 
expedición]]+1461</f>
        <v>44767</v>
      </c>
      <c r="J1161" s="244" t="str">
        <f t="shared" ca="1" si="55"/>
        <v>no</v>
      </c>
      <c r="K1161" s="8" t="str">
        <f t="shared" ca="1" si="57"/>
        <v/>
      </c>
      <c r="L1161" s="8"/>
      <c r="M1161" s="8" t="str">
        <f t="shared" ca="1" si="56"/>
        <v>si</v>
      </c>
      <c r="Q1161" s="23" t="str" cm="1">
        <f t="array" aca="1" ref="Q1161" ca="1">_xlfn.IFS(J1161="no","no",$B$10="si","si")</f>
        <v>no</v>
      </c>
    </row>
    <row r="1162" spans="1:17" x14ac:dyDescent="0.3">
      <c r="A1162" s="63" t="s">
        <v>4708</v>
      </c>
      <c r="B1162" s="224" t="s">
        <v>62</v>
      </c>
      <c r="C1162" s="225" t="s">
        <v>4709</v>
      </c>
      <c r="D1162" s="38" t="s">
        <v>57</v>
      </c>
      <c r="E1162" s="37" t="s">
        <v>4710</v>
      </c>
      <c r="F1162" s="38" t="s">
        <v>285</v>
      </c>
      <c r="G1162" s="39" t="s">
        <v>4711</v>
      </c>
      <c r="H1162" s="40">
        <v>43306</v>
      </c>
      <c r="I1162" s="41">
        <f>Table16[[#This Row],[Fecha 
de 
expedición]]+1461</f>
        <v>44767</v>
      </c>
      <c r="J1162" s="244" t="str">
        <f t="shared" ca="1" si="55"/>
        <v>no</v>
      </c>
      <c r="K1162" s="8" t="str">
        <f t="shared" ca="1" si="57"/>
        <v/>
      </c>
      <c r="L1162" s="8"/>
      <c r="M1162" s="8" t="str">
        <f t="shared" ca="1" si="56"/>
        <v>si</v>
      </c>
      <c r="Q1162" s="23" t="str" cm="1">
        <f t="array" aca="1" ref="Q1162" ca="1">_xlfn.IFS(J1162="no","no",$B$10="si","si")</f>
        <v>no</v>
      </c>
    </row>
    <row r="1163" spans="1:17" x14ac:dyDescent="0.3">
      <c r="A1163" s="63" t="s">
        <v>4712</v>
      </c>
      <c r="B1163" s="224" t="s">
        <v>44</v>
      </c>
      <c r="C1163" s="225" t="s">
        <v>4713</v>
      </c>
      <c r="D1163" s="38" t="s">
        <v>46</v>
      </c>
      <c r="E1163" s="37" t="s">
        <v>4714</v>
      </c>
      <c r="F1163" s="38" t="s">
        <v>924</v>
      </c>
      <c r="G1163" s="39" t="s">
        <v>4715</v>
      </c>
      <c r="H1163" s="40">
        <v>44764</v>
      </c>
      <c r="I1163" s="41">
        <f>Table16[[#This Row],[Fecha 
de 
expedición]]+1461</f>
        <v>46225</v>
      </c>
      <c r="J1163" s="244" t="str">
        <f t="shared" ca="1" si="55"/>
        <v>si</v>
      </c>
      <c r="K1163" s="8" t="str">
        <f t="shared" ca="1" si="57"/>
        <v/>
      </c>
      <c r="L1163" s="8"/>
      <c r="M1163" s="8" t="str">
        <f t="shared" ca="1" si="56"/>
        <v>no</v>
      </c>
      <c r="Q1163" s="23" t="str" cm="1">
        <f t="array" aca="1" ref="Q1163" ca="1">_xlfn.IFS(J1163="no","no",$B$10="si","si")</f>
        <v>si</v>
      </c>
    </row>
    <row r="1164" spans="1:17" x14ac:dyDescent="0.3">
      <c r="A1164" s="63" t="s">
        <v>1371</v>
      </c>
      <c r="B1164" s="224" t="s">
        <v>62</v>
      </c>
      <c r="C1164" s="225" t="s">
        <v>4716</v>
      </c>
      <c r="D1164" s="38" t="s">
        <v>57</v>
      </c>
      <c r="E1164" s="37" t="s">
        <v>1373</v>
      </c>
      <c r="F1164" s="38" t="s">
        <v>262</v>
      </c>
      <c r="G1164" s="39" t="s">
        <v>4717</v>
      </c>
      <c r="H1164" s="40">
        <v>43306</v>
      </c>
      <c r="I1164" s="41">
        <f>Table16[[#This Row],[Fecha 
de 
expedición]]+1461</f>
        <v>44767</v>
      </c>
      <c r="J1164" s="244" t="str">
        <f t="shared" ca="1" si="55"/>
        <v>no</v>
      </c>
      <c r="K1164" s="8" t="str">
        <f t="shared" ca="1" si="57"/>
        <v/>
      </c>
      <c r="L1164" s="8"/>
      <c r="M1164" s="8" t="str">
        <f t="shared" ca="1" si="56"/>
        <v>si</v>
      </c>
      <c r="Q1164" s="23" t="str" cm="1">
        <f t="array" aca="1" ref="Q1164" ca="1">_xlfn.IFS(J1164="no","no",$B$10="si","si")</f>
        <v>no</v>
      </c>
    </row>
    <row r="1165" spans="1:17" x14ac:dyDescent="0.3">
      <c r="A1165" s="63" t="s">
        <v>4718</v>
      </c>
      <c r="B1165" s="224" t="s">
        <v>62</v>
      </c>
      <c r="C1165" s="225" t="s">
        <v>4719</v>
      </c>
      <c r="D1165" s="38" t="s">
        <v>57</v>
      </c>
      <c r="E1165" s="37" t="s">
        <v>4720</v>
      </c>
      <c r="F1165" s="38" t="s">
        <v>589</v>
      </c>
      <c r="G1165" s="39" t="s">
        <v>4721</v>
      </c>
      <c r="H1165" s="40">
        <v>43325</v>
      </c>
      <c r="I1165" s="41">
        <f>Table16[[#This Row],[Fecha 
de 
expedición]]+1461</f>
        <v>44786</v>
      </c>
      <c r="J1165" s="244" t="str">
        <f t="shared" ca="1" si="55"/>
        <v>no</v>
      </c>
      <c r="K1165" s="8" t="str">
        <f t="shared" ca="1" si="57"/>
        <v/>
      </c>
      <c r="L1165" s="8"/>
      <c r="M1165" s="8" t="str">
        <f t="shared" ca="1" si="56"/>
        <v>si</v>
      </c>
      <c r="Q1165" s="23" t="str" cm="1">
        <f t="array" aca="1" ref="Q1165" ca="1">_xlfn.IFS(J1165="no","no",$B$10="si","si")</f>
        <v>no</v>
      </c>
    </row>
    <row r="1166" spans="1:17" x14ac:dyDescent="0.3">
      <c r="A1166" s="63" t="s">
        <v>4722</v>
      </c>
      <c r="B1166" s="224" t="s">
        <v>44</v>
      </c>
      <c r="C1166" s="225" t="s">
        <v>4723</v>
      </c>
      <c r="D1166" s="38" t="s">
        <v>57</v>
      </c>
      <c r="E1166" s="37" t="s">
        <v>4724</v>
      </c>
      <c r="F1166" s="38" t="s">
        <v>1824</v>
      </c>
      <c r="G1166" s="39" t="s">
        <v>4725</v>
      </c>
      <c r="H1166" s="40">
        <v>44743</v>
      </c>
      <c r="I1166" s="41">
        <f>Table16[[#This Row],[Fecha 
de 
expedición]]+1461</f>
        <v>46204</v>
      </c>
      <c r="J1166" s="244" t="str">
        <f t="shared" ca="1" si="55"/>
        <v>si</v>
      </c>
      <c r="K1166" s="8" t="str">
        <f t="shared" ca="1" si="57"/>
        <v/>
      </c>
      <c r="L1166" s="8"/>
      <c r="M1166" s="8" t="str">
        <f t="shared" ca="1" si="56"/>
        <v>no</v>
      </c>
      <c r="Q1166" s="23" t="str" cm="1">
        <f t="array" aca="1" ref="Q1166" ca="1">_xlfn.IFS(J1166="no","no",$B$10="si","si")</f>
        <v>si</v>
      </c>
    </row>
    <row r="1167" spans="1:17" x14ac:dyDescent="0.3">
      <c r="A1167" s="63" t="s">
        <v>4726</v>
      </c>
      <c r="B1167" s="224" t="s">
        <v>44</v>
      </c>
      <c r="C1167" s="225" t="s">
        <v>4727</v>
      </c>
      <c r="D1167" s="38" t="s">
        <v>57</v>
      </c>
      <c r="E1167" s="37" t="s">
        <v>4728</v>
      </c>
      <c r="F1167" s="38" t="s">
        <v>892</v>
      </c>
      <c r="G1167" s="39" t="s">
        <v>4729</v>
      </c>
      <c r="H1167" s="40">
        <v>44894</v>
      </c>
      <c r="I1167" s="41">
        <f>Table16[[#This Row],[Fecha 
de 
expedición]]+1461</f>
        <v>46355</v>
      </c>
      <c r="J1167" s="244" t="str">
        <f t="shared" ca="1" si="55"/>
        <v>si</v>
      </c>
      <c r="K1167" s="8" t="str">
        <f t="shared" ca="1" si="57"/>
        <v/>
      </c>
      <c r="L1167" s="8"/>
      <c r="M1167" s="8" t="str">
        <f t="shared" ca="1" si="56"/>
        <v>no</v>
      </c>
      <c r="Q1167" s="23" t="str" cm="1">
        <f t="array" aca="1" ref="Q1167" ca="1">_xlfn.IFS(J1167="no","no",$B$10="si","si")</f>
        <v>si</v>
      </c>
    </row>
    <row r="1168" spans="1:17" x14ac:dyDescent="0.3">
      <c r="A1168" s="63" t="s">
        <v>4730</v>
      </c>
      <c r="B1168" s="224" t="s">
        <v>44</v>
      </c>
      <c r="C1168" s="225" t="s">
        <v>4731</v>
      </c>
      <c r="D1168" s="38" t="s">
        <v>46</v>
      </c>
      <c r="E1168" s="37" t="s">
        <v>4732</v>
      </c>
      <c r="F1168" s="38" t="s">
        <v>155</v>
      </c>
      <c r="G1168" s="39" t="s">
        <v>4733</v>
      </c>
      <c r="H1168" s="40">
        <v>44757</v>
      </c>
      <c r="I1168" s="41">
        <f>Table16[[#This Row],[Fecha 
de 
expedición]]+1461</f>
        <v>46218</v>
      </c>
      <c r="J1168" s="244" t="str">
        <f t="shared" ca="1" si="55"/>
        <v>si</v>
      </c>
      <c r="K1168" s="8" t="str">
        <f t="shared" ca="1" si="57"/>
        <v/>
      </c>
      <c r="L1168" s="8"/>
      <c r="M1168" s="8" t="str">
        <f t="shared" ca="1" si="56"/>
        <v>no</v>
      </c>
      <c r="Q1168" s="23" t="str" cm="1">
        <f t="array" aca="1" ref="Q1168" ca="1">_xlfn.IFS(J1168="no","no",$B$10="si","si")</f>
        <v>si</v>
      </c>
    </row>
    <row r="1169" spans="1:17" x14ac:dyDescent="0.3">
      <c r="A1169" s="63" t="s">
        <v>4734</v>
      </c>
      <c r="B1169" s="224" t="s">
        <v>44</v>
      </c>
      <c r="C1169" s="225" t="s">
        <v>4735</v>
      </c>
      <c r="D1169" s="38" t="s">
        <v>46</v>
      </c>
      <c r="E1169" s="37" t="s">
        <v>4736</v>
      </c>
      <c r="F1169" s="38" t="s">
        <v>104</v>
      </c>
      <c r="G1169" s="39" t="s">
        <v>4737</v>
      </c>
      <c r="H1169" s="40">
        <v>44872</v>
      </c>
      <c r="I1169" s="41">
        <f>Table16[[#This Row],[Fecha 
de 
expedición]]+1461</f>
        <v>46333</v>
      </c>
      <c r="J1169" s="244" t="str">
        <f t="shared" ref="J1169:J1232" ca="1" si="58">IF(I1169&gt;=TODAY(),"si","no")</f>
        <v>si</v>
      </c>
      <c r="K1169" s="8" t="str">
        <f t="shared" ca="1" si="57"/>
        <v/>
      </c>
      <c r="L1169" s="8"/>
      <c r="M1169" s="8" t="str">
        <f t="shared" ref="M1169:M1232" ca="1" si="59">IF(AND(J1169="no",$B$10="si"),"si","no")</f>
        <v>no</v>
      </c>
      <c r="Q1169" s="23" t="str" cm="1">
        <f t="array" aca="1" ref="Q1169" ca="1">_xlfn.IFS(J1169="no","no",$B$10="si","si")</f>
        <v>si</v>
      </c>
    </row>
    <row r="1170" spans="1:17" x14ac:dyDescent="0.3">
      <c r="A1170" s="63" t="s">
        <v>4738</v>
      </c>
      <c r="B1170" s="224" t="s">
        <v>62</v>
      </c>
      <c r="C1170" s="225" t="s">
        <v>4739</v>
      </c>
      <c r="D1170" s="38" t="s">
        <v>46</v>
      </c>
      <c r="E1170" s="37" t="s">
        <v>4740</v>
      </c>
      <c r="F1170" s="38" t="s">
        <v>74</v>
      </c>
      <c r="G1170" s="39" t="s">
        <v>4741</v>
      </c>
      <c r="H1170" s="40">
        <v>43325</v>
      </c>
      <c r="I1170" s="41">
        <f>Table16[[#This Row],[Fecha 
de 
expedición]]+1461</f>
        <v>44786</v>
      </c>
      <c r="J1170" s="244" t="str">
        <f t="shared" ca="1" si="58"/>
        <v>no</v>
      </c>
      <c r="K1170" s="8" t="str">
        <f t="shared" ca="1" si="57"/>
        <v/>
      </c>
      <c r="L1170" s="8"/>
      <c r="M1170" s="8" t="str">
        <f t="shared" ca="1" si="59"/>
        <v>si</v>
      </c>
      <c r="Q1170" s="23" t="str" cm="1">
        <f t="array" aca="1" ref="Q1170" ca="1">_xlfn.IFS(J1170="no","no",$B$10="si","si")</f>
        <v>no</v>
      </c>
    </row>
    <row r="1171" spans="1:17" x14ac:dyDescent="0.3">
      <c r="A1171" s="63" t="s">
        <v>4742</v>
      </c>
      <c r="B1171" s="224" t="s">
        <v>44</v>
      </c>
      <c r="C1171" s="225" t="s">
        <v>4743</v>
      </c>
      <c r="D1171" s="38" t="s">
        <v>46</v>
      </c>
      <c r="E1171" s="37" t="s">
        <v>4744</v>
      </c>
      <c r="F1171" s="38" t="s">
        <v>402</v>
      </c>
      <c r="G1171" s="39" t="s">
        <v>4745</v>
      </c>
      <c r="H1171" s="40">
        <v>44798</v>
      </c>
      <c r="I1171" s="41">
        <f>Table16[[#This Row],[Fecha 
de 
expedición]]+1461</f>
        <v>46259</v>
      </c>
      <c r="J1171" s="244" t="str">
        <f t="shared" ca="1" si="58"/>
        <v>si</v>
      </c>
      <c r="K1171" s="8" t="str">
        <f t="shared" ca="1" si="57"/>
        <v/>
      </c>
      <c r="L1171" s="8"/>
      <c r="M1171" s="8" t="str">
        <f t="shared" ca="1" si="59"/>
        <v>no</v>
      </c>
      <c r="Q1171" s="23" t="str" cm="1">
        <f t="array" aca="1" ref="Q1171" ca="1">_xlfn.IFS(J1171="no","no",$B$10="si","si")</f>
        <v>si</v>
      </c>
    </row>
    <row r="1172" spans="1:17" x14ac:dyDescent="0.3">
      <c r="A1172" s="63" t="s">
        <v>4746</v>
      </c>
      <c r="B1172" s="224" t="s">
        <v>44</v>
      </c>
      <c r="C1172" s="225" t="s">
        <v>4747</v>
      </c>
      <c r="D1172" s="38" t="s">
        <v>57</v>
      </c>
      <c r="E1172" s="37" t="s">
        <v>4748</v>
      </c>
      <c r="F1172" s="38" t="s">
        <v>150</v>
      </c>
      <c r="G1172" s="39" t="s">
        <v>4749</v>
      </c>
      <c r="H1172" s="40">
        <v>44798</v>
      </c>
      <c r="I1172" s="41">
        <f>Table16[[#This Row],[Fecha 
de 
expedición]]+1461</f>
        <v>46259</v>
      </c>
      <c r="J1172" s="244" t="str">
        <f t="shared" ca="1" si="58"/>
        <v>si</v>
      </c>
      <c r="K1172" s="8" t="str">
        <f t="shared" ca="1" si="57"/>
        <v/>
      </c>
      <c r="L1172" s="8"/>
      <c r="M1172" s="8" t="str">
        <f t="shared" ca="1" si="59"/>
        <v>no</v>
      </c>
      <c r="Q1172" s="23" t="str" cm="1">
        <f t="array" aca="1" ref="Q1172" ca="1">_xlfn.IFS(J1172="no","no",$B$10="si","si")</f>
        <v>si</v>
      </c>
    </row>
    <row r="1173" spans="1:17" x14ac:dyDescent="0.3">
      <c r="A1173" s="63" t="s">
        <v>4750</v>
      </c>
      <c r="B1173" s="224" t="s">
        <v>44</v>
      </c>
      <c r="C1173" s="225" t="s">
        <v>4751</v>
      </c>
      <c r="D1173" s="38" t="s">
        <v>57</v>
      </c>
      <c r="E1173" s="37" t="s">
        <v>4752</v>
      </c>
      <c r="F1173" s="38" t="s">
        <v>124</v>
      </c>
      <c r="G1173" s="39" t="s">
        <v>4753</v>
      </c>
      <c r="H1173" s="40">
        <v>44798</v>
      </c>
      <c r="I1173" s="41">
        <f>Table16[[#This Row],[Fecha 
de 
expedición]]+1461</f>
        <v>46259</v>
      </c>
      <c r="J1173" s="244" t="str">
        <f t="shared" ca="1" si="58"/>
        <v>si</v>
      </c>
      <c r="K1173" s="8" t="str">
        <f t="shared" ca="1" si="57"/>
        <v/>
      </c>
      <c r="L1173" s="8"/>
      <c r="M1173" s="8" t="str">
        <f t="shared" ca="1" si="59"/>
        <v>no</v>
      </c>
      <c r="Q1173" s="23" t="str" cm="1">
        <f t="array" aca="1" ref="Q1173" ca="1">_xlfn.IFS(J1173="no","no",$B$10="si","si")</f>
        <v>si</v>
      </c>
    </row>
    <row r="1174" spans="1:17" x14ac:dyDescent="0.3">
      <c r="A1174" s="63" t="s">
        <v>4754</v>
      </c>
      <c r="B1174" s="224" t="s">
        <v>44</v>
      </c>
      <c r="C1174" s="225" t="s">
        <v>4755</v>
      </c>
      <c r="D1174" s="38" t="s">
        <v>57</v>
      </c>
      <c r="E1174" s="37" t="s">
        <v>4756</v>
      </c>
      <c r="F1174" s="38" t="s">
        <v>4080</v>
      </c>
      <c r="G1174" s="39" t="s">
        <v>4757</v>
      </c>
      <c r="H1174" s="40">
        <v>43360</v>
      </c>
      <c r="I1174" s="41">
        <f>Table16[[#This Row],[Fecha 
de 
expedición]]+1461</f>
        <v>44821</v>
      </c>
      <c r="J1174" s="244" t="str">
        <f t="shared" ca="1" si="58"/>
        <v>no</v>
      </c>
      <c r="K1174" s="8" t="str">
        <f t="shared" ca="1" si="57"/>
        <v/>
      </c>
      <c r="L1174" s="8"/>
      <c r="M1174" s="8" t="str">
        <f t="shared" ca="1" si="59"/>
        <v>si</v>
      </c>
      <c r="Q1174" s="23" t="str" cm="1">
        <f t="array" aca="1" ref="Q1174" ca="1">_xlfn.IFS(J1174="no","no",$B$10="si","si")</f>
        <v>no</v>
      </c>
    </row>
    <row r="1175" spans="1:17" x14ac:dyDescent="0.3">
      <c r="A1175" s="63" t="s">
        <v>4758</v>
      </c>
      <c r="B1175" s="224" t="s">
        <v>44</v>
      </c>
      <c r="C1175" s="225" t="s">
        <v>4759</v>
      </c>
      <c r="D1175" s="38" t="s">
        <v>57</v>
      </c>
      <c r="E1175" s="37" t="s">
        <v>4760</v>
      </c>
      <c r="F1175" s="38" t="s">
        <v>285</v>
      </c>
      <c r="G1175" s="39" t="s">
        <v>4761</v>
      </c>
      <c r="H1175" s="40">
        <v>43360</v>
      </c>
      <c r="I1175" s="41">
        <f>Table16[[#This Row],[Fecha 
de 
expedición]]+1461</f>
        <v>44821</v>
      </c>
      <c r="J1175" s="244" t="str">
        <f t="shared" ca="1" si="58"/>
        <v>no</v>
      </c>
      <c r="K1175" s="8" t="str">
        <f t="shared" ca="1" si="57"/>
        <v/>
      </c>
      <c r="L1175" s="8"/>
      <c r="M1175" s="8" t="str">
        <f t="shared" ca="1" si="59"/>
        <v>si</v>
      </c>
      <c r="Q1175" s="23" t="str" cm="1">
        <f t="array" aca="1" ref="Q1175" ca="1">_xlfn.IFS(J1175="no","no",$B$10="si","si")</f>
        <v>no</v>
      </c>
    </row>
    <row r="1176" spans="1:17" x14ac:dyDescent="0.3">
      <c r="A1176" s="63" t="s">
        <v>4762</v>
      </c>
      <c r="B1176" s="224" t="s">
        <v>44</v>
      </c>
      <c r="C1176" s="225" t="s">
        <v>4763</v>
      </c>
      <c r="D1176" s="38" t="s">
        <v>57</v>
      </c>
      <c r="E1176" s="37" t="s">
        <v>4764</v>
      </c>
      <c r="F1176" s="38" t="s">
        <v>892</v>
      </c>
      <c r="G1176" s="39" t="s">
        <v>4765</v>
      </c>
      <c r="H1176" s="40">
        <v>44798</v>
      </c>
      <c r="I1176" s="41">
        <f>Table16[[#This Row],[Fecha 
de 
expedición]]+1461</f>
        <v>46259</v>
      </c>
      <c r="J1176" s="244" t="str">
        <f t="shared" ca="1" si="58"/>
        <v>si</v>
      </c>
      <c r="K1176" s="8" t="str">
        <f t="shared" ca="1" si="57"/>
        <v/>
      </c>
      <c r="L1176" s="8"/>
      <c r="M1176" s="8" t="str">
        <f t="shared" ca="1" si="59"/>
        <v>no</v>
      </c>
      <c r="Q1176" s="23" t="str" cm="1">
        <f t="array" aca="1" ref="Q1176" ca="1">_xlfn.IFS(J1176="no","no",$B$10="si","si")</f>
        <v>si</v>
      </c>
    </row>
    <row r="1177" spans="1:17" x14ac:dyDescent="0.3">
      <c r="A1177" s="63" t="s">
        <v>4766</v>
      </c>
      <c r="B1177" s="224" t="s">
        <v>44</v>
      </c>
      <c r="C1177" s="225" t="s">
        <v>4767</v>
      </c>
      <c r="D1177" s="38" t="s">
        <v>46</v>
      </c>
      <c r="E1177" s="82" t="s">
        <v>4768</v>
      </c>
      <c r="F1177" s="38" t="s">
        <v>74</v>
      </c>
      <c r="G1177" s="39" t="s">
        <v>4769</v>
      </c>
      <c r="H1177" s="40">
        <v>44838</v>
      </c>
      <c r="I1177" s="41">
        <f>Table16[[#This Row],[Fecha 
de 
expedición]]+1461</f>
        <v>46299</v>
      </c>
      <c r="J1177" s="244" t="str">
        <f t="shared" ca="1" si="58"/>
        <v>si</v>
      </c>
      <c r="K1177" s="8" t="str">
        <f t="shared" ca="1" si="57"/>
        <v/>
      </c>
      <c r="L1177" s="8"/>
      <c r="M1177" s="8" t="str">
        <f t="shared" ca="1" si="59"/>
        <v>no</v>
      </c>
      <c r="Q1177" s="23" t="str" cm="1">
        <f t="array" aca="1" ref="Q1177" ca="1">_xlfn.IFS(J1177="no","no",$B$10="si","si")</f>
        <v>si</v>
      </c>
    </row>
    <row r="1178" spans="1:17" x14ac:dyDescent="0.3">
      <c r="A1178" s="63" t="s">
        <v>4770</v>
      </c>
      <c r="B1178" s="224" t="s">
        <v>44</v>
      </c>
      <c r="C1178" s="225" t="s">
        <v>4771</v>
      </c>
      <c r="D1178" s="38" t="s">
        <v>57</v>
      </c>
      <c r="E1178" s="37" t="s">
        <v>4772</v>
      </c>
      <c r="F1178" s="38" t="s">
        <v>262</v>
      </c>
      <c r="G1178" s="39" t="s">
        <v>10057</v>
      </c>
      <c r="H1178" s="40">
        <v>43362</v>
      </c>
      <c r="I1178" s="41">
        <f>Table16[[#This Row],[Fecha 
de 
expedición]]+1461</f>
        <v>44823</v>
      </c>
      <c r="J1178" s="244" t="str">
        <f t="shared" ca="1" si="58"/>
        <v>no</v>
      </c>
      <c r="K1178" s="8" t="str">
        <f t="shared" ca="1" si="57"/>
        <v/>
      </c>
      <c r="L1178" s="8"/>
      <c r="M1178" s="8" t="str">
        <f t="shared" ca="1" si="59"/>
        <v>si</v>
      </c>
      <c r="Q1178" s="23" t="str" cm="1">
        <f t="array" aca="1" ref="Q1178" ca="1">_xlfn.IFS(J1178="no","no",$B$10="si","si")</f>
        <v>no</v>
      </c>
    </row>
    <row r="1179" spans="1:17" x14ac:dyDescent="0.3">
      <c r="A1179" s="63" t="s">
        <v>4774</v>
      </c>
      <c r="B1179" s="224" t="s">
        <v>44</v>
      </c>
      <c r="C1179" s="225" t="s">
        <v>4775</v>
      </c>
      <c r="D1179" s="38" t="s">
        <v>57</v>
      </c>
      <c r="E1179" s="37" t="s">
        <v>4776</v>
      </c>
      <c r="F1179" s="38" t="s">
        <v>94</v>
      </c>
      <c r="G1179" s="39" t="s">
        <v>4777</v>
      </c>
      <c r="H1179" s="40">
        <v>43361</v>
      </c>
      <c r="I1179" s="41">
        <f>Table16[[#This Row],[Fecha 
de 
expedición]]+1461</f>
        <v>44822</v>
      </c>
      <c r="J1179" s="244" t="str">
        <f t="shared" ca="1" si="58"/>
        <v>no</v>
      </c>
      <c r="K1179" s="8" t="str">
        <f t="shared" ca="1" si="57"/>
        <v/>
      </c>
      <c r="L1179" s="8"/>
      <c r="M1179" s="8" t="str">
        <f t="shared" ca="1" si="59"/>
        <v>si</v>
      </c>
      <c r="Q1179" s="23" t="str" cm="1">
        <f t="array" aca="1" ref="Q1179" ca="1">_xlfn.IFS(J1179="no","no",$B$10="si","si")</f>
        <v>no</v>
      </c>
    </row>
    <row r="1180" spans="1:17" x14ac:dyDescent="0.3">
      <c r="A1180" s="63" t="s">
        <v>4778</v>
      </c>
      <c r="B1180" s="224" t="s">
        <v>44</v>
      </c>
      <c r="C1180" s="225" t="s">
        <v>4779</v>
      </c>
      <c r="D1180" s="38" t="s">
        <v>46</v>
      </c>
      <c r="E1180" s="82" t="s">
        <v>4780</v>
      </c>
      <c r="F1180" s="38" t="s">
        <v>185</v>
      </c>
      <c r="G1180" s="39" t="s">
        <v>4781</v>
      </c>
      <c r="H1180" s="40">
        <v>44831</v>
      </c>
      <c r="I1180" s="41">
        <f>Table16[[#This Row],[Fecha 
de 
expedición]]+1461</f>
        <v>46292</v>
      </c>
      <c r="J1180" s="244" t="str">
        <f t="shared" ca="1" si="58"/>
        <v>si</v>
      </c>
      <c r="K1180" s="8" t="str">
        <f t="shared" ca="1" si="57"/>
        <v/>
      </c>
      <c r="L1180" s="8"/>
      <c r="M1180" s="8" t="str">
        <f t="shared" ca="1" si="59"/>
        <v>no</v>
      </c>
      <c r="Q1180" s="23" t="str" cm="1">
        <f t="array" aca="1" ref="Q1180" ca="1">_xlfn.IFS(J1180="no","no",$B$10="si","si")</f>
        <v>si</v>
      </c>
    </row>
    <row r="1181" spans="1:17" x14ac:dyDescent="0.3">
      <c r="A1181" s="61" t="s">
        <v>4782</v>
      </c>
      <c r="B1181" s="224" t="s">
        <v>44</v>
      </c>
      <c r="C1181" s="225" t="s">
        <v>4783</v>
      </c>
      <c r="D1181" s="38" t="s">
        <v>57</v>
      </c>
      <c r="E1181" s="235" t="s">
        <v>4784</v>
      </c>
      <c r="F1181" s="38" t="s">
        <v>155</v>
      </c>
      <c r="G1181" s="39" t="s">
        <v>4785</v>
      </c>
      <c r="H1181" s="81">
        <v>44798</v>
      </c>
      <c r="I1181" s="84">
        <f>Table16[[#This Row],[Fecha 
de 
expedición]]+1461</f>
        <v>46259</v>
      </c>
      <c r="J1181" s="244" t="str">
        <f t="shared" ca="1" si="58"/>
        <v>si</v>
      </c>
      <c r="K1181" s="8" t="str">
        <f t="shared" ca="1" si="57"/>
        <v/>
      </c>
      <c r="L1181" s="8"/>
      <c r="M1181" s="8" t="str">
        <f t="shared" ca="1" si="59"/>
        <v>no</v>
      </c>
      <c r="Q1181" s="23" t="str" cm="1">
        <f t="array" aca="1" ref="Q1181" ca="1">_xlfn.IFS(J1181="no","no",$B$10="si","si")</f>
        <v>si</v>
      </c>
    </row>
    <row r="1182" spans="1:17" x14ac:dyDescent="0.3">
      <c r="A1182" s="63" t="s">
        <v>4786</v>
      </c>
      <c r="B1182" s="224" t="s">
        <v>44</v>
      </c>
      <c r="C1182" s="225" t="s">
        <v>4787</v>
      </c>
      <c r="D1182" s="38" t="s">
        <v>57</v>
      </c>
      <c r="E1182" s="37"/>
      <c r="F1182" s="38" t="s">
        <v>3010</v>
      </c>
      <c r="G1182" s="39" t="s">
        <v>4788</v>
      </c>
      <c r="H1182" s="40">
        <v>43361</v>
      </c>
      <c r="I1182" s="41">
        <f>Table16[[#This Row],[Fecha 
de 
expedición]]+1461</f>
        <v>44822</v>
      </c>
      <c r="J1182" s="244" t="str">
        <f t="shared" ca="1" si="58"/>
        <v>no</v>
      </c>
      <c r="K1182" s="8" t="str">
        <f t="shared" ca="1" si="57"/>
        <v/>
      </c>
      <c r="L1182" s="8"/>
      <c r="M1182" s="8" t="str">
        <f t="shared" ca="1" si="59"/>
        <v>si</v>
      </c>
      <c r="Q1182" s="23" t="str" cm="1">
        <f t="array" aca="1" ref="Q1182" ca="1">_xlfn.IFS(J1182="no","no",$B$10="si","si")</f>
        <v>no</v>
      </c>
    </row>
    <row r="1183" spans="1:17" x14ac:dyDescent="0.3">
      <c r="A1183" s="63" t="s">
        <v>4789</v>
      </c>
      <c r="B1183" s="224" t="s">
        <v>44</v>
      </c>
      <c r="C1183" s="225" t="s">
        <v>4790</v>
      </c>
      <c r="D1183" s="38" t="s">
        <v>57</v>
      </c>
      <c r="E1183" s="37" t="s">
        <v>4791</v>
      </c>
      <c r="F1183" s="38" t="s">
        <v>204</v>
      </c>
      <c r="G1183" s="39" t="s">
        <v>4792</v>
      </c>
      <c r="H1183" s="40">
        <v>43361</v>
      </c>
      <c r="I1183" s="41">
        <f>Table16[[#This Row],[Fecha 
de 
expedición]]+1461</f>
        <v>44822</v>
      </c>
      <c r="J1183" s="244" t="str">
        <f t="shared" ca="1" si="58"/>
        <v>no</v>
      </c>
      <c r="K1183" s="8" t="str">
        <f t="shared" ref="K1183:K1246" ca="1" si="60">IF(ABS(_xlfn.DAYS(TODAY(),I1183))&lt;$B$9,"Debe renovar licencia luego de curso de 8 horas","")</f>
        <v/>
      </c>
      <c r="L1183" s="8"/>
      <c r="M1183" s="8" t="str">
        <f t="shared" ca="1" si="59"/>
        <v>si</v>
      </c>
      <c r="Q1183" s="23" t="str" cm="1">
        <f t="array" aca="1" ref="Q1183" ca="1">_xlfn.IFS(J1183="no","no",$B$10="si","si")</f>
        <v>no</v>
      </c>
    </row>
    <row r="1184" spans="1:17" x14ac:dyDescent="0.3">
      <c r="A1184" s="63" t="s">
        <v>4793</v>
      </c>
      <c r="B1184" s="224" t="s">
        <v>44</v>
      </c>
      <c r="C1184" s="225" t="s">
        <v>4794</v>
      </c>
      <c r="D1184" s="38" t="s">
        <v>57</v>
      </c>
      <c r="E1184" s="37" t="s">
        <v>4795</v>
      </c>
      <c r="F1184" s="38" t="s">
        <v>155</v>
      </c>
      <c r="G1184" s="39" t="s">
        <v>4796</v>
      </c>
      <c r="H1184" s="40">
        <v>43361</v>
      </c>
      <c r="I1184" s="41">
        <f>Table16[[#This Row],[Fecha 
de 
expedición]]+1461</f>
        <v>44822</v>
      </c>
      <c r="J1184" s="244" t="str">
        <f t="shared" ca="1" si="58"/>
        <v>no</v>
      </c>
      <c r="K1184" s="8" t="str">
        <f t="shared" ca="1" si="60"/>
        <v/>
      </c>
      <c r="L1184" s="8"/>
      <c r="M1184" s="8" t="str">
        <f t="shared" ca="1" si="59"/>
        <v>si</v>
      </c>
      <c r="Q1184" s="23" t="str" cm="1">
        <f t="array" aca="1" ref="Q1184" ca="1">_xlfn.IFS(J1184="no","no",$B$10="si","si")</f>
        <v>no</v>
      </c>
    </row>
    <row r="1185" spans="1:17" x14ac:dyDescent="0.3">
      <c r="A1185" s="63" t="s">
        <v>4797</v>
      </c>
      <c r="B1185" s="224" t="s">
        <v>44</v>
      </c>
      <c r="C1185" s="225" t="s">
        <v>4798</v>
      </c>
      <c r="D1185" s="38" t="s">
        <v>46</v>
      </c>
      <c r="E1185" s="37" t="s">
        <v>4799</v>
      </c>
      <c r="F1185" s="38" t="s">
        <v>74</v>
      </c>
      <c r="G1185" s="39" t="s">
        <v>4800</v>
      </c>
      <c r="H1185" s="40">
        <v>44783</v>
      </c>
      <c r="I1185" s="41">
        <f>Table16[[#This Row],[Fecha 
de 
expedición]]+1461</f>
        <v>46244</v>
      </c>
      <c r="J1185" s="244" t="str">
        <f t="shared" ca="1" si="58"/>
        <v>si</v>
      </c>
      <c r="K1185" s="8" t="str">
        <f t="shared" ca="1" si="60"/>
        <v/>
      </c>
      <c r="L1185" s="8"/>
      <c r="M1185" s="8" t="str">
        <f t="shared" ca="1" si="59"/>
        <v>no</v>
      </c>
      <c r="Q1185" s="23" t="str" cm="1">
        <f t="array" aca="1" ref="Q1185" ca="1">_xlfn.IFS(J1185="no","no",$B$10="si","si")</f>
        <v>si</v>
      </c>
    </row>
    <row r="1186" spans="1:17" x14ac:dyDescent="0.3">
      <c r="A1186" s="63" t="s">
        <v>4801</v>
      </c>
      <c r="B1186" s="224" t="s">
        <v>44</v>
      </c>
      <c r="C1186" s="225" t="s">
        <v>4802</v>
      </c>
      <c r="D1186" s="38" t="s">
        <v>57</v>
      </c>
      <c r="E1186" s="37" t="s">
        <v>4803</v>
      </c>
      <c r="F1186" s="38" t="s">
        <v>129</v>
      </c>
      <c r="G1186" s="39" t="s">
        <v>4804</v>
      </c>
      <c r="H1186" s="40">
        <v>43361</v>
      </c>
      <c r="I1186" s="41">
        <f>Table16[[#This Row],[Fecha 
de 
expedición]]+1461</f>
        <v>44822</v>
      </c>
      <c r="J1186" s="244" t="str">
        <f t="shared" ca="1" si="58"/>
        <v>no</v>
      </c>
      <c r="K1186" s="8" t="str">
        <f t="shared" ca="1" si="60"/>
        <v/>
      </c>
      <c r="L1186" s="8"/>
      <c r="M1186" s="8" t="str">
        <f t="shared" ca="1" si="59"/>
        <v>si</v>
      </c>
      <c r="Q1186" s="23" t="str" cm="1">
        <f t="array" aca="1" ref="Q1186" ca="1">_xlfn.IFS(J1186="no","no",$B$10="si","si")</f>
        <v>no</v>
      </c>
    </row>
    <row r="1187" spans="1:17" x14ac:dyDescent="0.3">
      <c r="A1187" s="63" t="s">
        <v>4805</v>
      </c>
      <c r="B1187" s="224" t="s">
        <v>44</v>
      </c>
      <c r="C1187" s="225" t="s">
        <v>4806</v>
      </c>
      <c r="D1187" s="38" t="s">
        <v>57</v>
      </c>
      <c r="E1187" s="37" t="s">
        <v>4807</v>
      </c>
      <c r="F1187" s="38" t="s">
        <v>299</v>
      </c>
      <c r="G1187" s="39" t="s">
        <v>4808</v>
      </c>
      <c r="H1187" s="40">
        <v>43361</v>
      </c>
      <c r="I1187" s="41">
        <f>Table16[[#This Row],[Fecha 
de 
expedición]]+1461</f>
        <v>44822</v>
      </c>
      <c r="J1187" s="244" t="str">
        <f t="shared" ca="1" si="58"/>
        <v>no</v>
      </c>
      <c r="K1187" s="8" t="str">
        <f t="shared" ca="1" si="60"/>
        <v/>
      </c>
      <c r="L1187" s="8"/>
      <c r="M1187" s="8" t="str">
        <f t="shared" ca="1" si="59"/>
        <v>si</v>
      </c>
      <c r="Q1187" s="23" t="str" cm="1">
        <f t="array" aca="1" ref="Q1187" ca="1">_xlfn.IFS(J1187="no","no",$B$10="si","si")</f>
        <v>no</v>
      </c>
    </row>
    <row r="1188" spans="1:17" x14ac:dyDescent="0.3">
      <c r="A1188" s="63" t="s">
        <v>4809</v>
      </c>
      <c r="B1188" s="224" t="s">
        <v>44</v>
      </c>
      <c r="C1188" s="225" t="s">
        <v>4810</v>
      </c>
      <c r="D1188" s="38" t="s">
        <v>57</v>
      </c>
      <c r="E1188" s="37" t="s">
        <v>4811</v>
      </c>
      <c r="F1188" s="38" t="s">
        <v>555</v>
      </c>
      <c r="G1188" s="39" t="s">
        <v>4812</v>
      </c>
      <c r="H1188" s="40">
        <v>43361</v>
      </c>
      <c r="I1188" s="41">
        <f>Table16[[#This Row],[Fecha 
de 
expedición]]+1461</f>
        <v>44822</v>
      </c>
      <c r="J1188" s="244" t="str">
        <f t="shared" ca="1" si="58"/>
        <v>no</v>
      </c>
      <c r="K1188" s="8" t="str">
        <f t="shared" ca="1" si="60"/>
        <v/>
      </c>
      <c r="L1188" s="8"/>
      <c r="M1188" s="8" t="str">
        <f t="shared" ca="1" si="59"/>
        <v>si</v>
      </c>
      <c r="Q1188" s="23" t="str" cm="1">
        <f t="array" aca="1" ref="Q1188" ca="1">_xlfn.IFS(J1188="no","no",$B$10="si","si")</f>
        <v>no</v>
      </c>
    </row>
    <row r="1189" spans="1:17" x14ac:dyDescent="0.3">
      <c r="A1189" s="63" t="s">
        <v>4813</v>
      </c>
      <c r="B1189" s="224" t="s">
        <v>44</v>
      </c>
      <c r="C1189" s="225" t="s">
        <v>4814</v>
      </c>
      <c r="D1189" s="38" t="s">
        <v>57</v>
      </c>
      <c r="E1189" s="37" t="s">
        <v>4815</v>
      </c>
      <c r="F1189" s="38" t="s">
        <v>1048</v>
      </c>
      <c r="G1189" s="39" t="s">
        <v>4816</v>
      </c>
      <c r="H1189" s="40">
        <v>43389</v>
      </c>
      <c r="I1189" s="41">
        <f>Table16[[#This Row],[Fecha 
de 
expedición]]+1461</f>
        <v>44850</v>
      </c>
      <c r="J1189" s="244" t="str">
        <f t="shared" ca="1" si="58"/>
        <v>no</v>
      </c>
      <c r="K1189" s="8" t="str">
        <f t="shared" ca="1" si="60"/>
        <v/>
      </c>
      <c r="L1189" s="8"/>
      <c r="M1189" s="8" t="str">
        <f t="shared" ca="1" si="59"/>
        <v>si</v>
      </c>
      <c r="Q1189" s="23" t="str" cm="1">
        <f t="array" aca="1" ref="Q1189" ca="1">_xlfn.IFS(J1189="no","no",$B$10="si","si")</f>
        <v>no</v>
      </c>
    </row>
    <row r="1190" spans="1:17" x14ac:dyDescent="0.3">
      <c r="A1190" s="63" t="s">
        <v>4817</v>
      </c>
      <c r="B1190" s="224" t="s">
        <v>395</v>
      </c>
      <c r="C1190" s="225" t="s">
        <v>4818</v>
      </c>
      <c r="D1190" s="38" t="s">
        <v>57</v>
      </c>
      <c r="E1190" s="37" t="s">
        <v>4819</v>
      </c>
      <c r="F1190" s="38" t="s">
        <v>262</v>
      </c>
      <c r="G1190" s="39" t="s">
        <v>4820</v>
      </c>
      <c r="H1190" s="40">
        <v>43389</v>
      </c>
      <c r="I1190" s="41">
        <f>Table16[[#This Row],[Fecha 
de 
expedición]]+1461</f>
        <v>44850</v>
      </c>
      <c r="J1190" s="244" t="str">
        <f t="shared" ca="1" si="58"/>
        <v>no</v>
      </c>
      <c r="K1190" s="8" t="str">
        <f t="shared" ca="1" si="60"/>
        <v/>
      </c>
      <c r="L1190" s="8"/>
      <c r="M1190" s="8" t="str">
        <f t="shared" ca="1" si="59"/>
        <v>si</v>
      </c>
      <c r="Q1190" s="23" t="str" cm="1">
        <f t="array" aca="1" ref="Q1190" ca="1">_xlfn.IFS(J1190="no","no",$B$10="si","si")</f>
        <v>no</v>
      </c>
    </row>
    <row r="1191" spans="1:17" x14ac:dyDescent="0.3">
      <c r="A1191" s="63" t="s">
        <v>4821</v>
      </c>
      <c r="B1191" s="224" t="s">
        <v>44</v>
      </c>
      <c r="C1191" s="225" t="s">
        <v>4822</v>
      </c>
      <c r="D1191" s="38" t="s">
        <v>57</v>
      </c>
      <c r="E1191" s="37"/>
      <c r="F1191" s="38" t="s">
        <v>425</v>
      </c>
      <c r="G1191" s="39" t="s">
        <v>10061</v>
      </c>
      <c r="H1191" s="40">
        <v>43389</v>
      </c>
      <c r="I1191" s="41">
        <f>Table16[[#This Row],[Fecha 
de 
expedición]]+1461</f>
        <v>44850</v>
      </c>
      <c r="J1191" s="244" t="str">
        <f t="shared" ca="1" si="58"/>
        <v>no</v>
      </c>
      <c r="K1191" s="8" t="str">
        <f t="shared" ca="1" si="60"/>
        <v/>
      </c>
      <c r="L1191" s="8"/>
      <c r="M1191" s="8" t="str">
        <f t="shared" ca="1" si="59"/>
        <v>si</v>
      </c>
      <c r="Q1191" s="23" t="str" cm="1">
        <f t="array" aca="1" ref="Q1191" ca="1">_xlfn.IFS(J1191="no","no",$B$10="si","si")</f>
        <v>no</v>
      </c>
    </row>
    <row r="1192" spans="1:17" x14ac:dyDescent="0.3">
      <c r="A1192" s="63" t="s">
        <v>4825</v>
      </c>
      <c r="B1192" s="224" t="s">
        <v>44</v>
      </c>
      <c r="C1192" s="225" t="s">
        <v>4826</v>
      </c>
      <c r="D1192" s="38" t="s">
        <v>57</v>
      </c>
      <c r="E1192" s="37" t="s">
        <v>4827</v>
      </c>
      <c r="F1192" s="38" t="s">
        <v>69</v>
      </c>
      <c r="G1192" s="39" t="s">
        <v>4828</v>
      </c>
      <c r="H1192" s="40">
        <v>43389</v>
      </c>
      <c r="I1192" s="41">
        <f>Table16[[#This Row],[Fecha 
de 
expedición]]+1461</f>
        <v>44850</v>
      </c>
      <c r="J1192" s="244" t="str">
        <f t="shared" ca="1" si="58"/>
        <v>no</v>
      </c>
      <c r="K1192" s="8" t="str">
        <f t="shared" ca="1" si="60"/>
        <v/>
      </c>
      <c r="L1192" s="8"/>
      <c r="M1192" s="8" t="str">
        <f t="shared" ca="1" si="59"/>
        <v>si</v>
      </c>
      <c r="Q1192" s="23" t="str" cm="1">
        <f t="array" aca="1" ref="Q1192" ca="1">_xlfn.IFS(J1192="no","no",$B$10="si","si")</f>
        <v>no</v>
      </c>
    </row>
    <row r="1193" spans="1:17" x14ac:dyDescent="0.3">
      <c r="A1193" s="63" t="s">
        <v>4829</v>
      </c>
      <c r="B1193" s="224" t="s">
        <v>44</v>
      </c>
      <c r="C1193" s="225" t="s">
        <v>4830</v>
      </c>
      <c r="D1193" s="38" t="s">
        <v>57</v>
      </c>
      <c r="E1193" s="37" t="s">
        <v>4831</v>
      </c>
      <c r="F1193" s="38" t="s">
        <v>1035</v>
      </c>
      <c r="G1193" s="39" t="s">
        <v>4832</v>
      </c>
      <c r="H1193" s="40">
        <v>43389</v>
      </c>
      <c r="I1193" s="41">
        <f>Table16[[#This Row],[Fecha 
de 
expedición]]+1461</f>
        <v>44850</v>
      </c>
      <c r="J1193" s="244" t="str">
        <f t="shared" ca="1" si="58"/>
        <v>no</v>
      </c>
      <c r="K1193" s="8" t="str">
        <f t="shared" ca="1" si="60"/>
        <v/>
      </c>
      <c r="L1193" s="8"/>
      <c r="M1193" s="8" t="str">
        <f t="shared" ca="1" si="59"/>
        <v>si</v>
      </c>
      <c r="Q1193" s="23" t="str" cm="1">
        <f t="array" aca="1" ref="Q1193" ca="1">_xlfn.IFS(J1193="no","no",$B$10="si","si")</f>
        <v>no</v>
      </c>
    </row>
    <row r="1194" spans="1:17" x14ac:dyDescent="0.3">
      <c r="A1194" s="63" t="s">
        <v>4833</v>
      </c>
      <c r="B1194" s="224" t="s">
        <v>44</v>
      </c>
      <c r="C1194" s="225" t="s">
        <v>4834</v>
      </c>
      <c r="D1194" s="38" t="s">
        <v>46</v>
      </c>
      <c r="E1194" s="82" t="s">
        <v>4835</v>
      </c>
      <c r="F1194" s="38" t="s">
        <v>655</v>
      </c>
      <c r="G1194" s="39" t="s">
        <v>4836</v>
      </c>
      <c r="H1194" s="40">
        <v>44852</v>
      </c>
      <c r="I1194" s="41">
        <f>Table16[[#This Row],[Fecha 
de 
expedición]]+1461</f>
        <v>46313</v>
      </c>
      <c r="J1194" s="244" t="str">
        <f t="shared" ca="1" si="58"/>
        <v>si</v>
      </c>
      <c r="K1194" s="8" t="str">
        <f t="shared" ca="1" si="60"/>
        <v/>
      </c>
      <c r="L1194" s="8"/>
      <c r="M1194" s="8" t="str">
        <f t="shared" ca="1" si="59"/>
        <v>no</v>
      </c>
      <c r="Q1194" s="23" t="str" cm="1">
        <f t="array" aca="1" ref="Q1194" ca="1">_xlfn.IFS(J1194="no","no",$B$10="si","si")</f>
        <v>si</v>
      </c>
    </row>
    <row r="1195" spans="1:17" x14ac:dyDescent="0.3">
      <c r="A1195" s="63" t="s">
        <v>4837</v>
      </c>
      <c r="B1195" s="224" t="s">
        <v>44</v>
      </c>
      <c r="C1195" s="225" t="s">
        <v>4838</v>
      </c>
      <c r="D1195" s="38" t="s">
        <v>57</v>
      </c>
      <c r="E1195" s="37" t="s">
        <v>10320</v>
      </c>
      <c r="F1195" s="38" t="s">
        <v>402</v>
      </c>
      <c r="G1195" s="39" t="s">
        <v>4840</v>
      </c>
      <c r="H1195" s="40">
        <v>44798</v>
      </c>
      <c r="I1195" s="41">
        <f>Table16[[#This Row],[Fecha 
de 
expedición]]+1461</f>
        <v>46259</v>
      </c>
      <c r="J1195" s="244" t="str">
        <f t="shared" ca="1" si="58"/>
        <v>si</v>
      </c>
      <c r="K1195" s="8" t="str">
        <f t="shared" ca="1" si="60"/>
        <v/>
      </c>
      <c r="L1195" s="8"/>
      <c r="M1195" s="8" t="str">
        <f t="shared" ca="1" si="59"/>
        <v>no</v>
      </c>
      <c r="Q1195" s="23" t="str" cm="1">
        <f t="array" aca="1" ref="Q1195" ca="1">_xlfn.IFS(J1195="no","no",$B$10="si","si")</f>
        <v>si</v>
      </c>
    </row>
    <row r="1196" spans="1:17" x14ac:dyDescent="0.3">
      <c r="A1196" s="63" t="s">
        <v>4841</v>
      </c>
      <c r="B1196" s="224" t="s">
        <v>44</v>
      </c>
      <c r="C1196" s="225" t="s">
        <v>4842</v>
      </c>
      <c r="D1196" s="38" t="s">
        <v>57</v>
      </c>
      <c r="E1196" s="82" t="s">
        <v>4843</v>
      </c>
      <c r="F1196" s="38" t="s">
        <v>53</v>
      </c>
      <c r="G1196" s="39" t="s">
        <v>4844</v>
      </c>
      <c r="H1196" s="40">
        <v>44839</v>
      </c>
      <c r="I1196" s="41">
        <f>Table16[[#This Row],[Fecha 
de 
expedición]]+1461</f>
        <v>46300</v>
      </c>
      <c r="J1196" s="244" t="str">
        <f t="shared" ca="1" si="58"/>
        <v>si</v>
      </c>
      <c r="K1196" s="8" t="str">
        <f t="shared" ca="1" si="60"/>
        <v/>
      </c>
      <c r="L1196" s="8"/>
      <c r="M1196" s="8" t="str">
        <f t="shared" ca="1" si="59"/>
        <v>no</v>
      </c>
      <c r="Q1196" s="23" t="str" cm="1">
        <f t="array" aca="1" ref="Q1196" ca="1">_xlfn.IFS(J1196="no","no",$B$10="si","si")</f>
        <v>si</v>
      </c>
    </row>
    <row r="1197" spans="1:17" x14ac:dyDescent="0.3">
      <c r="A1197" s="63" t="s">
        <v>4845</v>
      </c>
      <c r="B1197" s="224" t="s">
        <v>44</v>
      </c>
      <c r="C1197" s="225" t="s">
        <v>4846</v>
      </c>
      <c r="D1197" s="38" t="s">
        <v>57</v>
      </c>
      <c r="E1197" s="37" t="s">
        <v>10321</v>
      </c>
      <c r="F1197" s="38" t="s">
        <v>74</v>
      </c>
      <c r="G1197" s="39" t="s">
        <v>10069</v>
      </c>
      <c r="H1197" s="40">
        <v>43389</v>
      </c>
      <c r="I1197" s="41">
        <f>Table16[[#This Row],[Fecha 
de 
expedición]]+1461</f>
        <v>44850</v>
      </c>
      <c r="J1197" s="244" t="str">
        <f t="shared" ca="1" si="58"/>
        <v>no</v>
      </c>
      <c r="K1197" s="8" t="str">
        <f t="shared" ca="1" si="60"/>
        <v/>
      </c>
      <c r="L1197" s="8"/>
      <c r="M1197" s="8" t="str">
        <f t="shared" ca="1" si="59"/>
        <v>si</v>
      </c>
      <c r="Q1197" s="23" t="str" cm="1">
        <f t="array" aca="1" ref="Q1197" ca="1">_xlfn.IFS(J1197="no","no",$B$10="si","si")</f>
        <v>no</v>
      </c>
    </row>
    <row r="1198" spans="1:17" x14ac:dyDescent="0.3">
      <c r="A1198" s="63" t="s">
        <v>4849</v>
      </c>
      <c r="B1198" s="224" t="s">
        <v>44</v>
      </c>
      <c r="C1198" s="225" t="s">
        <v>4850</v>
      </c>
      <c r="D1198" s="38" t="s">
        <v>57</v>
      </c>
      <c r="E1198" s="37" t="s">
        <v>4851</v>
      </c>
      <c r="F1198" s="38" t="s">
        <v>53</v>
      </c>
      <c r="G1198" s="39" t="s">
        <v>4852</v>
      </c>
      <c r="H1198" s="40">
        <v>44831</v>
      </c>
      <c r="I1198" s="41">
        <f>Table16[[#This Row],[Fecha 
de 
expedición]]+1461</f>
        <v>46292</v>
      </c>
      <c r="J1198" s="244" t="str">
        <f t="shared" ca="1" si="58"/>
        <v>si</v>
      </c>
      <c r="K1198" s="8" t="str">
        <f t="shared" ca="1" si="60"/>
        <v/>
      </c>
      <c r="L1198" s="8"/>
      <c r="M1198" s="8" t="str">
        <f t="shared" ca="1" si="59"/>
        <v>no</v>
      </c>
      <c r="Q1198" s="23" t="str" cm="1">
        <f t="array" aca="1" ref="Q1198" ca="1">_xlfn.IFS(J1198="no","no",$B$10="si","si")</f>
        <v>si</v>
      </c>
    </row>
    <row r="1199" spans="1:17" x14ac:dyDescent="0.3">
      <c r="A1199" s="63" t="s">
        <v>4853</v>
      </c>
      <c r="B1199" s="224" t="s">
        <v>44</v>
      </c>
      <c r="C1199" s="225" t="s">
        <v>4854</v>
      </c>
      <c r="D1199" s="38" t="s">
        <v>46</v>
      </c>
      <c r="E1199" s="37" t="s">
        <v>4855</v>
      </c>
      <c r="F1199" s="38" t="s">
        <v>124</v>
      </c>
      <c r="G1199" s="39" t="s">
        <v>4856</v>
      </c>
      <c r="H1199" s="40">
        <v>44838</v>
      </c>
      <c r="I1199" s="41">
        <f>Table16[[#This Row],[Fecha 
de 
expedición]]+1461</f>
        <v>46299</v>
      </c>
      <c r="J1199" s="244" t="str">
        <f t="shared" ca="1" si="58"/>
        <v>si</v>
      </c>
      <c r="K1199" s="8" t="str">
        <f t="shared" ca="1" si="60"/>
        <v/>
      </c>
      <c r="L1199" s="8"/>
      <c r="M1199" s="8" t="str">
        <f t="shared" ca="1" si="59"/>
        <v>no</v>
      </c>
      <c r="Q1199" s="23" t="str" cm="1">
        <f t="array" aca="1" ref="Q1199" ca="1">_xlfn.IFS(J1199="no","no",$B$10="si","si")</f>
        <v>si</v>
      </c>
    </row>
    <row r="1200" spans="1:17" x14ac:dyDescent="0.3">
      <c r="A1200" s="63" t="s">
        <v>4857</v>
      </c>
      <c r="B1200" s="224" t="s">
        <v>44</v>
      </c>
      <c r="C1200" s="225" t="s">
        <v>4858</v>
      </c>
      <c r="D1200" s="38" t="s">
        <v>57</v>
      </c>
      <c r="E1200" s="37" t="s">
        <v>4859</v>
      </c>
      <c r="F1200" s="38" t="s">
        <v>1349</v>
      </c>
      <c r="G1200" s="39" t="s">
        <v>4860</v>
      </c>
      <c r="H1200" s="40">
        <v>44851</v>
      </c>
      <c r="I1200" s="41">
        <f>Table16[[#This Row],[Fecha 
de 
expedición]]+1461</f>
        <v>46312</v>
      </c>
      <c r="J1200" s="244" t="str">
        <f t="shared" ca="1" si="58"/>
        <v>si</v>
      </c>
      <c r="K1200" s="8" t="str">
        <f t="shared" ca="1" si="60"/>
        <v/>
      </c>
      <c r="L1200" s="8"/>
      <c r="M1200" s="8" t="str">
        <f t="shared" ca="1" si="59"/>
        <v>no</v>
      </c>
      <c r="Q1200" s="23" t="str" cm="1">
        <f t="array" aca="1" ref="Q1200" ca="1">_xlfn.IFS(J1200="no","no",$B$10="si","si")</f>
        <v>si</v>
      </c>
    </row>
    <row r="1201" spans="1:17" x14ac:dyDescent="0.3">
      <c r="A1201" s="63" t="s">
        <v>4861</v>
      </c>
      <c r="B1201" s="224" t="s">
        <v>44</v>
      </c>
      <c r="C1201" s="225" t="s">
        <v>4862</v>
      </c>
      <c r="D1201" s="38" t="s">
        <v>57</v>
      </c>
      <c r="E1201" s="82" t="s">
        <v>4863</v>
      </c>
      <c r="F1201" s="38" t="s">
        <v>237</v>
      </c>
      <c r="G1201" s="39" t="s">
        <v>4864</v>
      </c>
      <c r="H1201" s="40">
        <v>44865</v>
      </c>
      <c r="I1201" s="41">
        <f>Table16[[#This Row],[Fecha 
de 
expedición]]+1461</f>
        <v>46326</v>
      </c>
      <c r="J1201" s="244" t="str">
        <f t="shared" ca="1" si="58"/>
        <v>si</v>
      </c>
      <c r="K1201" s="8" t="str">
        <f t="shared" ca="1" si="60"/>
        <v/>
      </c>
      <c r="L1201" s="8"/>
      <c r="M1201" s="8" t="str">
        <f t="shared" ca="1" si="59"/>
        <v>no</v>
      </c>
      <c r="Q1201" s="23" t="str" cm="1">
        <f t="array" aca="1" ref="Q1201" ca="1">_xlfn.IFS(J1201="no","no",$B$10="si","si")</f>
        <v>si</v>
      </c>
    </row>
    <row r="1202" spans="1:17" x14ac:dyDescent="0.3">
      <c r="A1202" s="63" t="s">
        <v>4865</v>
      </c>
      <c r="B1202" s="224" t="s">
        <v>44</v>
      </c>
      <c r="C1202" s="225" t="s">
        <v>4866</v>
      </c>
      <c r="D1202" s="38" t="s">
        <v>57</v>
      </c>
      <c r="E1202" s="37" t="s">
        <v>4867</v>
      </c>
      <c r="F1202" s="38" t="s">
        <v>10074</v>
      </c>
      <c r="G1202" s="39" t="s">
        <v>10075</v>
      </c>
      <c r="H1202" s="40">
        <v>43389</v>
      </c>
      <c r="I1202" s="41">
        <f>Table16[[#This Row],[Fecha 
de 
expedición]]+1461</f>
        <v>44850</v>
      </c>
      <c r="J1202" s="244" t="str">
        <f t="shared" ca="1" si="58"/>
        <v>no</v>
      </c>
      <c r="K1202" s="8" t="str">
        <f t="shared" ca="1" si="60"/>
        <v/>
      </c>
      <c r="L1202" s="8"/>
      <c r="M1202" s="8" t="str">
        <f t="shared" ca="1" si="59"/>
        <v>si</v>
      </c>
      <c r="Q1202" s="23" t="str" cm="1">
        <f t="array" aca="1" ref="Q1202" ca="1">_xlfn.IFS(J1202="no","no",$B$10="si","si")</f>
        <v>no</v>
      </c>
    </row>
    <row r="1203" spans="1:17" x14ac:dyDescent="0.3">
      <c r="A1203" s="63" t="s">
        <v>4869</v>
      </c>
      <c r="B1203" s="224" t="s">
        <v>44</v>
      </c>
      <c r="C1203" s="225" t="s">
        <v>4870</v>
      </c>
      <c r="D1203" s="38" t="s">
        <v>57</v>
      </c>
      <c r="E1203" s="37" t="s">
        <v>4871</v>
      </c>
      <c r="F1203" s="38" t="s">
        <v>74</v>
      </c>
      <c r="G1203" s="39" t="s">
        <v>4872</v>
      </c>
      <c r="H1203" s="40">
        <v>44845</v>
      </c>
      <c r="I1203" s="41">
        <f>Table16[[#This Row],[Fecha 
de 
expedición]]+1461</f>
        <v>46306</v>
      </c>
      <c r="J1203" s="244" t="str">
        <f t="shared" ca="1" si="58"/>
        <v>si</v>
      </c>
      <c r="K1203" s="8" t="str">
        <f t="shared" ca="1" si="60"/>
        <v/>
      </c>
      <c r="L1203" s="8"/>
      <c r="M1203" s="8" t="str">
        <f t="shared" ca="1" si="59"/>
        <v>no</v>
      </c>
      <c r="Q1203" s="23" t="str" cm="1">
        <f t="array" aca="1" ref="Q1203" ca="1">_xlfn.IFS(J1203="no","no",$B$10="si","si")</f>
        <v>si</v>
      </c>
    </row>
    <row r="1204" spans="1:17" x14ac:dyDescent="0.3">
      <c r="A1204" s="63" t="s">
        <v>4873</v>
      </c>
      <c r="B1204" s="224" t="s">
        <v>44</v>
      </c>
      <c r="C1204" s="225" t="s">
        <v>4874</v>
      </c>
      <c r="D1204" s="38" t="s">
        <v>57</v>
      </c>
      <c r="E1204" s="37" t="s">
        <v>4875</v>
      </c>
      <c r="F1204" s="38" t="s">
        <v>678</v>
      </c>
      <c r="G1204" s="39" t="s">
        <v>4876</v>
      </c>
      <c r="H1204" s="40">
        <v>43389</v>
      </c>
      <c r="I1204" s="41">
        <f>Table16[[#This Row],[Fecha 
de 
expedición]]+1461</f>
        <v>44850</v>
      </c>
      <c r="J1204" s="244" t="str">
        <f t="shared" ca="1" si="58"/>
        <v>no</v>
      </c>
      <c r="K1204" s="8" t="str">
        <f t="shared" ca="1" si="60"/>
        <v/>
      </c>
      <c r="L1204" s="8"/>
      <c r="M1204" s="8" t="str">
        <f t="shared" ca="1" si="59"/>
        <v>si</v>
      </c>
      <c r="Q1204" s="23" t="str" cm="1">
        <f t="array" aca="1" ref="Q1204" ca="1">_xlfn.IFS(J1204="no","no",$B$10="si","si")</f>
        <v>no</v>
      </c>
    </row>
    <row r="1205" spans="1:17" x14ac:dyDescent="0.3">
      <c r="A1205" s="63" t="s">
        <v>4877</v>
      </c>
      <c r="B1205" s="224" t="s">
        <v>44</v>
      </c>
      <c r="C1205" s="225" t="s">
        <v>4878</v>
      </c>
      <c r="D1205" s="38" t="s">
        <v>57</v>
      </c>
      <c r="E1205" s="82" t="s">
        <v>4879</v>
      </c>
      <c r="F1205" s="38" t="s">
        <v>155</v>
      </c>
      <c r="G1205" s="39" t="s">
        <v>4880</v>
      </c>
      <c r="H1205" s="40">
        <v>44831</v>
      </c>
      <c r="I1205" s="41">
        <f>Table16[[#This Row],[Fecha 
de 
expedición]]+1461</f>
        <v>46292</v>
      </c>
      <c r="J1205" s="244" t="str">
        <f t="shared" ca="1" si="58"/>
        <v>si</v>
      </c>
      <c r="K1205" s="8" t="str">
        <f t="shared" ca="1" si="60"/>
        <v/>
      </c>
      <c r="L1205" s="8"/>
      <c r="M1205" s="8" t="str">
        <f t="shared" ca="1" si="59"/>
        <v>no</v>
      </c>
      <c r="Q1205" s="23" t="str" cm="1">
        <f t="array" aca="1" ref="Q1205" ca="1">_xlfn.IFS(J1205="no","no",$B$10="si","si")</f>
        <v>si</v>
      </c>
    </row>
    <row r="1206" spans="1:17" x14ac:dyDescent="0.3">
      <c r="A1206" s="63" t="s">
        <v>4881</v>
      </c>
      <c r="B1206" s="224" t="s">
        <v>44</v>
      </c>
      <c r="C1206" s="225" t="s">
        <v>4882</v>
      </c>
      <c r="D1206" s="38" t="s">
        <v>57</v>
      </c>
      <c r="E1206" s="37" t="s">
        <v>4883</v>
      </c>
      <c r="F1206" s="38" t="s">
        <v>2175</v>
      </c>
      <c r="G1206" s="39" t="s">
        <v>4884</v>
      </c>
      <c r="H1206" s="40">
        <v>43389</v>
      </c>
      <c r="I1206" s="41">
        <f>Table16[[#This Row],[Fecha 
de 
expedición]]+1461</f>
        <v>44850</v>
      </c>
      <c r="J1206" s="244" t="str">
        <f t="shared" ca="1" si="58"/>
        <v>no</v>
      </c>
      <c r="K1206" s="8" t="str">
        <f t="shared" ca="1" si="60"/>
        <v/>
      </c>
      <c r="L1206" s="8"/>
      <c r="M1206" s="8" t="str">
        <f t="shared" ca="1" si="59"/>
        <v>si</v>
      </c>
      <c r="Q1206" s="23" t="str" cm="1">
        <f t="array" aca="1" ref="Q1206" ca="1">_xlfn.IFS(J1206="no","no",$B$10="si","si")</f>
        <v>no</v>
      </c>
    </row>
    <row r="1207" spans="1:17" x14ac:dyDescent="0.3">
      <c r="A1207" s="63" t="s">
        <v>4885</v>
      </c>
      <c r="B1207" s="224" t="s">
        <v>44</v>
      </c>
      <c r="C1207" s="225" t="s">
        <v>4886</v>
      </c>
      <c r="D1207" s="38" t="s">
        <v>57</v>
      </c>
      <c r="E1207" s="37" t="s">
        <v>4887</v>
      </c>
      <c r="F1207" s="38" t="s">
        <v>1011</v>
      </c>
      <c r="G1207" s="39" t="s">
        <v>4888</v>
      </c>
      <c r="H1207" s="40">
        <v>44845</v>
      </c>
      <c r="I1207" s="41">
        <f>Table16[[#This Row],[Fecha 
de 
expedición]]+1461</f>
        <v>46306</v>
      </c>
      <c r="J1207" s="244" t="str">
        <f t="shared" ca="1" si="58"/>
        <v>si</v>
      </c>
      <c r="K1207" s="8" t="str">
        <f t="shared" ca="1" si="60"/>
        <v/>
      </c>
      <c r="L1207" s="8"/>
      <c r="M1207" s="8" t="str">
        <f t="shared" ca="1" si="59"/>
        <v>no</v>
      </c>
      <c r="Q1207" s="23" t="str" cm="1">
        <f t="array" aca="1" ref="Q1207" ca="1">_xlfn.IFS(J1207="no","no",$B$10="si","si")</f>
        <v>si</v>
      </c>
    </row>
    <row r="1208" spans="1:17" x14ac:dyDescent="0.3">
      <c r="A1208" s="63" t="s">
        <v>4889</v>
      </c>
      <c r="B1208" s="224" t="s">
        <v>44</v>
      </c>
      <c r="C1208" s="225" t="s">
        <v>4890</v>
      </c>
      <c r="D1208" s="38" t="s">
        <v>57</v>
      </c>
      <c r="E1208" s="37" t="s">
        <v>4891</v>
      </c>
      <c r="F1208" s="38" t="s">
        <v>664</v>
      </c>
      <c r="G1208" s="39" t="s">
        <v>4892</v>
      </c>
      <c r="H1208" s="40">
        <v>43389</v>
      </c>
      <c r="I1208" s="41">
        <f>Table16[[#This Row],[Fecha 
de 
expedición]]+1461</f>
        <v>44850</v>
      </c>
      <c r="J1208" s="244" t="str">
        <f t="shared" ca="1" si="58"/>
        <v>no</v>
      </c>
      <c r="K1208" s="8" t="str">
        <f t="shared" ca="1" si="60"/>
        <v/>
      </c>
      <c r="L1208" s="8"/>
      <c r="M1208" s="8" t="str">
        <f t="shared" ca="1" si="59"/>
        <v>si</v>
      </c>
      <c r="Q1208" s="23" t="str" cm="1">
        <f t="array" aca="1" ref="Q1208" ca="1">_xlfn.IFS(J1208="no","no",$B$10="si","si")</f>
        <v>no</v>
      </c>
    </row>
    <row r="1209" spans="1:17" x14ac:dyDescent="0.3">
      <c r="A1209" s="63" t="s">
        <v>4893</v>
      </c>
      <c r="B1209" s="224" t="s">
        <v>44</v>
      </c>
      <c r="C1209" s="225" t="s">
        <v>4894</v>
      </c>
      <c r="D1209" s="38" t="s">
        <v>57</v>
      </c>
      <c r="E1209" s="37" t="s">
        <v>4895</v>
      </c>
      <c r="F1209" s="38" t="s">
        <v>267</v>
      </c>
      <c r="G1209" s="39" t="s">
        <v>10081</v>
      </c>
      <c r="H1209" s="40">
        <v>43389</v>
      </c>
      <c r="I1209" s="41">
        <f>Table16[[#This Row],[Fecha 
de 
expedición]]+1461</f>
        <v>44850</v>
      </c>
      <c r="J1209" s="244" t="str">
        <f t="shared" ca="1" si="58"/>
        <v>no</v>
      </c>
      <c r="K1209" s="8" t="str">
        <f t="shared" ca="1" si="60"/>
        <v/>
      </c>
      <c r="L1209" s="8"/>
      <c r="M1209" s="8" t="str">
        <f t="shared" ca="1" si="59"/>
        <v>si</v>
      </c>
      <c r="Q1209" s="23" t="str" cm="1">
        <f t="array" aca="1" ref="Q1209" ca="1">_xlfn.IFS(J1209="no","no",$B$10="si","si")</f>
        <v>no</v>
      </c>
    </row>
    <row r="1210" spans="1:17" x14ac:dyDescent="0.3">
      <c r="A1210" s="63" t="s">
        <v>4897</v>
      </c>
      <c r="B1210" s="224" t="s">
        <v>44</v>
      </c>
      <c r="C1210" s="225" t="s">
        <v>4898</v>
      </c>
      <c r="D1210" s="38" t="s">
        <v>57</v>
      </c>
      <c r="E1210" s="37" t="s">
        <v>4899</v>
      </c>
      <c r="F1210" s="38" t="s">
        <v>119</v>
      </c>
      <c r="G1210" s="39" t="s">
        <v>4900</v>
      </c>
      <c r="H1210" s="40">
        <v>44910</v>
      </c>
      <c r="I1210" s="41">
        <f>Table16[[#This Row],[Fecha 
de 
expedición]]+1461</f>
        <v>46371</v>
      </c>
      <c r="J1210" s="244" t="str">
        <f t="shared" ca="1" si="58"/>
        <v>si</v>
      </c>
      <c r="K1210" s="8" t="str">
        <f t="shared" ca="1" si="60"/>
        <v/>
      </c>
      <c r="L1210" s="8"/>
      <c r="M1210" s="8" t="str">
        <f t="shared" ca="1" si="59"/>
        <v>no</v>
      </c>
      <c r="Q1210" s="23" t="str" cm="1">
        <f t="array" aca="1" ref="Q1210" ca="1">_xlfn.IFS(J1210="no","no",$B$10="si","si")</f>
        <v>si</v>
      </c>
    </row>
    <row r="1211" spans="1:17" x14ac:dyDescent="0.3">
      <c r="A1211" s="63" t="s">
        <v>4901</v>
      </c>
      <c r="B1211" s="224" t="s">
        <v>44</v>
      </c>
      <c r="C1211" s="225" t="s">
        <v>4902</v>
      </c>
      <c r="D1211" s="38" t="s">
        <v>57</v>
      </c>
      <c r="E1211" s="37" t="s">
        <v>4903</v>
      </c>
      <c r="F1211" s="38" t="s">
        <v>299</v>
      </c>
      <c r="G1211" s="39" t="s">
        <v>4904</v>
      </c>
      <c r="H1211" s="40">
        <v>43389</v>
      </c>
      <c r="I1211" s="41">
        <f>Table16[[#This Row],[Fecha 
de 
expedición]]+1461</f>
        <v>44850</v>
      </c>
      <c r="J1211" s="244" t="str">
        <f t="shared" ca="1" si="58"/>
        <v>no</v>
      </c>
      <c r="K1211" s="8" t="str">
        <f t="shared" ca="1" si="60"/>
        <v/>
      </c>
      <c r="L1211" s="8"/>
      <c r="M1211" s="8" t="str">
        <f t="shared" ca="1" si="59"/>
        <v>si</v>
      </c>
      <c r="Q1211" s="23" t="str" cm="1">
        <f t="array" aca="1" ref="Q1211" ca="1">_xlfn.IFS(J1211="no","no",$B$10="si","si")</f>
        <v>no</v>
      </c>
    </row>
    <row r="1212" spans="1:17" x14ac:dyDescent="0.3">
      <c r="A1212" s="63" t="s">
        <v>4905</v>
      </c>
      <c r="B1212" s="224" t="s">
        <v>44</v>
      </c>
      <c r="C1212" s="225" t="s">
        <v>4906</v>
      </c>
      <c r="D1212" s="38" t="s">
        <v>57</v>
      </c>
      <c r="E1212" s="37" t="s">
        <v>4907</v>
      </c>
      <c r="F1212" s="38" t="s">
        <v>4080</v>
      </c>
      <c r="G1212" s="39" t="s">
        <v>4908</v>
      </c>
      <c r="H1212" s="40">
        <v>44852</v>
      </c>
      <c r="I1212" s="41">
        <f>Table16[[#This Row],[Fecha 
de 
expedición]]+1461</f>
        <v>46313</v>
      </c>
      <c r="J1212" s="244" t="str">
        <f t="shared" ca="1" si="58"/>
        <v>si</v>
      </c>
      <c r="K1212" s="8" t="str">
        <f t="shared" ca="1" si="60"/>
        <v/>
      </c>
      <c r="L1212" s="8"/>
      <c r="M1212" s="8" t="str">
        <f t="shared" ca="1" si="59"/>
        <v>no</v>
      </c>
      <c r="Q1212" s="23" t="str" cm="1">
        <f t="array" aca="1" ref="Q1212" ca="1">_xlfn.IFS(J1212="no","no",$B$10="si","si")</f>
        <v>si</v>
      </c>
    </row>
    <row r="1213" spans="1:17" x14ac:dyDescent="0.3">
      <c r="A1213" s="63" t="s">
        <v>4909</v>
      </c>
      <c r="B1213" s="224" t="s">
        <v>44</v>
      </c>
      <c r="C1213" s="225" t="s">
        <v>4910</v>
      </c>
      <c r="D1213" s="38" t="s">
        <v>57</v>
      </c>
      <c r="E1213" s="82" t="s">
        <v>4911</v>
      </c>
      <c r="F1213" s="38" t="s">
        <v>119</v>
      </c>
      <c r="G1213" s="39" t="s">
        <v>4912</v>
      </c>
      <c r="H1213" s="40">
        <v>44845</v>
      </c>
      <c r="I1213" s="41">
        <f>Table16[[#This Row],[Fecha 
de 
expedición]]+1461</f>
        <v>46306</v>
      </c>
      <c r="J1213" s="244" t="str">
        <f t="shared" ca="1" si="58"/>
        <v>si</v>
      </c>
      <c r="K1213" s="8" t="str">
        <f t="shared" ca="1" si="60"/>
        <v/>
      </c>
      <c r="L1213" s="8"/>
      <c r="M1213" s="8" t="str">
        <f t="shared" ca="1" si="59"/>
        <v>no</v>
      </c>
      <c r="Q1213" s="23" t="str" cm="1">
        <f t="array" aca="1" ref="Q1213" ca="1">_xlfn.IFS(J1213="no","no",$B$10="si","si")</f>
        <v>si</v>
      </c>
    </row>
    <row r="1214" spans="1:17" x14ac:dyDescent="0.3">
      <c r="A1214" s="63" t="s">
        <v>4913</v>
      </c>
      <c r="B1214" s="224" t="s">
        <v>44</v>
      </c>
      <c r="C1214" s="225" t="s">
        <v>4914</v>
      </c>
      <c r="D1214" s="38" t="s">
        <v>57</v>
      </c>
      <c r="E1214" s="37" t="s">
        <v>4915</v>
      </c>
      <c r="F1214" s="38" t="s">
        <v>3010</v>
      </c>
      <c r="G1214" s="39" t="s">
        <v>4916</v>
      </c>
      <c r="H1214" s="40">
        <v>43397</v>
      </c>
      <c r="I1214" s="41">
        <f>Table16[[#This Row],[Fecha 
de 
expedición]]+1461</f>
        <v>44858</v>
      </c>
      <c r="J1214" s="244" t="str">
        <f t="shared" ca="1" si="58"/>
        <v>no</v>
      </c>
      <c r="K1214" s="8" t="str">
        <f t="shared" ca="1" si="60"/>
        <v/>
      </c>
      <c r="L1214" s="8"/>
      <c r="M1214" s="8" t="str">
        <f t="shared" ca="1" si="59"/>
        <v>si</v>
      </c>
      <c r="Q1214" s="23" t="str" cm="1">
        <f t="array" aca="1" ref="Q1214" ca="1">_xlfn.IFS(J1214="no","no",$B$10="si","si")</f>
        <v>no</v>
      </c>
    </row>
    <row r="1215" spans="1:17" x14ac:dyDescent="0.3">
      <c r="A1215" s="63" t="s">
        <v>4917</v>
      </c>
      <c r="B1215" s="224" t="s">
        <v>44</v>
      </c>
      <c r="C1215" s="225" t="s">
        <v>4918</v>
      </c>
      <c r="D1215" s="38" t="s">
        <v>57</v>
      </c>
      <c r="E1215" s="37" t="s">
        <v>4919</v>
      </c>
      <c r="F1215" s="38" t="s">
        <v>53</v>
      </c>
      <c r="G1215" s="39" t="s">
        <v>4920</v>
      </c>
      <c r="H1215" s="40">
        <v>43389</v>
      </c>
      <c r="I1215" s="41">
        <f>Table16[[#This Row],[Fecha 
de 
expedición]]+1461</f>
        <v>44850</v>
      </c>
      <c r="J1215" s="244" t="str">
        <f t="shared" ca="1" si="58"/>
        <v>no</v>
      </c>
      <c r="K1215" s="8" t="str">
        <f t="shared" ca="1" si="60"/>
        <v/>
      </c>
      <c r="L1215" s="8"/>
      <c r="M1215" s="8" t="str">
        <f t="shared" ca="1" si="59"/>
        <v>si</v>
      </c>
      <c r="Q1215" s="23" t="str" cm="1">
        <f t="array" aca="1" ref="Q1215" ca="1">_xlfn.IFS(J1215="no","no",$B$10="si","si")</f>
        <v>no</v>
      </c>
    </row>
    <row r="1216" spans="1:17" x14ac:dyDescent="0.3">
      <c r="A1216" s="63" t="s">
        <v>4921</v>
      </c>
      <c r="B1216" s="224" t="s">
        <v>44</v>
      </c>
      <c r="C1216" s="225" t="s">
        <v>4922</v>
      </c>
      <c r="D1216" s="38" t="s">
        <v>57</v>
      </c>
      <c r="E1216" s="37" t="s">
        <v>4923</v>
      </c>
      <c r="F1216" s="38" t="s">
        <v>664</v>
      </c>
      <c r="G1216" s="39" t="s">
        <v>4924</v>
      </c>
      <c r="H1216" s="40">
        <v>44851</v>
      </c>
      <c r="I1216" s="41">
        <f>Table16[[#This Row],[Fecha 
de 
expedición]]+1461</f>
        <v>46312</v>
      </c>
      <c r="J1216" s="244" t="str">
        <f t="shared" ca="1" si="58"/>
        <v>si</v>
      </c>
      <c r="K1216" s="8" t="str">
        <f t="shared" ca="1" si="60"/>
        <v/>
      </c>
      <c r="L1216" s="8"/>
      <c r="M1216" s="8" t="str">
        <f t="shared" ca="1" si="59"/>
        <v>no</v>
      </c>
      <c r="Q1216" s="23" t="str" cm="1">
        <f t="array" aca="1" ref="Q1216" ca="1">_xlfn.IFS(J1216="no","no",$B$10="si","si")</f>
        <v>si</v>
      </c>
    </row>
    <row r="1217" spans="1:17" x14ac:dyDescent="0.3">
      <c r="A1217" s="63" t="s">
        <v>4925</v>
      </c>
      <c r="B1217" s="224" t="s">
        <v>44</v>
      </c>
      <c r="C1217" s="225" t="s">
        <v>4926</v>
      </c>
      <c r="D1217" s="38" t="s">
        <v>57</v>
      </c>
      <c r="E1217" s="82" t="s">
        <v>4927</v>
      </c>
      <c r="F1217" s="38" t="s">
        <v>74</v>
      </c>
      <c r="G1217" s="39" t="s">
        <v>4928</v>
      </c>
      <c r="H1217" s="40">
        <v>44851</v>
      </c>
      <c r="I1217" s="41">
        <f>Table16[[#This Row],[Fecha 
de 
expedición]]+1461</f>
        <v>46312</v>
      </c>
      <c r="J1217" s="244" t="str">
        <f t="shared" ca="1" si="58"/>
        <v>si</v>
      </c>
      <c r="K1217" s="8" t="str">
        <f t="shared" ca="1" si="60"/>
        <v/>
      </c>
      <c r="L1217" s="8"/>
      <c r="M1217" s="8" t="str">
        <f t="shared" ca="1" si="59"/>
        <v>no</v>
      </c>
      <c r="Q1217" s="23" t="str" cm="1">
        <f t="array" aca="1" ref="Q1217" ca="1">_xlfn.IFS(J1217="no","no",$B$10="si","si")</f>
        <v>si</v>
      </c>
    </row>
    <row r="1218" spans="1:17" x14ac:dyDescent="0.3">
      <c r="A1218" s="63" t="s">
        <v>4929</v>
      </c>
      <c r="B1218" s="224" t="s">
        <v>44</v>
      </c>
      <c r="C1218" s="225" t="s">
        <v>4930</v>
      </c>
      <c r="D1218" s="38" t="s">
        <v>57</v>
      </c>
      <c r="E1218" s="37" t="s">
        <v>4931</v>
      </c>
      <c r="F1218" s="38" t="s">
        <v>299</v>
      </c>
      <c r="G1218" s="39" t="s">
        <v>4932</v>
      </c>
      <c r="H1218" s="40">
        <v>43391</v>
      </c>
      <c r="I1218" s="41">
        <f>Table16[[#This Row],[Fecha 
de 
expedición]]+1461</f>
        <v>44852</v>
      </c>
      <c r="J1218" s="244" t="str">
        <f t="shared" ca="1" si="58"/>
        <v>no</v>
      </c>
      <c r="K1218" s="8" t="str">
        <f t="shared" ca="1" si="60"/>
        <v/>
      </c>
      <c r="L1218" s="8"/>
      <c r="M1218" s="8" t="str">
        <f t="shared" ca="1" si="59"/>
        <v>si</v>
      </c>
      <c r="Q1218" s="23" t="str" cm="1">
        <f t="array" aca="1" ref="Q1218" ca="1">_xlfn.IFS(J1218="no","no",$B$10="si","si")</f>
        <v>no</v>
      </c>
    </row>
    <row r="1219" spans="1:17" x14ac:dyDescent="0.3">
      <c r="A1219" s="63" t="s">
        <v>4933</v>
      </c>
      <c r="B1219" s="224" t="s">
        <v>44</v>
      </c>
      <c r="C1219" s="225" t="s">
        <v>4934</v>
      </c>
      <c r="D1219" s="38" t="s">
        <v>57</v>
      </c>
      <c r="E1219" s="37" t="s">
        <v>4935</v>
      </c>
      <c r="F1219" s="38" t="s">
        <v>99</v>
      </c>
      <c r="G1219" s="39" t="s">
        <v>10090</v>
      </c>
      <c r="H1219" s="40">
        <v>43391</v>
      </c>
      <c r="I1219" s="41">
        <f>Table16[[#This Row],[Fecha 
de 
expedición]]+1461</f>
        <v>44852</v>
      </c>
      <c r="J1219" s="244" t="str">
        <f t="shared" ca="1" si="58"/>
        <v>no</v>
      </c>
      <c r="K1219" s="8" t="str">
        <f t="shared" ca="1" si="60"/>
        <v/>
      </c>
      <c r="L1219" s="8"/>
      <c r="M1219" s="8" t="str">
        <f t="shared" ca="1" si="59"/>
        <v>si</v>
      </c>
      <c r="Q1219" s="23" t="str" cm="1">
        <f t="array" aca="1" ref="Q1219" ca="1">_xlfn.IFS(J1219="no","no",$B$10="si","si")</f>
        <v>no</v>
      </c>
    </row>
    <row r="1220" spans="1:17" x14ac:dyDescent="0.3">
      <c r="A1220" s="63" t="s">
        <v>4937</v>
      </c>
      <c r="B1220" s="224" t="s">
        <v>44</v>
      </c>
      <c r="C1220" s="225" t="s">
        <v>4938</v>
      </c>
      <c r="D1220" s="38" t="s">
        <v>57</v>
      </c>
      <c r="E1220" s="37" t="s">
        <v>4939</v>
      </c>
      <c r="F1220" s="38" t="s">
        <v>325</v>
      </c>
      <c r="G1220" s="39" t="s">
        <v>4940</v>
      </c>
      <c r="H1220" s="40">
        <v>43391</v>
      </c>
      <c r="I1220" s="41">
        <f>Table16[[#This Row],[Fecha 
de 
expedición]]+1461</f>
        <v>44852</v>
      </c>
      <c r="J1220" s="244" t="str">
        <f t="shared" ca="1" si="58"/>
        <v>no</v>
      </c>
      <c r="K1220" s="8" t="str">
        <f t="shared" ca="1" si="60"/>
        <v/>
      </c>
      <c r="L1220" s="8"/>
      <c r="M1220" s="8" t="str">
        <f t="shared" ca="1" si="59"/>
        <v>si</v>
      </c>
      <c r="Q1220" s="23" t="str" cm="1">
        <f t="array" aca="1" ref="Q1220" ca="1">_xlfn.IFS(J1220="no","no",$B$10="si","si")</f>
        <v>no</v>
      </c>
    </row>
    <row r="1221" spans="1:17" x14ac:dyDescent="0.3">
      <c r="A1221" s="63" t="s">
        <v>4941</v>
      </c>
      <c r="B1221" s="224" t="s">
        <v>44</v>
      </c>
      <c r="C1221" s="225" t="s">
        <v>4942</v>
      </c>
      <c r="D1221" s="38" t="s">
        <v>57</v>
      </c>
      <c r="E1221" s="37" t="s">
        <v>4943</v>
      </c>
      <c r="F1221" s="38" t="s">
        <v>1011</v>
      </c>
      <c r="G1221" s="39" t="s">
        <v>4944</v>
      </c>
      <c r="H1221" s="40">
        <v>44881</v>
      </c>
      <c r="I1221" s="41">
        <f>Table16[[#This Row],[Fecha 
de 
expedición]]+1461</f>
        <v>46342</v>
      </c>
      <c r="J1221" s="244" t="str">
        <f t="shared" ca="1" si="58"/>
        <v>si</v>
      </c>
      <c r="K1221" s="8" t="str">
        <f t="shared" ca="1" si="60"/>
        <v/>
      </c>
      <c r="L1221" s="8"/>
      <c r="M1221" s="8" t="str">
        <f t="shared" ca="1" si="59"/>
        <v>no</v>
      </c>
      <c r="Q1221" s="23" t="str" cm="1">
        <f t="array" aca="1" ref="Q1221" ca="1">_xlfn.IFS(J1221="no","no",$B$10="si","si")</f>
        <v>si</v>
      </c>
    </row>
    <row r="1222" spans="1:17" x14ac:dyDescent="0.3">
      <c r="A1222" s="63" t="s">
        <v>4945</v>
      </c>
      <c r="B1222" s="224" t="s">
        <v>44</v>
      </c>
      <c r="C1222" s="225" t="s">
        <v>4946</v>
      </c>
      <c r="D1222" s="38" t="s">
        <v>57</v>
      </c>
      <c r="E1222" s="37" t="s">
        <v>4947</v>
      </c>
      <c r="F1222" s="38" t="s">
        <v>129</v>
      </c>
      <c r="G1222" s="39" t="s">
        <v>4948</v>
      </c>
      <c r="H1222" s="40">
        <v>43391</v>
      </c>
      <c r="I1222" s="41">
        <f>Table16[[#This Row],[Fecha 
de 
expedición]]+1461</f>
        <v>44852</v>
      </c>
      <c r="J1222" s="244" t="str">
        <f t="shared" ca="1" si="58"/>
        <v>no</v>
      </c>
      <c r="K1222" s="8" t="str">
        <f t="shared" ca="1" si="60"/>
        <v/>
      </c>
      <c r="L1222" s="8"/>
      <c r="M1222" s="8" t="str">
        <f t="shared" ca="1" si="59"/>
        <v>si</v>
      </c>
      <c r="Q1222" s="23" t="str" cm="1">
        <f t="array" aca="1" ref="Q1222" ca="1">_xlfn.IFS(J1222="no","no",$B$10="si","si")</f>
        <v>no</v>
      </c>
    </row>
    <row r="1223" spans="1:17" x14ac:dyDescent="0.3">
      <c r="A1223" s="63" t="s">
        <v>4949</v>
      </c>
      <c r="B1223" s="224" t="s">
        <v>44</v>
      </c>
      <c r="C1223" s="225" t="s">
        <v>4950</v>
      </c>
      <c r="D1223" s="38" t="s">
        <v>57</v>
      </c>
      <c r="E1223" s="37" t="s">
        <v>4951</v>
      </c>
      <c r="F1223" s="38" t="s">
        <v>99</v>
      </c>
      <c r="G1223" s="39" t="s">
        <v>4952</v>
      </c>
      <c r="H1223" s="40">
        <v>44852</v>
      </c>
      <c r="I1223" s="41">
        <f>Table16[[#This Row],[Fecha 
de 
expedición]]+1461</f>
        <v>46313</v>
      </c>
      <c r="J1223" s="244" t="str">
        <f t="shared" ca="1" si="58"/>
        <v>si</v>
      </c>
      <c r="K1223" s="8" t="str">
        <f t="shared" ca="1" si="60"/>
        <v/>
      </c>
      <c r="L1223" s="8"/>
      <c r="M1223" s="8" t="str">
        <f t="shared" ca="1" si="59"/>
        <v>no</v>
      </c>
      <c r="Q1223" s="23" t="str" cm="1">
        <f t="array" aca="1" ref="Q1223" ca="1">_xlfn.IFS(J1223="no","no",$B$10="si","si")</f>
        <v>si</v>
      </c>
    </row>
    <row r="1224" spans="1:17" x14ac:dyDescent="0.3">
      <c r="A1224" s="63" t="s">
        <v>4953</v>
      </c>
      <c r="B1224" s="224" t="s">
        <v>44</v>
      </c>
      <c r="C1224" s="225" t="s">
        <v>4954</v>
      </c>
      <c r="D1224" s="38" t="s">
        <v>57</v>
      </c>
      <c r="E1224" s="37" t="s">
        <v>4955</v>
      </c>
      <c r="F1224" s="38" t="s">
        <v>453</v>
      </c>
      <c r="G1224" s="39" t="s">
        <v>4956</v>
      </c>
      <c r="H1224" s="40">
        <v>43391</v>
      </c>
      <c r="I1224" s="41">
        <f>Table16[[#This Row],[Fecha 
de 
expedición]]+1461</f>
        <v>44852</v>
      </c>
      <c r="J1224" s="244" t="str">
        <f t="shared" ca="1" si="58"/>
        <v>no</v>
      </c>
      <c r="K1224" s="8" t="str">
        <f t="shared" ca="1" si="60"/>
        <v/>
      </c>
      <c r="L1224" s="8"/>
      <c r="M1224" s="8" t="str">
        <f t="shared" ca="1" si="59"/>
        <v>si</v>
      </c>
      <c r="Q1224" s="23" t="str" cm="1">
        <f t="array" aca="1" ref="Q1224" ca="1">_xlfn.IFS(J1224="no","no",$B$10="si","si")</f>
        <v>no</v>
      </c>
    </row>
    <row r="1225" spans="1:17" x14ac:dyDescent="0.3">
      <c r="A1225" s="63" t="s">
        <v>4957</v>
      </c>
      <c r="B1225" s="224" t="s">
        <v>44</v>
      </c>
      <c r="C1225" s="225" t="s">
        <v>4958</v>
      </c>
      <c r="D1225" s="38" t="s">
        <v>57</v>
      </c>
      <c r="E1225" s="82" t="s">
        <v>4959</v>
      </c>
      <c r="F1225" s="38" t="s">
        <v>89</v>
      </c>
      <c r="G1225" s="39" t="s">
        <v>4960</v>
      </c>
      <c r="H1225" s="40">
        <v>44853</v>
      </c>
      <c r="I1225" s="41">
        <f>Table16[[#This Row],[Fecha 
de 
expedición]]+1461</f>
        <v>46314</v>
      </c>
      <c r="J1225" s="244" t="str">
        <f t="shared" ca="1" si="58"/>
        <v>si</v>
      </c>
      <c r="K1225" s="8" t="str">
        <f t="shared" ca="1" si="60"/>
        <v/>
      </c>
      <c r="L1225" s="8"/>
      <c r="M1225" s="8" t="str">
        <f t="shared" ca="1" si="59"/>
        <v>no</v>
      </c>
      <c r="Q1225" s="23" t="str" cm="1">
        <f t="array" aca="1" ref="Q1225" ca="1">_xlfn.IFS(J1225="no","no",$B$10="si","si")</f>
        <v>si</v>
      </c>
    </row>
    <row r="1226" spans="1:17" x14ac:dyDescent="0.3">
      <c r="A1226" s="63" t="s">
        <v>4961</v>
      </c>
      <c r="B1226" s="224" t="s">
        <v>44</v>
      </c>
      <c r="C1226" s="225" t="s">
        <v>4962</v>
      </c>
      <c r="D1226" s="38" t="s">
        <v>57</v>
      </c>
      <c r="E1226" s="37" t="s">
        <v>4963</v>
      </c>
      <c r="F1226" s="38" t="s">
        <v>53</v>
      </c>
      <c r="G1226" s="39" t="s">
        <v>4964</v>
      </c>
      <c r="H1226" s="40">
        <v>44838</v>
      </c>
      <c r="I1226" s="41">
        <f>Table16[[#This Row],[Fecha 
de 
expedición]]+1461</f>
        <v>46299</v>
      </c>
      <c r="J1226" s="244" t="str">
        <f t="shared" ca="1" si="58"/>
        <v>si</v>
      </c>
      <c r="K1226" s="8" t="str">
        <f t="shared" ca="1" si="60"/>
        <v/>
      </c>
      <c r="L1226" s="8"/>
      <c r="M1226" s="8" t="str">
        <f t="shared" ca="1" si="59"/>
        <v>no</v>
      </c>
      <c r="Q1226" s="23" t="str" cm="1">
        <f t="array" aca="1" ref="Q1226" ca="1">_xlfn.IFS(J1226="no","no",$B$10="si","si")</f>
        <v>si</v>
      </c>
    </row>
    <row r="1227" spans="1:17" x14ac:dyDescent="0.3">
      <c r="A1227" s="63" t="s">
        <v>4965</v>
      </c>
      <c r="B1227" s="224" t="s">
        <v>44</v>
      </c>
      <c r="C1227" s="225" t="s">
        <v>4966</v>
      </c>
      <c r="D1227" s="38" t="s">
        <v>46</v>
      </c>
      <c r="E1227" s="37" t="s">
        <v>4967</v>
      </c>
      <c r="F1227" s="38" t="s">
        <v>402</v>
      </c>
      <c r="G1227" s="39" t="s">
        <v>4968</v>
      </c>
      <c r="H1227" s="40">
        <v>43391</v>
      </c>
      <c r="I1227" s="41">
        <f>Table16[[#This Row],[Fecha 
de 
expedición]]+1461</f>
        <v>44852</v>
      </c>
      <c r="J1227" s="244" t="str">
        <f t="shared" ca="1" si="58"/>
        <v>no</v>
      </c>
      <c r="K1227" s="8" t="str">
        <f t="shared" ca="1" si="60"/>
        <v/>
      </c>
      <c r="L1227" s="8"/>
      <c r="M1227" s="8" t="str">
        <f t="shared" ca="1" si="59"/>
        <v>si</v>
      </c>
      <c r="Q1227" s="23" t="str" cm="1">
        <f t="array" aca="1" ref="Q1227" ca="1">_xlfn.IFS(J1227="no","no",$B$10="si","si")</f>
        <v>no</v>
      </c>
    </row>
    <row r="1228" spans="1:17" x14ac:dyDescent="0.3">
      <c r="A1228" s="63" t="s">
        <v>4969</v>
      </c>
      <c r="B1228" s="224" t="s">
        <v>44</v>
      </c>
      <c r="C1228" s="225" t="s">
        <v>4970</v>
      </c>
      <c r="D1228" s="38" t="s">
        <v>46</v>
      </c>
      <c r="E1228" s="37" t="s">
        <v>4971</v>
      </c>
      <c r="F1228" s="38" t="s">
        <v>168</v>
      </c>
      <c r="G1228" s="39" t="s">
        <v>4972</v>
      </c>
      <c r="H1228" s="40">
        <v>43391</v>
      </c>
      <c r="I1228" s="41">
        <f>Table16[[#This Row],[Fecha 
de 
expedición]]+1461</f>
        <v>44852</v>
      </c>
      <c r="J1228" s="244" t="str">
        <f t="shared" ca="1" si="58"/>
        <v>no</v>
      </c>
      <c r="K1228" s="8" t="str">
        <f t="shared" ca="1" si="60"/>
        <v/>
      </c>
      <c r="L1228" s="8"/>
      <c r="M1228" s="8" t="str">
        <f t="shared" ca="1" si="59"/>
        <v>si</v>
      </c>
      <c r="Q1228" s="23" t="str" cm="1">
        <f t="array" aca="1" ref="Q1228" ca="1">_xlfn.IFS(J1228="no","no",$B$10="si","si")</f>
        <v>no</v>
      </c>
    </row>
    <row r="1229" spans="1:17" x14ac:dyDescent="0.3">
      <c r="A1229" s="63" t="s">
        <v>4973</v>
      </c>
      <c r="B1229" s="224" t="s">
        <v>44</v>
      </c>
      <c r="C1229" s="225" t="s">
        <v>4974</v>
      </c>
      <c r="D1229" s="38" t="s">
        <v>57</v>
      </c>
      <c r="E1229" s="83" t="s">
        <v>4975</v>
      </c>
      <c r="F1229" s="38" t="s">
        <v>74</v>
      </c>
      <c r="G1229" s="39" t="s">
        <v>4976</v>
      </c>
      <c r="H1229" s="40">
        <v>44910</v>
      </c>
      <c r="I1229" s="41">
        <f>Table16[[#This Row],[Fecha 
de 
expedición]]+1461</f>
        <v>46371</v>
      </c>
      <c r="J1229" s="244" t="str">
        <f t="shared" ca="1" si="58"/>
        <v>si</v>
      </c>
      <c r="K1229" s="8" t="str">
        <f t="shared" ca="1" si="60"/>
        <v/>
      </c>
      <c r="L1229" s="8"/>
      <c r="M1229" s="8" t="str">
        <f t="shared" ca="1" si="59"/>
        <v>no</v>
      </c>
      <c r="Q1229" s="23" t="str" cm="1">
        <f t="array" aca="1" ref="Q1229" ca="1">_xlfn.IFS(J1229="no","no",$B$10="si","si")</f>
        <v>si</v>
      </c>
    </row>
    <row r="1230" spans="1:17" x14ac:dyDescent="0.3">
      <c r="A1230" s="63" t="s">
        <v>4977</v>
      </c>
      <c r="B1230" s="224" t="s">
        <v>44</v>
      </c>
      <c r="C1230" s="225" t="s">
        <v>4978</v>
      </c>
      <c r="D1230" s="38" t="s">
        <v>57</v>
      </c>
      <c r="E1230" s="37" t="s">
        <v>4979</v>
      </c>
      <c r="F1230" s="38" t="s">
        <v>430</v>
      </c>
      <c r="G1230" s="39" t="s">
        <v>4980</v>
      </c>
      <c r="H1230" s="40">
        <v>44853</v>
      </c>
      <c r="I1230" s="41">
        <f>Table16[[#This Row],[Fecha 
de 
expedición]]+1461</f>
        <v>46314</v>
      </c>
      <c r="J1230" s="244" t="str">
        <f t="shared" ca="1" si="58"/>
        <v>si</v>
      </c>
      <c r="K1230" s="8" t="str">
        <f t="shared" ca="1" si="60"/>
        <v/>
      </c>
      <c r="L1230" s="8"/>
      <c r="M1230" s="8" t="str">
        <f t="shared" ca="1" si="59"/>
        <v>no</v>
      </c>
      <c r="Q1230" s="23" t="str" cm="1">
        <f t="array" aca="1" ref="Q1230" ca="1">_xlfn.IFS(J1230="no","no",$B$10="si","si")</f>
        <v>si</v>
      </c>
    </row>
    <row r="1231" spans="1:17" x14ac:dyDescent="0.3">
      <c r="A1231" s="63" t="s">
        <v>4981</v>
      </c>
      <c r="B1231" s="224" t="s">
        <v>44</v>
      </c>
      <c r="C1231" s="225" t="s">
        <v>4982</v>
      </c>
      <c r="D1231" s="38" t="s">
        <v>57</v>
      </c>
      <c r="E1231" s="37" t="s">
        <v>4983</v>
      </c>
      <c r="F1231" s="38" t="s">
        <v>285</v>
      </c>
      <c r="G1231" s="39" t="s">
        <v>4984</v>
      </c>
      <c r="H1231" s="40">
        <v>44831</v>
      </c>
      <c r="I1231" s="41">
        <f>Table16[[#This Row],[Fecha 
de 
expedición]]+1461</f>
        <v>46292</v>
      </c>
      <c r="J1231" s="244" t="str">
        <f t="shared" ca="1" si="58"/>
        <v>si</v>
      </c>
      <c r="K1231" s="8" t="str">
        <f t="shared" ca="1" si="60"/>
        <v/>
      </c>
      <c r="L1231" s="8"/>
      <c r="M1231" s="8" t="str">
        <f t="shared" ca="1" si="59"/>
        <v>no</v>
      </c>
      <c r="Q1231" s="23" t="str" cm="1">
        <f t="array" aca="1" ref="Q1231" ca="1">_xlfn.IFS(J1231="no","no",$B$10="si","si")</f>
        <v>si</v>
      </c>
    </row>
    <row r="1232" spans="1:17" x14ac:dyDescent="0.3">
      <c r="A1232" s="63" t="s">
        <v>4985</v>
      </c>
      <c r="B1232" s="224" t="s">
        <v>44</v>
      </c>
      <c r="C1232" s="225" t="s">
        <v>4986</v>
      </c>
      <c r="D1232" s="38" t="s">
        <v>57</v>
      </c>
      <c r="E1232" s="37" t="s">
        <v>4987</v>
      </c>
      <c r="F1232" s="38" t="s">
        <v>285</v>
      </c>
      <c r="G1232" s="39" t="s">
        <v>4988</v>
      </c>
      <c r="H1232" s="40">
        <v>44865</v>
      </c>
      <c r="I1232" s="41">
        <f>Table16[[#This Row],[Fecha 
de 
expedición]]+1461</f>
        <v>46326</v>
      </c>
      <c r="J1232" s="244" t="str">
        <f t="shared" ca="1" si="58"/>
        <v>si</v>
      </c>
      <c r="K1232" s="8" t="str">
        <f t="shared" ca="1" si="60"/>
        <v/>
      </c>
      <c r="L1232" s="8"/>
      <c r="M1232" s="8" t="str">
        <f t="shared" ca="1" si="59"/>
        <v>no</v>
      </c>
      <c r="Q1232" s="23" t="str" cm="1">
        <f t="array" aca="1" ref="Q1232" ca="1">_xlfn.IFS(J1232="no","no",$B$10="si","si")</f>
        <v>si</v>
      </c>
    </row>
    <row r="1233" spans="1:17" x14ac:dyDescent="0.3">
      <c r="A1233" s="63" t="s">
        <v>4989</v>
      </c>
      <c r="B1233" s="224" t="s">
        <v>44</v>
      </c>
      <c r="C1233" s="225" t="s">
        <v>4990</v>
      </c>
      <c r="D1233" s="38" t="s">
        <v>57</v>
      </c>
      <c r="E1233" s="37" t="s">
        <v>4991</v>
      </c>
      <c r="F1233" s="38" t="s">
        <v>325</v>
      </c>
      <c r="G1233" s="39" t="s">
        <v>4992</v>
      </c>
      <c r="H1233" s="40">
        <v>44866</v>
      </c>
      <c r="I1233" s="41">
        <f>Table16[[#This Row],[Fecha 
de 
expedición]]+1461</f>
        <v>46327</v>
      </c>
      <c r="J1233" s="244" t="str">
        <f t="shared" ref="J1233:J1296" ca="1" si="61">IF(I1233&gt;=TODAY(),"si","no")</f>
        <v>si</v>
      </c>
      <c r="K1233" s="8" t="str">
        <f t="shared" ca="1" si="60"/>
        <v/>
      </c>
      <c r="L1233" s="8"/>
      <c r="M1233" s="8" t="str">
        <f t="shared" ref="M1233:M1296" ca="1" si="62">IF(AND(J1233="no",$B$10="si"),"si","no")</f>
        <v>no</v>
      </c>
      <c r="Q1233" s="23" t="str" cm="1">
        <f t="array" aca="1" ref="Q1233" ca="1">_xlfn.IFS(J1233="no","no",$B$10="si","si")</f>
        <v>si</v>
      </c>
    </row>
    <row r="1234" spans="1:17" x14ac:dyDescent="0.3">
      <c r="A1234" s="63" t="s">
        <v>4993</v>
      </c>
      <c r="B1234" s="224" t="s">
        <v>44</v>
      </c>
      <c r="C1234" s="225" t="s">
        <v>4994</v>
      </c>
      <c r="D1234" s="38" t="s">
        <v>57</v>
      </c>
      <c r="E1234" s="37"/>
      <c r="F1234" s="38" t="s">
        <v>48</v>
      </c>
      <c r="G1234" s="39" t="s">
        <v>4995</v>
      </c>
      <c r="H1234" s="40">
        <v>43397</v>
      </c>
      <c r="I1234" s="41">
        <f>Table16[[#This Row],[Fecha 
de 
expedición]]+1461</f>
        <v>44858</v>
      </c>
      <c r="J1234" s="244" t="str">
        <f t="shared" ca="1" si="61"/>
        <v>no</v>
      </c>
      <c r="K1234" s="8" t="str">
        <f t="shared" ca="1" si="60"/>
        <v/>
      </c>
      <c r="L1234" s="8"/>
      <c r="M1234" s="8" t="str">
        <f t="shared" ca="1" si="62"/>
        <v>si</v>
      </c>
      <c r="Q1234" s="23" t="str" cm="1">
        <f t="array" aca="1" ref="Q1234" ca="1">_xlfn.IFS(J1234="no","no",$B$10="si","si")</f>
        <v>no</v>
      </c>
    </row>
    <row r="1235" spans="1:17" x14ac:dyDescent="0.3">
      <c r="A1235" s="63" t="s">
        <v>4996</v>
      </c>
      <c r="B1235" s="224" t="s">
        <v>44</v>
      </c>
      <c r="C1235" s="225" t="s">
        <v>4997</v>
      </c>
      <c r="D1235" s="38" t="s">
        <v>57</v>
      </c>
      <c r="E1235" s="37" t="s">
        <v>4998</v>
      </c>
      <c r="F1235" s="38" t="s">
        <v>48</v>
      </c>
      <c r="G1235" s="39" t="s">
        <v>4999</v>
      </c>
      <c r="H1235" s="40">
        <v>44865</v>
      </c>
      <c r="I1235" s="41">
        <f>Table16[[#This Row],[Fecha 
de 
expedición]]+1461</f>
        <v>46326</v>
      </c>
      <c r="J1235" s="244" t="str">
        <f t="shared" ca="1" si="61"/>
        <v>si</v>
      </c>
      <c r="K1235" s="8" t="str">
        <f t="shared" ca="1" si="60"/>
        <v/>
      </c>
      <c r="L1235" s="8"/>
      <c r="M1235" s="8" t="str">
        <f t="shared" ca="1" si="62"/>
        <v>no</v>
      </c>
      <c r="Q1235" s="23" t="str" cm="1">
        <f t="array" aca="1" ref="Q1235" ca="1">_xlfn.IFS(J1235="no","no",$B$10="si","si")</f>
        <v>si</v>
      </c>
    </row>
    <row r="1236" spans="1:17" x14ac:dyDescent="0.3">
      <c r="A1236" s="63" t="s">
        <v>5000</v>
      </c>
      <c r="B1236" s="224" t="s">
        <v>44</v>
      </c>
      <c r="C1236" s="225" t="s">
        <v>5001</v>
      </c>
      <c r="D1236" s="38" t="s">
        <v>57</v>
      </c>
      <c r="E1236" s="37" t="s">
        <v>5002</v>
      </c>
      <c r="F1236" s="38" t="s">
        <v>119</v>
      </c>
      <c r="G1236" s="39" t="s">
        <v>5003</v>
      </c>
      <c r="H1236" s="40">
        <v>43397</v>
      </c>
      <c r="I1236" s="41">
        <f>Table16[[#This Row],[Fecha 
de 
expedición]]+1461</f>
        <v>44858</v>
      </c>
      <c r="J1236" s="244" t="str">
        <f t="shared" ca="1" si="61"/>
        <v>no</v>
      </c>
      <c r="K1236" s="8" t="str">
        <f t="shared" ca="1" si="60"/>
        <v/>
      </c>
      <c r="L1236" s="8"/>
      <c r="M1236" s="8" t="str">
        <f t="shared" ca="1" si="62"/>
        <v>si</v>
      </c>
      <c r="Q1236" s="23" t="str" cm="1">
        <f t="array" aca="1" ref="Q1236" ca="1">_xlfn.IFS(J1236="no","no",$B$10="si","si")</f>
        <v>no</v>
      </c>
    </row>
    <row r="1237" spans="1:17" x14ac:dyDescent="0.3">
      <c r="A1237" s="63" t="s">
        <v>5004</v>
      </c>
      <c r="B1237" s="224" t="s">
        <v>44</v>
      </c>
      <c r="C1237" s="225" t="s">
        <v>5005</v>
      </c>
      <c r="D1237" s="38" t="s">
        <v>57</v>
      </c>
      <c r="E1237" s="37" t="s">
        <v>5006</v>
      </c>
      <c r="F1237" s="38" t="s">
        <v>402</v>
      </c>
      <c r="G1237" s="39" t="s">
        <v>5007</v>
      </c>
      <c r="H1237" s="40">
        <v>44872</v>
      </c>
      <c r="I1237" s="41">
        <f>Table16[[#This Row],[Fecha 
de 
expedición]]+1461</f>
        <v>46333</v>
      </c>
      <c r="J1237" s="244" t="str">
        <f t="shared" ca="1" si="61"/>
        <v>si</v>
      </c>
      <c r="K1237" s="8" t="str">
        <f t="shared" ca="1" si="60"/>
        <v/>
      </c>
      <c r="L1237" s="8"/>
      <c r="M1237" s="8" t="str">
        <f t="shared" ca="1" si="62"/>
        <v>no</v>
      </c>
      <c r="Q1237" s="23" t="str" cm="1">
        <f t="array" aca="1" ref="Q1237" ca="1">_xlfn.IFS(J1237="no","no",$B$10="si","si")</f>
        <v>si</v>
      </c>
    </row>
    <row r="1238" spans="1:17" x14ac:dyDescent="0.3">
      <c r="A1238" s="63" t="s">
        <v>5008</v>
      </c>
      <c r="B1238" s="224" t="s">
        <v>44</v>
      </c>
      <c r="C1238" s="225" t="s">
        <v>5009</v>
      </c>
      <c r="D1238" s="38" t="s">
        <v>57</v>
      </c>
      <c r="E1238" s="37" t="s">
        <v>10101</v>
      </c>
      <c r="F1238" s="38" t="s">
        <v>185</v>
      </c>
      <c r="G1238" s="39" t="s">
        <v>10102</v>
      </c>
      <c r="H1238" s="40">
        <v>43397</v>
      </c>
      <c r="I1238" s="41">
        <f>Table16[[#This Row],[Fecha 
de 
expedición]]+1461</f>
        <v>44858</v>
      </c>
      <c r="J1238" s="244" t="str">
        <f t="shared" ca="1" si="61"/>
        <v>no</v>
      </c>
      <c r="K1238" s="8" t="str">
        <f t="shared" ca="1" si="60"/>
        <v/>
      </c>
      <c r="L1238" s="8"/>
      <c r="M1238" s="8" t="str">
        <f t="shared" ca="1" si="62"/>
        <v>si</v>
      </c>
      <c r="Q1238" s="23" t="str" cm="1">
        <f t="array" aca="1" ref="Q1238" ca="1">_xlfn.IFS(J1238="no","no",$B$10="si","si")</f>
        <v>no</v>
      </c>
    </row>
    <row r="1239" spans="1:17" x14ac:dyDescent="0.3">
      <c r="A1239" s="61" t="s">
        <v>5012</v>
      </c>
      <c r="B1239" s="224" t="s">
        <v>44</v>
      </c>
      <c r="C1239" s="225" t="s">
        <v>5013</v>
      </c>
      <c r="D1239" s="38" t="s">
        <v>57</v>
      </c>
      <c r="E1239" s="235" t="s">
        <v>5014</v>
      </c>
      <c r="F1239" s="45" t="s">
        <v>402</v>
      </c>
      <c r="G1239" s="46" t="s">
        <v>5015</v>
      </c>
      <c r="H1239" s="211">
        <v>44804</v>
      </c>
      <c r="I1239" s="212">
        <f>Table16[[#This Row],[Fecha 
de 
expedición]]+1461</f>
        <v>46265</v>
      </c>
      <c r="J1239" s="228" t="str">
        <f t="shared" ca="1" si="61"/>
        <v>si</v>
      </c>
      <c r="K1239" s="8" t="str">
        <f t="shared" ca="1" si="60"/>
        <v/>
      </c>
      <c r="L1239" s="8"/>
      <c r="M1239" s="8" t="str">
        <f t="shared" ca="1" si="62"/>
        <v>no</v>
      </c>
      <c r="Q1239" s="23" t="str" cm="1">
        <f t="array" aca="1" ref="Q1239" ca="1">_xlfn.IFS(J1239="no","no",$B$10="si","si")</f>
        <v>si</v>
      </c>
    </row>
    <row r="1240" spans="1:17" x14ac:dyDescent="0.3">
      <c r="A1240" s="63" t="s">
        <v>5016</v>
      </c>
      <c r="B1240" s="224" t="s">
        <v>44</v>
      </c>
      <c r="C1240" s="225" t="s">
        <v>5017</v>
      </c>
      <c r="D1240" s="38" t="s">
        <v>57</v>
      </c>
      <c r="E1240" s="37" t="s">
        <v>5018</v>
      </c>
      <c r="F1240" s="38" t="s">
        <v>262</v>
      </c>
      <c r="G1240" s="39" t="s">
        <v>5019</v>
      </c>
      <c r="H1240" s="40">
        <v>43397</v>
      </c>
      <c r="I1240" s="41">
        <f>Table16[[#This Row],[Fecha 
de 
expedición]]+1461</f>
        <v>44858</v>
      </c>
      <c r="J1240" s="244" t="str">
        <f t="shared" ca="1" si="61"/>
        <v>no</v>
      </c>
      <c r="K1240" s="8" t="str">
        <f t="shared" ca="1" si="60"/>
        <v/>
      </c>
      <c r="L1240" s="8"/>
      <c r="M1240" s="8" t="str">
        <f t="shared" ca="1" si="62"/>
        <v>si</v>
      </c>
      <c r="Q1240" s="23" t="str" cm="1">
        <f t="array" aca="1" ref="Q1240" ca="1">_xlfn.IFS(J1240="no","no",$B$10="si","si")</f>
        <v>no</v>
      </c>
    </row>
    <row r="1241" spans="1:17" x14ac:dyDescent="0.3">
      <c r="A1241" s="63" t="s">
        <v>5020</v>
      </c>
      <c r="B1241" s="224" t="s">
        <v>44</v>
      </c>
      <c r="C1241" s="225" t="s">
        <v>5021</v>
      </c>
      <c r="D1241" s="38" t="s">
        <v>57</v>
      </c>
      <c r="E1241" s="37" t="s">
        <v>5022</v>
      </c>
      <c r="F1241" s="38" t="s">
        <v>262</v>
      </c>
      <c r="G1241" s="39" t="s">
        <v>5023</v>
      </c>
      <c r="H1241" s="40">
        <v>43397</v>
      </c>
      <c r="I1241" s="41">
        <f>Table16[[#This Row],[Fecha 
de 
expedición]]+1461</f>
        <v>44858</v>
      </c>
      <c r="J1241" s="244" t="str">
        <f t="shared" ca="1" si="61"/>
        <v>no</v>
      </c>
      <c r="K1241" s="8" t="str">
        <f t="shared" ca="1" si="60"/>
        <v/>
      </c>
      <c r="L1241" s="8"/>
      <c r="M1241" s="8" t="str">
        <f t="shared" ca="1" si="62"/>
        <v>si</v>
      </c>
      <c r="Q1241" s="23" t="str" cm="1">
        <f t="array" aca="1" ref="Q1241" ca="1">_xlfn.IFS(J1241="no","no",$B$10="si","si")</f>
        <v>no</v>
      </c>
    </row>
    <row r="1242" spans="1:17" x14ac:dyDescent="0.3">
      <c r="A1242" s="63" t="s">
        <v>5024</v>
      </c>
      <c r="B1242" s="224" t="s">
        <v>44</v>
      </c>
      <c r="C1242" s="225" t="s">
        <v>5025</v>
      </c>
      <c r="D1242" s="38" t="s">
        <v>57</v>
      </c>
      <c r="E1242" s="37" t="s">
        <v>5026</v>
      </c>
      <c r="F1242" s="38" t="s">
        <v>267</v>
      </c>
      <c r="G1242" s="39" t="s">
        <v>5027</v>
      </c>
      <c r="H1242" s="40">
        <v>44839</v>
      </c>
      <c r="I1242" s="41">
        <f>Table16[[#This Row],[Fecha 
de 
expedición]]+1461</f>
        <v>46300</v>
      </c>
      <c r="J1242" s="244" t="str">
        <f t="shared" ca="1" si="61"/>
        <v>si</v>
      </c>
      <c r="K1242" s="8" t="str">
        <f t="shared" ca="1" si="60"/>
        <v/>
      </c>
      <c r="L1242" s="8"/>
      <c r="M1242" s="8" t="str">
        <f t="shared" ca="1" si="62"/>
        <v>no</v>
      </c>
      <c r="Q1242" s="23" t="str" cm="1">
        <f t="array" aca="1" ref="Q1242" ca="1">_xlfn.IFS(J1242="no","no",$B$10="si","si")</f>
        <v>si</v>
      </c>
    </row>
    <row r="1243" spans="1:17" x14ac:dyDescent="0.3">
      <c r="A1243" s="63" t="s">
        <v>5028</v>
      </c>
      <c r="B1243" s="224" t="s">
        <v>44</v>
      </c>
      <c r="C1243" s="225" t="s">
        <v>5029</v>
      </c>
      <c r="D1243" s="38" t="s">
        <v>46</v>
      </c>
      <c r="E1243" s="37" t="s">
        <v>5030</v>
      </c>
      <c r="F1243" s="38" t="s">
        <v>664</v>
      </c>
      <c r="G1243" s="39" t="s">
        <v>5031</v>
      </c>
      <c r="H1243" s="40">
        <v>44865</v>
      </c>
      <c r="I1243" s="41">
        <f>Table16[[#This Row],[Fecha 
de 
expedición]]+1461</f>
        <v>46326</v>
      </c>
      <c r="J1243" s="244" t="str">
        <f t="shared" ca="1" si="61"/>
        <v>si</v>
      </c>
      <c r="K1243" s="8" t="str">
        <f t="shared" ca="1" si="60"/>
        <v/>
      </c>
      <c r="L1243" s="8"/>
      <c r="M1243" s="8" t="str">
        <f t="shared" ca="1" si="62"/>
        <v>no</v>
      </c>
      <c r="Q1243" s="23" t="str" cm="1">
        <f t="array" aca="1" ref="Q1243" ca="1">_xlfn.IFS(J1243="no","no",$B$10="si","si")</f>
        <v>si</v>
      </c>
    </row>
    <row r="1244" spans="1:17" x14ac:dyDescent="0.3">
      <c r="A1244" s="63" t="s">
        <v>5032</v>
      </c>
      <c r="B1244" s="224" t="s">
        <v>44</v>
      </c>
      <c r="C1244" s="225" t="s">
        <v>5033</v>
      </c>
      <c r="D1244" s="38" t="s">
        <v>57</v>
      </c>
      <c r="E1244" s="37" t="s">
        <v>5034</v>
      </c>
      <c r="F1244" s="38" t="s">
        <v>347</v>
      </c>
      <c r="G1244" s="39" t="s">
        <v>5035</v>
      </c>
      <c r="H1244" s="40">
        <v>44845</v>
      </c>
      <c r="I1244" s="41">
        <f>Table16[[#This Row],[Fecha 
de 
expedición]]+1461</f>
        <v>46306</v>
      </c>
      <c r="J1244" s="244" t="str">
        <f t="shared" ca="1" si="61"/>
        <v>si</v>
      </c>
      <c r="K1244" s="8" t="str">
        <f t="shared" ca="1" si="60"/>
        <v/>
      </c>
      <c r="L1244" s="8"/>
      <c r="M1244" s="8" t="str">
        <f t="shared" ca="1" si="62"/>
        <v>no</v>
      </c>
      <c r="Q1244" s="23" t="str" cm="1">
        <f t="array" aca="1" ref="Q1244" ca="1">_xlfn.IFS(J1244="no","no",$B$10="si","si")</f>
        <v>si</v>
      </c>
    </row>
    <row r="1245" spans="1:17" x14ac:dyDescent="0.3">
      <c r="A1245" s="63" t="s">
        <v>5036</v>
      </c>
      <c r="B1245" s="224" t="s">
        <v>44</v>
      </c>
      <c r="C1245" s="225" t="s">
        <v>5037</v>
      </c>
      <c r="D1245" s="38" t="s">
        <v>57</v>
      </c>
      <c r="E1245" s="37" t="s">
        <v>5038</v>
      </c>
      <c r="F1245" s="38" t="s">
        <v>443</v>
      </c>
      <c r="G1245" s="39" t="s">
        <v>5039</v>
      </c>
      <c r="H1245" s="40">
        <v>44833</v>
      </c>
      <c r="I1245" s="41">
        <f>Table16[[#This Row],[Fecha 
de 
expedición]]+1461</f>
        <v>46294</v>
      </c>
      <c r="J1245" s="244" t="str">
        <f t="shared" ca="1" si="61"/>
        <v>si</v>
      </c>
      <c r="K1245" s="8" t="str">
        <f t="shared" ca="1" si="60"/>
        <v/>
      </c>
      <c r="L1245" s="8"/>
      <c r="M1245" s="8" t="str">
        <f t="shared" ca="1" si="62"/>
        <v>no</v>
      </c>
      <c r="Q1245" s="23" t="str" cm="1">
        <f t="array" aca="1" ref="Q1245" ca="1">_xlfn.IFS(J1245="no","no",$B$10="si","si")</f>
        <v>si</v>
      </c>
    </row>
    <row r="1246" spans="1:17" x14ac:dyDescent="0.3">
      <c r="A1246" s="63" t="s">
        <v>5040</v>
      </c>
      <c r="B1246" s="224" t="s">
        <v>44</v>
      </c>
      <c r="C1246" s="225" t="s">
        <v>5041</v>
      </c>
      <c r="D1246" s="38" t="s">
        <v>57</v>
      </c>
      <c r="E1246" s="37" t="s">
        <v>5042</v>
      </c>
      <c r="F1246" s="38" t="s">
        <v>1257</v>
      </c>
      <c r="G1246" s="39" t="s">
        <v>5043</v>
      </c>
      <c r="H1246" s="40">
        <v>44853</v>
      </c>
      <c r="I1246" s="41">
        <f>Table16[[#This Row],[Fecha 
de 
expedición]]+1461</f>
        <v>46314</v>
      </c>
      <c r="J1246" s="244" t="str">
        <f t="shared" ca="1" si="61"/>
        <v>si</v>
      </c>
      <c r="K1246" s="8" t="str">
        <f t="shared" ca="1" si="60"/>
        <v/>
      </c>
      <c r="L1246" s="8"/>
      <c r="M1246" s="8" t="str">
        <f t="shared" ca="1" si="62"/>
        <v>no</v>
      </c>
      <c r="Q1246" s="23" t="str" cm="1">
        <f t="array" aca="1" ref="Q1246" ca="1">_xlfn.IFS(J1246="no","no",$B$10="si","si")</f>
        <v>si</v>
      </c>
    </row>
    <row r="1247" spans="1:17" x14ac:dyDescent="0.3">
      <c r="A1247" s="63" t="s">
        <v>5044</v>
      </c>
      <c r="B1247" s="224" t="s">
        <v>44</v>
      </c>
      <c r="C1247" s="225" t="s">
        <v>5045</v>
      </c>
      <c r="D1247" s="38" t="s">
        <v>57</v>
      </c>
      <c r="E1247" s="37" t="s">
        <v>5046</v>
      </c>
      <c r="F1247" s="38" t="s">
        <v>1257</v>
      </c>
      <c r="G1247" s="39" t="s">
        <v>5047</v>
      </c>
      <c r="H1247" s="40">
        <v>44851</v>
      </c>
      <c r="I1247" s="41">
        <f>Table16[[#This Row],[Fecha 
de 
expedición]]+1461</f>
        <v>46312</v>
      </c>
      <c r="J1247" s="244" t="str">
        <f t="shared" ca="1" si="61"/>
        <v>si</v>
      </c>
      <c r="K1247" s="8" t="str">
        <f t="shared" ref="K1247:K1310" ca="1" si="63">IF(ABS(_xlfn.DAYS(TODAY(),I1247))&lt;$B$9,"Debe renovar licencia luego de curso de 8 horas","")</f>
        <v/>
      </c>
      <c r="L1247" s="8"/>
      <c r="M1247" s="8" t="str">
        <f t="shared" ca="1" si="62"/>
        <v>no</v>
      </c>
      <c r="Q1247" s="23" t="str" cm="1">
        <f t="array" aca="1" ref="Q1247" ca="1">_xlfn.IFS(J1247="no","no",$B$10="si","si")</f>
        <v>si</v>
      </c>
    </row>
    <row r="1248" spans="1:17" x14ac:dyDescent="0.3">
      <c r="A1248" s="63" t="s">
        <v>5048</v>
      </c>
      <c r="B1248" s="224" t="s">
        <v>44</v>
      </c>
      <c r="C1248" s="225" t="s">
        <v>5049</v>
      </c>
      <c r="D1248" s="38" t="s">
        <v>57</v>
      </c>
      <c r="E1248" s="37" t="s">
        <v>5050</v>
      </c>
      <c r="F1248" s="38" t="s">
        <v>466</v>
      </c>
      <c r="G1248" s="39" t="s">
        <v>5051</v>
      </c>
      <c r="H1248" s="40">
        <v>44882</v>
      </c>
      <c r="I1248" s="41">
        <f>Table16[[#This Row],[Fecha 
de 
expedición]]+1461</f>
        <v>46343</v>
      </c>
      <c r="J1248" s="244" t="str">
        <f t="shared" ca="1" si="61"/>
        <v>si</v>
      </c>
      <c r="K1248" s="8" t="str">
        <f t="shared" ca="1" si="63"/>
        <v/>
      </c>
      <c r="L1248" s="8"/>
      <c r="M1248" s="8" t="str">
        <f t="shared" ca="1" si="62"/>
        <v>no</v>
      </c>
      <c r="Q1248" s="23" t="str" cm="1">
        <f t="array" aca="1" ref="Q1248" ca="1">_xlfn.IFS(J1248="no","no",$B$10="si","si")</f>
        <v>si</v>
      </c>
    </row>
    <row r="1249" spans="1:17" x14ac:dyDescent="0.3">
      <c r="A1249" s="63" t="s">
        <v>5052</v>
      </c>
      <c r="B1249" s="224" t="s">
        <v>44</v>
      </c>
      <c r="C1249" s="225" t="s">
        <v>5053</v>
      </c>
      <c r="D1249" s="38" t="s">
        <v>57</v>
      </c>
      <c r="E1249" s="37" t="s">
        <v>5054</v>
      </c>
      <c r="F1249" s="38" t="s">
        <v>1257</v>
      </c>
      <c r="G1249" s="39" t="s">
        <v>5055</v>
      </c>
      <c r="H1249" s="40">
        <v>43397</v>
      </c>
      <c r="I1249" s="41">
        <f>Table16[[#This Row],[Fecha 
de 
expedición]]+1461</f>
        <v>44858</v>
      </c>
      <c r="J1249" s="244" t="str">
        <f t="shared" ca="1" si="61"/>
        <v>no</v>
      </c>
      <c r="K1249" s="8" t="str">
        <f t="shared" ca="1" si="63"/>
        <v/>
      </c>
      <c r="L1249" s="8"/>
      <c r="M1249" s="8" t="str">
        <f t="shared" ca="1" si="62"/>
        <v>si</v>
      </c>
      <c r="Q1249" s="23" t="str" cm="1">
        <f t="array" aca="1" ref="Q1249" ca="1">_xlfn.IFS(J1249="no","no",$B$10="si","si")</f>
        <v>no</v>
      </c>
    </row>
    <row r="1250" spans="1:17" x14ac:dyDescent="0.3">
      <c r="A1250" s="63" t="s">
        <v>5056</v>
      </c>
      <c r="B1250" s="224" t="s">
        <v>44</v>
      </c>
      <c r="C1250" s="225" t="s">
        <v>5057</v>
      </c>
      <c r="D1250" s="38" t="s">
        <v>57</v>
      </c>
      <c r="E1250" s="37"/>
      <c r="F1250" s="38" t="s">
        <v>402</v>
      </c>
      <c r="G1250" s="39" t="s">
        <v>5058</v>
      </c>
      <c r="H1250" s="40">
        <v>43402</v>
      </c>
      <c r="I1250" s="41">
        <f>Table16[[#This Row],[Fecha 
de 
expedición]]+1461</f>
        <v>44863</v>
      </c>
      <c r="J1250" s="244" t="str">
        <f t="shared" ca="1" si="61"/>
        <v>no</v>
      </c>
      <c r="K1250" s="8" t="str">
        <f t="shared" ca="1" si="63"/>
        <v/>
      </c>
      <c r="L1250" s="8"/>
      <c r="M1250" s="8" t="str">
        <f t="shared" ca="1" si="62"/>
        <v>si</v>
      </c>
      <c r="Q1250" s="23" t="str" cm="1">
        <f t="array" aca="1" ref="Q1250" ca="1">_xlfn.IFS(J1250="no","no",$B$10="si","si")</f>
        <v>no</v>
      </c>
    </row>
    <row r="1251" spans="1:17" x14ac:dyDescent="0.3">
      <c r="A1251" s="61" t="s">
        <v>5059</v>
      </c>
      <c r="B1251" s="224" t="s">
        <v>44</v>
      </c>
      <c r="C1251" s="225" t="s">
        <v>5060</v>
      </c>
      <c r="D1251" s="38" t="s">
        <v>57</v>
      </c>
      <c r="E1251" s="82" t="s">
        <v>5061</v>
      </c>
      <c r="F1251" s="38" t="s">
        <v>237</v>
      </c>
      <c r="G1251" s="39" t="s">
        <v>5062</v>
      </c>
      <c r="H1251" s="81">
        <v>44851</v>
      </c>
      <c r="I1251" s="41">
        <f>Table16[[#This Row],[Fecha 
de 
expedición]]+1461</f>
        <v>46312</v>
      </c>
      <c r="J1251" s="244" t="str">
        <f t="shared" ca="1" si="61"/>
        <v>si</v>
      </c>
      <c r="K1251" s="8" t="str">
        <f t="shared" ca="1" si="63"/>
        <v/>
      </c>
      <c r="L1251" s="8"/>
      <c r="M1251" s="8" t="str">
        <f t="shared" ca="1" si="62"/>
        <v>no</v>
      </c>
      <c r="Q1251" s="23" t="str" cm="1">
        <f t="array" aca="1" ref="Q1251" ca="1">_xlfn.IFS(J1251="no","no",$B$10="si","si")</f>
        <v>si</v>
      </c>
    </row>
    <row r="1252" spans="1:17" x14ac:dyDescent="0.3">
      <c r="A1252" s="63" t="s">
        <v>5063</v>
      </c>
      <c r="B1252" s="224" t="s">
        <v>44</v>
      </c>
      <c r="C1252" s="225" t="s">
        <v>5064</v>
      </c>
      <c r="D1252" s="38" t="s">
        <v>57</v>
      </c>
      <c r="E1252" s="37" t="s">
        <v>5065</v>
      </c>
      <c r="F1252" s="38" t="s">
        <v>124</v>
      </c>
      <c r="G1252" s="39" t="s">
        <v>5066</v>
      </c>
      <c r="H1252" s="40">
        <v>44845</v>
      </c>
      <c r="I1252" s="41">
        <f>Table16[[#This Row],[Fecha 
de 
expedición]]+1461</f>
        <v>46306</v>
      </c>
      <c r="J1252" s="244" t="str">
        <f t="shared" ca="1" si="61"/>
        <v>si</v>
      </c>
      <c r="K1252" s="8" t="str">
        <f t="shared" ca="1" si="63"/>
        <v/>
      </c>
      <c r="L1252" s="8"/>
      <c r="M1252" s="8" t="str">
        <f t="shared" ca="1" si="62"/>
        <v>no</v>
      </c>
      <c r="Q1252" s="23" t="str" cm="1">
        <f t="array" aca="1" ref="Q1252" ca="1">_xlfn.IFS(J1252="no","no",$B$10="si","si")</f>
        <v>si</v>
      </c>
    </row>
    <row r="1253" spans="1:17" x14ac:dyDescent="0.3">
      <c r="A1253" s="63" t="s">
        <v>5067</v>
      </c>
      <c r="B1253" s="224" t="s">
        <v>44</v>
      </c>
      <c r="C1253" s="225" t="s">
        <v>5068</v>
      </c>
      <c r="D1253" s="38" t="s">
        <v>57</v>
      </c>
      <c r="E1253" s="37" t="s">
        <v>5069</v>
      </c>
      <c r="F1253" s="38" t="s">
        <v>325</v>
      </c>
      <c r="G1253" s="39" t="s">
        <v>5070</v>
      </c>
      <c r="H1253" s="40">
        <v>43402</v>
      </c>
      <c r="I1253" s="41">
        <f>Table16[[#This Row],[Fecha 
de 
expedición]]+1461</f>
        <v>44863</v>
      </c>
      <c r="J1253" s="244" t="str">
        <f t="shared" ca="1" si="61"/>
        <v>no</v>
      </c>
      <c r="K1253" s="8" t="str">
        <f t="shared" ca="1" si="63"/>
        <v/>
      </c>
      <c r="L1253" s="8"/>
      <c r="M1253" s="8" t="str">
        <f t="shared" ca="1" si="62"/>
        <v>si</v>
      </c>
      <c r="Q1253" s="23" t="str" cm="1">
        <f t="array" aca="1" ref="Q1253" ca="1">_xlfn.IFS(J1253="no","no",$B$10="si","si")</f>
        <v>no</v>
      </c>
    </row>
    <row r="1254" spans="1:17" x14ac:dyDescent="0.3">
      <c r="A1254" s="63" t="s">
        <v>5071</v>
      </c>
      <c r="B1254" s="224" t="s">
        <v>44</v>
      </c>
      <c r="C1254" s="225" t="s">
        <v>5072</v>
      </c>
      <c r="D1254" s="38" t="s">
        <v>57</v>
      </c>
      <c r="E1254" s="37" t="s">
        <v>5073</v>
      </c>
      <c r="F1254" s="38" t="s">
        <v>48</v>
      </c>
      <c r="G1254" s="39" t="s">
        <v>5074</v>
      </c>
      <c r="H1254" s="40">
        <v>44831</v>
      </c>
      <c r="I1254" s="41">
        <f>Table16[[#This Row],[Fecha 
de 
expedición]]+1461</f>
        <v>46292</v>
      </c>
      <c r="J1254" s="244" t="str">
        <f t="shared" ca="1" si="61"/>
        <v>si</v>
      </c>
      <c r="K1254" s="8" t="str">
        <f t="shared" ca="1" si="63"/>
        <v/>
      </c>
      <c r="L1254" s="8"/>
      <c r="M1254" s="8" t="str">
        <f t="shared" ca="1" si="62"/>
        <v>no</v>
      </c>
      <c r="Q1254" s="23" t="str" cm="1">
        <f t="array" aca="1" ref="Q1254" ca="1">_xlfn.IFS(J1254="no","no",$B$10="si","si")</f>
        <v>si</v>
      </c>
    </row>
    <row r="1255" spans="1:17" x14ac:dyDescent="0.3">
      <c r="A1255" s="63" t="s">
        <v>5075</v>
      </c>
      <c r="B1255" s="224" t="s">
        <v>44</v>
      </c>
      <c r="C1255" s="225" t="s">
        <v>5076</v>
      </c>
      <c r="D1255" s="38" t="s">
        <v>57</v>
      </c>
      <c r="E1255" s="37" t="s">
        <v>5077</v>
      </c>
      <c r="F1255" s="38" t="s">
        <v>1204</v>
      </c>
      <c r="G1255" s="39" t="s">
        <v>5078</v>
      </c>
      <c r="H1255" s="40">
        <v>44845</v>
      </c>
      <c r="I1255" s="41">
        <f>Table16[[#This Row],[Fecha 
de 
expedición]]+1461</f>
        <v>46306</v>
      </c>
      <c r="J1255" s="244" t="str">
        <f t="shared" ca="1" si="61"/>
        <v>si</v>
      </c>
      <c r="K1255" s="8" t="str">
        <f t="shared" ca="1" si="63"/>
        <v/>
      </c>
      <c r="L1255" s="8"/>
      <c r="M1255" s="8" t="str">
        <f t="shared" ca="1" si="62"/>
        <v>no</v>
      </c>
      <c r="Q1255" s="23" t="str" cm="1">
        <f t="array" aca="1" ref="Q1255" ca="1">_xlfn.IFS(J1255="no","no",$B$10="si","si")</f>
        <v>si</v>
      </c>
    </row>
    <row r="1256" spans="1:17" x14ac:dyDescent="0.3">
      <c r="A1256" s="63" t="s">
        <v>5079</v>
      </c>
      <c r="B1256" s="224" t="s">
        <v>44</v>
      </c>
      <c r="C1256" s="225" t="s">
        <v>5080</v>
      </c>
      <c r="D1256" s="38" t="s">
        <v>57</v>
      </c>
      <c r="E1256" s="37" t="s">
        <v>5081</v>
      </c>
      <c r="F1256" s="38" t="s">
        <v>555</v>
      </c>
      <c r="G1256" s="39" t="s">
        <v>5082</v>
      </c>
      <c r="H1256" s="40">
        <v>43402</v>
      </c>
      <c r="I1256" s="41">
        <f>Table16[[#This Row],[Fecha 
de 
expedición]]+1461</f>
        <v>44863</v>
      </c>
      <c r="J1256" s="244" t="str">
        <f t="shared" ca="1" si="61"/>
        <v>no</v>
      </c>
      <c r="K1256" s="8" t="str">
        <f t="shared" ca="1" si="63"/>
        <v/>
      </c>
      <c r="L1256" s="8"/>
      <c r="M1256" s="8" t="str">
        <f t="shared" ca="1" si="62"/>
        <v>si</v>
      </c>
      <c r="Q1256" s="23" t="str" cm="1">
        <f t="array" aca="1" ref="Q1256" ca="1">_xlfn.IFS(J1256="no","no",$B$10="si","si")</f>
        <v>no</v>
      </c>
    </row>
    <row r="1257" spans="1:17" x14ac:dyDescent="0.3">
      <c r="A1257" s="63" t="s">
        <v>5083</v>
      </c>
      <c r="B1257" s="224" t="s">
        <v>44</v>
      </c>
      <c r="C1257" s="225" t="s">
        <v>5084</v>
      </c>
      <c r="D1257" s="38" t="s">
        <v>57</v>
      </c>
      <c r="E1257" s="37" t="s">
        <v>5085</v>
      </c>
      <c r="F1257" s="38" t="s">
        <v>89</v>
      </c>
      <c r="G1257" s="39" t="s">
        <v>5086</v>
      </c>
      <c r="H1257" s="40">
        <v>44831</v>
      </c>
      <c r="I1257" s="41">
        <f>Table16[[#This Row],[Fecha 
de 
expedición]]+1461</f>
        <v>46292</v>
      </c>
      <c r="J1257" s="244" t="str">
        <f t="shared" ca="1" si="61"/>
        <v>si</v>
      </c>
      <c r="K1257" s="8" t="str">
        <f t="shared" ca="1" si="63"/>
        <v/>
      </c>
      <c r="L1257" s="8"/>
      <c r="M1257" s="8" t="str">
        <f t="shared" ca="1" si="62"/>
        <v>no</v>
      </c>
      <c r="Q1257" s="23" t="str" cm="1">
        <f t="array" aca="1" ref="Q1257" ca="1">_xlfn.IFS(J1257="no","no",$B$10="si","si")</f>
        <v>si</v>
      </c>
    </row>
    <row r="1258" spans="1:17" x14ac:dyDescent="0.3">
      <c r="A1258" s="63" t="s">
        <v>5087</v>
      </c>
      <c r="B1258" s="224" t="s">
        <v>44</v>
      </c>
      <c r="C1258" s="225" t="s">
        <v>5088</v>
      </c>
      <c r="D1258" s="38" t="s">
        <v>57</v>
      </c>
      <c r="E1258" s="37" t="s">
        <v>5089</v>
      </c>
      <c r="F1258" s="38" t="s">
        <v>453</v>
      </c>
      <c r="G1258" s="39" t="s">
        <v>5090</v>
      </c>
      <c r="H1258" s="40">
        <v>43404</v>
      </c>
      <c r="I1258" s="41">
        <f>Table16[[#This Row],[Fecha 
de 
expedición]]+1461</f>
        <v>44865</v>
      </c>
      <c r="J1258" s="244" t="str">
        <f t="shared" ca="1" si="61"/>
        <v>no</v>
      </c>
      <c r="K1258" s="8" t="str">
        <f t="shared" ca="1" si="63"/>
        <v/>
      </c>
      <c r="L1258" s="8"/>
      <c r="M1258" s="8" t="str">
        <f t="shared" ca="1" si="62"/>
        <v>si</v>
      </c>
      <c r="Q1258" s="23" t="str" cm="1">
        <f t="array" aca="1" ref="Q1258" ca="1">_xlfn.IFS(J1258="no","no",$B$10="si","si")</f>
        <v>no</v>
      </c>
    </row>
    <row r="1259" spans="1:17" x14ac:dyDescent="0.3">
      <c r="A1259" s="63" t="s">
        <v>5091</v>
      </c>
      <c r="B1259" s="224" t="s">
        <v>44</v>
      </c>
      <c r="C1259" s="225" t="s">
        <v>5092</v>
      </c>
      <c r="D1259" s="38" t="s">
        <v>57</v>
      </c>
      <c r="E1259" s="37" t="s">
        <v>5093</v>
      </c>
      <c r="F1259" s="38" t="s">
        <v>4080</v>
      </c>
      <c r="G1259" s="39" t="s">
        <v>5094</v>
      </c>
      <c r="H1259" s="40">
        <v>44831</v>
      </c>
      <c r="I1259" s="41">
        <f>Table16[[#This Row],[Fecha 
de 
expedición]]+1461</f>
        <v>46292</v>
      </c>
      <c r="J1259" s="244" t="str">
        <f t="shared" ca="1" si="61"/>
        <v>si</v>
      </c>
      <c r="K1259" s="8" t="str">
        <f t="shared" ca="1" si="63"/>
        <v/>
      </c>
      <c r="L1259" s="8"/>
      <c r="M1259" s="8" t="str">
        <f t="shared" ca="1" si="62"/>
        <v>no</v>
      </c>
      <c r="Q1259" s="23" t="str" cm="1">
        <f t="array" aca="1" ref="Q1259" ca="1">_xlfn.IFS(J1259="no","no",$B$10="si","si")</f>
        <v>si</v>
      </c>
    </row>
    <row r="1260" spans="1:17" x14ac:dyDescent="0.3">
      <c r="A1260" s="63" t="s">
        <v>5095</v>
      </c>
      <c r="B1260" s="224" t="s">
        <v>44</v>
      </c>
      <c r="C1260" s="225" t="s">
        <v>5096</v>
      </c>
      <c r="D1260" s="38" t="s">
        <v>57</v>
      </c>
      <c r="E1260" s="37" t="s">
        <v>5097</v>
      </c>
      <c r="F1260" s="38" t="s">
        <v>1257</v>
      </c>
      <c r="G1260" s="39" t="s">
        <v>5098</v>
      </c>
      <c r="H1260" s="40">
        <v>44882</v>
      </c>
      <c r="I1260" s="41">
        <f>Table16[[#This Row],[Fecha 
de 
expedición]]+1461</f>
        <v>46343</v>
      </c>
      <c r="J1260" s="244" t="str">
        <f t="shared" ca="1" si="61"/>
        <v>si</v>
      </c>
      <c r="K1260" s="8" t="str">
        <f t="shared" ca="1" si="63"/>
        <v/>
      </c>
      <c r="L1260" s="8"/>
      <c r="M1260" s="8" t="str">
        <f t="shared" ca="1" si="62"/>
        <v>no</v>
      </c>
      <c r="Q1260" s="23" t="str" cm="1">
        <f t="array" aca="1" ref="Q1260" ca="1">_xlfn.IFS(J1260="no","no",$B$10="si","si")</f>
        <v>si</v>
      </c>
    </row>
    <row r="1261" spans="1:17" x14ac:dyDescent="0.3">
      <c r="A1261" s="213" t="s">
        <v>5099</v>
      </c>
      <c r="B1261" s="226" t="s">
        <v>44</v>
      </c>
      <c r="C1261" s="227" t="s">
        <v>5100</v>
      </c>
      <c r="D1261" s="214" t="s">
        <v>57</v>
      </c>
      <c r="E1261" s="58" t="s">
        <v>5101</v>
      </c>
      <c r="F1261" s="45" t="s">
        <v>555</v>
      </c>
      <c r="G1261" s="46" t="s">
        <v>5102</v>
      </c>
      <c r="H1261" s="211">
        <v>44853</v>
      </c>
      <c r="I1261" s="41">
        <f>Table16[[#This Row],[Fecha 
de 
expedición]]+1461</f>
        <v>46314</v>
      </c>
      <c r="J1261" s="228" t="str">
        <f t="shared" ca="1" si="61"/>
        <v>si</v>
      </c>
      <c r="K1261" s="8" t="str">
        <f t="shared" ca="1" si="63"/>
        <v/>
      </c>
      <c r="L1261" s="8"/>
      <c r="M1261" s="8" t="str">
        <f t="shared" ca="1" si="62"/>
        <v>no</v>
      </c>
      <c r="Q1261" s="23" t="str" cm="1">
        <f t="array" aca="1" ref="Q1261" ca="1">_xlfn.IFS(J1261="no","no",$B$10="si","si")</f>
        <v>si</v>
      </c>
    </row>
    <row r="1262" spans="1:17" x14ac:dyDescent="0.3">
      <c r="A1262" s="63" t="s">
        <v>5103</v>
      </c>
      <c r="B1262" s="224" t="s">
        <v>44</v>
      </c>
      <c r="C1262" s="225" t="s">
        <v>5104</v>
      </c>
      <c r="D1262" s="38" t="s">
        <v>57</v>
      </c>
      <c r="E1262" s="37"/>
      <c r="F1262" s="38" t="s">
        <v>704</v>
      </c>
      <c r="G1262" s="39" t="s">
        <v>5105</v>
      </c>
      <c r="H1262" s="40">
        <v>43406</v>
      </c>
      <c r="I1262" s="41">
        <f>Table16[[#This Row],[Fecha 
de 
expedición]]+1461</f>
        <v>44867</v>
      </c>
      <c r="J1262" s="244" t="str">
        <f t="shared" ca="1" si="61"/>
        <v>no</v>
      </c>
      <c r="K1262" s="8" t="str">
        <f t="shared" ca="1" si="63"/>
        <v/>
      </c>
      <c r="L1262" s="8"/>
      <c r="M1262" s="8" t="str">
        <f t="shared" ca="1" si="62"/>
        <v>si</v>
      </c>
      <c r="Q1262" s="23" t="str" cm="1">
        <f t="array" aca="1" ref="Q1262" ca="1">_xlfn.IFS(J1262="no","no",$B$10="si","si")</f>
        <v>no</v>
      </c>
    </row>
    <row r="1263" spans="1:17" x14ac:dyDescent="0.3">
      <c r="A1263" s="63" t="s">
        <v>5106</v>
      </c>
      <c r="B1263" s="224" t="s">
        <v>44</v>
      </c>
      <c r="C1263" s="225" t="s">
        <v>5107</v>
      </c>
      <c r="D1263" s="38" t="s">
        <v>57</v>
      </c>
      <c r="E1263" s="37" t="s">
        <v>5108</v>
      </c>
      <c r="F1263" s="38" t="s">
        <v>129</v>
      </c>
      <c r="G1263" s="39" t="s">
        <v>5109</v>
      </c>
      <c r="H1263" s="40">
        <v>43406</v>
      </c>
      <c r="I1263" s="41">
        <f>Table16[[#This Row],[Fecha 
de 
expedición]]+1461</f>
        <v>44867</v>
      </c>
      <c r="J1263" s="244" t="str">
        <f t="shared" ca="1" si="61"/>
        <v>no</v>
      </c>
      <c r="K1263" s="8" t="str">
        <f t="shared" ca="1" si="63"/>
        <v/>
      </c>
      <c r="L1263" s="8"/>
      <c r="M1263" s="8" t="str">
        <f t="shared" ca="1" si="62"/>
        <v>si</v>
      </c>
      <c r="Q1263" s="23" t="str" cm="1">
        <f t="array" aca="1" ref="Q1263" ca="1">_xlfn.IFS(J1263="no","no",$B$10="si","si")</f>
        <v>no</v>
      </c>
    </row>
    <row r="1264" spans="1:17" x14ac:dyDescent="0.3">
      <c r="A1264" s="63" t="s">
        <v>5110</v>
      </c>
      <c r="B1264" s="224" t="s">
        <v>44</v>
      </c>
      <c r="C1264" s="225" t="s">
        <v>5111</v>
      </c>
      <c r="D1264" s="38" t="s">
        <v>57</v>
      </c>
      <c r="E1264" s="37" t="s">
        <v>5112</v>
      </c>
      <c r="F1264" s="38" t="s">
        <v>835</v>
      </c>
      <c r="G1264" s="39" t="s">
        <v>5113</v>
      </c>
      <c r="H1264" s="40">
        <v>43410</v>
      </c>
      <c r="I1264" s="41">
        <f>Table16[[#This Row],[Fecha 
de 
expedición]]+1461</f>
        <v>44871</v>
      </c>
      <c r="J1264" s="244" t="str">
        <f t="shared" ca="1" si="61"/>
        <v>no</v>
      </c>
      <c r="K1264" s="8" t="str">
        <f t="shared" ca="1" si="63"/>
        <v/>
      </c>
      <c r="L1264" s="8"/>
      <c r="M1264" s="8" t="str">
        <f t="shared" ca="1" si="62"/>
        <v>si</v>
      </c>
      <c r="Q1264" s="23" t="str" cm="1">
        <f t="array" aca="1" ref="Q1264" ca="1">_xlfn.IFS(J1264="no","no",$B$10="si","si")</f>
        <v>no</v>
      </c>
    </row>
    <row r="1265" spans="1:17" x14ac:dyDescent="0.3">
      <c r="A1265" s="63" t="s">
        <v>5114</v>
      </c>
      <c r="B1265" s="224" t="s">
        <v>44</v>
      </c>
      <c r="C1265" s="225" t="s">
        <v>5115</v>
      </c>
      <c r="D1265" s="38" t="s">
        <v>57</v>
      </c>
      <c r="E1265" s="37" t="s">
        <v>5116</v>
      </c>
      <c r="F1265" s="38" t="s">
        <v>285</v>
      </c>
      <c r="G1265" s="39" t="s">
        <v>5117</v>
      </c>
      <c r="H1265" s="40">
        <v>43410</v>
      </c>
      <c r="I1265" s="41">
        <f>Table16[[#This Row],[Fecha 
de 
expedición]]+1461</f>
        <v>44871</v>
      </c>
      <c r="J1265" s="244" t="str">
        <f t="shared" ca="1" si="61"/>
        <v>no</v>
      </c>
      <c r="K1265" s="8" t="str">
        <f t="shared" ca="1" si="63"/>
        <v/>
      </c>
      <c r="L1265" s="8"/>
      <c r="M1265" s="8" t="str">
        <f t="shared" ca="1" si="62"/>
        <v>si</v>
      </c>
      <c r="Q1265" s="23" t="str" cm="1">
        <f t="array" aca="1" ref="Q1265" ca="1">_xlfn.IFS(J1265="no","no",$B$10="si","si")</f>
        <v>no</v>
      </c>
    </row>
    <row r="1266" spans="1:17" x14ac:dyDescent="0.3">
      <c r="A1266" s="63" t="s">
        <v>5118</v>
      </c>
      <c r="B1266" s="224" t="s">
        <v>44</v>
      </c>
      <c r="C1266" s="225" t="s">
        <v>5119</v>
      </c>
      <c r="D1266" s="38" t="s">
        <v>57</v>
      </c>
      <c r="E1266" s="37" t="s">
        <v>5120</v>
      </c>
      <c r="F1266" s="38" t="s">
        <v>185</v>
      </c>
      <c r="G1266" s="39" t="s">
        <v>10118</v>
      </c>
      <c r="H1266" s="40">
        <v>43411</v>
      </c>
      <c r="I1266" s="41">
        <f>Table16[[#This Row],[Fecha 
de 
expedición]]+1461</f>
        <v>44872</v>
      </c>
      <c r="J1266" s="244" t="str">
        <f t="shared" ca="1" si="61"/>
        <v>no</v>
      </c>
      <c r="K1266" s="8" t="str">
        <f t="shared" ca="1" si="63"/>
        <v/>
      </c>
      <c r="L1266" s="8"/>
      <c r="M1266" s="8" t="str">
        <f t="shared" ca="1" si="62"/>
        <v>si</v>
      </c>
      <c r="Q1266" s="23" t="str" cm="1">
        <f t="array" aca="1" ref="Q1266" ca="1">_xlfn.IFS(J1266="no","no",$B$10="si","si")</f>
        <v>no</v>
      </c>
    </row>
    <row r="1267" spans="1:17" x14ac:dyDescent="0.3">
      <c r="A1267" s="63" t="s">
        <v>5122</v>
      </c>
      <c r="B1267" s="224" t="s">
        <v>44</v>
      </c>
      <c r="C1267" s="225" t="s">
        <v>5123</v>
      </c>
      <c r="D1267" s="38" t="s">
        <v>57</v>
      </c>
      <c r="E1267" s="37" t="s">
        <v>5124</v>
      </c>
      <c r="F1267" s="38" t="s">
        <v>204</v>
      </c>
      <c r="G1267" s="39" t="s">
        <v>5125</v>
      </c>
      <c r="H1267" s="40">
        <v>44882</v>
      </c>
      <c r="I1267" s="41">
        <f>Table16[[#This Row],[Fecha 
de 
expedición]]+1461</f>
        <v>46343</v>
      </c>
      <c r="J1267" s="244" t="str">
        <f t="shared" ca="1" si="61"/>
        <v>si</v>
      </c>
      <c r="K1267" s="8" t="str">
        <f t="shared" ca="1" si="63"/>
        <v/>
      </c>
      <c r="L1267" s="8"/>
      <c r="M1267" s="8" t="str">
        <f t="shared" ca="1" si="62"/>
        <v>no</v>
      </c>
      <c r="Q1267" s="23" t="str" cm="1">
        <f t="array" aca="1" ref="Q1267" ca="1">_xlfn.IFS(J1267="no","no",$B$10="si","si")</f>
        <v>si</v>
      </c>
    </row>
    <row r="1268" spans="1:17" x14ac:dyDescent="0.3">
      <c r="A1268" s="63" t="s">
        <v>5126</v>
      </c>
      <c r="B1268" s="224" t="s">
        <v>44</v>
      </c>
      <c r="C1268" s="225" t="s">
        <v>5127</v>
      </c>
      <c r="D1268" s="38" t="s">
        <v>57</v>
      </c>
      <c r="E1268" s="37" t="s">
        <v>5128</v>
      </c>
      <c r="F1268" s="38" t="s">
        <v>74</v>
      </c>
      <c r="G1268" s="39" t="s">
        <v>5129</v>
      </c>
      <c r="H1268" s="40">
        <v>43411</v>
      </c>
      <c r="I1268" s="41">
        <f>Table16[[#This Row],[Fecha 
de 
expedición]]+1461</f>
        <v>44872</v>
      </c>
      <c r="J1268" s="244" t="str">
        <f t="shared" ca="1" si="61"/>
        <v>no</v>
      </c>
      <c r="K1268" s="8" t="str">
        <f t="shared" ca="1" si="63"/>
        <v/>
      </c>
      <c r="L1268" s="8"/>
      <c r="M1268" s="8" t="str">
        <f t="shared" ca="1" si="62"/>
        <v>si</v>
      </c>
      <c r="Q1268" s="23" t="str" cm="1">
        <f t="array" aca="1" ref="Q1268" ca="1">_xlfn.IFS(J1268="no","no",$B$10="si","si")</f>
        <v>no</v>
      </c>
    </row>
    <row r="1269" spans="1:17" x14ac:dyDescent="0.3">
      <c r="A1269" s="63" t="s">
        <v>5130</v>
      </c>
      <c r="B1269" s="224" t="s">
        <v>44</v>
      </c>
      <c r="C1269" s="225" t="s">
        <v>5131</v>
      </c>
      <c r="D1269" s="38" t="s">
        <v>57</v>
      </c>
      <c r="E1269" s="37" t="s">
        <v>5132</v>
      </c>
      <c r="F1269" s="38" t="s">
        <v>237</v>
      </c>
      <c r="G1269" s="39" t="s">
        <v>10120</v>
      </c>
      <c r="H1269" s="40">
        <v>43411</v>
      </c>
      <c r="I1269" s="41">
        <f>Table16[[#This Row],[Fecha 
de 
expedición]]+1461</f>
        <v>44872</v>
      </c>
      <c r="J1269" s="244" t="str">
        <f t="shared" ca="1" si="61"/>
        <v>no</v>
      </c>
      <c r="K1269" s="8" t="str">
        <f t="shared" ca="1" si="63"/>
        <v/>
      </c>
      <c r="L1269" s="8"/>
      <c r="M1269" s="8" t="str">
        <f t="shared" ca="1" si="62"/>
        <v>si</v>
      </c>
      <c r="Q1269" s="23" t="str" cm="1">
        <f t="array" aca="1" ref="Q1269" ca="1">_xlfn.IFS(J1269="no","no",$B$10="si","si")</f>
        <v>no</v>
      </c>
    </row>
    <row r="1270" spans="1:17" x14ac:dyDescent="0.3">
      <c r="A1270" s="63" t="s">
        <v>5134</v>
      </c>
      <c r="B1270" s="224" t="s">
        <v>44</v>
      </c>
      <c r="C1270" s="225" t="s">
        <v>5135</v>
      </c>
      <c r="D1270" s="38" t="s">
        <v>57</v>
      </c>
      <c r="E1270" s="37" t="s">
        <v>5136</v>
      </c>
      <c r="F1270" s="38" t="s">
        <v>1035</v>
      </c>
      <c r="G1270" s="39" t="s">
        <v>5137</v>
      </c>
      <c r="H1270" s="40">
        <v>44866</v>
      </c>
      <c r="I1270" s="41">
        <f>Table16[[#This Row],[Fecha 
de 
expedición]]+1461</f>
        <v>46327</v>
      </c>
      <c r="J1270" s="244" t="str">
        <f t="shared" ca="1" si="61"/>
        <v>si</v>
      </c>
      <c r="K1270" s="8" t="str">
        <f t="shared" ca="1" si="63"/>
        <v/>
      </c>
      <c r="L1270" s="8"/>
      <c r="M1270" s="8" t="str">
        <f t="shared" ca="1" si="62"/>
        <v>no</v>
      </c>
      <c r="Q1270" s="23" t="str" cm="1">
        <f t="array" aca="1" ref="Q1270" ca="1">_xlfn.IFS(J1270="no","no",$B$10="si","si")</f>
        <v>si</v>
      </c>
    </row>
    <row r="1271" spans="1:17" x14ac:dyDescent="0.3">
      <c r="A1271" s="63" t="s">
        <v>5138</v>
      </c>
      <c r="B1271" s="224" t="s">
        <v>44</v>
      </c>
      <c r="C1271" s="225" t="s">
        <v>5139</v>
      </c>
      <c r="D1271" s="38" t="s">
        <v>57</v>
      </c>
      <c r="E1271" s="37" t="s">
        <v>5140</v>
      </c>
      <c r="F1271" s="38" t="s">
        <v>168</v>
      </c>
      <c r="G1271" s="39" t="s">
        <v>10121</v>
      </c>
      <c r="H1271" s="40">
        <v>43413</v>
      </c>
      <c r="I1271" s="41">
        <f>Table16[[#This Row],[Fecha 
de 
expedición]]+1461</f>
        <v>44874</v>
      </c>
      <c r="J1271" s="244" t="str">
        <f t="shared" ca="1" si="61"/>
        <v>no</v>
      </c>
      <c r="K1271" s="8" t="str">
        <f t="shared" ca="1" si="63"/>
        <v/>
      </c>
      <c r="L1271" s="8"/>
      <c r="M1271" s="8" t="str">
        <f t="shared" ca="1" si="62"/>
        <v>si</v>
      </c>
      <c r="Q1271" s="23" t="str" cm="1">
        <f t="array" aca="1" ref="Q1271" ca="1">_xlfn.IFS(J1271="no","no",$B$10="si","si")</f>
        <v>no</v>
      </c>
    </row>
    <row r="1272" spans="1:17" x14ac:dyDescent="0.3">
      <c r="A1272" s="63" t="s">
        <v>5142</v>
      </c>
      <c r="B1272" s="224" t="s">
        <v>44</v>
      </c>
      <c r="C1272" s="225" t="s">
        <v>5143</v>
      </c>
      <c r="D1272" s="38" t="s">
        <v>57</v>
      </c>
      <c r="E1272" s="37" t="s">
        <v>5144</v>
      </c>
      <c r="F1272" s="38" t="s">
        <v>453</v>
      </c>
      <c r="G1272" s="39" t="s">
        <v>5145</v>
      </c>
      <c r="H1272" s="40">
        <v>43413</v>
      </c>
      <c r="I1272" s="41">
        <f>Table16[[#This Row],[Fecha 
de 
expedición]]+1461</f>
        <v>44874</v>
      </c>
      <c r="J1272" s="244" t="str">
        <f t="shared" ca="1" si="61"/>
        <v>no</v>
      </c>
      <c r="K1272" s="8" t="str">
        <f t="shared" ca="1" si="63"/>
        <v/>
      </c>
      <c r="L1272" s="8"/>
      <c r="M1272" s="8" t="str">
        <f t="shared" ca="1" si="62"/>
        <v>si</v>
      </c>
      <c r="Q1272" s="23" t="str" cm="1">
        <f t="array" aca="1" ref="Q1272" ca="1">_xlfn.IFS(J1272="no","no",$B$10="si","si")</f>
        <v>no</v>
      </c>
    </row>
    <row r="1273" spans="1:17" x14ac:dyDescent="0.3">
      <c r="A1273" s="63" t="s">
        <v>5146</v>
      </c>
      <c r="B1273" s="224" t="s">
        <v>44</v>
      </c>
      <c r="C1273" s="225" t="s">
        <v>5147</v>
      </c>
      <c r="D1273" s="38" t="s">
        <v>46</v>
      </c>
      <c r="E1273" s="37" t="s">
        <v>5148</v>
      </c>
      <c r="F1273" s="38" t="s">
        <v>74</v>
      </c>
      <c r="G1273" s="39" t="s">
        <v>5149</v>
      </c>
      <c r="H1273" s="40">
        <v>44853</v>
      </c>
      <c r="I1273" s="41">
        <f>Table16[[#This Row],[Fecha 
de 
expedición]]+1461</f>
        <v>46314</v>
      </c>
      <c r="J1273" s="244" t="str">
        <f t="shared" ca="1" si="61"/>
        <v>si</v>
      </c>
      <c r="K1273" s="8" t="str">
        <f t="shared" ca="1" si="63"/>
        <v/>
      </c>
      <c r="L1273" s="8"/>
      <c r="M1273" s="8" t="str">
        <f t="shared" ca="1" si="62"/>
        <v>no</v>
      </c>
      <c r="Q1273" s="23" t="str" cm="1">
        <f t="array" aca="1" ref="Q1273" ca="1">_xlfn.IFS(J1273="no","no",$B$10="si","si")</f>
        <v>si</v>
      </c>
    </row>
    <row r="1274" spans="1:17" x14ac:dyDescent="0.3">
      <c r="A1274" s="63" t="s">
        <v>5150</v>
      </c>
      <c r="B1274" s="224" t="s">
        <v>44</v>
      </c>
      <c r="C1274" s="225" t="s">
        <v>5151</v>
      </c>
      <c r="D1274" s="38" t="s">
        <v>46</v>
      </c>
      <c r="E1274" s="82" t="s">
        <v>5152</v>
      </c>
      <c r="F1274" s="38" t="s">
        <v>89</v>
      </c>
      <c r="G1274" s="39" t="s">
        <v>5153</v>
      </c>
      <c r="H1274" s="40">
        <v>44886</v>
      </c>
      <c r="I1274" s="41">
        <f>Table16[[#This Row],[Fecha 
de 
expedición]]+1461</f>
        <v>46347</v>
      </c>
      <c r="J1274" s="244" t="str">
        <f t="shared" ca="1" si="61"/>
        <v>si</v>
      </c>
      <c r="K1274" s="8" t="str">
        <f t="shared" ca="1" si="63"/>
        <v/>
      </c>
      <c r="L1274" s="8"/>
      <c r="M1274" s="8" t="str">
        <f t="shared" ca="1" si="62"/>
        <v>no</v>
      </c>
      <c r="Q1274" s="23" t="str" cm="1">
        <f t="array" aca="1" ref="Q1274" ca="1">_xlfn.IFS(J1274="no","no",$B$10="si","si")</f>
        <v>si</v>
      </c>
    </row>
    <row r="1275" spans="1:17" x14ac:dyDescent="0.3">
      <c r="A1275" s="63" t="s">
        <v>5154</v>
      </c>
      <c r="B1275" s="224" t="s">
        <v>44</v>
      </c>
      <c r="C1275" s="225" t="s">
        <v>5155</v>
      </c>
      <c r="D1275" s="38" t="s">
        <v>57</v>
      </c>
      <c r="E1275" s="82" t="s">
        <v>5156</v>
      </c>
      <c r="F1275" s="38" t="s">
        <v>194</v>
      </c>
      <c r="G1275" s="39" t="s">
        <v>5157</v>
      </c>
      <c r="H1275" s="40">
        <v>44872</v>
      </c>
      <c r="I1275" s="41">
        <f>Table16[[#This Row],[Fecha 
de 
expedición]]+1461</f>
        <v>46333</v>
      </c>
      <c r="J1275" s="244" t="str">
        <f t="shared" ca="1" si="61"/>
        <v>si</v>
      </c>
      <c r="K1275" s="8" t="str">
        <f t="shared" ca="1" si="63"/>
        <v/>
      </c>
      <c r="L1275" s="8"/>
      <c r="M1275" s="8" t="str">
        <f t="shared" ca="1" si="62"/>
        <v>no</v>
      </c>
      <c r="Q1275" s="23" t="str" cm="1">
        <f t="array" aca="1" ref="Q1275" ca="1">_xlfn.IFS(J1275="no","no",$B$10="si","si")</f>
        <v>si</v>
      </c>
    </row>
    <row r="1276" spans="1:17" x14ac:dyDescent="0.3">
      <c r="A1276" s="63" t="s">
        <v>5158</v>
      </c>
      <c r="B1276" s="224" t="s">
        <v>44</v>
      </c>
      <c r="C1276" s="225" t="s">
        <v>5159</v>
      </c>
      <c r="D1276" s="38" t="s">
        <v>57</v>
      </c>
      <c r="E1276" s="37" t="s">
        <v>5160</v>
      </c>
      <c r="F1276" s="38" t="s">
        <v>155</v>
      </c>
      <c r="G1276" s="39" t="s">
        <v>5161</v>
      </c>
      <c r="H1276" s="40">
        <v>44872</v>
      </c>
      <c r="I1276" s="41">
        <f>Table16[[#This Row],[Fecha 
de 
expedición]]+1461</f>
        <v>46333</v>
      </c>
      <c r="J1276" s="244" t="str">
        <f t="shared" ca="1" si="61"/>
        <v>si</v>
      </c>
      <c r="K1276" s="8" t="str">
        <f t="shared" ca="1" si="63"/>
        <v/>
      </c>
      <c r="L1276" s="8"/>
      <c r="M1276" s="8" t="str">
        <f t="shared" ca="1" si="62"/>
        <v>no</v>
      </c>
      <c r="Q1276" s="23" t="str" cm="1">
        <f t="array" aca="1" ref="Q1276" ca="1">_xlfn.IFS(J1276="no","no",$B$10="si","si")</f>
        <v>si</v>
      </c>
    </row>
    <row r="1277" spans="1:17" x14ac:dyDescent="0.3">
      <c r="A1277" s="63" t="s">
        <v>5162</v>
      </c>
      <c r="B1277" s="224" t="s">
        <v>44</v>
      </c>
      <c r="C1277" s="225" t="s">
        <v>5163</v>
      </c>
      <c r="D1277" s="38" t="s">
        <v>57</v>
      </c>
      <c r="E1277" s="37" t="s">
        <v>5164</v>
      </c>
      <c r="F1277" s="38" t="s">
        <v>3010</v>
      </c>
      <c r="G1277" s="39" t="s">
        <v>5165</v>
      </c>
      <c r="H1277" s="40">
        <v>43430</v>
      </c>
      <c r="I1277" s="41">
        <f>Table16[[#This Row],[Fecha 
de 
expedición]]+1461</f>
        <v>44891</v>
      </c>
      <c r="J1277" s="244" t="str">
        <f t="shared" ca="1" si="61"/>
        <v>no</v>
      </c>
      <c r="K1277" s="8" t="str">
        <f t="shared" ca="1" si="63"/>
        <v/>
      </c>
      <c r="L1277" s="8"/>
      <c r="M1277" s="8" t="str">
        <f t="shared" ca="1" si="62"/>
        <v>si</v>
      </c>
      <c r="Q1277" s="23" t="str" cm="1">
        <f t="array" aca="1" ref="Q1277" ca="1">_xlfn.IFS(J1277="no","no",$B$10="si","si")</f>
        <v>no</v>
      </c>
    </row>
    <row r="1278" spans="1:17" x14ac:dyDescent="0.3">
      <c r="A1278" s="63" t="s">
        <v>5166</v>
      </c>
      <c r="B1278" s="224" t="s">
        <v>44</v>
      </c>
      <c r="C1278" s="225" t="s">
        <v>5167</v>
      </c>
      <c r="D1278" s="38" t="s">
        <v>57</v>
      </c>
      <c r="E1278" s="37" t="s">
        <v>5168</v>
      </c>
      <c r="F1278" s="38" t="s">
        <v>119</v>
      </c>
      <c r="G1278" s="39" t="s">
        <v>5169</v>
      </c>
      <c r="H1278" s="40">
        <v>43430</v>
      </c>
      <c r="I1278" s="41">
        <f>Table16[[#This Row],[Fecha 
de 
expedición]]+1461</f>
        <v>44891</v>
      </c>
      <c r="J1278" s="244" t="str">
        <f t="shared" ca="1" si="61"/>
        <v>no</v>
      </c>
      <c r="K1278" s="8" t="str">
        <f t="shared" ca="1" si="63"/>
        <v/>
      </c>
      <c r="L1278" s="8"/>
      <c r="M1278" s="8" t="str">
        <f t="shared" ca="1" si="62"/>
        <v>si</v>
      </c>
      <c r="Q1278" s="23" t="str" cm="1">
        <f t="array" aca="1" ref="Q1278" ca="1">_xlfn.IFS(J1278="no","no",$B$10="si","si")</f>
        <v>no</v>
      </c>
    </row>
    <row r="1279" spans="1:17" x14ac:dyDescent="0.3">
      <c r="A1279" s="63" t="s">
        <v>5170</v>
      </c>
      <c r="B1279" s="224" t="s">
        <v>44</v>
      </c>
      <c r="C1279" s="225" t="s">
        <v>5171</v>
      </c>
      <c r="D1279" s="38" t="s">
        <v>57</v>
      </c>
      <c r="E1279" s="37" t="s">
        <v>5172</v>
      </c>
      <c r="F1279" s="38" t="s">
        <v>285</v>
      </c>
      <c r="G1279" s="39" t="s">
        <v>5173</v>
      </c>
      <c r="H1279" s="40">
        <v>43430</v>
      </c>
      <c r="I1279" s="41">
        <f>Table16[[#This Row],[Fecha 
de 
expedición]]+1461</f>
        <v>44891</v>
      </c>
      <c r="J1279" s="244" t="str">
        <f t="shared" ca="1" si="61"/>
        <v>no</v>
      </c>
      <c r="K1279" s="8" t="str">
        <f t="shared" ca="1" si="63"/>
        <v/>
      </c>
      <c r="L1279" s="8"/>
      <c r="M1279" s="8" t="str">
        <f t="shared" ca="1" si="62"/>
        <v>si</v>
      </c>
      <c r="Q1279" s="23" t="str" cm="1">
        <f t="array" aca="1" ref="Q1279" ca="1">_xlfn.IFS(J1279="no","no",$B$10="si","si")</f>
        <v>no</v>
      </c>
    </row>
    <row r="1280" spans="1:17" x14ac:dyDescent="0.3">
      <c r="A1280" s="63" t="s">
        <v>5174</v>
      </c>
      <c r="B1280" s="224" t="s">
        <v>44</v>
      </c>
      <c r="C1280" s="225" t="s">
        <v>5175</v>
      </c>
      <c r="D1280" s="38" t="s">
        <v>57</v>
      </c>
      <c r="E1280" s="37" t="s">
        <v>5176</v>
      </c>
      <c r="F1280" s="38" t="s">
        <v>155</v>
      </c>
      <c r="G1280" s="39" t="s">
        <v>5177</v>
      </c>
      <c r="H1280" s="40">
        <v>44853</v>
      </c>
      <c r="I1280" s="41">
        <f>Table16[[#This Row],[Fecha 
de 
expedición]]+1461</f>
        <v>46314</v>
      </c>
      <c r="J1280" s="244" t="str">
        <f t="shared" ca="1" si="61"/>
        <v>si</v>
      </c>
      <c r="K1280" s="8" t="str">
        <f t="shared" ca="1" si="63"/>
        <v/>
      </c>
      <c r="L1280" s="8"/>
      <c r="M1280" s="8" t="str">
        <f t="shared" ca="1" si="62"/>
        <v>no</v>
      </c>
      <c r="Q1280" s="23" t="str" cm="1">
        <f t="array" aca="1" ref="Q1280" ca="1">_xlfn.IFS(J1280="no","no",$B$10="si","si")</f>
        <v>si</v>
      </c>
    </row>
    <row r="1281" spans="1:17" x14ac:dyDescent="0.3">
      <c r="A1281" s="63" t="s">
        <v>5178</v>
      </c>
      <c r="B1281" s="224" t="s">
        <v>44</v>
      </c>
      <c r="C1281" s="225" t="s">
        <v>5179</v>
      </c>
      <c r="D1281" s="38" t="s">
        <v>46</v>
      </c>
      <c r="E1281" s="37" t="s">
        <v>5180</v>
      </c>
      <c r="F1281" s="38" t="s">
        <v>53</v>
      </c>
      <c r="G1281" s="39" t="s">
        <v>5181</v>
      </c>
      <c r="H1281" s="40">
        <v>43430</v>
      </c>
      <c r="I1281" s="41">
        <f>Table16[[#This Row],[Fecha 
de 
expedición]]+1461</f>
        <v>44891</v>
      </c>
      <c r="J1281" s="244" t="str">
        <f t="shared" ca="1" si="61"/>
        <v>no</v>
      </c>
      <c r="K1281" s="8" t="str">
        <f t="shared" ca="1" si="63"/>
        <v/>
      </c>
      <c r="L1281" s="8"/>
      <c r="M1281" s="8" t="str">
        <f t="shared" ca="1" si="62"/>
        <v>si</v>
      </c>
      <c r="Q1281" s="23" t="str" cm="1">
        <f t="array" aca="1" ref="Q1281" ca="1">_xlfn.IFS(J1281="no","no",$B$10="si","si")</f>
        <v>no</v>
      </c>
    </row>
    <row r="1282" spans="1:17" x14ac:dyDescent="0.3">
      <c r="A1282" s="63" t="s">
        <v>5182</v>
      </c>
      <c r="B1282" s="224" t="s">
        <v>44</v>
      </c>
      <c r="C1282" s="225" t="s">
        <v>5183</v>
      </c>
      <c r="D1282" s="38" t="s">
        <v>57</v>
      </c>
      <c r="E1282" s="37" t="s">
        <v>5184</v>
      </c>
      <c r="F1282" s="38" t="s">
        <v>453</v>
      </c>
      <c r="G1282" s="39" t="s">
        <v>5185</v>
      </c>
      <c r="H1282" s="40">
        <v>44909</v>
      </c>
      <c r="I1282" s="41">
        <f>Table16[[#This Row],[Fecha 
de 
expedición]]+1461</f>
        <v>46370</v>
      </c>
      <c r="J1282" s="244" t="str">
        <f t="shared" ca="1" si="61"/>
        <v>si</v>
      </c>
      <c r="K1282" s="8" t="str">
        <f t="shared" ca="1" si="63"/>
        <v/>
      </c>
      <c r="L1282" s="8"/>
      <c r="M1282" s="8" t="str">
        <f t="shared" ca="1" si="62"/>
        <v>no</v>
      </c>
      <c r="Q1282" s="23" t="str" cm="1">
        <f t="array" aca="1" ref="Q1282" ca="1">_xlfn.IFS(J1282="no","no",$B$10="si","si")</f>
        <v>si</v>
      </c>
    </row>
    <row r="1283" spans="1:17" x14ac:dyDescent="0.3">
      <c r="A1283" s="63" t="s">
        <v>10129</v>
      </c>
      <c r="B1283" s="224" t="s">
        <v>44</v>
      </c>
      <c r="C1283" s="225" t="s">
        <v>5187</v>
      </c>
      <c r="D1283" s="38" t="s">
        <v>57</v>
      </c>
      <c r="E1283" s="37" t="s">
        <v>5188</v>
      </c>
      <c r="F1283" s="38" t="s">
        <v>285</v>
      </c>
      <c r="G1283" s="39" t="s">
        <v>10130</v>
      </c>
      <c r="H1283" s="40">
        <v>43430</v>
      </c>
      <c r="I1283" s="41">
        <f>Table16[[#This Row],[Fecha 
de 
expedición]]+1461</f>
        <v>44891</v>
      </c>
      <c r="J1283" s="244" t="str">
        <f t="shared" ca="1" si="61"/>
        <v>no</v>
      </c>
      <c r="K1283" s="8" t="str">
        <f t="shared" ca="1" si="63"/>
        <v/>
      </c>
      <c r="L1283" s="8"/>
      <c r="M1283" s="8" t="str">
        <f t="shared" ca="1" si="62"/>
        <v>si</v>
      </c>
      <c r="Q1283" s="23" t="str" cm="1">
        <f t="array" aca="1" ref="Q1283" ca="1">_xlfn.IFS(J1283="no","no",$B$10="si","si")</f>
        <v>no</v>
      </c>
    </row>
    <row r="1284" spans="1:17" x14ac:dyDescent="0.3">
      <c r="A1284" s="63" t="s">
        <v>5190</v>
      </c>
      <c r="B1284" s="224" t="s">
        <v>44</v>
      </c>
      <c r="C1284" s="225" t="s">
        <v>5191</v>
      </c>
      <c r="D1284" s="38" t="s">
        <v>57</v>
      </c>
      <c r="E1284" s="37" t="s">
        <v>5192</v>
      </c>
      <c r="F1284" s="38" t="s">
        <v>285</v>
      </c>
      <c r="G1284" s="39" t="s">
        <v>5193</v>
      </c>
      <c r="H1284" s="40">
        <v>43430</v>
      </c>
      <c r="I1284" s="41">
        <f>Table16[[#This Row],[Fecha 
de 
expedición]]+1461</f>
        <v>44891</v>
      </c>
      <c r="J1284" s="244" t="str">
        <f t="shared" ca="1" si="61"/>
        <v>no</v>
      </c>
      <c r="K1284" s="8" t="str">
        <f t="shared" ca="1" si="63"/>
        <v/>
      </c>
      <c r="L1284" s="8"/>
      <c r="M1284" s="8" t="str">
        <f t="shared" ca="1" si="62"/>
        <v>si</v>
      </c>
      <c r="Q1284" s="23" t="str" cm="1">
        <f t="array" aca="1" ref="Q1284" ca="1">_xlfn.IFS(J1284="no","no",$B$10="si","si")</f>
        <v>no</v>
      </c>
    </row>
    <row r="1285" spans="1:17" x14ac:dyDescent="0.3">
      <c r="A1285" s="63" t="s">
        <v>5194</v>
      </c>
      <c r="B1285" s="224" t="s">
        <v>44</v>
      </c>
      <c r="C1285" s="225" t="s">
        <v>5195</v>
      </c>
      <c r="D1285" s="38" t="s">
        <v>57</v>
      </c>
      <c r="E1285" s="37"/>
      <c r="F1285" s="38" t="s">
        <v>1048</v>
      </c>
      <c r="G1285" s="39" t="s">
        <v>10131</v>
      </c>
      <c r="H1285" s="40">
        <v>43430</v>
      </c>
      <c r="I1285" s="41">
        <f>Table16[[#This Row],[Fecha 
de 
expedición]]+1461</f>
        <v>44891</v>
      </c>
      <c r="J1285" s="244" t="str">
        <f t="shared" ca="1" si="61"/>
        <v>no</v>
      </c>
      <c r="K1285" s="8" t="str">
        <f t="shared" ca="1" si="63"/>
        <v/>
      </c>
      <c r="L1285" s="8"/>
      <c r="M1285" s="8" t="str">
        <f t="shared" ca="1" si="62"/>
        <v>si</v>
      </c>
      <c r="Q1285" s="23" t="str" cm="1">
        <f t="array" aca="1" ref="Q1285" ca="1">_xlfn.IFS(J1285="no","no",$B$10="si","si")</f>
        <v>no</v>
      </c>
    </row>
    <row r="1286" spans="1:17" x14ac:dyDescent="0.3">
      <c r="A1286" s="63" t="s">
        <v>5198</v>
      </c>
      <c r="B1286" s="224" t="s">
        <v>44</v>
      </c>
      <c r="C1286" s="225" t="s">
        <v>5199</v>
      </c>
      <c r="D1286" s="38" t="s">
        <v>57</v>
      </c>
      <c r="E1286" s="37"/>
      <c r="F1286" s="38" t="s">
        <v>94</v>
      </c>
      <c r="G1286" s="39" t="s">
        <v>5200</v>
      </c>
      <c r="H1286" s="40">
        <v>43430</v>
      </c>
      <c r="I1286" s="41">
        <f>Table16[[#This Row],[Fecha 
de 
expedición]]+1461</f>
        <v>44891</v>
      </c>
      <c r="J1286" s="244" t="str">
        <f t="shared" ca="1" si="61"/>
        <v>no</v>
      </c>
      <c r="K1286" s="8" t="str">
        <f t="shared" ca="1" si="63"/>
        <v/>
      </c>
      <c r="L1286" s="8"/>
      <c r="M1286" s="8" t="str">
        <f t="shared" ca="1" si="62"/>
        <v>si</v>
      </c>
      <c r="Q1286" s="23" t="str" cm="1">
        <f t="array" aca="1" ref="Q1286" ca="1">_xlfn.IFS(J1286="no","no",$B$10="si","si")</f>
        <v>no</v>
      </c>
    </row>
    <row r="1287" spans="1:17" x14ac:dyDescent="0.3">
      <c r="A1287" s="63" t="s">
        <v>5201</v>
      </c>
      <c r="B1287" s="224" t="s">
        <v>44</v>
      </c>
      <c r="C1287" s="225" t="s">
        <v>5202</v>
      </c>
      <c r="D1287" s="38" t="s">
        <v>57</v>
      </c>
      <c r="E1287" s="37" t="s">
        <v>5203</v>
      </c>
      <c r="F1287" s="38" t="s">
        <v>129</v>
      </c>
      <c r="G1287" s="39" t="s">
        <v>5204</v>
      </c>
      <c r="H1287" s="40">
        <v>44887</v>
      </c>
      <c r="I1287" s="41">
        <f>Table16[[#This Row],[Fecha 
de 
expedición]]+1461</f>
        <v>46348</v>
      </c>
      <c r="J1287" s="244" t="str">
        <f t="shared" ca="1" si="61"/>
        <v>si</v>
      </c>
      <c r="K1287" s="8" t="str">
        <f t="shared" ca="1" si="63"/>
        <v/>
      </c>
      <c r="L1287" s="8"/>
      <c r="M1287" s="8" t="str">
        <f t="shared" ca="1" si="62"/>
        <v>no</v>
      </c>
      <c r="Q1287" s="23" t="str" cm="1">
        <f t="array" aca="1" ref="Q1287" ca="1">_xlfn.IFS(J1287="no","no",$B$10="si","si")</f>
        <v>si</v>
      </c>
    </row>
    <row r="1288" spans="1:17" x14ac:dyDescent="0.3">
      <c r="A1288" s="63" t="s">
        <v>5205</v>
      </c>
      <c r="B1288" s="224" t="s">
        <v>44</v>
      </c>
      <c r="C1288" s="225" t="s">
        <v>5206</v>
      </c>
      <c r="D1288" s="38" t="s">
        <v>57</v>
      </c>
      <c r="E1288" s="37" t="s">
        <v>5207</v>
      </c>
      <c r="F1288" s="38" t="s">
        <v>155</v>
      </c>
      <c r="G1288" s="39" t="s">
        <v>5208</v>
      </c>
      <c r="H1288" s="40">
        <v>44923</v>
      </c>
      <c r="I1288" s="41">
        <f>Table16[[#This Row],[Fecha 
de 
expedición]]+1461</f>
        <v>46384</v>
      </c>
      <c r="J1288" s="244" t="str">
        <f t="shared" ca="1" si="61"/>
        <v>si</v>
      </c>
      <c r="K1288" s="8" t="str">
        <f t="shared" ca="1" si="63"/>
        <v/>
      </c>
      <c r="L1288" s="8"/>
      <c r="M1288" s="8" t="str">
        <f t="shared" ca="1" si="62"/>
        <v>no</v>
      </c>
      <c r="Q1288" s="23" t="str" cm="1">
        <f t="array" aca="1" ref="Q1288" ca="1">_xlfn.IFS(J1288="no","no",$B$10="si","si")</f>
        <v>si</v>
      </c>
    </row>
    <row r="1289" spans="1:17" x14ac:dyDescent="0.3">
      <c r="A1289" s="63" t="s">
        <v>5209</v>
      </c>
      <c r="B1289" s="224" t="s">
        <v>44</v>
      </c>
      <c r="C1289" s="225" t="s">
        <v>5210</v>
      </c>
      <c r="D1289" s="38" t="s">
        <v>57</v>
      </c>
      <c r="E1289" s="37" t="s">
        <v>5211</v>
      </c>
      <c r="F1289" s="38" t="s">
        <v>1940</v>
      </c>
      <c r="G1289" s="39" t="s">
        <v>5212</v>
      </c>
      <c r="H1289" s="40">
        <v>44853</v>
      </c>
      <c r="I1289" s="41">
        <f>Table16[[#This Row],[Fecha 
de 
expedición]]+1461</f>
        <v>46314</v>
      </c>
      <c r="J1289" s="244" t="str">
        <f t="shared" ca="1" si="61"/>
        <v>si</v>
      </c>
      <c r="K1289" s="8" t="str">
        <f t="shared" ca="1" si="63"/>
        <v/>
      </c>
      <c r="L1289" s="8"/>
      <c r="M1289" s="8" t="str">
        <f t="shared" ca="1" si="62"/>
        <v>no</v>
      </c>
      <c r="Q1289" s="23" t="str" cm="1">
        <f t="array" aca="1" ref="Q1289" ca="1">_xlfn.IFS(J1289="no","no",$B$10="si","si")</f>
        <v>si</v>
      </c>
    </row>
    <row r="1290" spans="1:17" x14ac:dyDescent="0.3">
      <c r="A1290" s="63" t="s">
        <v>5213</v>
      </c>
      <c r="B1290" s="224" t="s">
        <v>44</v>
      </c>
      <c r="C1290" s="225" t="s">
        <v>5214</v>
      </c>
      <c r="D1290" s="38" t="s">
        <v>57</v>
      </c>
      <c r="E1290" s="37" t="s">
        <v>5215</v>
      </c>
      <c r="F1290" s="38" t="s">
        <v>678</v>
      </c>
      <c r="G1290" s="39" t="s">
        <v>5216</v>
      </c>
      <c r="H1290" s="40">
        <v>44908</v>
      </c>
      <c r="I1290" s="41">
        <f>Table16[[#This Row],[Fecha 
de 
expedición]]+1461</f>
        <v>46369</v>
      </c>
      <c r="J1290" s="244" t="str">
        <f t="shared" ca="1" si="61"/>
        <v>si</v>
      </c>
      <c r="K1290" s="8" t="str">
        <f t="shared" ca="1" si="63"/>
        <v/>
      </c>
      <c r="L1290" s="8"/>
      <c r="M1290" s="8" t="str">
        <f t="shared" ca="1" si="62"/>
        <v>no</v>
      </c>
      <c r="Q1290" s="23" t="str" cm="1">
        <f t="array" aca="1" ref="Q1290" ca="1">_xlfn.IFS(J1290="no","no",$B$10="si","si")</f>
        <v>si</v>
      </c>
    </row>
    <row r="1291" spans="1:17" x14ac:dyDescent="0.3">
      <c r="A1291" s="63" t="s">
        <v>5217</v>
      </c>
      <c r="B1291" s="224" t="s">
        <v>44</v>
      </c>
      <c r="C1291" s="225" t="s">
        <v>5218</v>
      </c>
      <c r="D1291" s="38" t="s">
        <v>57</v>
      </c>
      <c r="E1291" s="82" t="s">
        <v>5219</v>
      </c>
      <c r="F1291" s="38" t="s">
        <v>1940</v>
      </c>
      <c r="G1291" s="39" t="s">
        <v>5220</v>
      </c>
      <c r="H1291" s="40">
        <v>44865</v>
      </c>
      <c r="I1291" s="41">
        <f>Table16[[#This Row],[Fecha 
de 
expedición]]+1461</f>
        <v>46326</v>
      </c>
      <c r="J1291" s="244" t="str">
        <f t="shared" ca="1" si="61"/>
        <v>si</v>
      </c>
      <c r="K1291" s="8" t="str">
        <f t="shared" ca="1" si="63"/>
        <v/>
      </c>
      <c r="L1291" s="8"/>
      <c r="M1291" s="8" t="str">
        <f t="shared" ca="1" si="62"/>
        <v>no</v>
      </c>
      <c r="Q1291" s="23" t="str" cm="1">
        <f t="array" aca="1" ref="Q1291" ca="1">_xlfn.IFS(J1291="no","no",$B$10="si","si")</f>
        <v>si</v>
      </c>
    </row>
    <row r="1292" spans="1:17" x14ac:dyDescent="0.3">
      <c r="A1292" s="63" t="s">
        <v>5221</v>
      </c>
      <c r="B1292" s="224" t="s">
        <v>44</v>
      </c>
      <c r="C1292" s="225" t="s">
        <v>5222</v>
      </c>
      <c r="D1292" s="38" t="s">
        <v>46</v>
      </c>
      <c r="E1292" s="37" t="s">
        <v>5223</v>
      </c>
      <c r="F1292" s="38" t="s">
        <v>53</v>
      </c>
      <c r="G1292" s="39" t="s">
        <v>5224</v>
      </c>
      <c r="H1292" s="40">
        <v>43430</v>
      </c>
      <c r="I1292" s="41">
        <f>Table16[[#This Row],[Fecha 
de 
expedición]]+1461</f>
        <v>44891</v>
      </c>
      <c r="J1292" s="244" t="str">
        <f t="shared" ca="1" si="61"/>
        <v>no</v>
      </c>
      <c r="K1292" s="8" t="str">
        <f t="shared" ca="1" si="63"/>
        <v/>
      </c>
      <c r="L1292" s="8"/>
      <c r="M1292" s="8" t="str">
        <f t="shared" ca="1" si="62"/>
        <v>si</v>
      </c>
      <c r="Q1292" s="23" t="str" cm="1">
        <f t="array" aca="1" ref="Q1292" ca="1">_xlfn.IFS(J1292="no","no",$B$10="si","si")</f>
        <v>no</v>
      </c>
    </row>
    <row r="1293" spans="1:17" x14ac:dyDescent="0.3">
      <c r="A1293" s="63" t="s">
        <v>5225</v>
      </c>
      <c r="B1293" s="224" t="s">
        <v>44</v>
      </c>
      <c r="C1293" s="225" t="s">
        <v>5226</v>
      </c>
      <c r="D1293" s="38" t="s">
        <v>57</v>
      </c>
      <c r="E1293" s="37" t="s">
        <v>5227</v>
      </c>
      <c r="F1293" s="38" t="s">
        <v>443</v>
      </c>
      <c r="G1293" s="39" t="s">
        <v>5228</v>
      </c>
      <c r="H1293" s="40">
        <v>44882</v>
      </c>
      <c r="I1293" s="41">
        <f>Table16[[#This Row],[Fecha 
de 
expedición]]+1461</f>
        <v>46343</v>
      </c>
      <c r="J1293" s="244" t="str">
        <f t="shared" ca="1" si="61"/>
        <v>si</v>
      </c>
      <c r="K1293" s="8" t="str">
        <f t="shared" ca="1" si="63"/>
        <v/>
      </c>
      <c r="L1293" s="8"/>
      <c r="M1293" s="8" t="str">
        <f t="shared" ca="1" si="62"/>
        <v>no</v>
      </c>
      <c r="Q1293" s="23" t="str" cm="1">
        <f t="array" aca="1" ref="Q1293" ca="1">_xlfn.IFS(J1293="no","no",$B$10="si","si")</f>
        <v>si</v>
      </c>
    </row>
    <row r="1294" spans="1:17" x14ac:dyDescent="0.3">
      <c r="A1294" s="63" t="s">
        <v>5229</v>
      </c>
      <c r="B1294" s="224" t="s">
        <v>44</v>
      </c>
      <c r="C1294" s="225" t="s">
        <v>5230</v>
      </c>
      <c r="D1294" s="38" t="s">
        <v>57</v>
      </c>
      <c r="E1294" s="37" t="s">
        <v>5231</v>
      </c>
      <c r="F1294" s="38" t="s">
        <v>844</v>
      </c>
      <c r="G1294" s="39" t="s">
        <v>5232</v>
      </c>
      <c r="H1294" s="40">
        <v>43532</v>
      </c>
      <c r="I1294" s="41">
        <f>Table16[[#This Row],[Fecha 
de 
expedición]]+1461</f>
        <v>44993</v>
      </c>
      <c r="J1294" s="244" t="str">
        <f t="shared" ca="1" si="61"/>
        <v>no</v>
      </c>
      <c r="K1294" s="8" t="str">
        <f t="shared" ca="1" si="63"/>
        <v/>
      </c>
      <c r="L1294" s="8"/>
      <c r="M1294" s="8" t="str">
        <f t="shared" ca="1" si="62"/>
        <v>si</v>
      </c>
      <c r="Q1294" s="23" t="str" cm="1">
        <f t="array" aca="1" ref="Q1294" ca="1">_xlfn.IFS(J1294="no","no",$B$10="si","si")</f>
        <v>no</v>
      </c>
    </row>
    <row r="1295" spans="1:17" x14ac:dyDescent="0.3">
      <c r="A1295" s="63" t="s">
        <v>5233</v>
      </c>
      <c r="B1295" s="224" t="s">
        <v>44</v>
      </c>
      <c r="C1295" s="225" t="s">
        <v>5234</v>
      </c>
      <c r="D1295" s="38" t="s">
        <v>57</v>
      </c>
      <c r="E1295" s="37" t="s">
        <v>5235</v>
      </c>
      <c r="F1295" s="38" t="s">
        <v>664</v>
      </c>
      <c r="G1295" s="39" t="s">
        <v>5236</v>
      </c>
      <c r="H1295" s="40">
        <v>44872</v>
      </c>
      <c r="I1295" s="41">
        <f>Table16[[#This Row],[Fecha 
de 
expedición]]+1461</f>
        <v>46333</v>
      </c>
      <c r="J1295" s="244" t="str">
        <f t="shared" ca="1" si="61"/>
        <v>si</v>
      </c>
      <c r="K1295" s="8" t="str">
        <f t="shared" ca="1" si="63"/>
        <v/>
      </c>
      <c r="L1295" s="8"/>
      <c r="M1295" s="8" t="str">
        <f t="shared" ca="1" si="62"/>
        <v>no</v>
      </c>
      <c r="Q1295" s="23" t="str" cm="1">
        <f t="array" aca="1" ref="Q1295" ca="1">_xlfn.IFS(J1295="no","no",$B$10="si","si")</f>
        <v>si</v>
      </c>
    </row>
    <row r="1296" spans="1:17" x14ac:dyDescent="0.3">
      <c r="A1296" s="63" t="s">
        <v>5237</v>
      </c>
      <c r="B1296" s="224" t="s">
        <v>44</v>
      </c>
      <c r="C1296" s="225" t="s">
        <v>5238</v>
      </c>
      <c r="D1296" s="38" t="s">
        <v>57</v>
      </c>
      <c r="E1296" s="37" t="s">
        <v>5239</v>
      </c>
      <c r="F1296" s="38" t="s">
        <v>678</v>
      </c>
      <c r="G1296" s="39" t="s">
        <v>5240</v>
      </c>
      <c r="H1296" s="40">
        <v>43430</v>
      </c>
      <c r="I1296" s="41">
        <f>Table16[[#This Row],[Fecha 
de 
expedición]]+1461</f>
        <v>44891</v>
      </c>
      <c r="J1296" s="244" t="str">
        <f t="shared" ca="1" si="61"/>
        <v>no</v>
      </c>
      <c r="K1296" s="8" t="str">
        <f t="shared" ca="1" si="63"/>
        <v/>
      </c>
      <c r="L1296" s="8"/>
      <c r="M1296" s="8" t="str">
        <f t="shared" ca="1" si="62"/>
        <v>si</v>
      </c>
      <c r="Q1296" s="23" t="str" cm="1">
        <f t="array" aca="1" ref="Q1296" ca="1">_xlfn.IFS(J1296="no","no",$B$10="si","si")</f>
        <v>no</v>
      </c>
    </row>
    <row r="1297" spans="1:17" x14ac:dyDescent="0.3">
      <c r="A1297" s="63" t="s">
        <v>5241</v>
      </c>
      <c r="B1297" s="224" t="s">
        <v>44</v>
      </c>
      <c r="C1297" s="225" t="s">
        <v>5242</v>
      </c>
      <c r="D1297" s="38" t="s">
        <v>57</v>
      </c>
      <c r="E1297" s="82" t="s">
        <v>5243</v>
      </c>
      <c r="F1297" s="38" t="s">
        <v>168</v>
      </c>
      <c r="G1297" s="39" t="s">
        <v>5244</v>
      </c>
      <c r="H1297" s="40">
        <v>44869</v>
      </c>
      <c r="I1297" s="41">
        <f>Table16[[#This Row],[Fecha 
de 
expedición]]+1461</f>
        <v>46330</v>
      </c>
      <c r="J1297" s="244" t="str">
        <f t="shared" ref="J1297:J1360" ca="1" si="64">IF(I1297&gt;=TODAY(),"si","no")</f>
        <v>si</v>
      </c>
      <c r="K1297" s="8" t="str">
        <f t="shared" ca="1" si="63"/>
        <v/>
      </c>
      <c r="L1297" s="8"/>
      <c r="M1297" s="8" t="str">
        <f t="shared" ref="M1297:M1360" ca="1" si="65">IF(AND(J1297="no",$B$10="si"),"si","no")</f>
        <v>no</v>
      </c>
      <c r="Q1297" s="23" t="str" cm="1">
        <f t="array" aca="1" ref="Q1297" ca="1">_xlfn.IFS(J1297="no","no",$B$10="si","si")</f>
        <v>si</v>
      </c>
    </row>
    <row r="1298" spans="1:17" x14ac:dyDescent="0.3">
      <c r="A1298" s="63" t="s">
        <v>5245</v>
      </c>
      <c r="B1298" s="224" t="s">
        <v>44</v>
      </c>
      <c r="C1298" s="225" t="s">
        <v>5246</v>
      </c>
      <c r="D1298" s="38" t="s">
        <v>57</v>
      </c>
      <c r="E1298" s="37" t="s">
        <v>5247</v>
      </c>
      <c r="F1298" s="38" t="s">
        <v>402</v>
      </c>
      <c r="G1298" s="39" t="s">
        <v>5248</v>
      </c>
      <c r="H1298" s="40">
        <v>44872</v>
      </c>
      <c r="I1298" s="41">
        <f>Table16[[#This Row],[Fecha 
de 
expedición]]+1461</f>
        <v>46333</v>
      </c>
      <c r="J1298" s="244" t="str">
        <f t="shared" ca="1" si="64"/>
        <v>si</v>
      </c>
      <c r="K1298" s="8" t="str">
        <f t="shared" ca="1" si="63"/>
        <v/>
      </c>
      <c r="L1298" s="8"/>
      <c r="M1298" s="8" t="str">
        <f t="shared" ca="1" si="65"/>
        <v>no</v>
      </c>
      <c r="Q1298" s="23" t="str" cm="1">
        <f t="array" aca="1" ref="Q1298" ca="1">_xlfn.IFS(J1298="no","no",$B$10="si","si")</f>
        <v>si</v>
      </c>
    </row>
    <row r="1299" spans="1:17" x14ac:dyDescent="0.3">
      <c r="A1299" s="63" t="s">
        <v>5249</v>
      </c>
      <c r="B1299" s="224" t="s">
        <v>44</v>
      </c>
      <c r="C1299" s="225" t="s">
        <v>5250</v>
      </c>
      <c r="D1299" s="38" t="s">
        <v>57</v>
      </c>
      <c r="E1299" s="37" t="s">
        <v>5251</v>
      </c>
      <c r="F1299" s="38" t="s">
        <v>89</v>
      </c>
      <c r="G1299" s="39" t="s">
        <v>10137</v>
      </c>
      <c r="H1299" s="40">
        <v>43440</v>
      </c>
      <c r="I1299" s="41">
        <f>Table16[[#This Row],[Fecha 
de 
expedición]]+1461</f>
        <v>44901</v>
      </c>
      <c r="J1299" s="244" t="str">
        <f t="shared" ca="1" si="64"/>
        <v>no</v>
      </c>
      <c r="K1299" s="8" t="str">
        <f t="shared" ca="1" si="63"/>
        <v/>
      </c>
      <c r="L1299" s="8"/>
      <c r="M1299" s="8" t="str">
        <f t="shared" ca="1" si="65"/>
        <v>si</v>
      </c>
      <c r="Q1299" s="23" t="str" cm="1">
        <f t="array" aca="1" ref="Q1299" ca="1">_xlfn.IFS(J1299="no","no",$B$10="si","si")</f>
        <v>no</v>
      </c>
    </row>
    <row r="1300" spans="1:17" x14ac:dyDescent="0.3">
      <c r="A1300" s="63" t="s">
        <v>5253</v>
      </c>
      <c r="B1300" s="224" t="s">
        <v>44</v>
      </c>
      <c r="C1300" s="225" t="s">
        <v>5254</v>
      </c>
      <c r="D1300" s="38" t="s">
        <v>57</v>
      </c>
      <c r="E1300" s="37" t="s">
        <v>10138</v>
      </c>
      <c r="F1300" s="38" t="s">
        <v>430</v>
      </c>
      <c r="G1300" s="39" t="s">
        <v>10139</v>
      </c>
      <c r="H1300" s="40">
        <v>43440</v>
      </c>
      <c r="I1300" s="41">
        <f>Table16[[#This Row],[Fecha 
de 
expedición]]+1461</f>
        <v>44901</v>
      </c>
      <c r="J1300" s="244" t="str">
        <f t="shared" ca="1" si="64"/>
        <v>no</v>
      </c>
      <c r="K1300" s="8" t="str">
        <f t="shared" ca="1" si="63"/>
        <v/>
      </c>
      <c r="L1300" s="8"/>
      <c r="M1300" s="8" t="str">
        <f t="shared" ca="1" si="65"/>
        <v>si</v>
      </c>
      <c r="Q1300" s="23" t="str" cm="1">
        <f t="array" aca="1" ref="Q1300" ca="1">_xlfn.IFS(J1300="no","no",$B$10="si","si")</f>
        <v>no</v>
      </c>
    </row>
    <row r="1301" spans="1:17" x14ac:dyDescent="0.3">
      <c r="A1301" s="63" t="s">
        <v>5257</v>
      </c>
      <c r="B1301" s="224" t="s">
        <v>44</v>
      </c>
      <c r="C1301" s="225" t="s">
        <v>5258</v>
      </c>
      <c r="D1301" s="38" t="s">
        <v>57</v>
      </c>
      <c r="E1301" s="37" t="s">
        <v>5259</v>
      </c>
      <c r="F1301" s="38" t="s">
        <v>119</v>
      </c>
      <c r="G1301" s="39" t="s">
        <v>5260</v>
      </c>
      <c r="H1301" s="40">
        <v>44908</v>
      </c>
      <c r="I1301" s="41">
        <f>Table16[[#This Row],[Fecha 
de 
expedición]]+1461</f>
        <v>46369</v>
      </c>
      <c r="J1301" s="244" t="str">
        <f t="shared" ca="1" si="64"/>
        <v>si</v>
      </c>
      <c r="K1301" s="8" t="str">
        <f t="shared" ca="1" si="63"/>
        <v/>
      </c>
      <c r="L1301" s="8"/>
      <c r="M1301" s="8" t="str">
        <f t="shared" ca="1" si="65"/>
        <v>no</v>
      </c>
      <c r="Q1301" s="23" t="str" cm="1">
        <f t="array" aca="1" ref="Q1301" ca="1">_xlfn.IFS(J1301="no","no",$B$10="si","si")</f>
        <v>si</v>
      </c>
    </row>
    <row r="1302" spans="1:17" x14ac:dyDescent="0.3">
      <c r="A1302" s="63" t="s">
        <v>5261</v>
      </c>
      <c r="B1302" s="224" t="s">
        <v>44</v>
      </c>
      <c r="C1302" s="225" t="s">
        <v>5262</v>
      </c>
      <c r="D1302" s="38" t="s">
        <v>57</v>
      </c>
      <c r="E1302" s="37" t="s">
        <v>5263</v>
      </c>
      <c r="F1302" s="38" t="s">
        <v>678</v>
      </c>
      <c r="G1302" s="39" t="s">
        <v>10141</v>
      </c>
      <c r="H1302" s="40">
        <v>43446</v>
      </c>
      <c r="I1302" s="41">
        <f>Table16[[#This Row],[Fecha 
de 
expedición]]+1461</f>
        <v>44907</v>
      </c>
      <c r="J1302" s="244" t="str">
        <f t="shared" ca="1" si="64"/>
        <v>no</v>
      </c>
      <c r="K1302" s="8" t="str">
        <f t="shared" ca="1" si="63"/>
        <v/>
      </c>
      <c r="L1302" s="8"/>
      <c r="M1302" s="8" t="str">
        <f t="shared" ca="1" si="65"/>
        <v>si</v>
      </c>
      <c r="Q1302" s="23" t="str" cm="1">
        <f t="array" aca="1" ref="Q1302" ca="1">_xlfn.IFS(J1302="no","no",$B$10="si","si")</f>
        <v>no</v>
      </c>
    </row>
    <row r="1303" spans="1:17" x14ac:dyDescent="0.3">
      <c r="A1303" s="63" t="s">
        <v>5265</v>
      </c>
      <c r="B1303" s="224" t="s">
        <v>44</v>
      </c>
      <c r="C1303" s="225" t="s">
        <v>5266</v>
      </c>
      <c r="D1303" s="38" t="s">
        <v>57</v>
      </c>
      <c r="E1303" s="37" t="s">
        <v>10142</v>
      </c>
      <c r="F1303" s="38" t="s">
        <v>129</v>
      </c>
      <c r="G1303" s="39" t="s">
        <v>10143</v>
      </c>
      <c r="H1303" s="40">
        <v>43446</v>
      </c>
      <c r="I1303" s="41">
        <f>Table16[[#This Row],[Fecha 
de 
expedición]]+1461</f>
        <v>44907</v>
      </c>
      <c r="J1303" s="244" t="str">
        <f t="shared" ca="1" si="64"/>
        <v>no</v>
      </c>
      <c r="K1303" s="8" t="str">
        <f t="shared" ca="1" si="63"/>
        <v/>
      </c>
      <c r="L1303" s="8"/>
      <c r="M1303" s="8" t="str">
        <f t="shared" ca="1" si="65"/>
        <v>si</v>
      </c>
      <c r="Q1303" s="23" t="str" cm="1">
        <f t="array" aca="1" ref="Q1303" ca="1">_xlfn.IFS(J1303="no","no",$B$10="si","si")</f>
        <v>no</v>
      </c>
    </row>
    <row r="1304" spans="1:17" x14ac:dyDescent="0.3">
      <c r="A1304" s="63" t="s">
        <v>5269</v>
      </c>
      <c r="B1304" s="224" t="s">
        <v>44</v>
      </c>
      <c r="C1304" s="225" t="s">
        <v>5270</v>
      </c>
      <c r="D1304" s="38" t="s">
        <v>57</v>
      </c>
      <c r="E1304" s="37" t="s">
        <v>5271</v>
      </c>
      <c r="F1304" s="38" t="s">
        <v>155</v>
      </c>
      <c r="G1304" s="39" t="s">
        <v>5272</v>
      </c>
      <c r="H1304" s="40">
        <v>43446</v>
      </c>
      <c r="I1304" s="41">
        <f>Table16[[#This Row],[Fecha 
de 
expedición]]+1461</f>
        <v>44907</v>
      </c>
      <c r="J1304" s="244" t="str">
        <f t="shared" ca="1" si="64"/>
        <v>no</v>
      </c>
      <c r="K1304" s="8" t="str">
        <f t="shared" ca="1" si="63"/>
        <v/>
      </c>
      <c r="L1304" s="8"/>
      <c r="M1304" s="8" t="str">
        <f t="shared" ca="1" si="65"/>
        <v>si</v>
      </c>
      <c r="Q1304" s="23" t="str" cm="1">
        <f t="array" aca="1" ref="Q1304" ca="1">_xlfn.IFS(J1304="no","no",$B$10="si","si")</f>
        <v>no</v>
      </c>
    </row>
    <row r="1305" spans="1:17" x14ac:dyDescent="0.3">
      <c r="A1305" s="63" t="s">
        <v>5273</v>
      </c>
      <c r="B1305" s="224" t="s">
        <v>44</v>
      </c>
      <c r="C1305" s="225" t="s">
        <v>5274</v>
      </c>
      <c r="D1305" s="38" t="s">
        <v>57</v>
      </c>
      <c r="E1305" s="37" t="s">
        <v>5275</v>
      </c>
      <c r="F1305" s="38" t="s">
        <v>858</v>
      </c>
      <c r="G1305" s="39" t="s">
        <v>10144</v>
      </c>
      <c r="H1305" s="40">
        <v>43446</v>
      </c>
      <c r="I1305" s="41">
        <f>Table16[[#This Row],[Fecha 
de 
expedición]]+1461</f>
        <v>44907</v>
      </c>
      <c r="J1305" s="244" t="str">
        <f t="shared" ca="1" si="64"/>
        <v>no</v>
      </c>
      <c r="K1305" s="8" t="str">
        <f t="shared" ca="1" si="63"/>
        <v/>
      </c>
      <c r="L1305" s="8"/>
      <c r="M1305" s="8" t="str">
        <f t="shared" ca="1" si="65"/>
        <v>si</v>
      </c>
      <c r="Q1305" s="23" t="str" cm="1">
        <f t="array" aca="1" ref="Q1305" ca="1">_xlfn.IFS(J1305="no","no",$B$10="si","si")</f>
        <v>no</v>
      </c>
    </row>
    <row r="1306" spans="1:17" x14ac:dyDescent="0.3">
      <c r="A1306" s="63" t="s">
        <v>5277</v>
      </c>
      <c r="B1306" s="224" t="s">
        <v>44</v>
      </c>
      <c r="C1306" s="225" t="s">
        <v>5278</v>
      </c>
      <c r="D1306" s="38" t="s">
        <v>57</v>
      </c>
      <c r="E1306" s="37" t="s">
        <v>5279</v>
      </c>
      <c r="F1306" s="38" t="s">
        <v>109</v>
      </c>
      <c r="G1306" s="39" t="s">
        <v>5280</v>
      </c>
      <c r="H1306" s="40">
        <v>44873</v>
      </c>
      <c r="I1306" s="41">
        <f>Table16[[#This Row],[Fecha 
de 
expedición]]+1461</f>
        <v>46334</v>
      </c>
      <c r="J1306" s="244" t="str">
        <f t="shared" ca="1" si="64"/>
        <v>si</v>
      </c>
      <c r="K1306" s="8" t="str">
        <f t="shared" ca="1" si="63"/>
        <v/>
      </c>
      <c r="L1306" s="8"/>
      <c r="M1306" s="8" t="str">
        <f t="shared" ca="1" si="65"/>
        <v>no</v>
      </c>
      <c r="Q1306" s="23" t="str" cm="1">
        <f t="array" aca="1" ref="Q1306" ca="1">_xlfn.IFS(J1306="no","no",$B$10="si","si")</f>
        <v>si</v>
      </c>
    </row>
    <row r="1307" spans="1:17" x14ac:dyDescent="0.3">
      <c r="A1307" s="63" t="s">
        <v>5281</v>
      </c>
      <c r="B1307" s="224" t="s">
        <v>44</v>
      </c>
      <c r="C1307" s="225" t="s">
        <v>5282</v>
      </c>
      <c r="D1307" s="38" t="s">
        <v>57</v>
      </c>
      <c r="E1307" s="37" t="s">
        <v>5283</v>
      </c>
      <c r="F1307" s="38" t="s">
        <v>94</v>
      </c>
      <c r="G1307" s="39" t="s">
        <v>5284</v>
      </c>
      <c r="H1307" s="40">
        <v>44883</v>
      </c>
      <c r="I1307" s="41">
        <f>Table16[[#This Row],[Fecha 
de 
expedición]]+1461</f>
        <v>46344</v>
      </c>
      <c r="J1307" s="244" t="str">
        <f t="shared" ca="1" si="64"/>
        <v>si</v>
      </c>
      <c r="K1307" s="8" t="str">
        <f t="shared" ca="1" si="63"/>
        <v/>
      </c>
      <c r="L1307" s="8"/>
      <c r="M1307" s="8" t="str">
        <f t="shared" ca="1" si="65"/>
        <v>no</v>
      </c>
      <c r="Q1307" s="23" t="str" cm="1">
        <f t="array" aca="1" ref="Q1307" ca="1">_xlfn.IFS(J1307="no","no",$B$10="si","si")</f>
        <v>si</v>
      </c>
    </row>
    <row r="1308" spans="1:17" x14ac:dyDescent="0.3">
      <c r="A1308" s="63" t="s">
        <v>5285</v>
      </c>
      <c r="B1308" s="224" t="s">
        <v>44</v>
      </c>
      <c r="C1308" s="225" t="s">
        <v>5286</v>
      </c>
      <c r="D1308" s="38" t="s">
        <v>57</v>
      </c>
      <c r="E1308" s="37" t="s">
        <v>5287</v>
      </c>
      <c r="F1308" s="38" t="s">
        <v>1349</v>
      </c>
      <c r="G1308" s="39" t="s">
        <v>5288</v>
      </c>
      <c r="H1308" s="40">
        <v>43446</v>
      </c>
      <c r="I1308" s="41">
        <f>Table16[[#This Row],[Fecha 
de 
expedición]]+1461</f>
        <v>44907</v>
      </c>
      <c r="J1308" s="244" t="str">
        <f t="shared" ca="1" si="64"/>
        <v>no</v>
      </c>
      <c r="K1308" s="8" t="str">
        <f t="shared" ca="1" si="63"/>
        <v/>
      </c>
      <c r="L1308" s="8"/>
      <c r="M1308" s="8" t="str">
        <f t="shared" ca="1" si="65"/>
        <v>si</v>
      </c>
      <c r="Q1308" s="23" t="str" cm="1">
        <f t="array" aca="1" ref="Q1308" ca="1">_xlfn.IFS(J1308="no","no",$B$10="si","si")</f>
        <v>no</v>
      </c>
    </row>
    <row r="1309" spans="1:17" x14ac:dyDescent="0.3">
      <c r="A1309" s="63" t="s">
        <v>5289</v>
      </c>
      <c r="B1309" s="224" t="s">
        <v>44</v>
      </c>
      <c r="C1309" s="225" t="s">
        <v>5290</v>
      </c>
      <c r="D1309" s="38" t="s">
        <v>57</v>
      </c>
      <c r="E1309" s="37" t="s">
        <v>5291</v>
      </c>
      <c r="F1309" s="38" t="s">
        <v>262</v>
      </c>
      <c r="G1309" s="39" t="s">
        <v>5292</v>
      </c>
      <c r="H1309" s="40">
        <v>43446</v>
      </c>
      <c r="I1309" s="41">
        <f>Table16[[#This Row],[Fecha 
de 
expedición]]+1461</f>
        <v>44907</v>
      </c>
      <c r="J1309" s="244" t="str">
        <f t="shared" ca="1" si="64"/>
        <v>no</v>
      </c>
      <c r="K1309" s="8" t="str">
        <f t="shared" ca="1" si="63"/>
        <v/>
      </c>
      <c r="L1309" s="8"/>
      <c r="M1309" s="8" t="str">
        <f t="shared" ca="1" si="65"/>
        <v>si</v>
      </c>
      <c r="Q1309" s="23" t="str" cm="1">
        <f t="array" aca="1" ref="Q1309" ca="1">_xlfn.IFS(J1309="no","no",$B$10="si","si")</f>
        <v>no</v>
      </c>
    </row>
    <row r="1310" spans="1:17" x14ac:dyDescent="0.3">
      <c r="A1310" s="63" t="s">
        <v>5293</v>
      </c>
      <c r="B1310" s="224" t="s">
        <v>44</v>
      </c>
      <c r="C1310" s="225" t="s">
        <v>5294</v>
      </c>
      <c r="D1310" s="38" t="s">
        <v>57</v>
      </c>
      <c r="E1310" s="37" t="s">
        <v>5295</v>
      </c>
      <c r="F1310" s="38" t="s">
        <v>155</v>
      </c>
      <c r="G1310" s="39" t="s">
        <v>5296</v>
      </c>
      <c r="H1310" s="40">
        <v>43446</v>
      </c>
      <c r="I1310" s="41">
        <f>Table16[[#This Row],[Fecha 
de 
expedición]]+1461</f>
        <v>44907</v>
      </c>
      <c r="J1310" s="244" t="str">
        <f t="shared" ca="1" si="64"/>
        <v>no</v>
      </c>
      <c r="K1310" s="8" t="str">
        <f t="shared" ca="1" si="63"/>
        <v/>
      </c>
      <c r="L1310" s="8"/>
      <c r="M1310" s="8" t="str">
        <f t="shared" ca="1" si="65"/>
        <v>si</v>
      </c>
      <c r="Q1310" s="23" t="str" cm="1">
        <f t="array" aca="1" ref="Q1310" ca="1">_xlfn.IFS(J1310="no","no",$B$10="si","si")</f>
        <v>no</v>
      </c>
    </row>
    <row r="1311" spans="1:17" x14ac:dyDescent="0.3">
      <c r="A1311" s="63" t="s">
        <v>5297</v>
      </c>
      <c r="B1311" s="224" t="s">
        <v>44</v>
      </c>
      <c r="C1311" s="225" t="s">
        <v>5298</v>
      </c>
      <c r="D1311" s="38" t="s">
        <v>57</v>
      </c>
      <c r="E1311" s="37" t="s">
        <v>5299</v>
      </c>
      <c r="F1311" s="38" t="s">
        <v>1011</v>
      </c>
      <c r="G1311" s="39" t="s">
        <v>5300</v>
      </c>
      <c r="H1311" s="40">
        <v>44887</v>
      </c>
      <c r="I1311" s="41">
        <f>Table16[[#This Row],[Fecha 
de 
expedición]]+1461</f>
        <v>46348</v>
      </c>
      <c r="J1311" s="244" t="str">
        <f t="shared" ca="1" si="64"/>
        <v>si</v>
      </c>
      <c r="K1311" s="8" t="str">
        <f t="shared" ref="K1311:K1374" ca="1" si="66">IF(ABS(_xlfn.DAYS(TODAY(),I1311))&lt;$B$9,"Debe renovar licencia luego de curso de 8 horas","")</f>
        <v/>
      </c>
      <c r="L1311" s="8"/>
      <c r="M1311" s="8" t="str">
        <f t="shared" ca="1" si="65"/>
        <v>no</v>
      </c>
      <c r="Q1311" s="23" t="str" cm="1">
        <f t="array" aca="1" ref="Q1311" ca="1">_xlfn.IFS(J1311="no","no",$B$10="si","si")</f>
        <v>si</v>
      </c>
    </row>
    <row r="1312" spans="1:17" x14ac:dyDescent="0.3">
      <c r="A1312" s="63" t="s">
        <v>5301</v>
      </c>
      <c r="B1312" s="224" t="s">
        <v>44</v>
      </c>
      <c r="C1312" s="225" t="s">
        <v>5302</v>
      </c>
      <c r="D1312" s="38" t="s">
        <v>57</v>
      </c>
      <c r="E1312" s="37" t="s">
        <v>5303</v>
      </c>
      <c r="F1312" s="38" t="s">
        <v>490</v>
      </c>
      <c r="G1312" s="39" t="s">
        <v>5304</v>
      </c>
      <c r="H1312" s="40">
        <v>43446</v>
      </c>
      <c r="I1312" s="41">
        <f>Table16[[#This Row],[Fecha 
de 
expedición]]+1461</f>
        <v>44907</v>
      </c>
      <c r="J1312" s="244" t="str">
        <f t="shared" ca="1" si="64"/>
        <v>no</v>
      </c>
      <c r="K1312" s="8" t="str">
        <f t="shared" ca="1" si="66"/>
        <v/>
      </c>
      <c r="L1312" s="8"/>
      <c r="M1312" s="8" t="str">
        <f t="shared" ca="1" si="65"/>
        <v>si</v>
      </c>
      <c r="Q1312" s="23" t="str" cm="1">
        <f t="array" aca="1" ref="Q1312" ca="1">_xlfn.IFS(J1312="no","no",$B$10="si","si")</f>
        <v>no</v>
      </c>
    </row>
    <row r="1313" spans="1:17" x14ac:dyDescent="0.3">
      <c r="A1313" s="63" t="s">
        <v>5305</v>
      </c>
      <c r="B1313" s="224" t="s">
        <v>44</v>
      </c>
      <c r="C1313" s="225" t="s">
        <v>5306</v>
      </c>
      <c r="D1313" s="38" t="s">
        <v>57</v>
      </c>
      <c r="E1313" s="37" t="s">
        <v>5307</v>
      </c>
      <c r="F1313" s="38" t="s">
        <v>285</v>
      </c>
      <c r="G1313" s="39" t="s">
        <v>5308</v>
      </c>
      <c r="H1313" s="40">
        <v>43446</v>
      </c>
      <c r="I1313" s="41">
        <f>Table16[[#This Row],[Fecha 
de 
expedición]]+1461</f>
        <v>44907</v>
      </c>
      <c r="J1313" s="244" t="str">
        <f t="shared" ca="1" si="64"/>
        <v>no</v>
      </c>
      <c r="K1313" s="8" t="str">
        <f t="shared" ca="1" si="66"/>
        <v/>
      </c>
      <c r="L1313" s="8"/>
      <c r="M1313" s="8" t="str">
        <f t="shared" ca="1" si="65"/>
        <v>si</v>
      </c>
      <c r="Q1313" s="23" t="str" cm="1">
        <f t="array" aca="1" ref="Q1313" ca="1">_xlfn.IFS(J1313="no","no",$B$10="si","si")</f>
        <v>no</v>
      </c>
    </row>
    <row r="1314" spans="1:17" x14ac:dyDescent="0.3">
      <c r="A1314" s="63" t="s">
        <v>5309</v>
      </c>
      <c r="B1314" s="224" t="s">
        <v>44</v>
      </c>
      <c r="C1314" s="225" t="s">
        <v>5310</v>
      </c>
      <c r="D1314" s="38" t="s">
        <v>57</v>
      </c>
      <c r="E1314" s="37" t="s">
        <v>5311</v>
      </c>
      <c r="F1314" s="38" t="s">
        <v>114</v>
      </c>
      <c r="G1314" s="39" t="s">
        <v>5312</v>
      </c>
      <c r="H1314" s="40">
        <v>43446</v>
      </c>
      <c r="I1314" s="41">
        <f>Table16[[#This Row],[Fecha 
de 
expedición]]+1461</f>
        <v>44907</v>
      </c>
      <c r="J1314" s="244" t="str">
        <f t="shared" ca="1" si="64"/>
        <v>no</v>
      </c>
      <c r="K1314" s="8" t="str">
        <f t="shared" ca="1" si="66"/>
        <v/>
      </c>
      <c r="L1314" s="8"/>
      <c r="M1314" s="8" t="str">
        <f t="shared" ca="1" si="65"/>
        <v>si</v>
      </c>
      <c r="Q1314" s="23" t="str" cm="1">
        <f t="array" aca="1" ref="Q1314" ca="1">_xlfn.IFS(J1314="no","no",$B$10="si","si")</f>
        <v>no</v>
      </c>
    </row>
    <row r="1315" spans="1:17" x14ac:dyDescent="0.3">
      <c r="A1315" s="63" t="s">
        <v>5313</v>
      </c>
      <c r="B1315" s="224" t="s">
        <v>44</v>
      </c>
      <c r="C1315" s="225" t="s">
        <v>5314</v>
      </c>
      <c r="D1315" s="38" t="s">
        <v>57</v>
      </c>
      <c r="E1315" s="37" t="s">
        <v>5315</v>
      </c>
      <c r="F1315" s="38" t="s">
        <v>448</v>
      </c>
      <c r="G1315" s="39" t="s">
        <v>5316</v>
      </c>
      <c r="H1315" s="40">
        <v>43446</v>
      </c>
      <c r="I1315" s="41">
        <f>Table16[[#This Row],[Fecha 
de 
expedición]]+1461</f>
        <v>44907</v>
      </c>
      <c r="J1315" s="244" t="str">
        <f t="shared" ca="1" si="64"/>
        <v>no</v>
      </c>
      <c r="K1315" s="8" t="str">
        <f t="shared" ca="1" si="66"/>
        <v/>
      </c>
      <c r="L1315" s="8"/>
      <c r="M1315" s="8" t="str">
        <f t="shared" ca="1" si="65"/>
        <v>si</v>
      </c>
      <c r="Q1315" s="23" t="str" cm="1">
        <f t="array" aca="1" ref="Q1315" ca="1">_xlfn.IFS(J1315="no","no",$B$10="si","si")</f>
        <v>no</v>
      </c>
    </row>
    <row r="1316" spans="1:17" x14ac:dyDescent="0.3">
      <c r="A1316" s="63" t="s">
        <v>10147</v>
      </c>
      <c r="B1316" s="224" t="s">
        <v>44</v>
      </c>
      <c r="C1316" s="225" t="s">
        <v>8913</v>
      </c>
      <c r="D1316" s="38" t="s">
        <v>57</v>
      </c>
      <c r="E1316" s="37" t="s">
        <v>10148</v>
      </c>
      <c r="F1316" s="38" t="s">
        <v>325</v>
      </c>
      <c r="G1316" s="39" t="s">
        <v>10149</v>
      </c>
      <c r="H1316" s="40">
        <v>43446</v>
      </c>
      <c r="I1316" s="41">
        <f>Table16[[#This Row],[Fecha 
de 
expedición]]+1461</f>
        <v>44907</v>
      </c>
      <c r="J1316" s="244" t="str">
        <f t="shared" ca="1" si="64"/>
        <v>no</v>
      </c>
      <c r="K1316" s="8" t="str">
        <f t="shared" ca="1" si="66"/>
        <v/>
      </c>
      <c r="L1316" s="8"/>
      <c r="M1316" s="8" t="str">
        <f t="shared" ca="1" si="65"/>
        <v>si</v>
      </c>
      <c r="Q1316" s="23" t="str" cm="1">
        <f t="array" aca="1" ref="Q1316" ca="1">_xlfn.IFS(J1316="no","no",$B$10="si","si")</f>
        <v>no</v>
      </c>
    </row>
    <row r="1317" spans="1:17" x14ac:dyDescent="0.3">
      <c r="A1317" s="63" t="s">
        <v>5317</v>
      </c>
      <c r="B1317" s="224" t="s">
        <v>44</v>
      </c>
      <c r="C1317" s="225" t="s">
        <v>5318</v>
      </c>
      <c r="D1317" s="38" t="s">
        <v>57</v>
      </c>
      <c r="E1317" s="37" t="s">
        <v>5319</v>
      </c>
      <c r="F1317" s="38" t="s">
        <v>1048</v>
      </c>
      <c r="G1317" s="39" t="s">
        <v>10150</v>
      </c>
      <c r="H1317" s="40">
        <v>43446</v>
      </c>
      <c r="I1317" s="41">
        <f>Table16[[#This Row],[Fecha 
de 
expedición]]+1461</f>
        <v>44907</v>
      </c>
      <c r="J1317" s="244" t="str">
        <f t="shared" ca="1" si="64"/>
        <v>no</v>
      </c>
      <c r="K1317" s="8" t="str">
        <f t="shared" ca="1" si="66"/>
        <v/>
      </c>
      <c r="L1317" s="8"/>
      <c r="M1317" s="8" t="str">
        <f t="shared" ca="1" si="65"/>
        <v>si</v>
      </c>
      <c r="Q1317" s="23" t="str" cm="1">
        <f t="array" aca="1" ref="Q1317" ca="1">_xlfn.IFS(J1317="no","no",$B$10="si","si")</f>
        <v>no</v>
      </c>
    </row>
    <row r="1318" spans="1:17" x14ac:dyDescent="0.3">
      <c r="A1318" s="63" t="s">
        <v>5321</v>
      </c>
      <c r="B1318" s="224" t="s">
        <v>44</v>
      </c>
      <c r="C1318" s="225" t="s">
        <v>5322</v>
      </c>
      <c r="D1318" s="38" t="s">
        <v>57</v>
      </c>
      <c r="E1318" s="37"/>
      <c r="F1318" s="38" t="s">
        <v>129</v>
      </c>
      <c r="G1318" s="39" t="s">
        <v>10151</v>
      </c>
      <c r="H1318" s="40">
        <v>43446</v>
      </c>
      <c r="I1318" s="41">
        <f>Table16[[#This Row],[Fecha 
de 
expedición]]+1461</f>
        <v>44907</v>
      </c>
      <c r="J1318" s="244" t="str">
        <f t="shared" ca="1" si="64"/>
        <v>no</v>
      </c>
      <c r="K1318" s="8" t="str">
        <f t="shared" ca="1" si="66"/>
        <v/>
      </c>
      <c r="L1318" s="8"/>
      <c r="M1318" s="8" t="str">
        <f t="shared" ca="1" si="65"/>
        <v>si</v>
      </c>
      <c r="Q1318" s="23" t="str" cm="1">
        <f t="array" aca="1" ref="Q1318" ca="1">_xlfn.IFS(J1318="no","no",$B$10="si","si")</f>
        <v>no</v>
      </c>
    </row>
    <row r="1319" spans="1:17" x14ac:dyDescent="0.3">
      <c r="A1319" s="63" t="s">
        <v>5325</v>
      </c>
      <c r="B1319" s="224" t="s">
        <v>44</v>
      </c>
      <c r="C1319" s="225" t="s">
        <v>5326</v>
      </c>
      <c r="D1319" s="38" t="s">
        <v>57</v>
      </c>
      <c r="E1319" s="37" t="s">
        <v>5327</v>
      </c>
      <c r="F1319" s="38" t="s">
        <v>402</v>
      </c>
      <c r="G1319" s="39" t="s">
        <v>5328</v>
      </c>
      <c r="H1319" s="40">
        <v>44910</v>
      </c>
      <c r="I1319" s="41">
        <f>Table16[[#This Row],[Fecha 
de 
expedición]]+1461</f>
        <v>46371</v>
      </c>
      <c r="J1319" s="244" t="str">
        <f t="shared" ca="1" si="64"/>
        <v>si</v>
      </c>
      <c r="K1319" s="8" t="str">
        <f t="shared" ca="1" si="66"/>
        <v/>
      </c>
      <c r="L1319" s="8"/>
      <c r="M1319" s="8" t="str">
        <f t="shared" ca="1" si="65"/>
        <v>no</v>
      </c>
      <c r="Q1319" s="23" t="str" cm="1">
        <f t="array" aca="1" ref="Q1319" ca="1">_xlfn.IFS(J1319="no","no",$B$10="si","si")</f>
        <v>si</v>
      </c>
    </row>
    <row r="1320" spans="1:17" x14ac:dyDescent="0.3">
      <c r="A1320" s="63" t="s">
        <v>5329</v>
      </c>
      <c r="B1320" s="224" t="s">
        <v>44</v>
      </c>
      <c r="C1320" s="225" t="s">
        <v>5330</v>
      </c>
      <c r="D1320" s="38" t="s">
        <v>57</v>
      </c>
      <c r="E1320" s="37" t="s">
        <v>5331</v>
      </c>
      <c r="F1320" s="38" t="s">
        <v>285</v>
      </c>
      <c r="G1320" s="39" t="s">
        <v>5332</v>
      </c>
      <c r="H1320" s="40">
        <v>44910</v>
      </c>
      <c r="I1320" s="41">
        <f>Table16[[#This Row],[Fecha 
de 
expedición]]+1461</f>
        <v>46371</v>
      </c>
      <c r="J1320" s="244" t="str">
        <f t="shared" ca="1" si="64"/>
        <v>si</v>
      </c>
      <c r="K1320" s="8" t="str">
        <f t="shared" ca="1" si="66"/>
        <v/>
      </c>
      <c r="L1320" s="8"/>
      <c r="M1320" s="8" t="str">
        <f t="shared" ca="1" si="65"/>
        <v>no</v>
      </c>
      <c r="Q1320" s="23" t="str" cm="1">
        <f t="array" aca="1" ref="Q1320" ca="1">_xlfn.IFS(J1320="no","no",$B$10="si","si")</f>
        <v>si</v>
      </c>
    </row>
    <row r="1321" spans="1:17" x14ac:dyDescent="0.3">
      <c r="A1321" s="63" t="s">
        <v>5333</v>
      </c>
      <c r="B1321" s="224" t="s">
        <v>44</v>
      </c>
      <c r="C1321" s="225" t="s">
        <v>5334</v>
      </c>
      <c r="D1321" s="38" t="s">
        <v>57</v>
      </c>
      <c r="E1321" s="82" t="s">
        <v>5335</v>
      </c>
      <c r="F1321" s="38" t="s">
        <v>1035</v>
      </c>
      <c r="G1321" s="39" t="s">
        <v>5336</v>
      </c>
      <c r="H1321" s="40">
        <v>44887</v>
      </c>
      <c r="I1321" s="41">
        <f>Table16[[#This Row],[Fecha 
de 
expedición]]+1461</f>
        <v>46348</v>
      </c>
      <c r="J1321" s="244" t="str">
        <f t="shared" ca="1" si="64"/>
        <v>si</v>
      </c>
      <c r="K1321" s="8" t="str">
        <f t="shared" ca="1" si="66"/>
        <v/>
      </c>
      <c r="L1321" s="8"/>
      <c r="M1321" s="8" t="str">
        <f t="shared" ca="1" si="65"/>
        <v>no</v>
      </c>
      <c r="Q1321" s="23" t="str" cm="1">
        <f t="array" aca="1" ref="Q1321" ca="1">_xlfn.IFS(J1321="no","no",$B$10="si","si")</f>
        <v>si</v>
      </c>
    </row>
    <row r="1322" spans="1:17" x14ac:dyDescent="0.3">
      <c r="A1322" s="63" t="s">
        <v>5337</v>
      </c>
      <c r="B1322" s="224" t="s">
        <v>44</v>
      </c>
      <c r="C1322" s="225" t="s">
        <v>5338</v>
      </c>
      <c r="D1322" s="38" t="s">
        <v>57</v>
      </c>
      <c r="E1322" s="37"/>
      <c r="F1322" s="38" t="s">
        <v>664</v>
      </c>
      <c r="G1322" s="39" t="s">
        <v>10155</v>
      </c>
      <c r="H1322" s="40">
        <v>43452</v>
      </c>
      <c r="I1322" s="41">
        <f>Table16[[#This Row],[Fecha 
de 
expedición]]+1461</f>
        <v>44913</v>
      </c>
      <c r="J1322" s="244" t="str">
        <f t="shared" ca="1" si="64"/>
        <v>no</v>
      </c>
      <c r="K1322" s="8" t="str">
        <f t="shared" ca="1" si="66"/>
        <v/>
      </c>
      <c r="L1322" s="8"/>
      <c r="M1322" s="8" t="str">
        <f t="shared" ca="1" si="65"/>
        <v>si</v>
      </c>
      <c r="Q1322" s="23" t="str" cm="1">
        <f t="array" aca="1" ref="Q1322" ca="1">_xlfn.IFS(J1322="no","no",$B$10="si","si")</f>
        <v>no</v>
      </c>
    </row>
    <row r="1323" spans="1:17" x14ac:dyDescent="0.3">
      <c r="A1323" s="63" t="s">
        <v>5341</v>
      </c>
      <c r="B1323" s="224" t="s">
        <v>44</v>
      </c>
      <c r="C1323" s="225" t="s">
        <v>5342</v>
      </c>
      <c r="D1323" s="38" t="s">
        <v>57</v>
      </c>
      <c r="E1323" s="37" t="s">
        <v>5343</v>
      </c>
      <c r="F1323" s="38" t="s">
        <v>119</v>
      </c>
      <c r="G1323" s="39" t="s">
        <v>5344</v>
      </c>
      <c r="H1323" s="40">
        <v>44872</v>
      </c>
      <c r="I1323" s="41">
        <f>Table16[[#This Row],[Fecha 
de 
expedición]]+1461</f>
        <v>46333</v>
      </c>
      <c r="J1323" s="244" t="str">
        <f t="shared" ca="1" si="64"/>
        <v>si</v>
      </c>
      <c r="K1323" s="8" t="str">
        <f t="shared" ca="1" si="66"/>
        <v/>
      </c>
      <c r="L1323" s="8"/>
      <c r="M1323" s="8" t="str">
        <f t="shared" ca="1" si="65"/>
        <v>no</v>
      </c>
      <c r="Q1323" s="23" t="str" cm="1">
        <f t="array" aca="1" ref="Q1323" ca="1">_xlfn.IFS(J1323="no","no",$B$10="si","si")</f>
        <v>si</v>
      </c>
    </row>
    <row r="1324" spans="1:17" x14ac:dyDescent="0.3">
      <c r="A1324" s="63" t="s">
        <v>5345</v>
      </c>
      <c r="B1324" s="224" t="s">
        <v>44</v>
      </c>
      <c r="C1324" s="225" t="s">
        <v>5346</v>
      </c>
      <c r="D1324" s="38" t="s">
        <v>57</v>
      </c>
      <c r="E1324" s="37" t="s">
        <v>5347</v>
      </c>
      <c r="F1324" s="38" t="s">
        <v>119</v>
      </c>
      <c r="G1324" s="39" t="s">
        <v>5348</v>
      </c>
      <c r="H1324" s="40">
        <v>44875</v>
      </c>
      <c r="I1324" s="41">
        <f>Table16[[#This Row],[Fecha 
de 
expedición]]+1461</f>
        <v>46336</v>
      </c>
      <c r="J1324" s="244" t="str">
        <f t="shared" ca="1" si="64"/>
        <v>si</v>
      </c>
      <c r="K1324" s="8" t="str">
        <f t="shared" ca="1" si="66"/>
        <v/>
      </c>
      <c r="L1324" s="8"/>
      <c r="M1324" s="8" t="str">
        <f t="shared" ca="1" si="65"/>
        <v>no</v>
      </c>
      <c r="Q1324" s="23" t="str" cm="1">
        <f t="array" aca="1" ref="Q1324" ca="1">_xlfn.IFS(J1324="no","no",$B$10="si","si")</f>
        <v>si</v>
      </c>
    </row>
    <row r="1325" spans="1:17" x14ac:dyDescent="0.3">
      <c r="A1325" s="63" t="s">
        <v>5349</v>
      </c>
      <c r="B1325" s="224" t="s">
        <v>44</v>
      </c>
      <c r="C1325" s="225" t="s">
        <v>5350</v>
      </c>
      <c r="D1325" s="38" t="s">
        <v>57</v>
      </c>
      <c r="E1325" s="37" t="s">
        <v>5351</v>
      </c>
      <c r="F1325" s="38" t="s">
        <v>129</v>
      </c>
      <c r="G1325" s="39" t="s">
        <v>5352</v>
      </c>
      <c r="H1325" s="40">
        <v>44872</v>
      </c>
      <c r="I1325" s="41">
        <f>Table16[[#This Row],[Fecha 
de 
expedición]]+1461</f>
        <v>46333</v>
      </c>
      <c r="J1325" s="244" t="str">
        <f t="shared" ca="1" si="64"/>
        <v>si</v>
      </c>
      <c r="K1325" s="8" t="str">
        <f t="shared" ca="1" si="66"/>
        <v/>
      </c>
      <c r="L1325" s="8"/>
      <c r="M1325" s="8" t="str">
        <f t="shared" ca="1" si="65"/>
        <v>no</v>
      </c>
      <c r="Q1325" s="23" t="str" cm="1">
        <f t="array" aca="1" ref="Q1325" ca="1">_xlfn.IFS(J1325="no","no",$B$10="si","si")</f>
        <v>si</v>
      </c>
    </row>
    <row r="1326" spans="1:17" x14ac:dyDescent="0.3">
      <c r="A1326" s="63" t="s">
        <v>5353</v>
      </c>
      <c r="B1326" s="224" t="s">
        <v>44</v>
      </c>
      <c r="C1326" s="225" t="s">
        <v>5354</v>
      </c>
      <c r="D1326" s="38" t="s">
        <v>57</v>
      </c>
      <c r="E1326" s="37" t="s">
        <v>5355</v>
      </c>
      <c r="F1326" s="38" t="s">
        <v>443</v>
      </c>
      <c r="G1326" s="39" t="s">
        <v>10156</v>
      </c>
      <c r="H1326" s="40">
        <v>43452</v>
      </c>
      <c r="I1326" s="41">
        <f>Table16[[#This Row],[Fecha 
de 
expedición]]+1461</f>
        <v>44913</v>
      </c>
      <c r="J1326" s="244" t="str">
        <f t="shared" ca="1" si="64"/>
        <v>no</v>
      </c>
      <c r="K1326" s="8" t="str">
        <f t="shared" ca="1" si="66"/>
        <v/>
      </c>
      <c r="L1326" s="8"/>
      <c r="M1326" s="8" t="str">
        <f t="shared" ca="1" si="65"/>
        <v>si</v>
      </c>
      <c r="Q1326" s="23" t="str" cm="1">
        <f t="array" aca="1" ref="Q1326" ca="1">_xlfn.IFS(J1326="no","no",$B$10="si","si")</f>
        <v>no</v>
      </c>
    </row>
    <row r="1327" spans="1:17" x14ac:dyDescent="0.3">
      <c r="A1327" s="63" t="s">
        <v>5357</v>
      </c>
      <c r="B1327" s="224" t="s">
        <v>44</v>
      </c>
      <c r="C1327" s="225" t="s">
        <v>5358</v>
      </c>
      <c r="D1327" s="38" t="s">
        <v>57</v>
      </c>
      <c r="E1327" s="37" t="s">
        <v>5359</v>
      </c>
      <c r="F1327" s="38" t="s">
        <v>402</v>
      </c>
      <c r="G1327" s="39" t="s">
        <v>5360</v>
      </c>
      <c r="H1327" s="40">
        <v>44923</v>
      </c>
      <c r="I1327" s="41">
        <f>Table16[[#This Row],[Fecha 
de 
expedición]]+1461</f>
        <v>46384</v>
      </c>
      <c r="J1327" s="244" t="str">
        <f t="shared" ca="1" si="64"/>
        <v>si</v>
      </c>
      <c r="K1327" s="8" t="str">
        <f t="shared" ca="1" si="66"/>
        <v/>
      </c>
      <c r="L1327" s="8"/>
      <c r="M1327" s="8" t="str">
        <f t="shared" ca="1" si="65"/>
        <v>no</v>
      </c>
      <c r="Q1327" s="23" t="str" cm="1">
        <f t="array" aca="1" ref="Q1327" ca="1">_xlfn.IFS(J1327="no","no",$B$10="si","si")</f>
        <v>si</v>
      </c>
    </row>
    <row r="1328" spans="1:17" x14ac:dyDescent="0.3">
      <c r="A1328" s="63" t="s">
        <v>5361</v>
      </c>
      <c r="B1328" s="224" t="s">
        <v>44</v>
      </c>
      <c r="C1328" s="225" t="s">
        <v>5362</v>
      </c>
      <c r="D1328" s="38" t="s">
        <v>57</v>
      </c>
      <c r="E1328" s="37" t="s">
        <v>5363</v>
      </c>
      <c r="F1328" s="38" t="s">
        <v>204</v>
      </c>
      <c r="G1328" s="39" t="s">
        <v>5364</v>
      </c>
      <c r="H1328" s="40">
        <v>43453</v>
      </c>
      <c r="I1328" s="41">
        <f>Table16[[#This Row],[Fecha 
de 
expedición]]+1461</f>
        <v>44914</v>
      </c>
      <c r="J1328" s="244" t="str">
        <f t="shared" ca="1" si="64"/>
        <v>no</v>
      </c>
      <c r="K1328" s="8" t="str">
        <f t="shared" ca="1" si="66"/>
        <v/>
      </c>
      <c r="L1328" s="8"/>
      <c r="M1328" s="8" t="str">
        <f t="shared" ca="1" si="65"/>
        <v>si</v>
      </c>
      <c r="Q1328" s="23" t="str" cm="1">
        <f t="array" aca="1" ref="Q1328" ca="1">_xlfn.IFS(J1328="no","no",$B$10="si","si")</f>
        <v>no</v>
      </c>
    </row>
    <row r="1329" spans="1:17" x14ac:dyDescent="0.3">
      <c r="A1329" s="63" t="s">
        <v>5365</v>
      </c>
      <c r="B1329" s="224" t="s">
        <v>44</v>
      </c>
      <c r="C1329" s="225" t="s">
        <v>5366</v>
      </c>
      <c r="D1329" s="38" t="s">
        <v>57</v>
      </c>
      <c r="E1329" s="37" t="s">
        <v>5367</v>
      </c>
      <c r="F1329" s="38" t="s">
        <v>185</v>
      </c>
      <c r="G1329" s="39" t="s">
        <v>5368</v>
      </c>
      <c r="H1329" s="40">
        <v>43453</v>
      </c>
      <c r="I1329" s="41">
        <f>Table16[[#This Row],[Fecha 
de 
expedición]]+1461</f>
        <v>44914</v>
      </c>
      <c r="J1329" s="244" t="str">
        <f t="shared" ca="1" si="64"/>
        <v>no</v>
      </c>
      <c r="K1329" s="8" t="str">
        <f t="shared" ca="1" si="66"/>
        <v/>
      </c>
      <c r="L1329" s="8"/>
      <c r="M1329" s="8" t="str">
        <f t="shared" ca="1" si="65"/>
        <v>si</v>
      </c>
      <c r="Q1329" s="23" t="str" cm="1">
        <f t="array" aca="1" ref="Q1329" ca="1">_xlfn.IFS(J1329="no","no",$B$10="si","si")</f>
        <v>no</v>
      </c>
    </row>
    <row r="1330" spans="1:17" x14ac:dyDescent="0.3">
      <c r="A1330" s="63" t="s">
        <v>5369</v>
      </c>
      <c r="B1330" s="224" t="s">
        <v>44</v>
      </c>
      <c r="C1330" s="225" t="s">
        <v>5370</v>
      </c>
      <c r="D1330" s="38" t="s">
        <v>57</v>
      </c>
      <c r="E1330" s="37" t="s">
        <v>5371</v>
      </c>
      <c r="F1330" s="38" t="s">
        <v>53</v>
      </c>
      <c r="G1330" s="39" t="s">
        <v>5372</v>
      </c>
      <c r="H1330" s="40">
        <v>43469</v>
      </c>
      <c r="I1330" s="41">
        <f>Table16[[#This Row],[Fecha 
de 
expedición]]+1461</f>
        <v>44930</v>
      </c>
      <c r="J1330" s="244" t="str">
        <f t="shared" ca="1" si="64"/>
        <v>no</v>
      </c>
      <c r="K1330" s="8" t="str">
        <f t="shared" ca="1" si="66"/>
        <v/>
      </c>
      <c r="L1330" s="8"/>
      <c r="M1330" s="8" t="str">
        <f t="shared" ca="1" si="65"/>
        <v>si</v>
      </c>
      <c r="Q1330" s="23" t="str" cm="1">
        <f t="array" aca="1" ref="Q1330" ca="1">_xlfn.IFS(J1330="no","no",$B$10="si","si")</f>
        <v>no</v>
      </c>
    </row>
    <row r="1331" spans="1:17" x14ac:dyDescent="0.3">
      <c r="A1331" s="63" t="s">
        <v>5373</v>
      </c>
      <c r="B1331" s="224" t="s">
        <v>44</v>
      </c>
      <c r="C1331" s="225" t="s">
        <v>5374</v>
      </c>
      <c r="D1331" s="38" t="s">
        <v>46</v>
      </c>
      <c r="E1331" s="82" t="s">
        <v>5375</v>
      </c>
      <c r="F1331" s="38" t="s">
        <v>168</v>
      </c>
      <c r="G1331" s="39" t="s">
        <v>5376</v>
      </c>
      <c r="H1331" s="40">
        <v>44888</v>
      </c>
      <c r="I1331" s="41">
        <f>Table16[[#This Row],[Fecha 
de 
expedición]]+1461</f>
        <v>46349</v>
      </c>
      <c r="J1331" s="244" t="str">
        <f t="shared" ca="1" si="64"/>
        <v>si</v>
      </c>
      <c r="K1331" s="8" t="str">
        <f t="shared" ca="1" si="66"/>
        <v/>
      </c>
      <c r="L1331" s="8"/>
      <c r="M1331" s="8" t="str">
        <f t="shared" ca="1" si="65"/>
        <v>no</v>
      </c>
      <c r="Q1331" s="23" t="str" cm="1">
        <f t="array" aca="1" ref="Q1331" ca="1">_xlfn.IFS(J1331="no","no",$B$10="si","si")</f>
        <v>si</v>
      </c>
    </row>
    <row r="1332" spans="1:17" x14ac:dyDescent="0.3">
      <c r="A1332" s="63" t="s">
        <v>5377</v>
      </c>
      <c r="B1332" s="224" t="s">
        <v>44</v>
      </c>
      <c r="C1332" s="225" t="s">
        <v>5378</v>
      </c>
      <c r="D1332" s="38" t="s">
        <v>46</v>
      </c>
      <c r="E1332" s="37" t="s">
        <v>5379</v>
      </c>
      <c r="F1332" s="38" t="s">
        <v>453</v>
      </c>
      <c r="G1332" s="39" t="s">
        <v>10159</v>
      </c>
      <c r="H1332" s="40">
        <v>43473</v>
      </c>
      <c r="I1332" s="41">
        <f>Table16[[#This Row],[Fecha 
de 
expedición]]+1461</f>
        <v>44934</v>
      </c>
      <c r="J1332" s="244" t="str">
        <f t="shared" ca="1" si="64"/>
        <v>no</v>
      </c>
      <c r="K1332" s="8" t="str">
        <f t="shared" ca="1" si="66"/>
        <v/>
      </c>
      <c r="L1332" s="8"/>
      <c r="M1332" s="8" t="str">
        <f t="shared" ca="1" si="65"/>
        <v>si</v>
      </c>
      <c r="Q1332" s="23" t="str" cm="1">
        <f t="array" aca="1" ref="Q1332" ca="1">_xlfn.IFS(J1332="no","no",$B$10="si","si")</f>
        <v>no</v>
      </c>
    </row>
    <row r="1333" spans="1:17" x14ac:dyDescent="0.3">
      <c r="A1333" s="63" t="s">
        <v>5381</v>
      </c>
      <c r="B1333" s="224" t="s">
        <v>44</v>
      </c>
      <c r="C1333" s="225" t="s">
        <v>5382</v>
      </c>
      <c r="D1333" s="38" t="s">
        <v>57</v>
      </c>
      <c r="E1333" s="37" t="s">
        <v>5383</v>
      </c>
      <c r="F1333" s="38" t="s">
        <v>453</v>
      </c>
      <c r="G1333" s="39" t="s">
        <v>5384</v>
      </c>
      <c r="H1333" s="40">
        <v>44923</v>
      </c>
      <c r="I1333" s="41">
        <f>Table16[[#This Row],[Fecha 
de 
expedición]]+1461</f>
        <v>46384</v>
      </c>
      <c r="J1333" s="244" t="str">
        <f t="shared" ca="1" si="64"/>
        <v>si</v>
      </c>
      <c r="K1333" s="8" t="str">
        <f t="shared" ca="1" si="66"/>
        <v/>
      </c>
      <c r="L1333" s="8"/>
      <c r="M1333" s="8" t="str">
        <f t="shared" ca="1" si="65"/>
        <v>no</v>
      </c>
      <c r="Q1333" s="23" t="str" cm="1">
        <f t="array" aca="1" ref="Q1333" ca="1">_xlfn.IFS(J1333="no","no",$B$10="si","si")</f>
        <v>si</v>
      </c>
    </row>
    <row r="1334" spans="1:17" x14ac:dyDescent="0.3">
      <c r="A1334" s="63" t="s">
        <v>5385</v>
      </c>
      <c r="B1334" s="224" t="s">
        <v>44</v>
      </c>
      <c r="C1334" s="225" t="s">
        <v>5386</v>
      </c>
      <c r="D1334" s="38" t="s">
        <v>57</v>
      </c>
      <c r="E1334" s="37" t="s">
        <v>5387</v>
      </c>
      <c r="F1334" s="38" t="s">
        <v>74</v>
      </c>
      <c r="G1334" s="39" t="s">
        <v>5388</v>
      </c>
      <c r="H1334" s="40">
        <v>44923</v>
      </c>
      <c r="I1334" s="41">
        <f>Table16[[#This Row],[Fecha 
de 
expedición]]+1461</f>
        <v>46384</v>
      </c>
      <c r="J1334" s="244" t="str">
        <f t="shared" ca="1" si="64"/>
        <v>si</v>
      </c>
      <c r="K1334" s="8" t="str">
        <f t="shared" ca="1" si="66"/>
        <v/>
      </c>
      <c r="L1334" s="8"/>
      <c r="M1334" s="8" t="str">
        <f t="shared" ca="1" si="65"/>
        <v>no</v>
      </c>
      <c r="Q1334" s="23" t="str" cm="1">
        <f t="array" aca="1" ref="Q1334" ca="1">_xlfn.IFS(J1334="no","no",$B$10="si","si")</f>
        <v>si</v>
      </c>
    </row>
    <row r="1335" spans="1:17" x14ac:dyDescent="0.3">
      <c r="A1335" s="63" t="s">
        <v>5389</v>
      </c>
      <c r="B1335" s="224" t="s">
        <v>44</v>
      </c>
      <c r="C1335" s="225" t="s">
        <v>5390</v>
      </c>
      <c r="D1335" s="38" t="s">
        <v>57</v>
      </c>
      <c r="E1335" s="37" t="s">
        <v>5391</v>
      </c>
      <c r="F1335" s="38" t="s">
        <v>555</v>
      </c>
      <c r="G1335" s="39" t="s">
        <v>5392</v>
      </c>
      <c r="H1335" s="40">
        <v>44922</v>
      </c>
      <c r="I1335" s="41">
        <f>Table16[[#This Row],[Fecha 
de 
expedición]]+1461</f>
        <v>46383</v>
      </c>
      <c r="J1335" s="244" t="str">
        <f t="shared" ca="1" si="64"/>
        <v>si</v>
      </c>
      <c r="K1335" s="8" t="str">
        <f t="shared" ca="1" si="66"/>
        <v/>
      </c>
      <c r="L1335" s="8"/>
      <c r="M1335" s="8" t="str">
        <f t="shared" ca="1" si="65"/>
        <v>no</v>
      </c>
      <c r="Q1335" s="23" t="str" cm="1">
        <f t="array" aca="1" ref="Q1335" ca="1">_xlfn.IFS(J1335="no","no",$B$10="si","si")</f>
        <v>si</v>
      </c>
    </row>
    <row r="1336" spans="1:17" x14ac:dyDescent="0.3">
      <c r="A1336" s="63" t="s">
        <v>5393</v>
      </c>
      <c r="B1336" s="224" t="s">
        <v>44</v>
      </c>
      <c r="C1336" s="225" t="s">
        <v>5394</v>
      </c>
      <c r="D1336" s="38" t="s">
        <v>57</v>
      </c>
      <c r="E1336" s="37" t="s">
        <v>5395</v>
      </c>
      <c r="F1336" s="38" t="s">
        <v>74</v>
      </c>
      <c r="G1336" s="39" t="s">
        <v>5396</v>
      </c>
      <c r="H1336" s="40">
        <v>43473</v>
      </c>
      <c r="I1336" s="41">
        <f>Table16[[#This Row],[Fecha 
de 
expedición]]+1461</f>
        <v>44934</v>
      </c>
      <c r="J1336" s="244" t="str">
        <f t="shared" ca="1" si="64"/>
        <v>no</v>
      </c>
      <c r="K1336" s="8" t="str">
        <f t="shared" ca="1" si="66"/>
        <v/>
      </c>
      <c r="L1336" s="8"/>
      <c r="M1336" s="8" t="str">
        <f t="shared" ca="1" si="65"/>
        <v>si</v>
      </c>
      <c r="Q1336" s="23" t="str" cm="1">
        <f t="array" aca="1" ref="Q1336" ca="1">_xlfn.IFS(J1336="no","no",$B$10="si","si")</f>
        <v>no</v>
      </c>
    </row>
    <row r="1337" spans="1:17" x14ac:dyDescent="0.3">
      <c r="A1337" s="63" t="s">
        <v>5397</v>
      </c>
      <c r="B1337" s="224" t="s">
        <v>44</v>
      </c>
      <c r="C1337" s="225" t="s">
        <v>5398</v>
      </c>
      <c r="D1337" s="38" t="s">
        <v>57</v>
      </c>
      <c r="E1337" s="37" t="s">
        <v>5399</v>
      </c>
      <c r="F1337" s="38" t="s">
        <v>704</v>
      </c>
      <c r="G1337" s="39" t="s">
        <v>5400</v>
      </c>
      <c r="H1337" s="40">
        <v>43473</v>
      </c>
      <c r="I1337" s="41">
        <f>Table16[[#This Row],[Fecha 
de 
expedición]]+1461</f>
        <v>44934</v>
      </c>
      <c r="J1337" s="244" t="str">
        <f t="shared" ca="1" si="64"/>
        <v>no</v>
      </c>
      <c r="K1337" s="8" t="str">
        <f t="shared" ca="1" si="66"/>
        <v/>
      </c>
      <c r="L1337" s="8"/>
      <c r="M1337" s="8" t="str">
        <f t="shared" ca="1" si="65"/>
        <v>si</v>
      </c>
      <c r="Q1337" s="23" t="str" cm="1">
        <f t="array" aca="1" ref="Q1337" ca="1">_xlfn.IFS(J1337="no","no",$B$10="si","si")</f>
        <v>no</v>
      </c>
    </row>
    <row r="1338" spans="1:17" x14ac:dyDescent="0.3">
      <c r="A1338" s="63" t="s">
        <v>5401</v>
      </c>
      <c r="B1338" s="224" t="s">
        <v>44</v>
      </c>
      <c r="C1338" s="225" t="s">
        <v>5402</v>
      </c>
      <c r="D1338" s="38" t="s">
        <v>57</v>
      </c>
      <c r="E1338" s="37" t="s">
        <v>5403</v>
      </c>
      <c r="F1338" s="38" t="s">
        <v>508</v>
      </c>
      <c r="G1338" s="39" t="s">
        <v>10163</v>
      </c>
      <c r="H1338" s="40">
        <v>43473</v>
      </c>
      <c r="I1338" s="41">
        <f>Table16[[#This Row],[Fecha 
de 
expedición]]+1461</f>
        <v>44934</v>
      </c>
      <c r="J1338" s="244" t="str">
        <f t="shared" ca="1" si="64"/>
        <v>no</v>
      </c>
      <c r="K1338" s="8" t="str">
        <f t="shared" ca="1" si="66"/>
        <v/>
      </c>
      <c r="L1338" s="8"/>
      <c r="M1338" s="8" t="str">
        <f t="shared" ca="1" si="65"/>
        <v>si</v>
      </c>
      <c r="Q1338" s="23" t="str" cm="1">
        <f t="array" aca="1" ref="Q1338" ca="1">_xlfn.IFS(J1338="no","no",$B$10="si","si")</f>
        <v>no</v>
      </c>
    </row>
    <row r="1339" spans="1:17" x14ac:dyDescent="0.3">
      <c r="A1339" s="63" t="s">
        <v>5405</v>
      </c>
      <c r="B1339" s="224" t="s">
        <v>44</v>
      </c>
      <c r="C1339" s="225" t="s">
        <v>5406</v>
      </c>
      <c r="D1339" s="38" t="s">
        <v>57</v>
      </c>
      <c r="E1339" s="37" t="s">
        <v>5407</v>
      </c>
      <c r="F1339" s="38" t="s">
        <v>74</v>
      </c>
      <c r="G1339" s="39" t="s">
        <v>10164</v>
      </c>
      <c r="H1339" s="40">
        <v>43473</v>
      </c>
      <c r="I1339" s="41">
        <f>Table16[[#This Row],[Fecha 
de 
expedición]]+1461</f>
        <v>44934</v>
      </c>
      <c r="J1339" s="244" t="str">
        <f t="shared" ca="1" si="64"/>
        <v>no</v>
      </c>
      <c r="K1339" s="8" t="str">
        <f t="shared" ca="1" si="66"/>
        <v/>
      </c>
      <c r="L1339" s="8"/>
      <c r="M1339" s="8" t="str">
        <f t="shared" ca="1" si="65"/>
        <v>si</v>
      </c>
      <c r="Q1339" s="23" t="str" cm="1">
        <f t="array" aca="1" ref="Q1339" ca="1">_xlfn.IFS(J1339="no","no",$B$10="si","si")</f>
        <v>no</v>
      </c>
    </row>
    <row r="1340" spans="1:17" x14ac:dyDescent="0.3">
      <c r="A1340" s="63" t="s">
        <v>5409</v>
      </c>
      <c r="B1340" s="224" t="s">
        <v>44</v>
      </c>
      <c r="C1340" s="225" t="s">
        <v>5410</v>
      </c>
      <c r="D1340" s="38" t="s">
        <v>57</v>
      </c>
      <c r="E1340" s="37" t="s">
        <v>5411</v>
      </c>
      <c r="F1340" s="38" t="s">
        <v>84</v>
      </c>
      <c r="G1340" s="39" t="s">
        <v>5412</v>
      </c>
      <c r="H1340" s="40">
        <v>43473</v>
      </c>
      <c r="I1340" s="41">
        <f>Table16[[#This Row],[Fecha 
de 
expedición]]+1461</f>
        <v>44934</v>
      </c>
      <c r="J1340" s="244" t="str">
        <f t="shared" ca="1" si="64"/>
        <v>no</v>
      </c>
      <c r="K1340" s="8" t="str">
        <f t="shared" ca="1" si="66"/>
        <v/>
      </c>
      <c r="L1340" s="8"/>
      <c r="M1340" s="8" t="str">
        <f t="shared" ca="1" si="65"/>
        <v>si</v>
      </c>
      <c r="Q1340" s="23" t="str" cm="1">
        <f t="array" aca="1" ref="Q1340" ca="1">_xlfn.IFS(J1340="no","no",$B$10="si","si")</f>
        <v>no</v>
      </c>
    </row>
    <row r="1341" spans="1:17" x14ac:dyDescent="0.3">
      <c r="A1341" s="63" t="s">
        <v>5413</v>
      </c>
      <c r="B1341" s="224" t="s">
        <v>44</v>
      </c>
      <c r="C1341" s="225" t="s">
        <v>5414</v>
      </c>
      <c r="D1341" s="38" t="s">
        <v>57</v>
      </c>
      <c r="E1341" s="37" t="s">
        <v>5415</v>
      </c>
      <c r="F1341" s="38" t="s">
        <v>285</v>
      </c>
      <c r="G1341" s="39" t="s">
        <v>10165</v>
      </c>
      <c r="H1341" s="40">
        <v>43473</v>
      </c>
      <c r="I1341" s="41">
        <f>Table16[[#This Row],[Fecha 
de 
expedición]]+1461</f>
        <v>44934</v>
      </c>
      <c r="J1341" s="244" t="str">
        <f t="shared" ca="1" si="64"/>
        <v>no</v>
      </c>
      <c r="K1341" s="8" t="str">
        <f t="shared" ca="1" si="66"/>
        <v/>
      </c>
      <c r="L1341" s="8"/>
      <c r="M1341" s="8" t="str">
        <f t="shared" ca="1" si="65"/>
        <v>si</v>
      </c>
      <c r="Q1341" s="23" t="str" cm="1">
        <f t="array" aca="1" ref="Q1341" ca="1">_xlfn.IFS(J1341="no","no",$B$10="si","si")</f>
        <v>no</v>
      </c>
    </row>
    <row r="1342" spans="1:17" x14ac:dyDescent="0.3">
      <c r="A1342" s="63" t="s">
        <v>5417</v>
      </c>
      <c r="B1342" s="224" t="s">
        <v>44</v>
      </c>
      <c r="C1342" s="225" t="s">
        <v>5418</v>
      </c>
      <c r="D1342" s="38" t="s">
        <v>57</v>
      </c>
      <c r="E1342" s="37" t="s">
        <v>5419</v>
      </c>
      <c r="F1342" s="38" t="s">
        <v>655</v>
      </c>
      <c r="G1342" s="39" t="s">
        <v>5420</v>
      </c>
      <c r="H1342" s="40">
        <v>44923</v>
      </c>
      <c r="I1342" s="41">
        <f>Table16[[#This Row],[Fecha 
de 
expedición]]+1461</f>
        <v>46384</v>
      </c>
      <c r="J1342" s="244" t="str">
        <f t="shared" ca="1" si="64"/>
        <v>si</v>
      </c>
      <c r="K1342" s="8" t="str">
        <f t="shared" ca="1" si="66"/>
        <v/>
      </c>
      <c r="L1342" s="8"/>
      <c r="M1342" s="8" t="str">
        <f t="shared" ca="1" si="65"/>
        <v>no</v>
      </c>
      <c r="Q1342" s="23" t="str" cm="1">
        <f t="array" aca="1" ref="Q1342" ca="1">_xlfn.IFS(J1342="no","no",$B$10="si","si")</f>
        <v>si</v>
      </c>
    </row>
    <row r="1343" spans="1:17" x14ac:dyDescent="0.3">
      <c r="A1343" s="63" t="s">
        <v>5421</v>
      </c>
      <c r="B1343" s="224" t="s">
        <v>44</v>
      </c>
      <c r="C1343" s="225" t="s">
        <v>5422</v>
      </c>
      <c r="D1343" s="38" t="s">
        <v>57</v>
      </c>
      <c r="E1343" s="37"/>
      <c r="F1343" s="38" t="s">
        <v>1035</v>
      </c>
      <c r="G1343" s="39" t="s">
        <v>5423</v>
      </c>
      <c r="H1343" s="40">
        <v>43473</v>
      </c>
      <c r="I1343" s="41">
        <f>Table16[[#This Row],[Fecha 
de 
expedición]]+1461</f>
        <v>44934</v>
      </c>
      <c r="J1343" s="244" t="str">
        <f t="shared" ca="1" si="64"/>
        <v>no</v>
      </c>
      <c r="K1343" s="8" t="str">
        <f t="shared" ca="1" si="66"/>
        <v/>
      </c>
      <c r="L1343" s="8"/>
      <c r="M1343" s="8" t="str">
        <f t="shared" ca="1" si="65"/>
        <v>si</v>
      </c>
      <c r="Q1343" s="23" t="str" cm="1">
        <f t="array" aca="1" ref="Q1343" ca="1">_xlfn.IFS(J1343="no","no",$B$10="si","si")</f>
        <v>no</v>
      </c>
    </row>
    <row r="1344" spans="1:17" x14ac:dyDescent="0.3">
      <c r="A1344" s="63" t="s">
        <v>5424</v>
      </c>
      <c r="B1344" s="224" t="s">
        <v>44</v>
      </c>
      <c r="C1344" s="225" t="s">
        <v>5425</v>
      </c>
      <c r="D1344" s="38" t="s">
        <v>57</v>
      </c>
      <c r="E1344" s="37" t="s">
        <v>5426</v>
      </c>
      <c r="F1344" s="38" t="s">
        <v>709</v>
      </c>
      <c r="G1344" s="39" t="s">
        <v>5427</v>
      </c>
      <c r="H1344" s="40">
        <v>43473</v>
      </c>
      <c r="I1344" s="41">
        <f>Table16[[#This Row],[Fecha 
de 
expedición]]+1461</f>
        <v>44934</v>
      </c>
      <c r="J1344" s="244" t="str">
        <f t="shared" ca="1" si="64"/>
        <v>no</v>
      </c>
      <c r="K1344" s="8" t="str">
        <f t="shared" ca="1" si="66"/>
        <v/>
      </c>
      <c r="L1344" s="8"/>
      <c r="M1344" s="8" t="str">
        <f t="shared" ca="1" si="65"/>
        <v>si</v>
      </c>
      <c r="Q1344" s="23" t="str" cm="1">
        <f t="array" aca="1" ref="Q1344" ca="1">_xlfn.IFS(J1344="no","no",$B$10="si","si")</f>
        <v>no</v>
      </c>
    </row>
    <row r="1345" spans="1:17" x14ac:dyDescent="0.3">
      <c r="A1345" s="63" t="s">
        <v>5428</v>
      </c>
      <c r="B1345" s="224" t="s">
        <v>44</v>
      </c>
      <c r="C1345" s="225" t="s">
        <v>5429</v>
      </c>
      <c r="D1345" s="38" t="s">
        <v>57</v>
      </c>
      <c r="E1345" s="37" t="s">
        <v>5430</v>
      </c>
      <c r="F1345" s="38" t="s">
        <v>5431</v>
      </c>
      <c r="G1345" s="39" t="s">
        <v>5432</v>
      </c>
      <c r="H1345" s="40">
        <v>43473</v>
      </c>
      <c r="I1345" s="41">
        <f>Table16[[#This Row],[Fecha 
de 
expedición]]+1461</f>
        <v>44934</v>
      </c>
      <c r="J1345" s="244" t="str">
        <f t="shared" ca="1" si="64"/>
        <v>no</v>
      </c>
      <c r="K1345" s="8" t="str">
        <f t="shared" ca="1" si="66"/>
        <v/>
      </c>
      <c r="L1345" s="8"/>
      <c r="M1345" s="8" t="str">
        <f t="shared" ca="1" si="65"/>
        <v>si</v>
      </c>
      <c r="Q1345" s="23" t="str" cm="1">
        <f t="array" aca="1" ref="Q1345" ca="1">_xlfn.IFS(J1345="no","no",$B$10="si","si")</f>
        <v>no</v>
      </c>
    </row>
    <row r="1346" spans="1:17" x14ac:dyDescent="0.3">
      <c r="A1346" s="63" t="s">
        <v>5433</v>
      </c>
      <c r="B1346" s="224" t="s">
        <v>44</v>
      </c>
      <c r="C1346" s="225" t="s">
        <v>5434</v>
      </c>
      <c r="D1346" s="38" t="s">
        <v>57</v>
      </c>
      <c r="E1346" s="37" t="s">
        <v>5435</v>
      </c>
      <c r="F1346" s="38" t="s">
        <v>448</v>
      </c>
      <c r="G1346" s="39" t="s">
        <v>5436</v>
      </c>
      <c r="H1346" s="40">
        <v>43473</v>
      </c>
      <c r="I1346" s="41">
        <f>Table16[[#This Row],[Fecha 
de 
expedición]]+1461</f>
        <v>44934</v>
      </c>
      <c r="J1346" s="244" t="str">
        <f t="shared" ca="1" si="64"/>
        <v>no</v>
      </c>
      <c r="K1346" s="8" t="str">
        <f t="shared" ca="1" si="66"/>
        <v/>
      </c>
      <c r="L1346" s="8"/>
      <c r="M1346" s="8" t="str">
        <f t="shared" ca="1" si="65"/>
        <v>si</v>
      </c>
      <c r="Q1346" s="23" t="str" cm="1">
        <f t="array" aca="1" ref="Q1346" ca="1">_xlfn.IFS(J1346="no","no",$B$10="si","si")</f>
        <v>no</v>
      </c>
    </row>
    <row r="1347" spans="1:17" x14ac:dyDescent="0.3">
      <c r="A1347" s="63" t="s">
        <v>5437</v>
      </c>
      <c r="B1347" s="224" t="s">
        <v>44</v>
      </c>
      <c r="C1347" s="225" t="s">
        <v>5438</v>
      </c>
      <c r="D1347" s="38" t="s">
        <v>57</v>
      </c>
      <c r="E1347" s="37" t="s">
        <v>5439</v>
      </c>
      <c r="F1347" s="38" t="s">
        <v>844</v>
      </c>
      <c r="G1347" s="39" t="s">
        <v>5440</v>
      </c>
      <c r="H1347" s="40">
        <v>43479</v>
      </c>
      <c r="I1347" s="41">
        <f>Table16[[#This Row],[Fecha 
de 
expedición]]+1461</f>
        <v>44940</v>
      </c>
      <c r="J1347" s="244" t="str">
        <f t="shared" ca="1" si="64"/>
        <v>no</v>
      </c>
      <c r="K1347" s="8" t="str">
        <f t="shared" ca="1" si="66"/>
        <v/>
      </c>
      <c r="L1347" s="8"/>
      <c r="M1347" s="8" t="str">
        <f t="shared" ca="1" si="65"/>
        <v>si</v>
      </c>
      <c r="Q1347" s="23" t="str" cm="1">
        <f t="array" aca="1" ref="Q1347" ca="1">_xlfn.IFS(J1347="no","no",$B$10="si","si")</f>
        <v>no</v>
      </c>
    </row>
    <row r="1348" spans="1:17" x14ac:dyDescent="0.3">
      <c r="A1348" s="63" t="s">
        <v>5441</v>
      </c>
      <c r="B1348" s="224" t="s">
        <v>44</v>
      </c>
      <c r="C1348" s="225" t="s">
        <v>5442</v>
      </c>
      <c r="D1348" s="38" t="s">
        <v>57</v>
      </c>
      <c r="E1348" s="37" t="s">
        <v>5443</v>
      </c>
      <c r="F1348" s="38" t="s">
        <v>262</v>
      </c>
      <c r="G1348" s="39" t="s">
        <v>5444</v>
      </c>
      <c r="H1348" s="40">
        <v>43479</v>
      </c>
      <c r="I1348" s="41">
        <f>Table16[[#This Row],[Fecha 
de 
expedición]]+1461</f>
        <v>44940</v>
      </c>
      <c r="J1348" s="244" t="str">
        <f t="shared" ca="1" si="64"/>
        <v>no</v>
      </c>
      <c r="K1348" s="8" t="str">
        <f t="shared" ca="1" si="66"/>
        <v/>
      </c>
      <c r="L1348" s="8"/>
      <c r="M1348" s="8" t="str">
        <f t="shared" ca="1" si="65"/>
        <v>si</v>
      </c>
      <c r="Q1348" s="23" t="str" cm="1">
        <f t="array" aca="1" ref="Q1348" ca="1">_xlfn.IFS(J1348="no","no",$B$10="si","si")</f>
        <v>no</v>
      </c>
    </row>
    <row r="1349" spans="1:17" x14ac:dyDescent="0.3">
      <c r="A1349" s="63" t="s">
        <v>5445</v>
      </c>
      <c r="B1349" s="224" t="s">
        <v>44</v>
      </c>
      <c r="C1349" s="225" t="s">
        <v>5446</v>
      </c>
      <c r="D1349" s="38" t="s">
        <v>57</v>
      </c>
      <c r="E1349" s="37" t="s">
        <v>5447</v>
      </c>
      <c r="F1349" s="38" t="s">
        <v>74</v>
      </c>
      <c r="G1349" s="39" t="s">
        <v>5448</v>
      </c>
      <c r="H1349" s="40">
        <v>43479</v>
      </c>
      <c r="I1349" s="41">
        <f>Table16[[#This Row],[Fecha 
de 
expedición]]+1461</f>
        <v>44940</v>
      </c>
      <c r="J1349" s="244" t="str">
        <f t="shared" ca="1" si="64"/>
        <v>no</v>
      </c>
      <c r="K1349" s="8" t="str">
        <f t="shared" ca="1" si="66"/>
        <v/>
      </c>
      <c r="L1349" s="8"/>
      <c r="M1349" s="8" t="str">
        <f t="shared" ca="1" si="65"/>
        <v>si</v>
      </c>
      <c r="Q1349" s="23" t="str" cm="1">
        <f t="array" aca="1" ref="Q1349" ca="1">_xlfn.IFS(J1349="no","no",$B$10="si","si")</f>
        <v>no</v>
      </c>
    </row>
    <row r="1350" spans="1:17" x14ac:dyDescent="0.3">
      <c r="A1350" s="63" t="s">
        <v>5449</v>
      </c>
      <c r="B1350" s="224" t="s">
        <v>44</v>
      </c>
      <c r="C1350" s="225" t="s">
        <v>5450</v>
      </c>
      <c r="D1350" s="38" t="s">
        <v>46</v>
      </c>
      <c r="E1350" s="37" t="s">
        <v>5451</v>
      </c>
      <c r="F1350" s="38" t="s">
        <v>119</v>
      </c>
      <c r="G1350" s="39" t="s">
        <v>5452</v>
      </c>
      <c r="H1350" s="40">
        <v>43479</v>
      </c>
      <c r="I1350" s="41">
        <f>Table16[[#This Row],[Fecha 
de 
expedición]]+1461</f>
        <v>44940</v>
      </c>
      <c r="J1350" s="244" t="str">
        <f t="shared" ca="1" si="64"/>
        <v>no</v>
      </c>
      <c r="K1350" s="8" t="str">
        <f t="shared" ca="1" si="66"/>
        <v/>
      </c>
      <c r="L1350" s="8"/>
      <c r="M1350" s="8" t="str">
        <f t="shared" ca="1" si="65"/>
        <v>si</v>
      </c>
      <c r="Q1350" s="23" t="str" cm="1">
        <f t="array" aca="1" ref="Q1350" ca="1">_xlfn.IFS(J1350="no","no",$B$10="si","si")</f>
        <v>no</v>
      </c>
    </row>
    <row r="1351" spans="1:17" x14ac:dyDescent="0.3">
      <c r="A1351" s="63" t="s">
        <v>5453</v>
      </c>
      <c r="B1351" s="224" t="s">
        <v>44</v>
      </c>
      <c r="C1351" s="225" t="s">
        <v>5454</v>
      </c>
      <c r="D1351" s="38" t="s">
        <v>57</v>
      </c>
      <c r="E1351" s="37" t="s">
        <v>5455</v>
      </c>
      <c r="F1351" s="38" t="s">
        <v>655</v>
      </c>
      <c r="G1351" s="39" t="s">
        <v>5456</v>
      </c>
      <c r="H1351" s="40">
        <v>43479</v>
      </c>
      <c r="I1351" s="41">
        <f>Table16[[#This Row],[Fecha 
de 
expedición]]+1461</f>
        <v>44940</v>
      </c>
      <c r="J1351" s="244" t="str">
        <f t="shared" ca="1" si="64"/>
        <v>no</v>
      </c>
      <c r="K1351" s="8" t="str">
        <f t="shared" ca="1" si="66"/>
        <v/>
      </c>
      <c r="L1351" s="8"/>
      <c r="M1351" s="8" t="str">
        <f t="shared" ca="1" si="65"/>
        <v>si</v>
      </c>
      <c r="Q1351" s="23" t="str" cm="1">
        <f t="array" aca="1" ref="Q1351" ca="1">_xlfn.IFS(J1351="no","no",$B$10="si","si")</f>
        <v>no</v>
      </c>
    </row>
    <row r="1352" spans="1:17" x14ac:dyDescent="0.3">
      <c r="A1352" s="63" t="s">
        <v>5457</v>
      </c>
      <c r="B1352" s="224" t="s">
        <v>44</v>
      </c>
      <c r="C1352" s="225" t="s">
        <v>5458</v>
      </c>
      <c r="D1352" s="38" t="s">
        <v>57</v>
      </c>
      <c r="E1352" s="37" t="s">
        <v>5459</v>
      </c>
      <c r="F1352" s="38" t="s">
        <v>124</v>
      </c>
      <c r="G1352" s="39" t="s">
        <v>5460</v>
      </c>
      <c r="H1352" s="40">
        <v>43479</v>
      </c>
      <c r="I1352" s="41">
        <f>Table16[[#This Row],[Fecha 
de 
expedición]]+1461</f>
        <v>44940</v>
      </c>
      <c r="J1352" s="244" t="str">
        <f t="shared" ca="1" si="64"/>
        <v>no</v>
      </c>
      <c r="K1352" s="8" t="str">
        <f t="shared" ca="1" si="66"/>
        <v/>
      </c>
      <c r="L1352" s="8"/>
      <c r="M1352" s="8" t="str">
        <f t="shared" ca="1" si="65"/>
        <v>si</v>
      </c>
      <c r="Q1352" s="23" t="str" cm="1">
        <f t="array" aca="1" ref="Q1352" ca="1">_xlfn.IFS(J1352="no","no",$B$10="si","si")</f>
        <v>no</v>
      </c>
    </row>
    <row r="1353" spans="1:17" x14ac:dyDescent="0.3">
      <c r="A1353" s="63" t="s">
        <v>5461</v>
      </c>
      <c r="B1353" s="224" t="s">
        <v>44</v>
      </c>
      <c r="C1353" s="225" t="s">
        <v>5462</v>
      </c>
      <c r="D1353" s="38" t="s">
        <v>57</v>
      </c>
      <c r="E1353" s="37" t="s">
        <v>5463</v>
      </c>
      <c r="F1353" s="38" t="s">
        <v>84</v>
      </c>
      <c r="G1353" s="39" t="s">
        <v>5464</v>
      </c>
      <c r="H1353" s="40">
        <v>43479</v>
      </c>
      <c r="I1353" s="41">
        <f>Table16[[#This Row],[Fecha 
de 
expedición]]+1461</f>
        <v>44940</v>
      </c>
      <c r="J1353" s="244" t="str">
        <f t="shared" ca="1" si="64"/>
        <v>no</v>
      </c>
      <c r="K1353" s="8" t="str">
        <f t="shared" ca="1" si="66"/>
        <v/>
      </c>
      <c r="L1353" s="8"/>
      <c r="M1353" s="8" t="str">
        <f t="shared" ca="1" si="65"/>
        <v>si</v>
      </c>
      <c r="Q1353" s="23" t="str" cm="1">
        <f t="array" aca="1" ref="Q1353" ca="1">_xlfn.IFS(J1353="no","no",$B$10="si","si")</f>
        <v>no</v>
      </c>
    </row>
    <row r="1354" spans="1:17" x14ac:dyDescent="0.3">
      <c r="A1354" s="63" t="s">
        <v>5465</v>
      </c>
      <c r="B1354" s="224" t="s">
        <v>44</v>
      </c>
      <c r="C1354" s="225" t="s">
        <v>5466</v>
      </c>
      <c r="D1354" s="38" t="s">
        <v>46</v>
      </c>
      <c r="E1354" s="37" t="s">
        <v>5467</v>
      </c>
      <c r="F1354" s="38" t="s">
        <v>267</v>
      </c>
      <c r="G1354" s="39" t="s">
        <v>5468</v>
      </c>
      <c r="H1354" s="40">
        <v>44910</v>
      </c>
      <c r="I1354" s="41">
        <f>Table16[[#This Row],[Fecha 
de 
expedición]]+1461</f>
        <v>46371</v>
      </c>
      <c r="J1354" s="244" t="str">
        <f t="shared" ca="1" si="64"/>
        <v>si</v>
      </c>
      <c r="K1354" s="8" t="str">
        <f t="shared" ca="1" si="66"/>
        <v/>
      </c>
      <c r="L1354" s="8"/>
      <c r="M1354" s="8" t="str">
        <f t="shared" ca="1" si="65"/>
        <v>no</v>
      </c>
      <c r="Q1354" s="23" t="str" cm="1">
        <f t="array" aca="1" ref="Q1354" ca="1">_xlfn.IFS(J1354="no","no",$B$10="si","si")</f>
        <v>si</v>
      </c>
    </row>
    <row r="1355" spans="1:17" x14ac:dyDescent="0.3">
      <c r="A1355" s="64" t="s">
        <v>5469</v>
      </c>
      <c r="B1355" s="224" t="s">
        <v>44</v>
      </c>
      <c r="C1355" s="225" t="s">
        <v>5470</v>
      </c>
      <c r="D1355" s="38" t="s">
        <v>57</v>
      </c>
      <c r="E1355" s="37" t="s">
        <v>5471</v>
      </c>
      <c r="F1355" s="38" t="s">
        <v>74</v>
      </c>
      <c r="G1355" s="39" t="s">
        <v>5472</v>
      </c>
      <c r="H1355" s="40">
        <v>43490</v>
      </c>
      <c r="I1355" s="41">
        <f>Table16[[#This Row],[Fecha 
de 
expedición]]+1461</f>
        <v>44951</v>
      </c>
      <c r="J1355" s="244" t="str">
        <f t="shared" ca="1" si="64"/>
        <v>no</v>
      </c>
      <c r="K1355" s="8" t="str">
        <f t="shared" ca="1" si="66"/>
        <v/>
      </c>
      <c r="L1355" s="8"/>
      <c r="M1355" s="8" t="str">
        <f t="shared" ca="1" si="65"/>
        <v>si</v>
      </c>
      <c r="Q1355" s="23" t="str" cm="1">
        <f t="array" aca="1" ref="Q1355" ca="1">_xlfn.IFS(J1355="no","no",$B$10="si","si")</f>
        <v>no</v>
      </c>
    </row>
    <row r="1356" spans="1:17" x14ac:dyDescent="0.3">
      <c r="A1356" s="63" t="s">
        <v>5473</v>
      </c>
      <c r="B1356" s="224" t="s">
        <v>44</v>
      </c>
      <c r="C1356" s="225" t="s">
        <v>5474</v>
      </c>
      <c r="D1356" s="38" t="s">
        <v>57</v>
      </c>
      <c r="E1356" s="37" t="s">
        <v>5475</v>
      </c>
      <c r="F1356" s="38" t="s">
        <v>74</v>
      </c>
      <c r="G1356" s="39" t="s">
        <v>5476</v>
      </c>
      <c r="H1356" s="40">
        <v>43490</v>
      </c>
      <c r="I1356" s="41">
        <f>Table16[[#This Row],[Fecha 
de 
expedición]]+1461</f>
        <v>44951</v>
      </c>
      <c r="J1356" s="244" t="str">
        <f t="shared" ca="1" si="64"/>
        <v>no</v>
      </c>
      <c r="K1356" s="8" t="str">
        <f t="shared" ca="1" si="66"/>
        <v/>
      </c>
      <c r="L1356" s="8"/>
      <c r="M1356" s="8" t="str">
        <f t="shared" ca="1" si="65"/>
        <v>si</v>
      </c>
      <c r="Q1356" s="23" t="str" cm="1">
        <f t="array" aca="1" ref="Q1356" ca="1">_xlfn.IFS(J1356="no","no",$B$10="si","si")</f>
        <v>no</v>
      </c>
    </row>
    <row r="1357" spans="1:17" x14ac:dyDescent="0.3">
      <c r="A1357" s="63" t="s">
        <v>5477</v>
      </c>
      <c r="B1357" s="224" t="s">
        <v>44</v>
      </c>
      <c r="C1357" s="225" t="s">
        <v>5478</v>
      </c>
      <c r="D1357" s="38" t="s">
        <v>57</v>
      </c>
      <c r="E1357" s="37" t="s">
        <v>5479</v>
      </c>
      <c r="F1357" s="38" t="s">
        <v>168</v>
      </c>
      <c r="G1357" s="39" t="s">
        <v>5480</v>
      </c>
      <c r="H1357" s="40">
        <v>43490</v>
      </c>
      <c r="I1357" s="41">
        <f>Table16[[#This Row],[Fecha 
de 
expedición]]+1461</f>
        <v>44951</v>
      </c>
      <c r="J1357" s="244" t="str">
        <f t="shared" ca="1" si="64"/>
        <v>no</v>
      </c>
      <c r="K1357" s="8" t="str">
        <f t="shared" ca="1" si="66"/>
        <v/>
      </c>
      <c r="L1357" s="8"/>
      <c r="M1357" s="8" t="str">
        <f t="shared" ca="1" si="65"/>
        <v>si</v>
      </c>
      <c r="Q1357" s="23" t="str" cm="1">
        <f t="array" aca="1" ref="Q1357" ca="1">_xlfn.IFS(J1357="no","no",$B$10="si","si")</f>
        <v>no</v>
      </c>
    </row>
    <row r="1358" spans="1:17" x14ac:dyDescent="0.3">
      <c r="A1358" s="63" t="s">
        <v>5481</v>
      </c>
      <c r="B1358" s="224" t="s">
        <v>44</v>
      </c>
      <c r="C1358" s="225" t="s">
        <v>5482</v>
      </c>
      <c r="D1358" s="38" t="s">
        <v>46</v>
      </c>
      <c r="E1358" s="37" t="s">
        <v>5483</v>
      </c>
      <c r="F1358" s="38" t="s">
        <v>453</v>
      </c>
      <c r="G1358" s="39" t="s">
        <v>10171</v>
      </c>
      <c r="H1358" s="40">
        <v>43490</v>
      </c>
      <c r="I1358" s="41">
        <f>Table16[[#This Row],[Fecha 
de 
expedición]]+1461</f>
        <v>44951</v>
      </c>
      <c r="J1358" s="244" t="str">
        <f t="shared" ca="1" si="64"/>
        <v>no</v>
      </c>
      <c r="K1358" s="8" t="str">
        <f t="shared" ca="1" si="66"/>
        <v/>
      </c>
      <c r="L1358" s="8"/>
      <c r="M1358" s="8" t="str">
        <f t="shared" ca="1" si="65"/>
        <v>si</v>
      </c>
      <c r="Q1358" s="23" t="str" cm="1">
        <f t="array" aca="1" ref="Q1358" ca="1">_xlfn.IFS(J1358="no","no",$B$10="si","si")</f>
        <v>no</v>
      </c>
    </row>
    <row r="1359" spans="1:17" x14ac:dyDescent="0.3">
      <c r="A1359" s="63" t="s">
        <v>5485</v>
      </c>
      <c r="B1359" s="224" t="s">
        <v>44</v>
      </c>
      <c r="C1359" s="225" t="s">
        <v>5486</v>
      </c>
      <c r="D1359" s="38" t="s">
        <v>57</v>
      </c>
      <c r="E1359" s="37" t="s">
        <v>5487</v>
      </c>
      <c r="F1359" s="38" t="s">
        <v>709</v>
      </c>
      <c r="G1359" s="39" t="s">
        <v>5488</v>
      </c>
      <c r="H1359" s="40">
        <v>43490</v>
      </c>
      <c r="I1359" s="41">
        <f>Table16[[#This Row],[Fecha 
de 
expedición]]+1461</f>
        <v>44951</v>
      </c>
      <c r="J1359" s="244" t="str">
        <f t="shared" ca="1" si="64"/>
        <v>no</v>
      </c>
      <c r="K1359" s="8" t="str">
        <f t="shared" ca="1" si="66"/>
        <v/>
      </c>
      <c r="L1359" s="8"/>
      <c r="M1359" s="8" t="str">
        <f t="shared" ca="1" si="65"/>
        <v>si</v>
      </c>
      <c r="Q1359" s="23" t="str" cm="1">
        <f t="array" aca="1" ref="Q1359" ca="1">_xlfn.IFS(J1359="no","no",$B$10="si","si")</f>
        <v>no</v>
      </c>
    </row>
    <row r="1360" spans="1:17" x14ac:dyDescent="0.3">
      <c r="A1360" s="63" t="s">
        <v>5489</v>
      </c>
      <c r="B1360" s="224" t="s">
        <v>44</v>
      </c>
      <c r="C1360" s="225" t="s">
        <v>5490</v>
      </c>
      <c r="D1360" s="38" t="s">
        <v>57</v>
      </c>
      <c r="E1360" s="49"/>
      <c r="F1360" s="38" t="s">
        <v>129</v>
      </c>
      <c r="G1360" s="39" t="s">
        <v>5491</v>
      </c>
      <c r="H1360" s="40">
        <v>43490</v>
      </c>
      <c r="I1360" s="41">
        <f>Table16[[#This Row],[Fecha 
de 
expedición]]+1461</f>
        <v>44951</v>
      </c>
      <c r="J1360" s="244" t="str">
        <f t="shared" ca="1" si="64"/>
        <v>no</v>
      </c>
      <c r="K1360" s="8" t="str">
        <f t="shared" ca="1" si="66"/>
        <v/>
      </c>
      <c r="L1360" s="8"/>
      <c r="M1360" s="8" t="str">
        <f t="shared" ca="1" si="65"/>
        <v>si</v>
      </c>
      <c r="Q1360" s="23" t="str" cm="1">
        <f t="array" aca="1" ref="Q1360" ca="1">_xlfn.IFS(J1360="no","no",$B$10="si","si")</f>
        <v>no</v>
      </c>
    </row>
    <row r="1361" spans="1:17" x14ac:dyDescent="0.3">
      <c r="A1361" s="63" t="s">
        <v>5492</v>
      </c>
      <c r="B1361" s="224" t="s">
        <v>44</v>
      </c>
      <c r="C1361" s="225" t="s">
        <v>5493</v>
      </c>
      <c r="D1361" s="38" t="s">
        <v>57</v>
      </c>
      <c r="E1361" s="37" t="s">
        <v>5494</v>
      </c>
      <c r="F1361" s="38" t="s">
        <v>53</v>
      </c>
      <c r="G1361" s="39" t="s">
        <v>5495</v>
      </c>
      <c r="H1361" s="40">
        <v>43490</v>
      </c>
      <c r="I1361" s="41">
        <f>Table16[[#This Row],[Fecha 
de 
expedición]]+1461</f>
        <v>44951</v>
      </c>
      <c r="J1361" s="244" t="str">
        <f t="shared" ref="J1361:J1424" ca="1" si="67">IF(I1361&gt;=TODAY(),"si","no")</f>
        <v>no</v>
      </c>
      <c r="K1361" s="8" t="str">
        <f t="shared" ca="1" si="66"/>
        <v/>
      </c>
      <c r="L1361" s="8"/>
      <c r="M1361" s="8" t="str">
        <f t="shared" ref="M1361:M1424" ca="1" si="68">IF(AND(J1361="no",$B$10="si"),"si","no")</f>
        <v>si</v>
      </c>
      <c r="Q1361" s="23" t="str" cm="1">
        <f t="array" aca="1" ref="Q1361" ca="1">_xlfn.IFS(J1361="no","no",$B$10="si","si")</f>
        <v>no</v>
      </c>
    </row>
    <row r="1362" spans="1:17" x14ac:dyDescent="0.3">
      <c r="A1362" s="63" t="s">
        <v>5496</v>
      </c>
      <c r="B1362" s="224" t="s">
        <v>44</v>
      </c>
      <c r="C1362" s="225" t="s">
        <v>5497</v>
      </c>
      <c r="D1362" s="38" t="s">
        <v>57</v>
      </c>
      <c r="E1362" s="37" t="s">
        <v>10172</v>
      </c>
      <c r="F1362" s="38" t="s">
        <v>325</v>
      </c>
      <c r="G1362" s="39" t="s">
        <v>10173</v>
      </c>
      <c r="H1362" s="40">
        <v>43490</v>
      </c>
      <c r="I1362" s="41">
        <f>Table16[[#This Row],[Fecha 
de 
expedición]]+1461</f>
        <v>44951</v>
      </c>
      <c r="J1362" s="244" t="str">
        <f t="shared" ca="1" si="67"/>
        <v>no</v>
      </c>
      <c r="K1362" s="8" t="str">
        <f t="shared" ca="1" si="66"/>
        <v/>
      </c>
      <c r="L1362" s="8"/>
      <c r="M1362" s="8" t="str">
        <f t="shared" ca="1" si="68"/>
        <v>si</v>
      </c>
      <c r="Q1362" s="23" t="str" cm="1">
        <f t="array" aca="1" ref="Q1362" ca="1">_xlfn.IFS(J1362="no","no",$B$10="si","si")</f>
        <v>no</v>
      </c>
    </row>
    <row r="1363" spans="1:17" x14ac:dyDescent="0.3">
      <c r="A1363" s="63" t="s">
        <v>5500</v>
      </c>
      <c r="B1363" s="224" t="s">
        <v>44</v>
      </c>
      <c r="C1363" s="225" t="s">
        <v>5501</v>
      </c>
      <c r="D1363" s="38" t="s">
        <v>57</v>
      </c>
      <c r="E1363" s="37" t="s">
        <v>5502</v>
      </c>
      <c r="F1363" s="38" t="s">
        <v>89</v>
      </c>
      <c r="G1363" s="39" t="s">
        <v>5503</v>
      </c>
      <c r="H1363" s="40">
        <v>43490</v>
      </c>
      <c r="I1363" s="41">
        <f>Table16[[#This Row],[Fecha 
de 
expedición]]+1461</f>
        <v>44951</v>
      </c>
      <c r="J1363" s="244" t="str">
        <f t="shared" ca="1" si="67"/>
        <v>no</v>
      </c>
      <c r="K1363" s="8" t="str">
        <f t="shared" ca="1" si="66"/>
        <v/>
      </c>
      <c r="L1363" s="8"/>
      <c r="M1363" s="8" t="str">
        <f t="shared" ca="1" si="68"/>
        <v>si</v>
      </c>
      <c r="Q1363" s="23" t="str" cm="1">
        <f t="array" aca="1" ref="Q1363" ca="1">_xlfn.IFS(J1363="no","no",$B$10="si","si")</f>
        <v>no</v>
      </c>
    </row>
    <row r="1364" spans="1:17" x14ac:dyDescent="0.3">
      <c r="A1364" s="63" t="s">
        <v>5504</v>
      </c>
      <c r="B1364" s="224" t="s">
        <v>44</v>
      </c>
      <c r="C1364" s="225" t="s">
        <v>5505</v>
      </c>
      <c r="D1364" s="38" t="s">
        <v>57</v>
      </c>
      <c r="E1364" s="37" t="s">
        <v>5506</v>
      </c>
      <c r="F1364" s="38" t="s">
        <v>74</v>
      </c>
      <c r="G1364" s="39" t="s">
        <v>5507</v>
      </c>
      <c r="H1364" s="40">
        <v>43490</v>
      </c>
      <c r="I1364" s="41">
        <f>Table16[[#This Row],[Fecha 
de 
expedición]]+1461</f>
        <v>44951</v>
      </c>
      <c r="J1364" s="244" t="str">
        <f t="shared" ca="1" si="67"/>
        <v>no</v>
      </c>
      <c r="K1364" s="8" t="str">
        <f t="shared" ca="1" si="66"/>
        <v/>
      </c>
      <c r="L1364" s="8"/>
      <c r="M1364" s="8" t="str">
        <f t="shared" ca="1" si="68"/>
        <v>si</v>
      </c>
      <c r="Q1364" s="23" t="str" cm="1">
        <f t="array" aca="1" ref="Q1364" ca="1">_xlfn.IFS(J1364="no","no",$B$10="si","si")</f>
        <v>no</v>
      </c>
    </row>
    <row r="1365" spans="1:17" x14ac:dyDescent="0.3">
      <c r="A1365" s="63" t="s">
        <v>5508</v>
      </c>
      <c r="B1365" s="224" t="s">
        <v>44</v>
      </c>
      <c r="C1365" s="225" t="s">
        <v>5509</v>
      </c>
      <c r="D1365" s="38" t="s">
        <v>57</v>
      </c>
      <c r="E1365" s="37" t="s">
        <v>5510</v>
      </c>
      <c r="F1365" s="38" t="s">
        <v>74</v>
      </c>
      <c r="G1365" s="39" t="s">
        <v>5511</v>
      </c>
      <c r="H1365" s="40">
        <v>43490</v>
      </c>
      <c r="I1365" s="41">
        <f>Table16[[#This Row],[Fecha 
de 
expedición]]+1461</f>
        <v>44951</v>
      </c>
      <c r="J1365" s="244" t="str">
        <f t="shared" ca="1" si="67"/>
        <v>no</v>
      </c>
      <c r="K1365" s="8" t="str">
        <f t="shared" ca="1" si="66"/>
        <v/>
      </c>
      <c r="L1365" s="8"/>
      <c r="M1365" s="8" t="str">
        <f t="shared" ca="1" si="68"/>
        <v>si</v>
      </c>
      <c r="Q1365" s="23" t="str" cm="1">
        <f t="array" aca="1" ref="Q1365" ca="1">_xlfn.IFS(J1365="no","no",$B$10="si","si")</f>
        <v>no</v>
      </c>
    </row>
    <row r="1366" spans="1:17" x14ac:dyDescent="0.3">
      <c r="A1366" s="63" t="s">
        <v>5512</v>
      </c>
      <c r="B1366" s="224" t="s">
        <v>44</v>
      </c>
      <c r="C1366" s="225" t="s">
        <v>5513</v>
      </c>
      <c r="D1366" s="38" t="s">
        <v>46</v>
      </c>
      <c r="E1366" s="37" t="s">
        <v>5514</v>
      </c>
      <c r="F1366" s="38" t="s">
        <v>74</v>
      </c>
      <c r="G1366" s="39" t="s">
        <v>5515</v>
      </c>
      <c r="H1366" s="40">
        <v>43490</v>
      </c>
      <c r="I1366" s="41">
        <f>Table16[[#This Row],[Fecha 
de 
expedición]]+1461</f>
        <v>44951</v>
      </c>
      <c r="J1366" s="244" t="str">
        <f t="shared" ca="1" si="67"/>
        <v>no</v>
      </c>
      <c r="K1366" s="8" t="str">
        <f t="shared" ca="1" si="66"/>
        <v/>
      </c>
      <c r="L1366" s="8"/>
      <c r="M1366" s="8" t="str">
        <f t="shared" ca="1" si="68"/>
        <v>si</v>
      </c>
      <c r="Q1366" s="23" t="str" cm="1">
        <f t="array" aca="1" ref="Q1366" ca="1">_xlfn.IFS(J1366="no","no",$B$10="si","si")</f>
        <v>no</v>
      </c>
    </row>
    <row r="1367" spans="1:17" x14ac:dyDescent="0.3">
      <c r="A1367" s="63" t="s">
        <v>5516</v>
      </c>
      <c r="B1367" s="224" t="s">
        <v>44</v>
      </c>
      <c r="C1367" s="225" t="s">
        <v>5517</v>
      </c>
      <c r="D1367" s="38" t="s">
        <v>57</v>
      </c>
      <c r="E1367" s="37" t="s">
        <v>5518</v>
      </c>
      <c r="F1367" s="38" t="s">
        <v>929</v>
      </c>
      <c r="G1367" s="39" t="s">
        <v>5519</v>
      </c>
      <c r="H1367" s="40">
        <v>43495</v>
      </c>
      <c r="I1367" s="41">
        <f>Table16[[#This Row],[Fecha 
de 
expedición]]+1461</f>
        <v>44956</v>
      </c>
      <c r="J1367" s="244" t="str">
        <f t="shared" ca="1" si="67"/>
        <v>no</v>
      </c>
      <c r="K1367" s="8" t="str">
        <f t="shared" ca="1" si="66"/>
        <v/>
      </c>
      <c r="L1367" s="8"/>
      <c r="M1367" s="8" t="str">
        <f t="shared" ca="1" si="68"/>
        <v>si</v>
      </c>
      <c r="Q1367" s="23" t="str" cm="1">
        <f t="array" aca="1" ref="Q1367" ca="1">_xlfn.IFS(J1367="no","no",$B$10="si","si")</f>
        <v>no</v>
      </c>
    </row>
    <row r="1368" spans="1:17" x14ac:dyDescent="0.3">
      <c r="A1368" s="63" t="s">
        <v>5520</v>
      </c>
      <c r="B1368" s="224" t="s">
        <v>44</v>
      </c>
      <c r="C1368" s="225" t="s">
        <v>5521</v>
      </c>
      <c r="D1368" s="38" t="s">
        <v>57</v>
      </c>
      <c r="E1368" s="37" t="s">
        <v>5522</v>
      </c>
      <c r="F1368" s="38" t="s">
        <v>89</v>
      </c>
      <c r="G1368" s="39" t="s">
        <v>5523</v>
      </c>
      <c r="H1368" s="40">
        <v>43495</v>
      </c>
      <c r="I1368" s="41">
        <f>Table16[[#This Row],[Fecha 
de 
expedición]]+1461</f>
        <v>44956</v>
      </c>
      <c r="J1368" s="244" t="str">
        <f t="shared" ca="1" si="67"/>
        <v>no</v>
      </c>
      <c r="K1368" s="8" t="str">
        <f t="shared" ca="1" si="66"/>
        <v/>
      </c>
      <c r="L1368" s="8"/>
      <c r="M1368" s="8" t="str">
        <f t="shared" ca="1" si="68"/>
        <v>si</v>
      </c>
      <c r="Q1368" s="23" t="str" cm="1">
        <f t="array" aca="1" ref="Q1368" ca="1">_xlfn.IFS(J1368="no","no",$B$10="si","si")</f>
        <v>no</v>
      </c>
    </row>
    <row r="1369" spans="1:17" x14ac:dyDescent="0.3">
      <c r="A1369" s="63" t="s">
        <v>5524</v>
      </c>
      <c r="B1369" s="224" t="s">
        <v>44</v>
      </c>
      <c r="C1369" s="225" t="s">
        <v>5525</v>
      </c>
      <c r="D1369" s="38" t="s">
        <v>57</v>
      </c>
      <c r="E1369" s="37" t="s">
        <v>5526</v>
      </c>
      <c r="F1369" s="38" t="s">
        <v>425</v>
      </c>
      <c r="G1369" s="39" t="s">
        <v>5527</v>
      </c>
      <c r="H1369" s="40">
        <v>43495</v>
      </c>
      <c r="I1369" s="41">
        <f>Table16[[#This Row],[Fecha 
de 
expedición]]+1461</f>
        <v>44956</v>
      </c>
      <c r="J1369" s="244" t="str">
        <f t="shared" ca="1" si="67"/>
        <v>no</v>
      </c>
      <c r="K1369" s="8" t="str">
        <f t="shared" ca="1" si="66"/>
        <v/>
      </c>
      <c r="L1369" s="8"/>
      <c r="M1369" s="8" t="str">
        <f t="shared" ca="1" si="68"/>
        <v>si</v>
      </c>
      <c r="Q1369" s="23" t="str" cm="1">
        <f t="array" aca="1" ref="Q1369" ca="1">_xlfn.IFS(J1369="no","no",$B$10="si","si")</f>
        <v>no</v>
      </c>
    </row>
    <row r="1370" spans="1:17" x14ac:dyDescent="0.3">
      <c r="A1370" s="63" t="s">
        <v>5528</v>
      </c>
      <c r="B1370" s="224" t="s">
        <v>44</v>
      </c>
      <c r="C1370" s="225" t="s">
        <v>5529</v>
      </c>
      <c r="D1370" s="38" t="s">
        <v>57</v>
      </c>
      <c r="E1370" s="37" t="s">
        <v>5530</v>
      </c>
      <c r="F1370" s="38" t="s">
        <v>704</v>
      </c>
      <c r="G1370" s="39" t="s">
        <v>5531</v>
      </c>
      <c r="H1370" s="40">
        <v>43495</v>
      </c>
      <c r="I1370" s="41">
        <f>Table16[[#This Row],[Fecha 
de 
expedición]]+1461</f>
        <v>44956</v>
      </c>
      <c r="J1370" s="244" t="str">
        <f t="shared" ca="1" si="67"/>
        <v>no</v>
      </c>
      <c r="K1370" s="8" t="str">
        <f t="shared" ca="1" si="66"/>
        <v/>
      </c>
      <c r="L1370" s="8"/>
      <c r="M1370" s="8" t="str">
        <f t="shared" ca="1" si="68"/>
        <v>si</v>
      </c>
      <c r="Q1370" s="23" t="str" cm="1">
        <f t="array" aca="1" ref="Q1370" ca="1">_xlfn.IFS(J1370="no","no",$B$10="si","si")</f>
        <v>no</v>
      </c>
    </row>
    <row r="1371" spans="1:17" x14ac:dyDescent="0.3">
      <c r="A1371" s="63" t="s">
        <v>5532</v>
      </c>
      <c r="B1371" s="224" t="s">
        <v>44</v>
      </c>
      <c r="C1371" s="225" t="s">
        <v>5533</v>
      </c>
      <c r="D1371" s="38" t="s">
        <v>57</v>
      </c>
      <c r="E1371" s="37" t="s">
        <v>5534</v>
      </c>
      <c r="F1371" s="38" t="s">
        <v>299</v>
      </c>
      <c r="G1371" s="39" t="s">
        <v>5535</v>
      </c>
      <c r="H1371" s="40">
        <v>43495</v>
      </c>
      <c r="I1371" s="41">
        <f>Table16[[#This Row],[Fecha 
de 
expedición]]+1461</f>
        <v>44956</v>
      </c>
      <c r="J1371" s="244" t="str">
        <f t="shared" ca="1" si="67"/>
        <v>no</v>
      </c>
      <c r="K1371" s="8" t="str">
        <f t="shared" ca="1" si="66"/>
        <v/>
      </c>
      <c r="L1371" s="8"/>
      <c r="M1371" s="8" t="str">
        <f t="shared" ca="1" si="68"/>
        <v>si</v>
      </c>
      <c r="Q1371" s="23" t="str" cm="1">
        <f t="array" aca="1" ref="Q1371" ca="1">_xlfn.IFS(J1371="no","no",$B$10="si","si")</f>
        <v>no</v>
      </c>
    </row>
    <row r="1372" spans="1:17" x14ac:dyDescent="0.3">
      <c r="A1372" s="63" t="s">
        <v>5536</v>
      </c>
      <c r="B1372" s="224" t="s">
        <v>44</v>
      </c>
      <c r="C1372" s="225" t="s">
        <v>5537</v>
      </c>
      <c r="D1372" s="38" t="s">
        <v>57</v>
      </c>
      <c r="E1372" s="37" t="s">
        <v>5538</v>
      </c>
      <c r="F1372" s="38" t="s">
        <v>835</v>
      </c>
      <c r="G1372" s="39" t="s">
        <v>5539</v>
      </c>
      <c r="H1372" s="40">
        <v>43495</v>
      </c>
      <c r="I1372" s="41">
        <f>Table16[[#This Row],[Fecha 
de 
expedición]]+1461</f>
        <v>44956</v>
      </c>
      <c r="J1372" s="244" t="str">
        <f t="shared" ca="1" si="67"/>
        <v>no</v>
      </c>
      <c r="K1372" s="8" t="str">
        <f t="shared" ca="1" si="66"/>
        <v/>
      </c>
      <c r="L1372" s="8"/>
      <c r="M1372" s="8" t="str">
        <f t="shared" ca="1" si="68"/>
        <v>si</v>
      </c>
      <c r="Q1372" s="23" t="str" cm="1">
        <f t="array" aca="1" ref="Q1372" ca="1">_xlfn.IFS(J1372="no","no",$B$10="si","si")</f>
        <v>no</v>
      </c>
    </row>
    <row r="1373" spans="1:17" x14ac:dyDescent="0.3">
      <c r="A1373" s="63" t="s">
        <v>5540</v>
      </c>
      <c r="B1373" s="224" t="s">
        <v>44</v>
      </c>
      <c r="C1373" s="225" t="s">
        <v>5541</v>
      </c>
      <c r="D1373" s="38" t="s">
        <v>57</v>
      </c>
      <c r="E1373" s="37"/>
      <c r="F1373" s="38" t="s">
        <v>1204</v>
      </c>
      <c r="G1373" s="39" t="s">
        <v>5542</v>
      </c>
      <c r="H1373" s="40">
        <v>43495</v>
      </c>
      <c r="I1373" s="41">
        <f>Table16[[#This Row],[Fecha 
de 
expedición]]+1461</f>
        <v>44956</v>
      </c>
      <c r="J1373" s="244" t="str">
        <f t="shared" ca="1" si="67"/>
        <v>no</v>
      </c>
      <c r="K1373" s="8" t="str">
        <f t="shared" ca="1" si="66"/>
        <v/>
      </c>
      <c r="L1373" s="8"/>
      <c r="M1373" s="8" t="str">
        <f t="shared" ca="1" si="68"/>
        <v>si</v>
      </c>
      <c r="Q1373" s="23" t="str" cm="1">
        <f t="array" aca="1" ref="Q1373" ca="1">_xlfn.IFS(J1373="no","no",$B$10="si","si")</f>
        <v>no</v>
      </c>
    </row>
    <row r="1374" spans="1:17" x14ac:dyDescent="0.3">
      <c r="A1374" s="63" t="s">
        <v>5543</v>
      </c>
      <c r="B1374" s="224" t="s">
        <v>44</v>
      </c>
      <c r="C1374" s="225" t="s">
        <v>5544</v>
      </c>
      <c r="D1374" s="38" t="s">
        <v>57</v>
      </c>
      <c r="E1374" s="37" t="s">
        <v>5545</v>
      </c>
      <c r="F1374" s="38" t="s">
        <v>285</v>
      </c>
      <c r="G1374" s="39" t="s">
        <v>5546</v>
      </c>
      <c r="H1374" s="40">
        <v>43495</v>
      </c>
      <c r="I1374" s="41">
        <f>Table16[[#This Row],[Fecha 
de 
expedición]]+1461</f>
        <v>44956</v>
      </c>
      <c r="J1374" s="244" t="str">
        <f t="shared" ca="1" si="67"/>
        <v>no</v>
      </c>
      <c r="K1374" s="8" t="str">
        <f t="shared" ca="1" si="66"/>
        <v/>
      </c>
      <c r="L1374" s="8"/>
      <c r="M1374" s="8" t="str">
        <f t="shared" ca="1" si="68"/>
        <v>si</v>
      </c>
      <c r="Q1374" s="23" t="str" cm="1">
        <f t="array" aca="1" ref="Q1374" ca="1">_xlfn.IFS(J1374="no","no",$B$10="si","si")</f>
        <v>no</v>
      </c>
    </row>
    <row r="1375" spans="1:17" x14ac:dyDescent="0.3">
      <c r="A1375" s="63" t="s">
        <v>5547</v>
      </c>
      <c r="B1375" s="224" t="s">
        <v>44</v>
      </c>
      <c r="C1375" s="225" t="s">
        <v>5548</v>
      </c>
      <c r="D1375" s="38" t="s">
        <v>57</v>
      </c>
      <c r="E1375" s="37"/>
      <c r="F1375" s="38" t="s">
        <v>402</v>
      </c>
      <c r="G1375" s="39" t="s">
        <v>5549</v>
      </c>
      <c r="H1375" s="40">
        <v>43495</v>
      </c>
      <c r="I1375" s="41">
        <f>Table16[[#This Row],[Fecha 
de 
expedición]]+1461</f>
        <v>44956</v>
      </c>
      <c r="J1375" s="244" t="str">
        <f t="shared" ca="1" si="67"/>
        <v>no</v>
      </c>
      <c r="K1375" s="8" t="str">
        <f t="shared" ref="K1375:K1438" ca="1" si="69">IF(ABS(_xlfn.DAYS(TODAY(),I1375))&lt;$B$9,"Debe renovar licencia luego de curso de 8 horas","")</f>
        <v/>
      </c>
      <c r="L1375" s="8"/>
      <c r="M1375" s="8" t="str">
        <f t="shared" ca="1" si="68"/>
        <v>si</v>
      </c>
      <c r="Q1375" s="23" t="str" cm="1">
        <f t="array" aca="1" ref="Q1375" ca="1">_xlfn.IFS(J1375="no","no",$B$10="si","si")</f>
        <v>no</v>
      </c>
    </row>
    <row r="1376" spans="1:17" x14ac:dyDescent="0.3">
      <c r="A1376" s="63" t="s">
        <v>5550</v>
      </c>
      <c r="B1376" s="224" t="s">
        <v>44</v>
      </c>
      <c r="C1376" s="225" t="s">
        <v>5551</v>
      </c>
      <c r="D1376" s="38" t="s">
        <v>57</v>
      </c>
      <c r="E1376" s="37" t="s">
        <v>5552</v>
      </c>
      <c r="F1376" s="38" t="s">
        <v>155</v>
      </c>
      <c r="G1376" s="39" t="s">
        <v>5553</v>
      </c>
      <c r="H1376" s="40">
        <v>43495</v>
      </c>
      <c r="I1376" s="41">
        <f>Table16[[#This Row],[Fecha 
de 
expedición]]+1461</f>
        <v>44956</v>
      </c>
      <c r="J1376" s="244" t="str">
        <f t="shared" ca="1" si="67"/>
        <v>no</v>
      </c>
      <c r="K1376" s="8" t="str">
        <f t="shared" ca="1" si="69"/>
        <v/>
      </c>
      <c r="L1376" s="8"/>
      <c r="M1376" s="8" t="str">
        <f t="shared" ca="1" si="68"/>
        <v>si</v>
      </c>
      <c r="Q1376" s="23" t="str" cm="1">
        <f t="array" aca="1" ref="Q1376" ca="1">_xlfn.IFS(J1376="no","no",$B$10="si","si")</f>
        <v>no</v>
      </c>
    </row>
    <row r="1377" spans="1:17" x14ac:dyDescent="0.3">
      <c r="A1377" s="63" t="s">
        <v>5554</v>
      </c>
      <c r="B1377" s="224" t="s">
        <v>44</v>
      </c>
      <c r="C1377" s="225" t="s">
        <v>5555</v>
      </c>
      <c r="D1377" s="38" t="s">
        <v>57</v>
      </c>
      <c r="E1377" s="37" t="s">
        <v>5556</v>
      </c>
      <c r="F1377" s="38" t="s">
        <v>129</v>
      </c>
      <c r="G1377" s="39" t="s">
        <v>10174</v>
      </c>
      <c r="H1377" s="40">
        <v>43502</v>
      </c>
      <c r="I1377" s="41">
        <f>Table16[[#This Row],[Fecha 
de 
expedición]]+1461</f>
        <v>44963</v>
      </c>
      <c r="J1377" s="244" t="str">
        <f t="shared" ca="1" si="67"/>
        <v>no</v>
      </c>
      <c r="K1377" s="8" t="str">
        <f t="shared" ca="1" si="69"/>
        <v/>
      </c>
      <c r="L1377" s="8"/>
      <c r="M1377" s="8" t="str">
        <f t="shared" ca="1" si="68"/>
        <v>si</v>
      </c>
      <c r="Q1377" s="23" t="str" cm="1">
        <f t="array" aca="1" ref="Q1377" ca="1">_xlfn.IFS(J1377="no","no",$B$10="si","si")</f>
        <v>no</v>
      </c>
    </row>
    <row r="1378" spans="1:17" x14ac:dyDescent="0.3">
      <c r="A1378" s="63" t="s">
        <v>5558</v>
      </c>
      <c r="B1378" s="224" t="s">
        <v>44</v>
      </c>
      <c r="C1378" s="225" t="s">
        <v>5559</v>
      </c>
      <c r="D1378" s="38" t="s">
        <v>57</v>
      </c>
      <c r="E1378" s="37" t="s">
        <v>5560</v>
      </c>
      <c r="F1378" s="38" t="s">
        <v>3170</v>
      </c>
      <c r="G1378" s="39" t="s">
        <v>5561</v>
      </c>
      <c r="H1378" s="40">
        <v>43502</v>
      </c>
      <c r="I1378" s="41">
        <f>Table16[[#This Row],[Fecha 
de 
expedición]]+1461</f>
        <v>44963</v>
      </c>
      <c r="J1378" s="244" t="str">
        <f t="shared" ca="1" si="67"/>
        <v>no</v>
      </c>
      <c r="K1378" s="8" t="str">
        <f t="shared" ca="1" si="69"/>
        <v/>
      </c>
      <c r="L1378" s="8"/>
      <c r="M1378" s="8" t="str">
        <f t="shared" ca="1" si="68"/>
        <v>si</v>
      </c>
      <c r="Q1378" s="23" t="str" cm="1">
        <f t="array" aca="1" ref="Q1378" ca="1">_xlfn.IFS(J1378="no","no",$B$10="si","si")</f>
        <v>no</v>
      </c>
    </row>
    <row r="1379" spans="1:17" x14ac:dyDescent="0.3">
      <c r="A1379" s="63" t="s">
        <v>5562</v>
      </c>
      <c r="B1379" s="224" t="s">
        <v>44</v>
      </c>
      <c r="C1379" s="225" t="s">
        <v>5563</v>
      </c>
      <c r="D1379" s="38" t="s">
        <v>57</v>
      </c>
      <c r="E1379" s="37" t="s">
        <v>5564</v>
      </c>
      <c r="F1379" s="38" t="s">
        <v>74</v>
      </c>
      <c r="G1379" s="39" t="s">
        <v>10177</v>
      </c>
      <c r="H1379" s="40">
        <v>43502</v>
      </c>
      <c r="I1379" s="41">
        <f>Table16[[#This Row],[Fecha 
de 
expedición]]+1461</f>
        <v>44963</v>
      </c>
      <c r="J1379" s="244" t="str">
        <f t="shared" ca="1" si="67"/>
        <v>no</v>
      </c>
      <c r="K1379" s="8" t="str">
        <f t="shared" ca="1" si="69"/>
        <v/>
      </c>
      <c r="L1379" s="8"/>
      <c r="M1379" s="8" t="str">
        <f t="shared" ca="1" si="68"/>
        <v>si</v>
      </c>
      <c r="Q1379" s="23" t="str" cm="1">
        <f t="array" aca="1" ref="Q1379" ca="1">_xlfn.IFS(J1379="no","no",$B$10="si","si")</f>
        <v>no</v>
      </c>
    </row>
    <row r="1380" spans="1:17" x14ac:dyDescent="0.3">
      <c r="A1380" s="63" t="s">
        <v>5566</v>
      </c>
      <c r="B1380" s="224" t="s">
        <v>44</v>
      </c>
      <c r="C1380" s="225" t="s">
        <v>5567</v>
      </c>
      <c r="D1380" s="38" t="s">
        <v>57</v>
      </c>
      <c r="E1380" s="37" t="s">
        <v>5568</v>
      </c>
      <c r="F1380" s="38" t="s">
        <v>555</v>
      </c>
      <c r="G1380" s="39" t="s">
        <v>10178</v>
      </c>
      <c r="H1380" s="40">
        <v>43502</v>
      </c>
      <c r="I1380" s="41">
        <f>Table16[[#This Row],[Fecha 
de 
expedición]]+1461</f>
        <v>44963</v>
      </c>
      <c r="J1380" s="244" t="str">
        <f t="shared" ca="1" si="67"/>
        <v>no</v>
      </c>
      <c r="K1380" s="8" t="str">
        <f t="shared" ca="1" si="69"/>
        <v/>
      </c>
      <c r="L1380" s="8"/>
      <c r="M1380" s="8" t="str">
        <f t="shared" ca="1" si="68"/>
        <v>si</v>
      </c>
      <c r="Q1380" s="23" t="str" cm="1">
        <f t="array" aca="1" ref="Q1380" ca="1">_xlfn.IFS(J1380="no","no",$B$10="si","si")</f>
        <v>no</v>
      </c>
    </row>
    <row r="1381" spans="1:17" x14ac:dyDescent="0.3">
      <c r="A1381" s="63" t="s">
        <v>5570</v>
      </c>
      <c r="B1381" s="224" t="s">
        <v>44</v>
      </c>
      <c r="C1381" s="225" t="s">
        <v>5571</v>
      </c>
      <c r="D1381" s="38" t="s">
        <v>57</v>
      </c>
      <c r="E1381" s="37" t="s">
        <v>10179</v>
      </c>
      <c r="F1381" s="38" t="s">
        <v>53</v>
      </c>
      <c r="G1381" s="39" t="s">
        <v>10180</v>
      </c>
      <c r="H1381" s="40">
        <v>43502</v>
      </c>
      <c r="I1381" s="41">
        <f>Table16[[#This Row],[Fecha 
de 
expedición]]+1461</f>
        <v>44963</v>
      </c>
      <c r="J1381" s="244" t="str">
        <f t="shared" ca="1" si="67"/>
        <v>no</v>
      </c>
      <c r="K1381" s="8" t="str">
        <f t="shared" ca="1" si="69"/>
        <v/>
      </c>
      <c r="L1381" s="8"/>
      <c r="M1381" s="8" t="str">
        <f t="shared" ca="1" si="68"/>
        <v>si</v>
      </c>
      <c r="Q1381" s="23" t="str" cm="1">
        <f t="array" aca="1" ref="Q1381" ca="1">_xlfn.IFS(J1381="no","no",$B$10="si","si")</f>
        <v>no</v>
      </c>
    </row>
    <row r="1382" spans="1:17" x14ac:dyDescent="0.3">
      <c r="A1382" s="63" t="s">
        <v>5574</v>
      </c>
      <c r="B1382" s="224" t="s">
        <v>44</v>
      </c>
      <c r="C1382" s="225" t="s">
        <v>5575</v>
      </c>
      <c r="D1382" s="38" t="s">
        <v>57</v>
      </c>
      <c r="E1382" s="37" t="s">
        <v>5576</v>
      </c>
      <c r="F1382" s="38" t="s">
        <v>53</v>
      </c>
      <c r="G1382" s="39" t="s">
        <v>10181</v>
      </c>
      <c r="H1382" s="40">
        <v>43502</v>
      </c>
      <c r="I1382" s="41">
        <f>Table16[[#This Row],[Fecha 
de 
expedición]]+1461</f>
        <v>44963</v>
      </c>
      <c r="J1382" s="244" t="str">
        <f t="shared" ca="1" si="67"/>
        <v>no</v>
      </c>
      <c r="K1382" s="8" t="str">
        <f t="shared" ca="1" si="69"/>
        <v/>
      </c>
      <c r="L1382" s="8"/>
      <c r="M1382" s="8" t="str">
        <f t="shared" ca="1" si="68"/>
        <v>si</v>
      </c>
      <c r="Q1382" s="23" t="str" cm="1">
        <f t="array" aca="1" ref="Q1382" ca="1">_xlfn.IFS(J1382="no","no",$B$10="si","si")</f>
        <v>no</v>
      </c>
    </row>
    <row r="1383" spans="1:17" x14ac:dyDescent="0.3">
      <c r="A1383" s="63" t="s">
        <v>5578</v>
      </c>
      <c r="B1383" s="224" t="s">
        <v>44</v>
      </c>
      <c r="C1383" s="225" t="s">
        <v>5579</v>
      </c>
      <c r="D1383" s="38" t="s">
        <v>57</v>
      </c>
      <c r="E1383" s="37" t="s">
        <v>5580</v>
      </c>
      <c r="F1383" s="38" t="s">
        <v>555</v>
      </c>
      <c r="G1383" s="39" t="s">
        <v>10182</v>
      </c>
      <c r="H1383" s="40">
        <v>43502</v>
      </c>
      <c r="I1383" s="41">
        <f>Table16[[#This Row],[Fecha 
de 
expedición]]+1461</f>
        <v>44963</v>
      </c>
      <c r="J1383" s="244" t="str">
        <f t="shared" ca="1" si="67"/>
        <v>no</v>
      </c>
      <c r="K1383" s="8" t="str">
        <f t="shared" ca="1" si="69"/>
        <v/>
      </c>
      <c r="L1383" s="8"/>
      <c r="M1383" s="8" t="str">
        <f t="shared" ca="1" si="68"/>
        <v>si</v>
      </c>
      <c r="Q1383" s="23" t="str" cm="1">
        <f t="array" aca="1" ref="Q1383" ca="1">_xlfn.IFS(J1383="no","no",$B$10="si","si")</f>
        <v>no</v>
      </c>
    </row>
    <row r="1384" spans="1:17" x14ac:dyDescent="0.3">
      <c r="A1384" s="63" t="s">
        <v>5582</v>
      </c>
      <c r="B1384" s="224" t="s">
        <v>44</v>
      </c>
      <c r="C1384" s="225" t="s">
        <v>5583</v>
      </c>
      <c r="D1384" s="38" t="s">
        <v>57</v>
      </c>
      <c r="E1384" s="37" t="s">
        <v>5584</v>
      </c>
      <c r="F1384" s="38" t="s">
        <v>425</v>
      </c>
      <c r="G1384" s="39" t="s">
        <v>10184</v>
      </c>
      <c r="H1384" s="40">
        <v>43502</v>
      </c>
      <c r="I1384" s="41">
        <f>Table16[[#This Row],[Fecha 
de 
expedición]]+1461</f>
        <v>44963</v>
      </c>
      <c r="J1384" s="244" t="str">
        <f t="shared" ca="1" si="67"/>
        <v>no</v>
      </c>
      <c r="K1384" s="8" t="str">
        <f t="shared" ca="1" si="69"/>
        <v/>
      </c>
      <c r="L1384" s="8"/>
      <c r="M1384" s="8" t="str">
        <f t="shared" ca="1" si="68"/>
        <v>si</v>
      </c>
      <c r="Q1384" s="23" t="str" cm="1">
        <f t="array" aca="1" ref="Q1384" ca="1">_xlfn.IFS(J1384="no","no",$B$10="si","si")</f>
        <v>no</v>
      </c>
    </row>
    <row r="1385" spans="1:17" x14ac:dyDescent="0.3">
      <c r="A1385" s="63" t="s">
        <v>5586</v>
      </c>
      <c r="B1385" s="224" t="s">
        <v>44</v>
      </c>
      <c r="C1385" s="225" t="s">
        <v>5587</v>
      </c>
      <c r="D1385" s="38" t="s">
        <v>57</v>
      </c>
      <c r="E1385" s="37" t="s">
        <v>5588</v>
      </c>
      <c r="F1385" s="38" t="s">
        <v>155</v>
      </c>
      <c r="G1385" s="39" t="s">
        <v>5589</v>
      </c>
      <c r="H1385" s="40">
        <v>43502</v>
      </c>
      <c r="I1385" s="41">
        <f>Table16[[#This Row],[Fecha 
de 
expedición]]+1461</f>
        <v>44963</v>
      </c>
      <c r="J1385" s="244" t="str">
        <f t="shared" ca="1" si="67"/>
        <v>no</v>
      </c>
      <c r="K1385" s="8" t="str">
        <f t="shared" ca="1" si="69"/>
        <v/>
      </c>
      <c r="L1385" s="8"/>
      <c r="M1385" s="8" t="str">
        <f t="shared" ca="1" si="68"/>
        <v>si</v>
      </c>
      <c r="Q1385" s="23" t="str" cm="1">
        <f t="array" aca="1" ref="Q1385" ca="1">_xlfn.IFS(J1385="no","no",$B$10="si","si")</f>
        <v>no</v>
      </c>
    </row>
    <row r="1386" spans="1:17" x14ac:dyDescent="0.3">
      <c r="A1386" s="63" t="s">
        <v>5590</v>
      </c>
      <c r="B1386" s="224" t="s">
        <v>44</v>
      </c>
      <c r="C1386" s="225" t="s">
        <v>5591</v>
      </c>
      <c r="D1386" s="38" t="s">
        <v>57</v>
      </c>
      <c r="E1386" s="37" t="s">
        <v>5592</v>
      </c>
      <c r="F1386" s="38" t="s">
        <v>508</v>
      </c>
      <c r="G1386" s="39" t="s">
        <v>5593</v>
      </c>
      <c r="H1386" s="40">
        <v>43503</v>
      </c>
      <c r="I1386" s="41">
        <f>Table16[[#This Row],[Fecha 
de 
expedición]]+1461</f>
        <v>44964</v>
      </c>
      <c r="J1386" s="244" t="str">
        <f t="shared" ca="1" si="67"/>
        <v>no</v>
      </c>
      <c r="K1386" s="8" t="str">
        <f t="shared" ca="1" si="69"/>
        <v/>
      </c>
      <c r="L1386" s="8"/>
      <c r="M1386" s="8" t="str">
        <f t="shared" ca="1" si="68"/>
        <v>si</v>
      </c>
      <c r="Q1386" s="23" t="str" cm="1">
        <f t="array" aca="1" ref="Q1386" ca="1">_xlfn.IFS(J1386="no","no",$B$10="si","si")</f>
        <v>no</v>
      </c>
    </row>
    <row r="1387" spans="1:17" x14ac:dyDescent="0.3">
      <c r="A1387" s="63" t="s">
        <v>5594</v>
      </c>
      <c r="B1387" s="224" t="s">
        <v>44</v>
      </c>
      <c r="C1387" s="225" t="s">
        <v>5595</v>
      </c>
      <c r="D1387" s="38" t="s">
        <v>57</v>
      </c>
      <c r="E1387" s="37" t="s">
        <v>5596</v>
      </c>
      <c r="F1387" s="38" t="s">
        <v>185</v>
      </c>
      <c r="G1387" s="39" t="s">
        <v>10185</v>
      </c>
      <c r="H1387" s="40">
        <v>43503</v>
      </c>
      <c r="I1387" s="41">
        <f>Table16[[#This Row],[Fecha 
de 
expedición]]+1461</f>
        <v>44964</v>
      </c>
      <c r="J1387" s="244" t="str">
        <f t="shared" ca="1" si="67"/>
        <v>no</v>
      </c>
      <c r="K1387" s="8" t="str">
        <f t="shared" ca="1" si="69"/>
        <v/>
      </c>
      <c r="L1387" s="8"/>
      <c r="M1387" s="8" t="str">
        <f t="shared" ca="1" si="68"/>
        <v>si</v>
      </c>
      <c r="Q1387" s="23" t="str" cm="1">
        <f t="array" aca="1" ref="Q1387" ca="1">_xlfn.IFS(J1387="no","no",$B$10="si","si")</f>
        <v>no</v>
      </c>
    </row>
    <row r="1388" spans="1:17" x14ac:dyDescent="0.3">
      <c r="A1388" s="63" t="s">
        <v>5598</v>
      </c>
      <c r="B1388" s="224" t="s">
        <v>44</v>
      </c>
      <c r="C1388" s="225" t="s">
        <v>5599</v>
      </c>
      <c r="D1388" s="38" t="s">
        <v>57</v>
      </c>
      <c r="E1388" s="37" t="s">
        <v>5600</v>
      </c>
      <c r="F1388" s="38" t="s">
        <v>74</v>
      </c>
      <c r="G1388" s="39" t="s">
        <v>5601</v>
      </c>
      <c r="H1388" s="40">
        <v>43503</v>
      </c>
      <c r="I1388" s="41">
        <f>Table16[[#This Row],[Fecha 
de 
expedición]]+1461</f>
        <v>44964</v>
      </c>
      <c r="J1388" s="244" t="str">
        <f t="shared" ca="1" si="67"/>
        <v>no</v>
      </c>
      <c r="K1388" s="8" t="str">
        <f t="shared" ca="1" si="69"/>
        <v/>
      </c>
      <c r="L1388" s="8"/>
      <c r="M1388" s="8" t="str">
        <f t="shared" ca="1" si="68"/>
        <v>si</v>
      </c>
      <c r="Q1388" s="23" t="str" cm="1">
        <f t="array" aca="1" ref="Q1388" ca="1">_xlfn.IFS(J1388="no","no",$B$10="si","si")</f>
        <v>no</v>
      </c>
    </row>
    <row r="1389" spans="1:17" x14ac:dyDescent="0.3">
      <c r="A1389" s="63" t="s">
        <v>5602</v>
      </c>
      <c r="B1389" s="224" t="s">
        <v>44</v>
      </c>
      <c r="C1389" s="225" t="s">
        <v>5603</v>
      </c>
      <c r="D1389" s="38" t="s">
        <v>57</v>
      </c>
      <c r="E1389" s="37" t="s">
        <v>5604</v>
      </c>
      <c r="F1389" s="38" t="s">
        <v>74</v>
      </c>
      <c r="G1389" s="39" t="s">
        <v>10186</v>
      </c>
      <c r="H1389" s="40">
        <v>43503</v>
      </c>
      <c r="I1389" s="41">
        <f>Table16[[#This Row],[Fecha 
de 
expedición]]+1461</f>
        <v>44964</v>
      </c>
      <c r="J1389" s="244" t="str">
        <f t="shared" ca="1" si="67"/>
        <v>no</v>
      </c>
      <c r="K1389" s="8" t="str">
        <f t="shared" ca="1" si="69"/>
        <v/>
      </c>
      <c r="L1389" s="8"/>
      <c r="M1389" s="8" t="str">
        <f t="shared" ca="1" si="68"/>
        <v>si</v>
      </c>
      <c r="Q1389" s="23" t="str" cm="1">
        <f t="array" aca="1" ref="Q1389" ca="1">_xlfn.IFS(J1389="no","no",$B$10="si","si")</f>
        <v>no</v>
      </c>
    </row>
    <row r="1390" spans="1:17" x14ac:dyDescent="0.3">
      <c r="A1390" s="63" t="s">
        <v>5606</v>
      </c>
      <c r="B1390" s="224" t="s">
        <v>44</v>
      </c>
      <c r="C1390" s="225" t="s">
        <v>5607</v>
      </c>
      <c r="D1390" s="38" t="s">
        <v>57</v>
      </c>
      <c r="E1390" s="37" t="s">
        <v>5608</v>
      </c>
      <c r="F1390" s="38" t="s">
        <v>425</v>
      </c>
      <c r="G1390" s="39" t="s">
        <v>5609</v>
      </c>
      <c r="H1390" s="40">
        <v>43510</v>
      </c>
      <c r="I1390" s="41">
        <f>Table16[[#This Row],[Fecha 
de 
expedición]]+1461</f>
        <v>44971</v>
      </c>
      <c r="J1390" s="244" t="str">
        <f t="shared" ca="1" si="67"/>
        <v>no</v>
      </c>
      <c r="K1390" s="8" t="str">
        <f t="shared" ca="1" si="69"/>
        <v/>
      </c>
      <c r="L1390" s="8"/>
      <c r="M1390" s="8" t="str">
        <f t="shared" ca="1" si="68"/>
        <v>si</v>
      </c>
      <c r="Q1390" s="23" t="str" cm="1">
        <f t="array" aca="1" ref="Q1390" ca="1">_xlfn.IFS(J1390="no","no",$B$10="si","si")</f>
        <v>no</v>
      </c>
    </row>
    <row r="1391" spans="1:17" x14ac:dyDescent="0.3">
      <c r="A1391" s="63" t="s">
        <v>5610</v>
      </c>
      <c r="B1391" s="224" t="s">
        <v>44</v>
      </c>
      <c r="C1391" s="225" t="s">
        <v>5611</v>
      </c>
      <c r="D1391" s="38" t="s">
        <v>57</v>
      </c>
      <c r="E1391" s="37" t="s">
        <v>5612</v>
      </c>
      <c r="F1391" s="38" t="s">
        <v>74</v>
      </c>
      <c r="G1391" s="39" t="s">
        <v>5613</v>
      </c>
      <c r="H1391" s="40">
        <v>43510</v>
      </c>
      <c r="I1391" s="41">
        <f>Table16[[#This Row],[Fecha 
de 
expedición]]+1461</f>
        <v>44971</v>
      </c>
      <c r="J1391" s="244" t="str">
        <f t="shared" ca="1" si="67"/>
        <v>no</v>
      </c>
      <c r="K1391" s="8" t="str">
        <f t="shared" ca="1" si="69"/>
        <v/>
      </c>
      <c r="L1391" s="8"/>
      <c r="M1391" s="8" t="str">
        <f t="shared" ca="1" si="68"/>
        <v>si</v>
      </c>
      <c r="Q1391" s="23" t="str" cm="1">
        <f t="array" aca="1" ref="Q1391" ca="1">_xlfn.IFS(J1391="no","no",$B$10="si","si")</f>
        <v>no</v>
      </c>
    </row>
    <row r="1392" spans="1:17" x14ac:dyDescent="0.3">
      <c r="A1392" s="63" t="s">
        <v>5614</v>
      </c>
      <c r="B1392" s="224" t="s">
        <v>44</v>
      </c>
      <c r="C1392" s="225" t="s">
        <v>5615</v>
      </c>
      <c r="D1392" s="38" t="s">
        <v>57</v>
      </c>
      <c r="E1392" s="37" t="s">
        <v>5616</v>
      </c>
      <c r="F1392" s="38" t="s">
        <v>1349</v>
      </c>
      <c r="G1392" s="39" t="s">
        <v>5617</v>
      </c>
      <c r="H1392" s="40">
        <v>43510</v>
      </c>
      <c r="I1392" s="41">
        <f>Table16[[#This Row],[Fecha 
de 
expedición]]+1461</f>
        <v>44971</v>
      </c>
      <c r="J1392" s="244" t="str">
        <f t="shared" ca="1" si="67"/>
        <v>no</v>
      </c>
      <c r="K1392" s="8" t="str">
        <f t="shared" ca="1" si="69"/>
        <v/>
      </c>
      <c r="L1392" s="8"/>
      <c r="M1392" s="8" t="str">
        <f t="shared" ca="1" si="68"/>
        <v>si</v>
      </c>
      <c r="Q1392" s="23" t="str" cm="1">
        <f t="array" aca="1" ref="Q1392" ca="1">_xlfn.IFS(J1392="no","no",$B$10="si","si")</f>
        <v>no</v>
      </c>
    </row>
    <row r="1393" spans="1:17" x14ac:dyDescent="0.3">
      <c r="A1393" s="63" t="s">
        <v>5618</v>
      </c>
      <c r="B1393" s="224" t="s">
        <v>44</v>
      </c>
      <c r="C1393" s="225" t="s">
        <v>5619</v>
      </c>
      <c r="D1393" s="38" t="s">
        <v>57</v>
      </c>
      <c r="E1393" s="37" t="s">
        <v>5620</v>
      </c>
      <c r="F1393" s="38" t="s">
        <v>89</v>
      </c>
      <c r="G1393" s="39" t="s">
        <v>5621</v>
      </c>
      <c r="H1393" s="40">
        <v>43510</v>
      </c>
      <c r="I1393" s="41">
        <f>Table16[[#This Row],[Fecha 
de 
expedición]]+1461</f>
        <v>44971</v>
      </c>
      <c r="J1393" s="244" t="str">
        <f t="shared" ca="1" si="67"/>
        <v>no</v>
      </c>
      <c r="K1393" s="8" t="str">
        <f t="shared" ca="1" si="69"/>
        <v/>
      </c>
      <c r="L1393" s="8"/>
      <c r="M1393" s="8" t="str">
        <f t="shared" ca="1" si="68"/>
        <v>si</v>
      </c>
      <c r="Q1393" s="23" t="str" cm="1">
        <f t="array" aca="1" ref="Q1393" ca="1">_xlfn.IFS(J1393="no","no",$B$10="si","si")</f>
        <v>no</v>
      </c>
    </row>
    <row r="1394" spans="1:17" x14ac:dyDescent="0.3">
      <c r="A1394" s="63" t="s">
        <v>5622</v>
      </c>
      <c r="B1394" s="224" t="s">
        <v>44</v>
      </c>
      <c r="C1394" s="225" t="s">
        <v>5623</v>
      </c>
      <c r="D1394" s="38" t="s">
        <v>57</v>
      </c>
      <c r="E1394" s="37" t="s">
        <v>5624</v>
      </c>
      <c r="F1394" s="38" t="s">
        <v>74</v>
      </c>
      <c r="G1394" s="39" t="s">
        <v>5625</v>
      </c>
      <c r="H1394" s="40">
        <v>43510</v>
      </c>
      <c r="I1394" s="41">
        <f>Table16[[#This Row],[Fecha 
de 
expedición]]+1461</f>
        <v>44971</v>
      </c>
      <c r="J1394" s="244" t="str">
        <f t="shared" ca="1" si="67"/>
        <v>no</v>
      </c>
      <c r="K1394" s="8" t="str">
        <f t="shared" ca="1" si="69"/>
        <v/>
      </c>
      <c r="L1394" s="8"/>
      <c r="M1394" s="8" t="str">
        <f t="shared" ca="1" si="68"/>
        <v>si</v>
      </c>
      <c r="Q1394" s="23" t="str" cm="1">
        <f t="array" aca="1" ref="Q1394" ca="1">_xlfn.IFS(J1394="no","no",$B$10="si","si")</f>
        <v>no</v>
      </c>
    </row>
    <row r="1395" spans="1:17" x14ac:dyDescent="0.3">
      <c r="A1395" s="63" t="s">
        <v>5626</v>
      </c>
      <c r="B1395" s="224" t="s">
        <v>44</v>
      </c>
      <c r="C1395" s="225" t="s">
        <v>5627</v>
      </c>
      <c r="D1395" s="38" t="s">
        <v>57</v>
      </c>
      <c r="E1395" s="37" t="s">
        <v>10187</v>
      </c>
      <c r="F1395" s="38" t="s">
        <v>114</v>
      </c>
      <c r="G1395" s="39" t="s">
        <v>10188</v>
      </c>
      <c r="H1395" s="40">
        <v>43510</v>
      </c>
      <c r="I1395" s="41">
        <f>Table16[[#This Row],[Fecha 
de 
expedición]]+1461</f>
        <v>44971</v>
      </c>
      <c r="J1395" s="244" t="str">
        <f t="shared" ca="1" si="67"/>
        <v>no</v>
      </c>
      <c r="K1395" s="8" t="str">
        <f t="shared" ca="1" si="69"/>
        <v/>
      </c>
      <c r="L1395" s="8"/>
      <c r="M1395" s="8" t="str">
        <f t="shared" ca="1" si="68"/>
        <v>si</v>
      </c>
      <c r="Q1395" s="23" t="str" cm="1">
        <f t="array" aca="1" ref="Q1395" ca="1">_xlfn.IFS(J1395="no","no",$B$10="si","si")</f>
        <v>no</v>
      </c>
    </row>
    <row r="1396" spans="1:17" x14ac:dyDescent="0.3">
      <c r="A1396" s="63" t="s">
        <v>5630</v>
      </c>
      <c r="B1396" s="224" t="s">
        <v>44</v>
      </c>
      <c r="C1396" s="225" t="s">
        <v>5631</v>
      </c>
      <c r="D1396" s="38" t="s">
        <v>57</v>
      </c>
      <c r="E1396" s="37" t="s">
        <v>5632</v>
      </c>
      <c r="F1396" s="38" t="s">
        <v>119</v>
      </c>
      <c r="G1396" s="39" t="s">
        <v>5633</v>
      </c>
      <c r="H1396" s="40">
        <v>43510</v>
      </c>
      <c r="I1396" s="41">
        <f>Table16[[#This Row],[Fecha 
de 
expedición]]+1461</f>
        <v>44971</v>
      </c>
      <c r="J1396" s="244" t="str">
        <f t="shared" ca="1" si="67"/>
        <v>no</v>
      </c>
      <c r="K1396" s="8" t="str">
        <f t="shared" ca="1" si="69"/>
        <v/>
      </c>
      <c r="L1396" s="8"/>
      <c r="M1396" s="8" t="str">
        <f t="shared" ca="1" si="68"/>
        <v>si</v>
      </c>
      <c r="Q1396" s="23" t="str" cm="1">
        <f t="array" aca="1" ref="Q1396" ca="1">_xlfn.IFS(J1396="no","no",$B$10="si","si")</f>
        <v>no</v>
      </c>
    </row>
    <row r="1397" spans="1:17" x14ac:dyDescent="0.3">
      <c r="A1397" s="63" t="s">
        <v>5634</v>
      </c>
      <c r="B1397" s="224" t="s">
        <v>44</v>
      </c>
      <c r="C1397" s="225" t="s">
        <v>5635</v>
      </c>
      <c r="D1397" s="38" t="s">
        <v>57</v>
      </c>
      <c r="E1397" s="37" t="s">
        <v>5636</v>
      </c>
      <c r="F1397" s="38" t="s">
        <v>69</v>
      </c>
      <c r="G1397" s="39" t="s">
        <v>5637</v>
      </c>
      <c r="H1397" s="40">
        <v>43510</v>
      </c>
      <c r="I1397" s="41">
        <f>Table16[[#This Row],[Fecha 
de 
expedición]]+1461</f>
        <v>44971</v>
      </c>
      <c r="J1397" s="244" t="str">
        <f t="shared" ca="1" si="67"/>
        <v>no</v>
      </c>
      <c r="K1397" s="8" t="str">
        <f t="shared" ca="1" si="69"/>
        <v/>
      </c>
      <c r="L1397" s="8"/>
      <c r="M1397" s="8" t="str">
        <f t="shared" ca="1" si="68"/>
        <v>si</v>
      </c>
      <c r="Q1397" s="23" t="str" cm="1">
        <f t="array" aca="1" ref="Q1397" ca="1">_xlfn.IFS(J1397="no","no",$B$10="si","si")</f>
        <v>no</v>
      </c>
    </row>
    <row r="1398" spans="1:17" x14ac:dyDescent="0.3">
      <c r="A1398" s="63" t="s">
        <v>5638</v>
      </c>
      <c r="B1398" s="224" t="s">
        <v>44</v>
      </c>
      <c r="C1398" s="225" t="s">
        <v>5639</v>
      </c>
      <c r="D1398" s="38" t="s">
        <v>57</v>
      </c>
      <c r="E1398" s="37" t="s">
        <v>5640</v>
      </c>
      <c r="F1398" s="38" t="s">
        <v>53</v>
      </c>
      <c r="G1398" s="39" t="s">
        <v>5641</v>
      </c>
      <c r="H1398" s="40">
        <v>43510</v>
      </c>
      <c r="I1398" s="41">
        <f>Table16[[#This Row],[Fecha 
de 
expedición]]+1461</f>
        <v>44971</v>
      </c>
      <c r="J1398" s="244" t="str">
        <f t="shared" ca="1" si="67"/>
        <v>no</v>
      </c>
      <c r="K1398" s="8" t="str">
        <f t="shared" ca="1" si="69"/>
        <v/>
      </c>
      <c r="L1398" s="8"/>
      <c r="M1398" s="8" t="str">
        <f t="shared" ca="1" si="68"/>
        <v>si</v>
      </c>
      <c r="Q1398" s="23" t="str" cm="1">
        <f t="array" aca="1" ref="Q1398" ca="1">_xlfn.IFS(J1398="no","no",$B$10="si","si")</f>
        <v>no</v>
      </c>
    </row>
    <row r="1399" spans="1:17" x14ac:dyDescent="0.3">
      <c r="A1399" s="63" t="s">
        <v>5642</v>
      </c>
      <c r="B1399" s="224" t="s">
        <v>44</v>
      </c>
      <c r="C1399" s="225" t="s">
        <v>5643</v>
      </c>
      <c r="D1399" s="38" t="s">
        <v>57</v>
      </c>
      <c r="E1399" s="37" t="s">
        <v>5644</v>
      </c>
      <c r="F1399" s="38" t="s">
        <v>606</v>
      </c>
      <c r="G1399" s="39" t="s">
        <v>10189</v>
      </c>
      <c r="H1399" s="40">
        <v>43510</v>
      </c>
      <c r="I1399" s="41">
        <f>Table16[[#This Row],[Fecha 
de 
expedición]]+1461</f>
        <v>44971</v>
      </c>
      <c r="J1399" s="244" t="str">
        <f t="shared" ca="1" si="67"/>
        <v>no</v>
      </c>
      <c r="K1399" s="8" t="str">
        <f t="shared" ca="1" si="69"/>
        <v/>
      </c>
      <c r="L1399" s="8"/>
      <c r="M1399" s="8" t="str">
        <f t="shared" ca="1" si="68"/>
        <v>si</v>
      </c>
      <c r="Q1399" s="23" t="str" cm="1">
        <f t="array" aca="1" ref="Q1399" ca="1">_xlfn.IFS(J1399="no","no",$B$10="si","si")</f>
        <v>no</v>
      </c>
    </row>
    <row r="1400" spans="1:17" x14ac:dyDescent="0.3">
      <c r="A1400" s="63" t="s">
        <v>5646</v>
      </c>
      <c r="B1400" s="224" t="s">
        <v>44</v>
      </c>
      <c r="C1400" s="225" t="s">
        <v>5647</v>
      </c>
      <c r="D1400" s="38" t="s">
        <v>57</v>
      </c>
      <c r="E1400" s="37" t="s">
        <v>5648</v>
      </c>
      <c r="F1400" s="38" t="s">
        <v>678</v>
      </c>
      <c r="G1400" s="39" t="s">
        <v>10190</v>
      </c>
      <c r="H1400" s="40">
        <v>43510</v>
      </c>
      <c r="I1400" s="41">
        <f>Table16[[#This Row],[Fecha 
de 
expedición]]+1461</f>
        <v>44971</v>
      </c>
      <c r="J1400" s="244" t="str">
        <f t="shared" ca="1" si="67"/>
        <v>no</v>
      </c>
      <c r="K1400" s="8" t="str">
        <f t="shared" ca="1" si="69"/>
        <v/>
      </c>
      <c r="L1400" s="8"/>
      <c r="M1400" s="8" t="str">
        <f t="shared" ca="1" si="68"/>
        <v>si</v>
      </c>
      <c r="Q1400" s="23" t="str" cm="1">
        <f t="array" aca="1" ref="Q1400" ca="1">_xlfn.IFS(J1400="no","no",$B$10="si","si")</f>
        <v>no</v>
      </c>
    </row>
    <row r="1401" spans="1:17" x14ac:dyDescent="0.3">
      <c r="A1401" s="63" t="s">
        <v>5650</v>
      </c>
      <c r="B1401" s="224" t="s">
        <v>44</v>
      </c>
      <c r="C1401" s="225" t="s">
        <v>5651</v>
      </c>
      <c r="D1401" s="38" t="s">
        <v>57</v>
      </c>
      <c r="E1401" s="37" t="s">
        <v>5652</v>
      </c>
      <c r="F1401" s="38" t="s">
        <v>114</v>
      </c>
      <c r="G1401" s="39" t="s">
        <v>10191</v>
      </c>
      <c r="H1401" s="40">
        <v>43510</v>
      </c>
      <c r="I1401" s="41">
        <f>Table16[[#This Row],[Fecha 
de 
expedición]]+1461</f>
        <v>44971</v>
      </c>
      <c r="J1401" s="244" t="str">
        <f t="shared" ca="1" si="67"/>
        <v>no</v>
      </c>
      <c r="K1401" s="8" t="str">
        <f t="shared" ca="1" si="69"/>
        <v/>
      </c>
      <c r="L1401" s="8"/>
      <c r="M1401" s="8" t="str">
        <f t="shared" ca="1" si="68"/>
        <v>si</v>
      </c>
      <c r="Q1401" s="23" t="str" cm="1">
        <f t="array" aca="1" ref="Q1401" ca="1">_xlfn.IFS(J1401="no","no",$B$10="si","si")</f>
        <v>no</v>
      </c>
    </row>
    <row r="1402" spans="1:17" x14ac:dyDescent="0.3">
      <c r="A1402" s="63" t="s">
        <v>5654</v>
      </c>
      <c r="B1402" s="224" t="s">
        <v>44</v>
      </c>
      <c r="C1402" s="225" t="s">
        <v>5655</v>
      </c>
      <c r="D1402" s="38" t="s">
        <v>57</v>
      </c>
      <c r="E1402" s="37" t="s">
        <v>5656</v>
      </c>
      <c r="F1402" s="38" t="s">
        <v>104</v>
      </c>
      <c r="G1402" s="39" t="s">
        <v>5657</v>
      </c>
      <c r="H1402" s="40">
        <v>43511</v>
      </c>
      <c r="I1402" s="41">
        <f>Table16[[#This Row],[Fecha 
de 
expedición]]+1461</f>
        <v>44972</v>
      </c>
      <c r="J1402" s="244" t="str">
        <f t="shared" ca="1" si="67"/>
        <v>no</v>
      </c>
      <c r="K1402" s="8" t="str">
        <f t="shared" ca="1" si="69"/>
        <v/>
      </c>
      <c r="L1402" s="8"/>
      <c r="M1402" s="8" t="str">
        <f t="shared" ca="1" si="68"/>
        <v>si</v>
      </c>
      <c r="Q1402" s="23" t="str" cm="1">
        <f t="array" aca="1" ref="Q1402" ca="1">_xlfn.IFS(J1402="no","no",$B$10="si","si")</f>
        <v>no</v>
      </c>
    </row>
    <row r="1403" spans="1:17" x14ac:dyDescent="0.3">
      <c r="A1403" s="63" t="s">
        <v>5658</v>
      </c>
      <c r="B1403" s="224" t="s">
        <v>44</v>
      </c>
      <c r="C1403" s="225" t="s">
        <v>5659</v>
      </c>
      <c r="D1403" s="38" t="s">
        <v>57</v>
      </c>
      <c r="E1403" s="37" t="s">
        <v>5660</v>
      </c>
      <c r="F1403" s="38" t="s">
        <v>555</v>
      </c>
      <c r="G1403" s="39" t="s">
        <v>5661</v>
      </c>
      <c r="H1403" s="40">
        <v>43511</v>
      </c>
      <c r="I1403" s="41">
        <f>Table16[[#This Row],[Fecha 
de 
expedición]]+1461</f>
        <v>44972</v>
      </c>
      <c r="J1403" s="244" t="str">
        <f t="shared" ca="1" si="67"/>
        <v>no</v>
      </c>
      <c r="K1403" s="8" t="str">
        <f t="shared" ca="1" si="69"/>
        <v/>
      </c>
      <c r="L1403" s="8"/>
      <c r="M1403" s="8" t="str">
        <f t="shared" ca="1" si="68"/>
        <v>si</v>
      </c>
      <c r="Q1403" s="23" t="str" cm="1">
        <f t="array" aca="1" ref="Q1403" ca="1">_xlfn.IFS(J1403="no","no",$B$10="si","si")</f>
        <v>no</v>
      </c>
    </row>
    <row r="1404" spans="1:17" x14ac:dyDescent="0.3">
      <c r="A1404" s="63" t="s">
        <v>5662</v>
      </c>
      <c r="B1404" s="224" t="s">
        <v>44</v>
      </c>
      <c r="C1404" s="225" t="s">
        <v>5663</v>
      </c>
      <c r="D1404" s="38" t="s">
        <v>57</v>
      </c>
      <c r="E1404" s="37" t="s">
        <v>5664</v>
      </c>
      <c r="F1404" s="38" t="s">
        <v>69</v>
      </c>
      <c r="G1404" s="39" t="s">
        <v>5665</v>
      </c>
      <c r="H1404" s="40">
        <v>43511</v>
      </c>
      <c r="I1404" s="41">
        <f>Table16[[#This Row],[Fecha 
de 
expedición]]+1461</f>
        <v>44972</v>
      </c>
      <c r="J1404" s="244" t="str">
        <f t="shared" ca="1" si="67"/>
        <v>no</v>
      </c>
      <c r="K1404" s="8" t="str">
        <f t="shared" ca="1" si="69"/>
        <v/>
      </c>
      <c r="L1404" s="8"/>
      <c r="M1404" s="8" t="str">
        <f t="shared" ca="1" si="68"/>
        <v>si</v>
      </c>
      <c r="Q1404" s="23" t="str" cm="1">
        <f t="array" aca="1" ref="Q1404" ca="1">_xlfn.IFS(J1404="no","no",$B$10="si","si")</f>
        <v>no</v>
      </c>
    </row>
    <row r="1405" spans="1:17" x14ac:dyDescent="0.3">
      <c r="A1405" s="63" t="s">
        <v>5666</v>
      </c>
      <c r="B1405" s="224" t="s">
        <v>44</v>
      </c>
      <c r="C1405" s="225" t="s">
        <v>5667</v>
      </c>
      <c r="D1405" s="38" t="s">
        <v>57</v>
      </c>
      <c r="E1405" s="37" t="s">
        <v>5668</v>
      </c>
      <c r="F1405" s="38" t="s">
        <v>589</v>
      </c>
      <c r="G1405" s="39" t="s">
        <v>10192</v>
      </c>
      <c r="H1405" s="40">
        <v>43511</v>
      </c>
      <c r="I1405" s="41">
        <f>Table16[[#This Row],[Fecha 
de 
expedición]]+1461</f>
        <v>44972</v>
      </c>
      <c r="J1405" s="244" t="str">
        <f t="shared" ca="1" si="67"/>
        <v>no</v>
      </c>
      <c r="K1405" s="8" t="str">
        <f t="shared" ca="1" si="69"/>
        <v/>
      </c>
      <c r="L1405" s="8"/>
      <c r="M1405" s="8" t="str">
        <f t="shared" ca="1" si="68"/>
        <v>si</v>
      </c>
      <c r="Q1405" s="23" t="str" cm="1">
        <f t="array" aca="1" ref="Q1405" ca="1">_xlfn.IFS(J1405="no","no",$B$10="si","si")</f>
        <v>no</v>
      </c>
    </row>
    <row r="1406" spans="1:17" x14ac:dyDescent="0.3">
      <c r="A1406" s="63" t="s">
        <v>5670</v>
      </c>
      <c r="B1406" s="224" t="s">
        <v>44</v>
      </c>
      <c r="C1406" s="225" t="s">
        <v>5671</v>
      </c>
      <c r="D1406" s="38" t="s">
        <v>57</v>
      </c>
      <c r="E1406" s="37" t="s">
        <v>5672</v>
      </c>
      <c r="F1406" s="38" t="s">
        <v>124</v>
      </c>
      <c r="G1406" s="39" t="s">
        <v>5673</v>
      </c>
      <c r="H1406" s="40">
        <v>43511</v>
      </c>
      <c r="I1406" s="41">
        <f>Table16[[#This Row],[Fecha 
de 
expedición]]+1461</f>
        <v>44972</v>
      </c>
      <c r="J1406" s="244" t="str">
        <f t="shared" ca="1" si="67"/>
        <v>no</v>
      </c>
      <c r="K1406" s="8" t="str">
        <f t="shared" ca="1" si="69"/>
        <v/>
      </c>
      <c r="L1406" s="8"/>
      <c r="M1406" s="8" t="str">
        <f t="shared" ca="1" si="68"/>
        <v>si</v>
      </c>
      <c r="Q1406" s="23" t="str" cm="1">
        <f t="array" aca="1" ref="Q1406" ca="1">_xlfn.IFS(J1406="no","no",$B$10="si","si")</f>
        <v>no</v>
      </c>
    </row>
    <row r="1407" spans="1:17" x14ac:dyDescent="0.3">
      <c r="A1407" s="63" t="s">
        <v>5674</v>
      </c>
      <c r="B1407" s="224" t="s">
        <v>44</v>
      </c>
      <c r="C1407" s="225" t="s">
        <v>5675</v>
      </c>
      <c r="D1407" s="38" t="s">
        <v>57</v>
      </c>
      <c r="E1407" s="37" t="s">
        <v>5676</v>
      </c>
      <c r="F1407" s="38" t="s">
        <v>168</v>
      </c>
      <c r="G1407" s="39" t="s">
        <v>5677</v>
      </c>
      <c r="H1407" s="40">
        <v>43511</v>
      </c>
      <c r="I1407" s="41">
        <f>Table16[[#This Row],[Fecha 
de 
expedición]]+1461</f>
        <v>44972</v>
      </c>
      <c r="J1407" s="244" t="str">
        <f t="shared" ca="1" si="67"/>
        <v>no</v>
      </c>
      <c r="K1407" s="8" t="str">
        <f t="shared" ca="1" si="69"/>
        <v/>
      </c>
      <c r="L1407" s="8"/>
      <c r="M1407" s="8" t="str">
        <f t="shared" ca="1" si="68"/>
        <v>si</v>
      </c>
      <c r="Q1407" s="23" t="str" cm="1">
        <f t="array" aca="1" ref="Q1407" ca="1">_xlfn.IFS(J1407="no","no",$B$10="si","si")</f>
        <v>no</v>
      </c>
    </row>
    <row r="1408" spans="1:17" x14ac:dyDescent="0.3">
      <c r="A1408" s="63" t="s">
        <v>5678</v>
      </c>
      <c r="B1408" s="224" t="s">
        <v>44</v>
      </c>
      <c r="C1408" s="225" t="s">
        <v>5679</v>
      </c>
      <c r="D1408" s="38" t="s">
        <v>57</v>
      </c>
      <c r="E1408" s="37" t="s">
        <v>5680</v>
      </c>
      <c r="F1408" s="38" t="s">
        <v>416</v>
      </c>
      <c r="G1408" s="39" t="s">
        <v>10193</v>
      </c>
      <c r="H1408" s="40">
        <v>43518</v>
      </c>
      <c r="I1408" s="41">
        <f>Table16[[#This Row],[Fecha 
de 
expedición]]+1461</f>
        <v>44979</v>
      </c>
      <c r="J1408" s="244" t="str">
        <f t="shared" ca="1" si="67"/>
        <v>no</v>
      </c>
      <c r="K1408" s="8" t="str">
        <f t="shared" ca="1" si="69"/>
        <v/>
      </c>
      <c r="L1408" s="8"/>
      <c r="M1408" s="8" t="str">
        <f t="shared" ca="1" si="68"/>
        <v>si</v>
      </c>
      <c r="Q1408" s="23" t="str" cm="1">
        <f t="array" aca="1" ref="Q1408" ca="1">_xlfn.IFS(J1408="no","no",$B$10="si","si")</f>
        <v>no</v>
      </c>
    </row>
    <row r="1409" spans="1:17" x14ac:dyDescent="0.3">
      <c r="A1409" s="63" t="s">
        <v>5682</v>
      </c>
      <c r="B1409" s="224" t="s">
        <v>44</v>
      </c>
      <c r="C1409" s="225" t="s">
        <v>5683</v>
      </c>
      <c r="D1409" s="38" t="s">
        <v>57</v>
      </c>
      <c r="E1409" s="37" t="s">
        <v>5684</v>
      </c>
      <c r="F1409" s="38" t="s">
        <v>555</v>
      </c>
      <c r="G1409" s="39" t="s">
        <v>5685</v>
      </c>
      <c r="H1409" s="40">
        <v>43523</v>
      </c>
      <c r="I1409" s="41">
        <f>Table16[[#This Row],[Fecha 
de 
expedición]]+1461</f>
        <v>44984</v>
      </c>
      <c r="J1409" s="244" t="str">
        <f t="shared" ca="1" si="67"/>
        <v>no</v>
      </c>
      <c r="K1409" s="8" t="str">
        <f t="shared" ca="1" si="69"/>
        <v/>
      </c>
      <c r="L1409" s="8"/>
      <c r="M1409" s="8" t="str">
        <f t="shared" ca="1" si="68"/>
        <v>si</v>
      </c>
      <c r="Q1409" s="23" t="str" cm="1">
        <f t="array" aca="1" ref="Q1409" ca="1">_xlfn.IFS(J1409="no","no",$B$10="si","si")</f>
        <v>no</v>
      </c>
    </row>
    <row r="1410" spans="1:17" x14ac:dyDescent="0.3">
      <c r="A1410" s="63" t="s">
        <v>5686</v>
      </c>
      <c r="B1410" s="224" t="s">
        <v>44</v>
      </c>
      <c r="C1410" s="225" t="s">
        <v>5687</v>
      </c>
      <c r="D1410" s="38" t="s">
        <v>57</v>
      </c>
      <c r="E1410" s="37"/>
      <c r="F1410" s="38" t="s">
        <v>150</v>
      </c>
      <c r="G1410" s="39" t="s">
        <v>10194</v>
      </c>
      <c r="H1410" s="40">
        <v>43523</v>
      </c>
      <c r="I1410" s="41">
        <f>Table16[[#This Row],[Fecha 
de 
expedición]]+1461</f>
        <v>44984</v>
      </c>
      <c r="J1410" s="244" t="str">
        <f t="shared" ca="1" si="67"/>
        <v>no</v>
      </c>
      <c r="K1410" s="8" t="str">
        <f t="shared" ca="1" si="69"/>
        <v/>
      </c>
      <c r="L1410" s="8"/>
      <c r="M1410" s="8" t="str">
        <f t="shared" ca="1" si="68"/>
        <v>si</v>
      </c>
      <c r="Q1410" s="23" t="str" cm="1">
        <f t="array" aca="1" ref="Q1410" ca="1">_xlfn.IFS(J1410="no","no",$B$10="si","si")</f>
        <v>no</v>
      </c>
    </row>
    <row r="1411" spans="1:17" x14ac:dyDescent="0.3">
      <c r="A1411" s="63" t="s">
        <v>5690</v>
      </c>
      <c r="B1411" s="224" t="s">
        <v>44</v>
      </c>
      <c r="C1411" s="225" t="s">
        <v>5691</v>
      </c>
      <c r="D1411" s="38" t="s">
        <v>57</v>
      </c>
      <c r="E1411" s="37" t="s">
        <v>5692</v>
      </c>
      <c r="F1411" s="38" t="s">
        <v>555</v>
      </c>
      <c r="G1411" s="39" t="s">
        <v>10195</v>
      </c>
      <c r="H1411" s="40">
        <v>43523</v>
      </c>
      <c r="I1411" s="41">
        <f>Table16[[#This Row],[Fecha 
de 
expedición]]+1461</f>
        <v>44984</v>
      </c>
      <c r="J1411" s="244" t="str">
        <f t="shared" ca="1" si="67"/>
        <v>no</v>
      </c>
      <c r="K1411" s="8" t="str">
        <f t="shared" ca="1" si="69"/>
        <v/>
      </c>
      <c r="L1411" s="8"/>
      <c r="M1411" s="8" t="str">
        <f t="shared" ca="1" si="68"/>
        <v>si</v>
      </c>
      <c r="Q1411" s="23" t="str" cm="1">
        <f t="array" aca="1" ref="Q1411" ca="1">_xlfn.IFS(J1411="no","no",$B$10="si","si")</f>
        <v>no</v>
      </c>
    </row>
    <row r="1412" spans="1:17" x14ac:dyDescent="0.3">
      <c r="A1412" s="63" t="s">
        <v>5694</v>
      </c>
      <c r="B1412" s="224" t="s">
        <v>44</v>
      </c>
      <c r="C1412" s="225" t="s">
        <v>5695</v>
      </c>
      <c r="D1412" s="38" t="s">
        <v>57</v>
      </c>
      <c r="E1412" s="37" t="s">
        <v>10196</v>
      </c>
      <c r="F1412" s="38" t="s">
        <v>74</v>
      </c>
      <c r="G1412" s="39" t="s">
        <v>10197</v>
      </c>
      <c r="H1412" s="40">
        <v>43523</v>
      </c>
      <c r="I1412" s="41">
        <f>Table16[[#This Row],[Fecha 
de 
expedición]]+1461</f>
        <v>44984</v>
      </c>
      <c r="J1412" s="244" t="str">
        <f t="shared" ca="1" si="67"/>
        <v>no</v>
      </c>
      <c r="K1412" s="8" t="str">
        <f t="shared" ca="1" si="69"/>
        <v/>
      </c>
      <c r="L1412" s="8"/>
      <c r="M1412" s="8" t="str">
        <f t="shared" ca="1" si="68"/>
        <v>si</v>
      </c>
      <c r="Q1412" s="23" t="str" cm="1">
        <f t="array" aca="1" ref="Q1412" ca="1">_xlfn.IFS(J1412="no","no",$B$10="si","si")</f>
        <v>no</v>
      </c>
    </row>
    <row r="1413" spans="1:17" x14ac:dyDescent="0.3">
      <c r="A1413" s="63" t="s">
        <v>5698</v>
      </c>
      <c r="B1413" s="224" t="s">
        <v>44</v>
      </c>
      <c r="C1413" s="225" t="s">
        <v>5699</v>
      </c>
      <c r="D1413" s="38" t="s">
        <v>57</v>
      </c>
      <c r="E1413" s="37" t="s">
        <v>10198</v>
      </c>
      <c r="F1413" s="38" t="s">
        <v>325</v>
      </c>
      <c r="G1413" s="39" t="s">
        <v>10199</v>
      </c>
      <c r="H1413" s="40">
        <v>43532</v>
      </c>
      <c r="I1413" s="41">
        <f>Table16[[#This Row],[Fecha 
de 
expedición]]+1461</f>
        <v>44993</v>
      </c>
      <c r="J1413" s="244" t="str">
        <f t="shared" ca="1" si="67"/>
        <v>no</v>
      </c>
      <c r="K1413" s="8" t="str">
        <f t="shared" ca="1" si="69"/>
        <v/>
      </c>
      <c r="L1413" s="8"/>
      <c r="M1413" s="8" t="str">
        <f t="shared" ca="1" si="68"/>
        <v>si</v>
      </c>
      <c r="Q1413" s="23" t="str" cm="1">
        <f t="array" aca="1" ref="Q1413" ca="1">_xlfn.IFS(J1413="no","no",$B$10="si","si")</f>
        <v>no</v>
      </c>
    </row>
    <row r="1414" spans="1:17" x14ac:dyDescent="0.3">
      <c r="A1414" s="63" t="s">
        <v>5702</v>
      </c>
      <c r="B1414" s="224" t="s">
        <v>44</v>
      </c>
      <c r="C1414" s="225" t="s">
        <v>5703</v>
      </c>
      <c r="D1414" s="38" t="s">
        <v>57</v>
      </c>
      <c r="E1414" s="37" t="s">
        <v>10200</v>
      </c>
      <c r="F1414" s="38" t="s">
        <v>89</v>
      </c>
      <c r="G1414" s="39" t="s">
        <v>10201</v>
      </c>
      <c r="H1414" s="40">
        <v>43532</v>
      </c>
      <c r="I1414" s="41">
        <f>Table16[[#This Row],[Fecha 
de 
expedición]]+1461</f>
        <v>44993</v>
      </c>
      <c r="J1414" s="244" t="str">
        <f t="shared" ca="1" si="67"/>
        <v>no</v>
      </c>
      <c r="K1414" s="8" t="str">
        <f t="shared" ca="1" si="69"/>
        <v/>
      </c>
      <c r="L1414" s="8"/>
      <c r="M1414" s="8" t="str">
        <f t="shared" ca="1" si="68"/>
        <v>si</v>
      </c>
      <c r="Q1414" s="23" t="str" cm="1">
        <f t="array" aca="1" ref="Q1414" ca="1">_xlfn.IFS(J1414="no","no",$B$10="si","si")</f>
        <v>no</v>
      </c>
    </row>
    <row r="1415" spans="1:17" x14ac:dyDescent="0.3">
      <c r="A1415" s="63" t="s">
        <v>5706</v>
      </c>
      <c r="B1415" s="224" t="s">
        <v>44</v>
      </c>
      <c r="C1415" s="225" t="s">
        <v>5707</v>
      </c>
      <c r="D1415" s="38" t="s">
        <v>46</v>
      </c>
      <c r="E1415" s="37" t="s">
        <v>5708</v>
      </c>
      <c r="F1415" s="38" t="s">
        <v>168</v>
      </c>
      <c r="G1415" s="39" t="s">
        <v>10202</v>
      </c>
      <c r="H1415" s="40">
        <v>43532</v>
      </c>
      <c r="I1415" s="41">
        <f>Table16[[#This Row],[Fecha 
de 
expedición]]+1461</f>
        <v>44993</v>
      </c>
      <c r="J1415" s="244" t="str">
        <f t="shared" ca="1" si="67"/>
        <v>no</v>
      </c>
      <c r="K1415" s="8" t="str">
        <f t="shared" ca="1" si="69"/>
        <v/>
      </c>
      <c r="L1415" s="8"/>
      <c r="M1415" s="8" t="str">
        <f t="shared" ca="1" si="68"/>
        <v>si</v>
      </c>
      <c r="Q1415" s="23" t="str" cm="1">
        <f t="array" aca="1" ref="Q1415" ca="1">_xlfn.IFS(J1415="no","no",$B$10="si","si")</f>
        <v>no</v>
      </c>
    </row>
    <row r="1416" spans="1:17" x14ac:dyDescent="0.3">
      <c r="A1416" s="63" t="s">
        <v>5710</v>
      </c>
      <c r="B1416" s="224" t="s">
        <v>44</v>
      </c>
      <c r="C1416" s="225" t="s">
        <v>5711</v>
      </c>
      <c r="D1416" s="38" t="s">
        <v>57</v>
      </c>
      <c r="E1416" s="37" t="s">
        <v>5712</v>
      </c>
      <c r="F1416" s="38" t="s">
        <v>704</v>
      </c>
      <c r="G1416" s="39" t="s">
        <v>5713</v>
      </c>
      <c r="H1416" s="40">
        <v>43532</v>
      </c>
      <c r="I1416" s="41">
        <f>Table16[[#This Row],[Fecha 
de 
expedición]]+1461</f>
        <v>44993</v>
      </c>
      <c r="J1416" s="244" t="str">
        <f t="shared" ca="1" si="67"/>
        <v>no</v>
      </c>
      <c r="K1416" s="8" t="str">
        <f t="shared" ca="1" si="69"/>
        <v/>
      </c>
      <c r="L1416" s="8"/>
      <c r="M1416" s="8" t="str">
        <f t="shared" ca="1" si="68"/>
        <v>si</v>
      </c>
      <c r="Q1416" s="23" t="str" cm="1">
        <f t="array" aca="1" ref="Q1416" ca="1">_xlfn.IFS(J1416="no","no",$B$10="si","si")</f>
        <v>no</v>
      </c>
    </row>
    <row r="1417" spans="1:17" x14ac:dyDescent="0.3">
      <c r="A1417" s="63" t="s">
        <v>5714</v>
      </c>
      <c r="B1417" s="224" t="s">
        <v>44</v>
      </c>
      <c r="C1417" s="225" t="s">
        <v>5715</v>
      </c>
      <c r="D1417" s="38" t="s">
        <v>46</v>
      </c>
      <c r="E1417" s="37" t="s">
        <v>5716</v>
      </c>
      <c r="F1417" s="38" t="s">
        <v>1393</v>
      </c>
      <c r="G1417" s="39" t="s">
        <v>10203</v>
      </c>
      <c r="H1417" s="40">
        <v>43532</v>
      </c>
      <c r="I1417" s="41">
        <f>Table16[[#This Row],[Fecha 
de 
expedición]]+1461</f>
        <v>44993</v>
      </c>
      <c r="J1417" s="244" t="str">
        <f t="shared" ca="1" si="67"/>
        <v>no</v>
      </c>
      <c r="K1417" s="8" t="str">
        <f t="shared" ca="1" si="69"/>
        <v/>
      </c>
      <c r="L1417" s="8"/>
      <c r="M1417" s="8" t="str">
        <f t="shared" ca="1" si="68"/>
        <v>si</v>
      </c>
      <c r="Q1417" s="23" t="str" cm="1">
        <f t="array" aca="1" ref="Q1417" ca="1">_xlfn.IFS(J1417="no","no",$B$10="si","si")</f>
        <v>no</v>
      </c>
    </row>
    <row r="1418" spans="1:17" x14ac:dyDescent="0.3">
      <c r="A1418" s="63" t="s">
        <v>5718</v>
      </c>
      <c r="B1418" s="224" t="s">
        <v>44</v>
      </c>
      <c r="C1418" s="225" t="s">
        <v>5719</v>
      </c>
      <c r="D1418" s="38" t="s">
        <v>57</v>
      </c>
      <c r="E1418" s="37" t="s">
        <v>5720</v>
      </c>
      <c r="F1418" s="38" t="s">
        <v>74</v>
      </c>
      <c r="G1418" s="39" t="s">
        <v>5721</v>
      </c>
      <c r="H1418" s="40">
        <v>43539</v>
      </c>
      <c r="I1418" s="41">
        <f>Table16[[#This Row],[Fecha 
de 
expedición]]+1461</f>
        <v>45000</v>
      </c>
      <c r="J1418" s="244" t="str">
        <f t="shared" ca="1" si="67"/>
        <v>no</v>
      </c>
      <c r="K1418" s="8" t="str">
        <f t="shared" ca="1" si="69"/>
        <v/>
      </c>
      <c r="L1418" s="8"/>
      <c r="M1418" s="8" t="str">
        <f t="shared" ca="1" si="68"/>
        <v>si</v>
      </c>
      <c r="Q1418" s="23" t="str" cm="1">
        <f t="array" aca="1" ref="Q1418" ca="1">_xlfn.IFS(J1418="no","no",$B$10="si","si")</f>
        <v>no</v>
      </c>
    </row>
    <row r="1419" spans="1:17" x14ac:dyDescent="0.3">
      <c r="A1419" s="63" t="s">
        <v>5722</v>
      </c>
      <c r="B1419" s="224" t="s">
        <v>44</v>
      </c>
      <c r="C1419" s="225" t="s">
        <v>5723</v>
      </c>
      <c r="D1419" s="38" t="s">
        <v>57</v>
      </c>
      <c r="E1419" s="37" t="s">
        <v>5724</v>
      </c>
      <c r="F1419" s="38" t="s">
        <v>267</v>
      </c>
      <c r="G1419" s="39" t="s">
        <v>5725</v>
      </c>
      <c r="H1419" s="40">
        <v>43539</v>
      </c>
      <c r="I1419" s="41">
        <f>Table16[[#This Row],[Fecha 
de 
expedición]]+1461</f>
        <v>45000</v>
      </c>
      <c r="J1419" s="244" t="str">
        <f t="shared" ca="1" si="67"/>
        <v>no</v>
      </c>
      <c r="K1419" s="8" t="str">
        <f t="shared" ca="1" si="69"/>
        <v/>
      </c>
      <c r="L1419" s="8"/>
      <c r="M1419" s="8" t="str">
        <f t="shared" ca="1" si="68"/>
        <v>si</v>
      </c>
      <c r="Q1419" s="23" t="str" cm="1">
        <f t="array" aca="1" ref="Q1419" ca="1">_xlfn.IFS(J1419="no","no",$B$10="si","si")</f>
        <v>no</v>
      </c>
    </row>
    <row r="1420" spans="1:17" x14ac:dyDescent="0.3">
      <c r="A1420" s="63" t="s">
        <v>5726</v>
      </c>
      <c r="B1420" s="224" t="s">
        <v>44</v>
      </c>
      <c r="C1420" s="225" t="s">
        <v>5727</v>
      </c>
      <c r="D1420" s="38" t="s">
        <v>57</v>
      </c>
      <c r="E1420" s="37"/>
      <c r="F1420" s="38" t="s">
        <v>678</v>
      </c>
      <c r="G1420" s="39" t="s">
        <v>10204</v>
      </c>
      <c r="H1420" s="40">
        <v>43539</v>
      </c>
      <c r="I1420" s="41">
        <f>Table16[[#This Row],[Fecha 
de 
expedición]]+1461</f>
        <v>45000</v>
      </c>
      <c r="J1420" s="244" t="str">
        <f t="shared" ca="1" si="67"/>
        <v>no</v>
      </c>
      <c r="K1420" s="8" t="str">
        <f t="shared" ca="1" si="69"/>
        <v/>
      </c>
      <c r="L1420" s="8"/>
      <c r="M1420" s="8" t="str">
        <f t="shared" ca="1" si="68"/>
        <v>si</v>
      </c>
      <c r="Q1420" s="23" t="str" cm="1">
        <f t="array" aca="1" ref="Q1420" ca="1">_xlfn.IFS(J1420="no","no",$B$10="si","si")</f>
        <v>no</v>
      </c>
    </row>
    <row r="1421" spans="1:17" x14ac:dyDescent="0.3">
      <c r="A1421" s="63" t="s">
        <v>5730</v>
      </c>
      <c r="B1421" s="224" t="s">
        <v>44</v>
      </c>
      <c r="C1421" s="225" t="s">
        <v>5731</v>
      </c>
      <c r="D1421" s="38" t="s">
        <v>57</v>
      </c>
      <c r="E1421" s="37" t="s">
        <v>5732</v>
      </c>
      <c r="F1421" s="38" t="s">
        <v>416</v>
      </c>
      <c r="G1421" s="39" t="s">
        <v>10205</v>
      </c>
      <c r="H1421" s="40">
        <v>43539</v>
      </c>
      <c r="I1421" s="41">
        <f>Table16[[#This Row],[Fecha 
de 
expedición]]+1461</f>
        <v>45000</v>
      </c>
      <c r="J1421" s="244" t="str">
        <f t="shared" ca="1" si="67"/>
        <v>no</v>
      </c>
      <c r="K1421" s="8" t="str">
        <f t="shared" ca="1" si="69"/>
        <v/>
      </c>
      <c r="L1421" s="8"/>
      <c r="M1421" s="8" t="str">
        <f t="shared" ca="1" si="68"/>
        <v>si</v>
      </c>
      <c r="Q1421" s="23" t="str" cm="1">
        <f t="array" aca="1" ref="Q1421" ca="1">_xlfn.IFS(J1421="no","no",$B$10="si","si")</f>
        <v>no</v>
      </c>
    </row>
    <row r="1422" spans="1:17" x14ac:dyDescent="0.3">
      <c r="A1422" s="63" t="s">
        <v>5734</v>
      </c>
      <c r="B1422" s="224" t="s">
        <v>44</v>
      </c>
      <c r="C1422" s="225" t="s">
        <v>5735</v>
      </c>
      <c r="D1422" s="38" t="s">
        <v>57</v>
      </c>
      <c r="E1422" s="37" t="s">
        <v>5736</v>
      </c>
      <c r="F1422" s="38" t="s">
        <v>704</v>
      </c>
      <c r="G1422" s="39" t="s">
        <v>10207</v>
      </c>
      <c r="H1422" s="40">
        <v>43539</v>
      </c>
      <c r="I1422" s="41">
        <f>Table16[[#This Row],[Fecha 
de 
expedición]]+1461</f>
        <v>45000</v>
      </c>
      <c r="J1422" s="244" t="str">
        <f t="shared" ca="1" si="67"/>
        <v>no</v>
      </c>
      <c r="K1422" s="8" t="str">
        <f t="shared" ca="1" si="69"/>
        <v/>
      </c>
      <c r="L1422" s="8"/>
      <c r="M1422" s="8" t="str">
        <f t="shared" ca="1" si="68"/>
        <v>si</v>
      </c>
      <c r="Q1422" s="23" t="str" cm="1">
        <f t="array" aca="1" ref="Q1422" ca="1">_xlfn.IFS(J1422="no","no",$B$10="si","si")</f>
        <v>no</v>
      </c>
    </row>
    <row r="1423" spans="1:17" x14ac:dyDescent="0.3">
      <c r="A1423" s="63" t="s">
        <v>5738</v>
      </c>
      <c r="B1423" s="224" t="s">
        <v>44</v>
      </c>
      <c r="C1423" s="225" t="s">
        <v>5739</v>
      </c>
      <c r="D1423" s="38" t="s">
        <v>46</v>
      </c>
      <c r="E1423" s="37" t="s">
        <v>5740</v>
      </c>
      <c r="F1423" s="38" t="s">
        <v>325</v>
      </c>
      <c r="G1423" s="39" t="s">
        <v>10208</v>
      </c>
      <c r="H1423" s="40">
        <v>43539</v>
      </c>
      <c r="I1423" s="41">
        <f>Table16[[#This Row],[Fecha 
de 
expedición]]+1461</f>
        <v>45000</v>
      </c>
      <c r="J1423" s="244" t="str">
        <f t="shared" ca="1" si="67"/>
        <v>no</v>
      </c>
      <c r="K1423" s="8" t="str">
        <f t="shared" ca="1" si="69"/>
        <v/>
      </c>
      <c r="L1423" s="8"/>
      <c r="M1423" s="8" t="str">
        <f t="shared" ca="1" si="68"/>
        <v>si</v>
      </c>
      <c r="Q1423" s="23" t="str" cm="1">
        <f t="array" aca="1" ref="Q1423" ca="1">_xlfn.IFS(J1423="no","no",$B$10="si","si")</f>
        <v>no</v>
      </c>
    </row>
    <row r="1424" spans="1:17" x14ac:dyDescent="0.3">
      <c r="A1424" s="63" t="s">
        <v>5742</v>
      </c>
      <c r="B1424" s="224" t="s">
        <v>44</v>
      </c>
      <c r="C1424" s="225" t="s">
        <v>5743</v>
      </c>
      <c r="D1424" s="38" t="s">
        <v>46</v>
      </c>
      <c r="E1424" s="37" t="s">
        <v>5744</v>
      </c>
      <c r="F1424" s="38" t="s">
        <v>508</v>
      </c>
      <c r="G1424" s="39" t="s">
        <v>10209</v>
      </c>
      <c r="H1424" s="40">
        <v>43539</v>
      </c>
      <c r="I1424" s="41">
        <f>Table16[[#This Row],[Fecha 
de 
expedición]]+1461</f>
        <v>45000</v>
      </c>
      <c r="J1424" s="244" t="str">
        <f t="shared" ca="1" si="67"/>
        <v>no</v>
      </c>
      <c r="K1424" s="8" t="str">
        <f t="shared" ca="1" si="69"/>
        <v/>
      </c>
      <c r="L1424" s="8"/>
      <c r="M1424" s="8" t="str">
        <f t="shared" ca="1" si="68"/>
        <v>si</v>
      </c>
      <c r="Q1424" s="23" t="str" cm="1">
        <f t="array" aca="1" ref="Q1424" ca="1">_xlfn.IFS(J1424="no","no",$B$10="si","si")</f>
        <v>no</v>
      </c>
    </row>
    <row r="1425" spans="1:17" x14ac:dyDescent="0.3">
      <c r="A1425" s="63" t="s">
        <v>5746</v>
      </c>
      <c r="B1425" s="224" t="s">
        <v>44</v>
      </c>
      <c r="C1425" s="225" t="s">
        <v>5747</v>
      </c>
      <c r="D1425" s="38" t="s">
        <v>57</v>
      </c>
      <c r="E1425" s="37" t="s">
        <v>5748</v>
      </c>
      <c r="F1425" s="38" t="s">
        <v>709</v>
      </c>
      <c r="G1425" s="39" t="s">
        <v>10210</v>
      </c>
      <c r="H1425" s="40">
        <v>43539</v>
      </c>
      <c r="I1425" s="41">
        <f>Table16[[#This Row],[Fecha 
de 
expedición]]+1461</f>
        <v>45000</v>
      </c>
      <c r="J1425" s="244" t="str">
        <f t="shared" ref="J1425:J1488" ca="1" si="70">IF(I1425&gt;=TODAY(),"si","no")</f>
        <v>no</v>
      </c>
      <c r="K1425" s="8" t="str">
        <f t="shared" ca="1" si="69"/>
        <v/>
      </c>
      <c r="L1425" s="8"/>
      <c r="M1425" s="8" t="str">
        <f t="shared" ref="M1425:M1488" ca="1" si="71">IF(AND(J1425="no",$B$10="si"),"si","no")</f>
        <v>si</v>
      </c>
      <c r="Q1425" s="23" t="str" cm="1">
        <f t="array" aca="1" ref="Q1425" ca="1">_xlfn.IFS(J1425="no","no",$B$10="si","si")</f>
        <v>no</v>
      </c>
    </row>
    <row r="1426" spans="1:17" x14ac:dyDescent="0.3">
      <c r="A1426" s="63" t="s">
        <v>5750</v>
      </c>
      <c r="B1426" s="224" t="s">
        <v>44</v>
      </c>
      <c r="C1426" s="225" t="s">
        <v>5751</v>
      </c>
      <c r="D1426" s="38" t="s">
        <v>57</v>
      </c>
      <c r="E1426" s="37" t="s">
        <v>5752</v>
      </c>
      <c r="F1426" s="38" t="s">
        <v>443</v>
      </c>
      <c r="G1426" s="39" t="s">
        <v>5753</v>
      </c>
      <c r="H1426" s="40">
        <v>43544</v>
      </c>
      <c r="I1426" s="41">
        <f>Table16[[#This Row],[Fecha 
de 
expedición]]+1461</f>
        <v>45005</v>
      </c>
      <c r="J1426" s="244" t="str">
        <f t="shared" ca="1" si="70"/>
        <v>no</v>
      </c>
      <c r="K1426" s="8" t="str">
        <f t="shared" ca="1" si="69"/>
        <v/>
      </c>
      <c r="L1426" s="8"/>
      <c r="M1426" s="8" t="str">
        <f t="shared" ca="1" si="71"/>
        <v>si</v>
      </c>
      <c r="Q1426" s="23" t="str" cm="1">
        <f t="array" aca="1" ref="Q1426" ca="1">_xlfn.IFS(J1426="no","no",$B$10="si","si")</f>
        <v>no</v>
      </c>
    </row>
    <row r="1427" spans="1:17" x14ac:dyDescent="0.3">
      <c r="A1427" s="63" t="s">
        <v>5754</v>
      </c>
      <c r="B1427" s="224" t="s">
        <v>44</v>
      </c>
      <c r="C1427" s="225" t="s">
        <v>5755</v>
      </c>
      <c r="D1427" s="38" t="s">
        <v>57</v>
      </c>
      <c r="E1427" s="37" t="s">
        <v>5756</v>
      </c>
      <c r="F1427" s="38" t="s">
        <v>119</v>
      </c>
      <c r="G1427" s="39" t="s">
        <v>5757</v>
      </c>
      <c r="H1427" s="40">
        <v>43544</v>
      </c>
      <c r="I1427" s="41">
        <f>Table16[[#This Row],[Fecha 
de 
expedición]]+1461</f>
        <v>45005</v>
      </c>
      <c r="J1427" s="244" t="str">
        <f t="shared" ca="1" si="70"/>
        <v>no</v>
      </c>
      <c r="K1427" s="8" t="str">
        <f t="shared" ca="1" si="69"/>
        <v/>
      </c>
      <c r="L1427" s="8"/>
      <c r="M1427" s="8" t="str">
        <f t="shared" ca="1" si="71"/>
        <v>si</v>
      </c>
      <c r="Q1427" s="23" t="str" cm="1">
        <f t="array" aca="1" ref="Q1427" ca="1">_xlfn.IFS(J1427="no","no",$B$10="si","si")</f>
        <v>no</v>
      </c>
    </row>
    <row r="1428" spans="1:17" x14ac:dyDescent="0.3">
      <c r="A1428" s="63" t="s">
        <v>5758</v>
      </c>
      <c r="B1428" s="224" t="s">
        <v>44</v>
      </c>
      <c r="C1428" s="225" t="s">
        <v>5759</v>
      </c>
      <c r="D1428" s="38" t="s">
        <v>57</v>
      </c>
      <c r="E1428" s="37" t="s">
        <v>5760</v>
      </c>
      <c r="F1428" s="38" t="s">
        <v>402</v>
      </c>
      <c r="G1428" s="39" t="s">
        <v>5761</v>
      </c>
      <c r="H1428" s="40">
        <v>43544</v>
      </c>
      <c r="I1428" s="41">
        <f>Table16[[#This Row],[Fecha 
de 
expedición]]+1461</f>
        <v>45005</v>
      </c>
      <c r="J1428" s="244" t="str">
        <f t="shared" ca="1" si="70"/>
        <v>no</v>
      </c>
      <c r="K1428" s="8" t="str">
        <f t="shared" ca="1" si="69"/>
        <v/>
      </c>
      <c r="L1428" s="8"/>
      <c r="M1428" s="8" t="str">
        <f t="shared" ca="1" si="71"/>
        <v>si</v>
      </c>
      <c r="Q1428" s="23" t="str" cm="1">
        <f t="array" aca="1" ref="Q1428" ca="1">_xlfn.IFS(J1428="no","no",$B$10="si","si")</f>
        <v>no</v>
      </c>
    </row>
    <row r="1429" spans="1:17" x14ac:dyDescent="0.3">
      <c r="A1429" s="63" t="s">
        <v>5762</v>
      </c>
      <c r="B1429" s="224" t="s">
        <v>44</v>
      </c>
      <c r="C1429" s="225" t="s">
        <v>5763</v>
      </c>
      <c r="D1429" s="38" t="s">
        <v>57</v>
      </c>
      <c r="E1429" s="37" t="s">
        <v>10211</v>
      </c>
      <c r="F1429" s="38" t="s">
        <v>262</v>
      </c>
      <c r="G1429" s="39" t="s">
        <v>10212</v>
      </c>
      <c r="H1429" s="40">
        <v>43544</v>
      </c>
      <c r="I1429" s="41">
        <f>Table16[[#This Row],[Fecha 
de 
expedición]]+1461</f>
        <v>45005</v>
      </c>
      <c r="J1429" s="244" t="str">
        <f t="shared" ca="1" si="70"/>
        <v>no</v>
      </c>
      <c r="K1429" s="8" t="str">
        <f t="shared" ca="1" si="69"/>
        <v/>
      </c>
      <c r="L1429" s="8"/>
      <c r="M1429" s="8" t="str">
        <f t="shared" ca="1" si="71"/>
        <v>si</v>
      </c>
      <c r="Q1429" s="23" t="str" cm="1">
        <f t="array" aca="1" ref="Q1429" ca="1">_xlfn.IFS(J1429="no","no",$B$10="si","si")</f>
        <v>no</v>
      </c>
    </row>
    <row r="1430" spans="1:17" x14ac:dyDescent="0.3">
      <c r="A1430" s="63" t="s">
        <v>5766</v>
      </c>
      <c r="B1430" s="224" t="s">
        <v>44</v>
      </c>
      <c r="C1430" s="225" t="s">
        <v>5767</v>
      </c>
      <c r="D1430" s="38" t="s">
        <v>57</v>
      </c>
      <c r="E1430" s="37" t="s">
        <v>5768</v>
      </c>
      <c r="F1430" s="38" t="s">
        <v>99</v>
      </c>
      <c r="G1430" s="39" t="s">
        <v>10213</v>
      </c>
      <c r="H1430" s="40">
        <v>43544</v>
      </c>
      <c r="I1430" s="41">
        <f>Table16[[#This Row],[Fecha 
de 
expedición]]+1461</f>
        <v>45005</v>
      </c>
      <c r="J1430" s="244" t="str">
        <f t="shared" ca="1" si="70"/>
        <v>no</v>
      </c>
      <c r="K1430" s="8" t="str">
        <f t="shared" ca="1" si="69"/>
        <v/>
      </c>
      <c r="L1430" s="8"/>
      <c r="M1430" s="8" t="str">
        <f t="shared" ca="1" si="71"/>
        <v>si</v>
      </c>
      <c r="Q1430" s="23" t="str" cm="1">
        <f t="array" aca="1" ref="Q1430" ca="1">_xlfn.IFS(J1430="no","no",$B$10="si","si")</f>
        <v>no</v>
      </c>
    </row>
    <row r="1431" spans="1:17" x14ac:dyDescent="0.3">
      <c r="A1431" s="63" t="s">
        <v>5770</v>
      </c>
      <c r="B1431" s="224" t="s">
        <v>44</v>
      </c>
      <c r="C1431" s="225" t="s">
        <v>5771</v>
      </c>
      <c r="D1431" s="38" t="s">
        <v>57</v>
      </c>
      <c r="E1431" s="37" t="s">
        <v>5772</v>
      </c>
      <c r="F1431" s="38" t="s">
        <v>589</v>
      </c>
      <c r="G1431" s="39" t="s">
        <v>10214</v>
      </c>
      <c r="H1431" s="40">
        <v>43544</v>
      </c>
      <c r="I1431" s="41">
        <f>Table16[[#This Row],[Fecha 
de 
expedición]]+1461</f>
        <v>45005</v>
      </c>
      <c r="J1431" s="244" t="str">
        <f t="shared" ca="1" si="70"/>
        <v>no</v>
      </c>
      <c r="K1431" s="8" t="str">
        <f t="shared" ca="1" si="69"/>
        <v/>
      </c>
      <c r="L1431" s="8"/>
      <c r="M1431" s="8" t="str">
        <f t="shared" ca="1" si="71"/>
        <v>si</v>
      </c>
      <c r="Q1431" s="23" t="str" cm="1">
        <f t="array" aca="1" ref="Q1431" ca="1">_xlfn.IFS(J1431="no","no",$B$10="si","si")</f>
        <v>no</v>
      </c>
    </row>
    <row r="1432" spans="1:17" x14ac:dyDescent="0.3">
      <c r="A1432" s="63" t="s">
        <v>5774</v>
      </c>
      <c r="B1432" s="224" t="s">
        <v>44</v>
      </c>
      <c r="C1432" s="225" t="s">
        <v>5775</v>
      </c>
      <c r="D1432" s="38" t="s">
        <v>57</v>
      </c>
      <c r="E1432" s="37" t="s">
        <v>5776</v>
      </c>
      <c r="F1432" s="38" t="s">
        <v>119</v>
      </c>
      <c r="G1432" s="39" t="s">
        <v>10215</v>
      </c>
      <c r="H1432" s="40">
        <v>43544</v>
      </c>
      <c r="I1432" s="41">
        <f>Table16[[#This Row],[Fecha 
de 
expedición]]+1461</f>
        <v>45005</v>
      </c>
      <c r="J1432" s="244" t="str">
        <f t="shared" ca="1" si="70"/>
        <v>no</v>
      </c>
      <c r="K1432" s="8" t="str">
        <f t="shared" ca="1" si="69"/>
        <v/>
      </c>
      <c r="L1432" s="8"/>
      <c r="M1432" s="8" t="str">
        <f t="shared" ca="1" si="71"/>
        <v>si</v>
      </c>
      <c r="Q1432" s="23" t="str" cm="1">
        <f t="array" aca="1" ref="Q1432" ca="1">_xlfn.IFS(J1432="no","no",$B$10="si","si")</f>
        <v>no</v>
      </c>
    </row>
    <row r="1433" spans="1:17" x14ac:dyDescent="0.3">
      <c r="A1433" s="63" t="s">
        <v>5778</v>
      </c>
      <c r="B1433" s="224" t="s">
        <v>44</v>
      </c>
      <c r="C1433" s="225" t="s">
        <v>5779</v>
      </c>
      <c r="D1433" s="38" t="s">
        <v>46</v>
      </c>
      <c r="E1433" s="37" t="s">
        <v>5780</v>
      </c>
      <c r="F1433" s="38" t="s">
        <v>168</v>
      </c>
      <c r="G1433" s="39" t="s">
        <v>5781</v>
      </c>
      <c r="H1433" s="40">
        <v>43544</v>
      </c>
      <c r="I1433" s="41">
        <f>Table16[[#This Row],[Fecha 
de 
expedición]]+1461</f>
        <v>45005</v>
      </c>
      <c r="J1433" s="244" t="str">
        <f t="shared" ca="1" si="70"/>
        <v>no</v>
      </c>
      <c r="K1433" s="8" t="str">
        <f t="shared" ca="1" si="69"/>
        <v/>
      </c>
      <c r="L1433" s="8"/>
      <c r="M1433" s="8" t="str">
        <f t="shared" ca="1" si="71"/>
        <v>si</v>
      </c>
      <c r="Q1433" s="23" t="str" cm="1">
        <f t="array" aca="1" ref="Q1433" ca="1">_xlfn.IFS(J1433="no","no",$B$10="si","si")</f>
        <v>no</v>
      </c>
    </row>
    <row r="1434" spans="1:17" x14ac:dyDescent="0.3">
      <c r="A1434" s="63" t="s">
        <v>5782</v>
      </c>
      <c r="B1434" s="224" t="s">
        <v>44</v>
      </c>
      <c r="C1434" s="225" t="s">
        <v>5783</v>
      </c>
      <c r="D1434" s="38" t="s">
        <v>57</v>
      </c>
      <c r="E1434" s="37" t="s">
        <v>10217</v>
      </c>
      <c r="F1434" s="38" t="s">
        <v>155</v>
      </c>
      <c r="G1434" s="39" t="s">
        <v>5785</v>
      </c>
      <c r="H1434" s="40">
        <v>43544</v>
      </c>
      <c r="I1434" s="41">
        <f>Table16[[#This Row],[Fecha 
de 
expedición]]+1461</f>
        <v>45005</v>
      </c>
      <c r="J1434" s="244" t="str">
        <f t="shared" ca="1" si="70"/>
        <v>no</v>
      </c>
      <c r="K1434" s="8" t="str">
        <f t="shared" ca="1" si="69"/>
        <v/>
      </c>
      <c r="L1434" s="8"/>
      <c r="M1434" s="8" t="str">
        <f t="shared" ca="1" si="71"/>
        <v>si</v>
      </c>
      <c r="Q1434" s="23" t="str" cm="1">
        <f t="array" aca="1" ref="Q1434" ca="1">_xlfn.IFS(J1434="no","no",$B$10="si","si")</f>
        <v>no</v>
      </c>
    </row>
    <row r="1435" spans="1:17" x14ac:dyDescent="0.3">
      <c r="A1435" s="63" t="s">
        <v>5786</v>
      </c>
      <c r="B1435" s="224" t="s">
        <v>44</v>
      </c>
      <c r="C1435" s="225" t="s">
        <v>5787</v>
      </c>
      <c r="D1435" s="38" t="s">
        <v>57</v>
      </c>
      <c r="E1435" s="37" t="s">
        <v>5788</v>
      </c>
      <c r="F1435" s="38" t="s">
        <v>155</v>
      </c>
      <c r="G1435" s="39" t="s">
        <v>5789</v>
      </c>
      <c r="H1435" s="40">
        <v>43544</v>
      </c>
      <c r="I1435" s="41">
        <f>Table16[[#This Row],[Fecha 
de 
expedición]]+1461</f>
        <v>45005</v>
      </c>
      <c r="J1435" s="244" t="str">
        <f t="shared" ca="1" si="70"/>
        <v>no</v>
      </c>
      <c r="K1435" s="8" t="str">
        <f t="shared" ca="1" si="69"/>
        <v/>
      </c>
      <c r="L1435" s="8"/>
      <c r="M1435" s="8" t="str">
        <f t="shared" ca="1" si="71"/>
        <v>si</v>
      </c>
      <c r="Q1435" s="23" t="str" cm="1">
        <f t="array" aca="1" ref="Q1435" ca="1">_xlfn.IFS(J1435="no","no",$B$10="si","si")</f>
        <v>no</v>
      </c>
    </row>
    <row r="1436" spans="1:17" x14ac:dyDescent="0.3">
      <c r="A1436" s="63" t="s">
        <v>5790</v>
      </c>
      <c r="B1436" s="224" t="s">
        <v>44</v>
      </c>
      <c r="C1436" s="225" t="s">
        <v>5791</v>
      </c>
      <c r="D1436" s="38" t="s">
        <v>57</v>
      </c>
      <c r="E1436" s="37" t="s">
        <v>5792</v>
      </c>
      <c r="F1436" s="38" t="s">
        <v>262</v>
      </c>
      <c r="G1436" s="39" t="s">
        <v>5793</v>
      </c>
      <c r="H1436" s="40">
        <v>43544</v>
      </c>
      <c r="I1436" s="41">
        <f>Table16[[#This Row],[Fecha 
de 
expedición]]+1461</f>
        <v>45005</v>
      </c>
      <c r="J1436" s="244" t="str">
        <f t="shared" ca="1" si="70"/>
        <v>no</v>
      </c>
      <c r="K1436" s="8" t="str">
        <f t="shared" ca="1" si="69"/>
        <v/>
      </c>
      <c r="L1436" s="8"/>
      <c r="M1436" s="8" t="str">
        <f t="shared" ca="1" si="71"/>
        <v>si</v>
      </c>
      <c r="Q1436" s="23" t="str" cm="1">
        <f t="array" aca="1" ref="Q1436" ca="1">_xlfn.IFS(J1436="no","no",$B$10="si","si")</f>
        <v>no</v>
      </c>
    </row>
    <row r="1437" spans="1:17" x14ac:dyDescent="0.3">
      <c r="A1437" s="63" t="s">
        <v>5794</v>
      </c>
      <c r="B1437" s="224" t="s">
        <v>44</v>
      </c>
      <c r="C1437" s="225" t="s">
        <v>5795</v>
      </c>
      <c r="D1437" s="38" t="s">
        <v>57</v>
      </c>
      <c r="E1437" s="37" t="s">
        <v>5796</v>
      </c>
      <c r="F1437" s="38" t="s">
        <v>490</v>
      </c>
      <c r="G1437" s="39" t="s">
        <v>5797</v>
      </c>
      <c r="H1437" s="40">
        <v>43544</v>
      </c>
      <c r="I1437" s="41">
        <f>Table16[[#This Row],[Fecha 
de 
expedición]]+1461</f>
        <v>45005</v>
      </c>
      <c r="J1437" s="244" t="str">
        <f t="shared" ca="1" si="70"/>
        <v>no</v>
      </c>
      <c r="K1437" s="8" t="str">
        <f t="shared" ca="1" si="69"/>
        <v/>
      </c>
      <c r="L1437" s="8"/>
      <c r="M1437" s="8" t="str">
        <f t="shared" ca="1" si="71"/>
        <v>si</v>
      </c>
      <c r="Q1437" s="23" t="str" cm="1">
        <f t="array" aca="1" ref="Q1437" ca="1">_xlfn.IFS(J1437="no","no",$B$10="si","si")</f>
        <v>no</v>
      </c>
    </row>
    <row r="1438" spans="1:17" x14ac:dyDescent="0.3">
      <c r="A1438" s="63" t="s">
        <v>5798</v>
      </c>
      <c r="B1438" s="224" t="s">
        <v>44</v>
      </c>
      <c r="C1438" s="225" t="s">
        <v>5799</v>
      </c>
      <c r="D1438" s="38" t="s">
        <v>57</v>
      </c>
      <c r="E1438" s="37" t="s">
        <v>10220</v>
      </c>
      <c r="F1438" s="38" t="s">
        <v>99</v>
      </c>
      <c r="G1438" s="39" t="s">
        <v>10221</v>
      </c>
      <c r="H1438" s="40">
        <v>43544</v>
      </c>
      <c r="I1438" s="41">
        <f>Table16[[#This Row],[Fecha 
de 
expedición]]+1461</f>
        <v>45005</v>
      </c>
      <c r="J1438" s="244" t="str">
        <f t="shared" ca="1" si="70"/>
        <v>no</v>
      </c>
      <c r="K1438" s="8" t="str">
        <f t="shared" ca="1" si="69"/>
        <v/>
      </c>
      <c r="L1438" s="8"/>
      <c r="M1438" s="8" t="str">
        <f t="shared" ca="1" si="71"/>
        <v>si</v>
      </c>
      <c r="Q1438" s="23" t="str" cm="1">
        <f t="array" aca="1" ref="Q1438" ca="1">_xlfn.IFS(J1438="no","no",$B$10="si","si")</f>
        <v>no</v>
      </c>
    </row>
    <row r="1439" spans="1:17" x14ac:dyDescent="0.3">
      <c r="A1439" s="63" t="s">
        <v>5802</v>
      </c>
      <c r="B1439" s="224" t="s">
        <v>44</v>
      </c>
      <c r="C1439" s="225" t="s">
        <v>5803</v>
      </c>
      <c r="D1439" s="38" t="s">
        <v>57</v>
      </c>
      <c r="E1439" s="37"/>
      <c r="F1439" s="38" t="s">
        <v>237</v>
      </c>
      <c r="G1439" s="39" t="s">
        <v>10222</v>
      </c>
      <c r="H1439" s="40">
        <v>43544</v>
      </c>
      <c r="I1439" s="41">
        <f>Table16[[#This Row],[Fecha 
de 
expedición]]+1461</f>
        <v>45005</v>
      </c>
      <c r="J1439" s="244" t="str">
        <f t="shared" ca="1" si="70"/>
        <v>no</v>
      </c>
      <c r="K1439" s="8" t="str">
        <f t="shared" ref="K1439:K1502" ca="1" si="72">IF(ABS(_xlfn.DAYS(TODAY(),I1439))&lt;$B$9,"Debe renovar licencia luego de curso de 8 horas","")</f>
        <v/>
      </c>
      <c r="L1439" s="8"/>
      <c r="M1439" s="8" t="str">
        <f t="shared" ca="1" si="71"/>
        <v>si</v>
      </c>
      <c r="Q1439" s="23" t="str" cm="1">
        <f t="array" aca="1" ref="Q1439" ca="1">_xlfn.IFS(J1439="no","no",$B$10="si","si")</f>
        <v>no</v>
      </c>
    </row>
    <row r="1440" spans="1:17" x14ac:dyDescent="0.3">
      <c r="A1440" s="63" t="s">
        <v>5805</v>
      </c>
      <c r="B1440" s="224" t="s">
        <v>44</v>
      </c>
      <c r="C1440" s="225" t="s">
        <v>5806</v>
      </c>
      <c r="D1440" s="38" t="s">
        <v>57</v>
      </c>
      <c r="E1440" s="37" t="s">
        <v>5807</v>
      </c>
      <c r="F1440" s="38" t="s">
        <v>325</v>
      </c>
      <c r="G1440" s="39" t="s">
        <v>5808</v>
      </c>
      <c r="H1440" s="40">
        <v>43544</v>
      </c>
      <c r="I1440" s="41">
        <f>Table16[[#This Row],[Fecha 
de 
expedición]]+1461</f>
        <v>45005</v>
      </c>
      <c r="J1440" s="244" t="str">
        <f t="shared" ca="1" si="70"/>
        <v>no</v>
      </c>
      <c r="K1440" s="8" t="str">
        <f t="shared" ca="1" si="72"/>
        <v/>
      </c>
      <c r="L1440" s="8"/>
      <c r="M1440" s="8" t="str">
        <f t="shared" ca="1" si="71"/>
        <v>si</v>
      </c>
      <c r="Q1440" s="23" t="str" cm="1">
        <f t="array" aca="1" ref="Q1440" ca="1">_xlfn.IFS(J1440="no","no",$B$10="si","si")</f>
        <v>no</v>
      </c>
    </row>
    <row r="1441" spans="1:17" x14ac:dyDescent="0.3">
      <c r="A1441" s="63" t="s">
        <v>5809</v>
      </c>
      <c r="B1441" s="224" t="s">
        <v>44</v>
      </c>
      <c r="C1441" s="225" t="s">
        <v>5810</v>
      </c>
      <c r="D1441" s="38" t="s">
        <v>57</v>
      </c>
      <c r="E1441" s="37" t="s">
        <v>5811</v>
      </c>
      <c r="F1441" s="38" t="s">
        <v>109</v>
      </c>
      <c r="G1441" s="39" t="s">
        <v>10223</v>
      </c>
      <c r="H1441" s="40">
        <v>43544</v>
      </c>
      <c r="I1441" s="41">
        <f>Table16[[#This Row],[Fecha 
de 
expedición]]+1461</f>
        <v>45005</v>
      </c>
      <c r="J1441" s="244" t="str">
        <f t="shared" ca="1" si="70"/>
        <v>no</v>
      </c>
      <c r="K1441" s="8" t="str">
        <f t="shared" ca="1" si="72"/>
        <v/>
      </c>
      <c r="L1441" s="8"/>
      <c r="M1441" s="8" t="str">
        <f t="shared" ca="1" si="71"/>
        <v>si</v>
      </c>
      <c r="Q1441" s="23" t="str" cm="1">
        <f t="array" aca="1" ref="Q1441" ca="1">_xlfn.IFS(J1441="no","no",$B$10="si","si")</f>
        <v>no</v>
      </c>
    </row>
    <row r="1442" spans="1:17" x14ac:dyDescent="0.3">
      <c r="A1442" s="63" t="s">
        <v>5813</v>
      </c>
      <c r="B1442" s="224" t="s">
        <v>44</v>
      </c>
      <c r="C1442" s="225" t="s">
        <v>5814</v>
      </c>
      <c r="D1442" s="38" t="s">
        <v>57</v>
      </c>
      <c r="E1442" s="37" t="s">
        <v>5815</v>
      </c>
      <c r="F1442" s="38" t="s">
        <v>262</v>
      </c>
      <c r="G1442" s="39" t="s">
        <v>5816</v>
      </c>
      <c r="H1442" s="40">
        <v>43551</v>
      </c>
      <c r="I1442" s="41">
        <f>Table16[[#This Row],[Fecha 
de 
expedición]]+1461</f>
        <v>45012</v>
      </c>
      <c r="J1442" s="244" t="str">
        <f t="shared" ca="1" si="70"/>
        <v>no</v>
      </c>
      <c r="K1442" s="8" t="str">
        <f t="shared" ca="1" si="72"/>
        <v/>
      </c>
      <c r="L1442" s="8"/>
      <c r="M1442" s="8" t="str">
        <f t="shared" ca="1" si="71"/>
        <v>si</v>
      </c>
      <c r="Q1442" s="23" t="str" cm="1">
        <f t="array" aca="1" ref="Q1442" ca="1">_xlfn.IFS(J1442="no","no",$B$10="si","si")</f>
        <v>no</v>
      </c>
    </row>
    <row r="1443" spans="1:17" x14ac:dyDescent="0.3">
      <c r="A1443" s="63" t="s">
        <v>5817</v>
      </c>
      <c r="B1443" s="224" t="s">
        <v>44</v>
      </c>
      <c r="C1443" s="225" t="s">
        <v>5818</v>
      </c>
      <c r="D1443" s="38" t="s">
        <v>57</v>
      </c>
      <c r="E1443" s="37" t="s">
        <v>5819</v>
      </c>
      <c r="F1443" s="38" t="s">
        <v>69</v>
      </c>
      <c r="G1443" s="39" t="s">
        <v>5820</v>
      </c>
      <c r="H1443" s="40">
        <v>43551</v>
      </c>
      <c r="I1443" s="41">
        <f>Table16[[#This Row],[Fecha 
de 
expedición]]+1461</f>
        <v>45012</v>
      </c>
      <c r="J1443" s="244" t="str">
        <f t="shared" ca="1" si="70"/>
        <v>no</v>
      </c>
      <c r="K1443" s="8" t="str">
        <f t="shared" ca="1" si="72"/>
        <v/>
      </c>
      <c r="L1443" s="8"/>
      <c r="M1443" s="8" t="str">
        <f t="shared" ca="1" si="71"/>
        <v>si</v>
      </c>
      <c r="Q1443" s="23" t="str" cm="1">
        <f t="array" aca="1" ref="Q1443" ca="1">_xlfn.IFS(J1443="no","no",$B$10="si","si")</f>
        <v>no</v>
      </c>
    </row>
    <row r="1444" spans="1:17" x14ac:dyDescent="0.3">
      <c r="A1444" s="63" t="s">
        <v>5821</v>
      </c>
      <c r="B1444" s="224" t="s">
        <v>44</v>
      </c>
      <c r="C1444" s="225" t="s">
        <v>5822</v>
      </c>
      <c r="D1444" s="38" t="s">
        <v>57</v>
      </c>
      <c r="E1444" s="37" t="s">
        <v>5823</v>
      </c>
      <c r="F1444" s="38" t="s">
        <v>2833</v>
      </c>
      <c r="G1444" s="39" t="s">
        <v>5824</v>
      </c>
      <c r="H1444" s="40">
        <v>43551</v>
      </c>
      <c r="I1444" s="41">
        <f>Table16[[#This Row],[Fecha 
de 
expedición]]+1461</f>
        <v>45012</v>
      </c>
      <c r="J1444" s="244" t="str">
        <f t="shared" ca="1" si="70"/>
        <v>no</v>
      </c>
      <c r="K1444" s="8" t="str">
        <f t="shared" ca="1" si="72"/>
        <v/>
      </c>
      <c r="L1444" s="8"/>
      <c r="M1444" s="8" t="str">
        <f t="shared" ca="1" si="71"/>
        <v>si</v>
      </c>
      <c r="Q1444" s="23" t="str" cm="1">
        <f t="array" aca="1" ref="Q1444" ca="1">_xlfn.IFS(J1444="no","no",$B$10="si","si")</f>
        <v>no</v>
      </c>
    </row>
    <row r="1445" spans="1:17" x14ac:dyDescent="0.3">
      <c r="A1445" s="63" t="s">
        <v>5825</v>
      </c>
      <c r="B1445" s="224" t="s">
        <v>44</v>
      </c>
      <c r="C1445" s="225" t="s">
        <v>5826</v>
      </c>
      <c r="D1445" s="38" t="s">
        <v>57</v>
      </c>
      <c r="E1445" s="37" t="s">
        <v>5827</v>
      </c>
      <c r="F1445" s="38" t="s">
        <v>114</v>
      </c>
      <c r="G1445" s="39" t="s">
        <v>5828</v>
      </c>
      <c r="H1445" s="40">
        <v>43551</v>
      </c>
      <c r="I1445" s="41">
        <f>Table16[[#This Row],[Fecha 
de 
expedición]]+1461</f>
        <v>45012</v>
      </c>
      <c r="J1445" s="244" t="str">
        <f t="shared" ca="1" si="70"/>
        <v>no</v>
      </c>
      <c r="K1445" s="8" t="str">
        <f t="shared" ca="1" si="72"/>
        <v/>
      </c>
      <c r="L1445" s="8"/>
      <c r="M1445" s="8" t="str">
        <f t="shared" ca="1" si="71"/>
        <v>si</v>
      </c>
      <c r="Q1445" s="23" t="str" cm="1">
        <f t="array" aca="1" ref="Q1445" ca="1">_xlfn.IFS(J1445="no","no",$B$10="si","si")</f>
        <v>no</v>
      </c>
    </row>
    <row r="1446" spans="1:17" x14ac:dyDescent="0.3">
      <c r="A1446" s="63" t="s">
        <v>5829</v>
      </c>
      <c r="B1446" s="224" t="s">
        <v>44</v>
      </c>
      <c r="C1446" s="225" t="s">
        <v>5830</v>
      </c>
      <c r="D1446" s="38" t="s">
        <v>57</v>
      </c>
      <c r="E1446" s="37" t="s">
        <v>5831</v>
      </c>
      <c r="F1446" s="38" t="s">
        <v>589</v>
      </c>
      <c r="G1446" s="39" t="s">
        <v>10224</v>
      </c>
      <c r="H1446" s="40">
        <v>43551</v>
      </c>
      <c r="I1446" s="41">
        <f>Table16[[#This Row],[Fecha 
de 
expedición]]+1461</f>
        <v>45012</v>
      </c>
      <c r="J1446" s="244" t="str">
        <f t="shared" ca="1" si="70"/>
        <v>no</v>
      </c>
      <c r="K1446" s="8" t="str">
        <f t="shared" ca="1" si="72"/>
        <v/>
      </c>
      <c r="L1446" s="8"/>
      <c r="M1446" s="8" t="str">
        <f t="shared" ca="1" si="71"/>
        <v>si</v>
      </c>
      <c r="Q1446" s="23" t="str" cm="1">
        <f t="array" aca="1" ref="Q1446" ca="1">_xlfn.IFS(J1446="no","no",$B$10="si","si")</f>
        <v>no</v>
      </c>
    </row>
    <row r="1447" spans="1:17" x14ac:dyDescent="0.3">
      <c r="A1447" s="63" t="s">
        <v>5833</v>
      </c>
      <c r="B1447" s="224" t="s">
        <v>44</v>
      </c>
      <c r="C1447" s="225" t="s">
        <v>5834</v>
      </c>
      <c r="D1447" s="38" t="s">
        <v>57</v>
      </c>
      <c r="E1447" s="37" t="s">
        <v>5835</v>
      </c>
      <c r="F1447" s="38" t="s">
        <v>99</v>
      </c>
      <c r="G1447" s="39" t="s">
        <v>5836</v>
      </c>
      <c r="H1447" s="40">
        <v>43564</v>
      </c>
      <c r="I1447" s="41">
        <f>Table16[[#This Row],[Fecha 
de 
expedición]]+1461</f>
        <v>45025</v>
      </c>
      <c r="J1447" s="244" t="str">
        <f t="shared" ca="1" si="70"/>
        <v>no</v>
      </c>
      <c r="K1447" s="8" t="str">
        <f t="shared" ca="1" si="72"/>
        <v/>
      </c>
      <c r="L1447" s="8"/>
      <c r="M1447" s="8" t="str">
        <f t="shared" ca="1" si="71"/>
        <v>si</v>
      </c>
      <c r="Q1447" s="23" t="str" cm="1">
        <f t="array" aca="1" ref="Q1447" ca="1">_xlfn.IFS(J1447="no","no",$B$10="si","si")</f>
        <v>no</v>
      </c>
    </row>
    <row r="1448" spans="1:17" x14ac:dyDescent="0.3">
      <c r="A1448" s="63" t="s">
        <v>5837</v>
      </c>
      <c r="B1448" s="224" t="s">
        <v>44</v>
      </c>
      <c r="C1448" s="225" t="s">
        <v>5838</v>
      </c>
      <c r="D1448" s="38" t="s">
        <v>57</v>
      </c>
      <c r="E1448" s="37" t="s">
        <v>5839</v>
      </c>
      <c r="F1448" s="38" t="s">
        <v>1257</v>
      </c>
      <c r="G1448" s="39" t="s">
        <v>10226</v>
      </c>
      <c r="H1448" s="40">
        <v>43564</v>
      </c>
      <c r="I1448" s="41">
        <f>Table16[[#This Row],[Fecha 
de 
expedición]]+1461</f>
        <v>45025</v>
      </c>
      <c r="J1448" s="244" t="str">
        <f t="shared" ca="1" si="70"/>
        <v>no</v>
      </c>
      <c r="K1448" s="8" t="str">
        <f t="shared" ca="1" si="72"/>
        <v/>
      </c>
      <c r="L1448" s="8"/>
      <c r="M1448" s="8" t="str">
        <f t="shared" ca="1" si="71"/>
        <v>si</v>
      </c>
      <c r="Q1448" s="23" t="str" cm="1">
        <f t="array" aca="1" ref="Q1448" ca="1">_xlfn.IFS(J1448="no","no",$B$10="si","si")</f>
        <v>no</v>
      </c>
    </row>
    <row r="1449" spans="1:17" x14ac:dyDescent="0.3">
      <c r="A1449" s="63" t="s">
        <v>5841</v>
      </c>
      <c r="B1449" s="224" t="s">
        <v>44</v>
      </c>
      <c r="C1449" s="225" t="s">
        <v>5842</v>
      </c>
      <c r="D1449" s="38" t="s">
        <v>57</v>
      </c>
      <c r="E1449" s="37" t="s">
        <v>5843</v>
      </c>
      <c r="F1449" s="38" t="s">
        <v>119</v>
      </c>
      <c r="G1449" s="39" t="s">
        <v>10227</v>
      </c>
      <c r="H1449" s="40">
        <v>43564</v>
      </c>
      <c r="I1449" s="41">
        <f>Table16[[#This Row],[Fecha 
de 
expedición]]+1461</f>
        <v>45025</v>
      </c>
      <c r="J1449" s="244" t="str">
        <f t="shared" ca="1" si="70"/>
        <v>no</v>
      </c>
      <c r="K1449" s="8" t="str">
        <f t="shared" ca="1" si="72"/>
        <v/>
      </c>
      <c r="L1449" s="8"/>
      <c r="M1449" s="8" t="str">
        <f t="shared" ca="1" si="71"/>
        <v>si</v>
      </c>
      <c r="Q1449" s="23" t="str" cm="1">
        <f t="array" aca="1" ref="Q1449" ca="1">_xlfn.IFS(J1449="no","no",$B$10="si","si")</f>
        <v>no</v>
      </c>
    </row>
    <row r="1450" spans="1:17" x14ac:dyDescent="0.3">
      <c r="A1450" s="63" t="s">
        <v>5845</v>
      </c>
      <c r="B1450" s="224" t="s">
        <v>44</v>
      </c>
      <c r="C1450" s="225" t="s">
        <v>5846</v>
      </c>
      <c r="D1450" s="38" t="s">
        <v>57</v>
      </c>
      <c r="E1450" s="37" t="s">
        <v>5847</v>
      </c>
      <c r="F1450" s="38" t="s">
        <v>237</v>
      </c>
      <c r="G1450" s="39" t="s">
        <v>5848</v>
      </c>
      <c r="H1450" s="40">
        <v>43564</v>
      </c>
      <c r="I1450" s="41">
        <f>Table16[[#This Row],[Fecha 
de 
expedición]]+1461</f>
        <v>45025</v>
      </c>
      <c r="J1450" s="244" t="str">
        <f t="shared" ca="1" si="70"/>
        <v>no</v>
      </c>
      <c r="K1450" s="8" t="str">
        <f t="shared" ca="1" si="72"/>
        <v/>
      </c>
      <c r="L1450" s="8"/>
      <c r="M1450" s="8" t="str">
        <f t="shared" ca="1" si="71"/>
        <v>si</v>
      </c>
      <c r="Q1450" s="23" t="str" cm="1">
        <f t="array" aca="1" ref="Q1450" ca="1">_xlfn.IFS(J1450="no","no",$B$10="si","si")</f>
        <v>no</v>
      </c>
    </row>
    <row r="1451" spans="1:17" x14ac:dyDescent="0.3">
      <c r="A1451" s="63" t="s">
        <v>5849</v>
      </c>
      <c r="B1451" s="224" t="s">
        <v>44</v>
      </c>
      <c r="C1451" s="225" t="s">
        <v>5850</v>
      </c>
      <c r="D1451" s="38" t="s">
        <v>57</v>
      </c>
      <c r="E1451" s="49"/>
      <c r="F1451" s="38" t="s">
        <v>237</v>
      </c>
      <c r="G1451" s="39" t="s">
        <v>5851</v>
      </c>
      <c r="H1451" s="40">
        <v>43564</v>
      </c>
      <c r="I1451" s="41">
        <f>Table16[[#This Row],[Fecha 
de 
expedición]]+1461</f>
        <v>45025</v>
      </c>
      <c r="J1451" s="244" t="str">
        <f t="shared" ca="1" si="70"/>
        <v>no</v>
      </c>
      <c r="K1451" s="8" t="str">
        <f t="shared" ca="1" si="72"/>
        <v/>
      </c>
      <c r="L1451" s="8"/>
      <c r="M1451" s="8" t="str">
        <f t="shared" ca="1" si="71"/>
        <v>si</v>
      </c>
      <c r="Q1451" s="23" t="str" cm="1">
        <f t="array" aca="1" ref="Q1451" ca="1">_xlfn.IFS(J1451="no","no",$B$10="si","si")</f>
        <v>no</v>
      </c>
    </row>
    <row r="1452" spans="1:17" x14ac:dyDescent="0.3">
      <c r="A1452" s="63" t="s">
        <v>5852</v>
      </c>
      <c r="B1452" s="224" t="s">
        <v>44</v>
      </c>
      <c r="C1452" s="225" t="s">
        <v>5853</v>
      </c>
      <c r="D1452" s="38" t="s">
        <v>57</v>
      </c>
      <c r="E1452" s="37" t="s">
        <v>5854</v>
      </c>
      <c r="F1452" s="38" t="s">
        <v>443</v>
      </c>
      <c r="G1452" s="39" t="s">
        <v>5855</v>
      </c>
      <c r="H1452" s="40">
        <v>43564</v>
      </c>
      <c r="I1452" s="41">
        <f>Table16[[#This Row],[Fecha 
de 
expedición]]+1461</f>
        <v>45025</v>
      </c>
      <c r="J1452" s="244" t="str">
        <f t="shared" ca="1" si="70"/>
        <v>no</v>
      </c>
      <c r="K1452" s="8" t="str">
        <f t="shared" ca="1" si="72"/>
        <v/>
      </c>
      <c r="L1452" s="8"/>
      <c r="M1452" s="8" t="str">
        <f t="shared" ca="1" si="71"/>
        <v>si</v>
      </c>
      <c r="Q1452" s="23" t="str" cm="1">
        <f t="array" aca="1" ref="Q1452" ca="1">_xlfn.IFS(J1452="no","no",$B$10="si","si")</f>
        <v>no</v>
      </c>
    </row>
    <row r="1453" spans="1:17" x14ac:dyDescent="0.3">
      <c r="A1453" s="63" t="s">
        <v>5856</v>
      </c>
      <c r="B1453" s="224" t="s">
        <v>44</v>
      </c>
      <c r="C1453" s="225" t="s">
        <v>5857</v>
      </c>
      <c r="D1453" s="38" t="s">
        <v>57</v>
      </c>
      <c r="E1453" s="37" t="s">
        <v>5858</v>
      </c>
      <c r="F1453" s="38" t="s">
        <v>119</v>
      </c>
      <c r="G1453" s="39" t="s">
        <v>5859</v>
      </c>
      <c r="H1453" s="40">
        <v>43564</v>
      </c>
      <c r="I1453" s="41">
        <f>Table16[[#This Row],[Fecha 
de 
expedición]]+1461</f>
        <v>45025</v>
      </c>
      <c r="J1453" s="244" t="str">
        <f t="shared" ca="1" si="70"/>
        <v>no</v>
      </c>
      <c r="K1453" s="8" t="str">
        <f t="shared" ca="1" si="72"/>
        <v/>
      </c>
      <c r="L1453" s="8"/>
      <c r="M1453" s="8" t="str">
        <f t="shared" ca="1" si="71"/>
        <v>si</v>
      </c>
      <c r="Q1453" s="23" t="str" cm="1">
        <f t="array" aca="1" ref="Q1453" ca="1">_xlfn.IFS(J1453="no","no",$B$10="si","si")</f>
        <v>no</v>
      </c>
    </row>
    <row r="1454" spans="1:17" x14ac:dyDescent="0.3">
      <c r="A1454" s="63" t="s">
        <v>5860</v>
      </c>
      <c r="B1454" s="224" t="s">
        <v>44</v>
      </c>
      <c r="C1454" s="225" t="s">
        <v>5861</v>
      </c>
      <c r="D1454" s="38" t="s">
        <v>57</v>
      </c>
      <c r="E1454" s="37" t="s">
        <v>5862</v>
      </c>
      <c r="F1454" s="38" t="s">
        <v>589</v>
      </c>
      <c r="G1454" s="39" t="s">
        <v>5863</v>
      </c>
      <c r="H1454" s="40">
        <v>43578</v>
      </c>
      <c r="I1454" s="41">
        <f>Table16[[#This Row],[Fecha 
de 
expedición]]+1461</f>
        <v>45039</v>
      </c>
      <c r="J1454" s="244" t="str">
        <f t="shared" ca="1" si="70"/>
        <v>no</v>
      </c>
      <c r="K1454" s="8" t="str">
        <f t="shared" ca="1" si="72"/>
        <v/>
      </c>
      <c r="L1454" s="8"/>
      <c r="M1454" s="8" t="str">
        <f t="shared" ca="1" si="71"/>
        <v>si</v>
      </c>
      <c r="Q1454" s="23" t="str" cm="1">
        <f t="array" aca="1" ref="Q1454" ca="1">_xlfn.IFS(J1454="no","no",$B$10="si","si")</f>
        <v>no</v>
      </c>
    </row>
    <row r="1455" spans="1:17" x14ac:dyDescent="0.3">
      <c r="A1455" s="63" t="s">
        <v>5864</v>
      </c>
      <c r="B1455" s="224" t="s">
        <v>44</v>
      </c>
      <c r="C1455" s="225" t="s">
        <v>5865</v>
      </c>
      <c r="D1455" s="38" t="s">
        <v>57</v>
      </c>
      <c r="E1455" s="37" t="s">
        <v>5866</v>
      </c>
      <c r="F1455" s="38" t="s">
        <v>1011</v>
      </c>
      <c r="G1455" s="39" t="s">
        <v>5867</v>
      </c>
      <c r="H1455" s="40">
        <v>43578</v>
      </c>
      <c r="I1455" s="41">
        <f>Table16[[#This Row],[Fecha 
de 
expedición]]+1461</f>
        <v>45039</v>
      </c>
      <c r="J1455" s="244" t="str">
        <f t="shared" ca="1" si="70"/>
        <v>no</v>
      </c>
      <c r="K1455" s="8" t="str">
        <f t="shared" ca="1" si="72"/>
        <v/>
      </c>
      <c r="L1455" s="8"/>
      <c r="M1455" s="8" t="str">
        <f t="shared" ca="1" si="71"/>
        <v>si</v>
      </c>
      <c r="Q1455" s="23" t="str" cm="1">
        <f t="array" aca="1" ref="Q1455" ca="1">_xlfn.IFS(J1455="no","no",$B$10="si","si")</f>
        <v>no</v>
      </c>
    </row>
    <row r="1456" spans="1:17" x14ac:dyDescent="0.3">
      <c r="A1456" s="63" t="s">
        <v>5868</v>
      </c>
      <c r="B1456" s="224" t="s">
        <v>44</v>
      </c>
      <c r="C1456" s="225" t="s">
        <v>5869</v>
      </c>
      <c r="D1456" s="38" t="s">
        <v>57</v>
      </c>
      <c r="E1456" s="37" t="s">
        <v>5870</v>
      </c>
      <c r="F1456" s="38" t="s">
        <v>5871</v>
      </c>
      <c r="G1456" s="39" t="s">
        <v>5872</v>
      </c>
      <c r="H1456" s="40">
        <v>43578</v>
      </c>
      <c r="I1456" s="41">
        <f>Table16[[#This Row],[Fecha 
de 
expedición]]+1461</f>
        <v>45039</v>
      </c>
      <c r="J1456" s="244" t="str">
        <f t="shared" ca="1" si="70"/>
        <v>no</v>
      </c>
      <c r="K1456" s="8" t="str">
        <f t="shared" ca="1" si="72"/>
        <v/>
      </c>
      <c r="L1456" s="8"/>
      <c r="M1456" s="8" t="str">
        <f t="shared" ca="1" si="71"/>
        <v>si</v>
      </c>
      <c r="Q1456" s="23" t="str" cm="1">
        <f t="array" aca="1" ref="Q1456" ca="1">_xlfn.IFS(J1456="no","no",$B$10="si","si")</f>
        <v>no</v>
      </c>
    </row>
    <row r="1457" spans="1:17" x14ac:dyDescent="0.3">
      <c r="A1457" s="63" t="s">
        <v>5873</v>
      </c>
      <c r="B1457" s="224" t="s">
        <v>44</v>
      </c>
      <c r="C1457" s="225" t="s">
        <v>5874</v>
      </c>
      <c r="D1457" s="38" t="s">
        <v>57</v>
      </c>
      <c r="E1457" s="37" t="s">
        <v>5875</v>
      </c>
      <c r="F1457" s="38" t="s">
        <v>5876</v>
      </c>
      <c r="G1457" s="39" t="s">
        <v>5877</v>
      </c>
      <c r="H1457" s="40">
        <v>43578</v>
      </c>
      <c r="I1457" s="41">
        <f>Table16[[#This Row],[Fecha 
de 
expedición]]+1461</f>
        <v>45039</v>
      </c>
      <c r="J1457" s="244" t="str">
        <f t="shared" ca="1" si="70"/>
        <v>no</v>
      </c>
      <c r="K1457" s="8" t="str">
        <f t="shared" ca="1" si="72"/>
        <v/>
      </c>
      <c r="L1457" s="8"/>
      <c r="M1457" s="8" t="str">
        <f t="shared" ca="1" si="71"/>
        <v>si</v>
      </c>
      <c r="Q1457" s="23" t="str" cm="1">
        <f t="array" aca="1" ref="Q1457" ca="1">_xlfn.IFS(J1457="no","no",$B$10="si","si")</f>
        <v>no</v>
      </c>
    </row>
    <row r="1458" spans="1:17" x14ac:dyDescent="0.3">
      <c r="A1458" s="63" t="s">
        <v>5878</v>
      </c>
      <c r="B1458" s="224" t="s">
        <v>44</v>
      </c>
      <c r="C1458" s="225" t="s">
        <v>5879</v>
      </c>
      <c r="D1458" s="38" t="s">
        <v>57</v>
      </c>
      <c r="E1458" s="37" t="s">
        <v>5880</v>
      </c>
      <c r="F1458" s="38" t="s">
        <v>678</v>
      </c>
      <c r="G1458" s="39" t="s">
        <v>10228</v>
      </c>
      <c r="H1458" s="40">
        <v>43578</v>
      </c>
      <c r="I1458" s="41">
        <f>Table16[[#This Row],[Fecha 
de 
expedición]]+1461</f>
        <v>45039</v>
      </c>
      <c r="J1458" s="244" t="str">
        <f t="shared" ca="1" si="70"/>
        <v>no</v>
      </c>
      <c r="K1458" s="8" t="str">
        <f t="shared" ca="1" si="72"/>
        <v/>
      </c>
      <c r="L1458" s="8"/>
      <c r="M1458" s="8" t="str">
        <f t="shared" ca="1" si="71"/>
        <v>si</v>
      </c>
      <c r="Q1458" s="23" t="str" cm="1">
        <f t="array" aca="1" ref="Q1458" ca="1">_xlfn.IFS(J1458="no","no",$B$10="si","si")</f>
        <v>no</v>
      </c>
    </row>
    <row r="1459" spans="1:17" x14ac:dyDescent="0.3">
      <c r="A1459" s="63" t="s">
        <v>5882</v>
      </c>
      <c r="B1459" s="224" t="s">
        <v>44</v>
      </c>
      <c r="C1459" s="225" t="s">
        <v>5883</v>
      </c>
      <c r="D1459" s="38" t="s">
        <v>57</v>
      </c>
      <c r="E1459" s="37" t="s">
        <v>5884</v>
      </c>
      <c r="F1459" s="38" t="s">
        <v>89</v>
      </c>
      <c r="G1459" s="54" t="s">
        <v>10229</v>
      </c>
      <c r="H1459" s="40">
        <v>43584</v>
      </c>
      <c r="I1459" s="41">
        <f>Table16[[#This Row],[Fecha 
de 
expedición]]+1461</f>
        <v>45045</v>
      </c>
      <c r="J1459" s="244" t="str">
        <f t="shared" ca="1" si="70"/>
        <v>no</v>
      </c>
      <c r="K1459" s="8" t="str">
        <f t="shared" ca="1" si="72"/>
        <v/>
      </c>
      <c r="L1459" s="8"/>
      <c r="M1459" s="8" t="str">
        <f t="shared" ca="1" si="71"/>
        <v>si</v>
      </c>
      <c r="Q1459" s="23" t="str" cm="1">
        <f t="array" aca="1" ref="Q1459" ca="1">_xlfn.IFS(J1459="no","no",$B$10="si","si")</f>
        <v>no</v>
      </c>
    </row>
    <row r="1460" spans="1:17" x14ac:dyDescent="0.3">
      <c r="A1460" s="63" t="s">
        <v>10230</v>
      </c>
      <c r="B1460" s="224" t="s">
        <v>44</v>
      </c>
      <c r="C1460" s="225" t="s">
        <v>5887</v>
      </c>
      <c r="D1460" s="38" t="s">
        <v>57</v>
      </c>
      <c r="E1460" s="37" t="s">
        <v>10231</v>
      </c>
      <c r="F1460" s="38" t="s">
        <v>194</v>
      </c>
      <c r="G1460" s="39" t="s">
        <v>10232</v>
      </c>
      <c r="H1460" s="40">
        <v>43584</v>
      </c>
      <c r="I1460" s="41">
        <f>Table16[[#This Row],[Fecha 
de 
expedición]]+1461</f>
        <v>45045</v>
      </c>
      <c r="J1460" s="244" t="str">
        <f t="shared" ca="1" si="70"/>
        <v>no</v>
      </c>
      <c r="K1460" s="8" t="str">
        <f t="shared" ca="1" si="72"/>
        <v/>
      </c>
      <c r="L1460" s="8"/>
      <c r="M1460" s="8" t="str">
        <f t="shared" ca="1" si="71"/>
        <v>si</v>
      </c>
      <c r="Q1460" s="23" t="str" cm="1">
        <f t="array" aca="1" ref="Q1460" ca="1">_xlfn.IFS(J1460="no","no",$B$10="si","si")</f>
        <v>no</v>
      </c>
    </row>
    <row r="1461" spans="1:17" x14ac:dyDescent="0.3">
      <c r="A1461" s="63" t="s">
        <v>5890</v>
      </c>
      <c r="B1461" s="224" t="s">
        <v>44</v>
      </c>
      <c r="C1461" s="225" t="s">
        <v>5891</v>
      </c>
      <c r="D1461" s="38" t="s">
        <v>46</v>
      </c>
      <c r="E1461" s="37" t="s">
        <v>5892</v>
      </c>
      <c r="F1461" s="38" t="s">
        <v>155</v>
      </c>
      <c r="G1461" s="39" t="s">
        <v>5893</v>
      </c>
      <c r="H1461" s="40">
        <v>43584</v>
      </c>
      <c r="I1461" s="41">
        <f>Table16[[#This Row],[Fecha 
de 
expedición]]+1461</f>
        <v>45045</v>
      </c>
      <c r="J1461" s="244" t="str">
        <f t="shared" ca="1" si="70"/>
        <v>no</v>
      </c>
      <c r="K1461" s="8" t="str">
        <f t="shared" ca="1" si="72"/>
        <v/>
      </c>
      <c r="L1461" s="8"/>
      <c r="M1461" s="8" t="str">
        <f t="shared" ca="1" si="71"/>
        <v>si</v>
      </c>
      <c r="Q1461" s="23" t="str" cm="1">
        <f t="array" aca="1" ref="Q1461" ca="1">_xlfn.IFS(J1461="no","no",$B$10="si","si")</f>
        <v>no</v>
      </c>
    </row>
    <row r="1462" spans="1:17" x14ac:dyDescent="0.3">
      <c r="A1462" s="63" t="s">
        <v>5894</v>
      </c>
      <c r="B1462" s="224" t="s">
        <v>44</v>
      </c>
      <c r="C1462" s="225" t="s">
        <v>5895</v>
      </c>
      <c r="D1462" s="38" t="s">
        <v>46</v>
      </c>
      <c r="E1462" s="37" t="s">
        <v>10233</v>
      </c>
      <c r="F1462" s="38" t="s">
        <v>267</v>
      </c>
      <c r="G1462" s="39" t="s">
        <v>10234</v>
      </c>
      <c r="H1462" s="40">
        <v>43584</v>
      </c>
      <c r="I1462" s="41">
        <f>Table16[[#This Row],[Fecha 
de 
expedición]]+1461</f>
        <v>45045</v>
      </c>
      <c r="J1462" s="244" t="str">
        <f t="shared" ca="1" si="70"/>
        <v>no</v>
      </c>
      <c r="K1462" s="8" t="str">
        <f t="shared" ca="1" si="72"/>
        <v/>
      </c>
      <c r="L1462" s="8"/>
      <c r="M1462" s="8" t="str">
        <f t="shared" ca="1" si="71"/>
        <v>si</v>
      </c>
      <c r="Q1462" s="23" t="str" cm="1">
        <f t="array" aca="1" ref="Q1462" ca="1">_xlfn.IFS(J1462="no","no",$B$10="si","si")</f>
        <v>no</v>
      </c>
    </row>
    <row r="1463" spans="1:17" x14ac:dyDescent="0.3">
      <c r="A1463" s="63" t="s">
        <v>5898</v>
      </c>
      <c r="B1463" s="224" t="s">
        <v>44</v>
      </c>
      <c r="C1463" s="225" t="s">
        <v>5899</v>
      </c>
      <c r="D1463" s="38" t="s">
        <v>57</v>
      </c>
      <c r="E1463" s="37"/>
      <c r="F1463" s="38" t="s">
        <v>53</v>
      </c>
      <c r="G1463" s="39" t="s">
        <v>5900</v>
      </c>
      <c r="H1463" s="40">
        <v>43584</v>
      </c>
      <c r="I1463" s="41">
        <f>Table16[[#This Row],[Fecha 
de 
expedición]]+1461</f>
        <v>45045</v>
      </c>
      <c r="J1463" s="244" t="str">
        <f t="shared" ca="1" si="70"/>
        <v>no</v>
      </c>
      <c r="K1463" s="8" t="str">
        <f t="shared" ca="1" si="72"/>
        <v/>
      </c>
      <c r="L1463" s="8"/>
      <c r="M1463" s="8" t="str">
        <f t="shared" ca="1" si="71"/>
        <v>si</v>
      </c>
      <c r="Q1463" s="23" t="str" cm="1">
        <f t="array" aca="1" ref="Q1463" ca="1">_xlfn.IFS(J1463="no","no",$B$10="si","si")</f>
        <v>no</v>
      </c>
    </row>
    <row r="1464" spans="1:17" x14ac:dyDescent="0.3">
      <c r="A1464" s="63" t="s">
        <v>5901</v>
      </c>
      <c r="B1464" s="224" t="s">
        <v>44</v>
      </c>
      <c r="C1464" s="225" t="s">
        <v>5902</v>
      </c>
      <c r="D1464" s="38" t="s">
        <v>46</v>
      </c>
      <c r="E1464" s="37" t="s">
        <v>5903</v>
      </c>
      <c r="F1464" s="38" t="s">
        <v>704</v>
      </c>
      <c r="G1464" s="39" t="s">
        <v>10235</v>
      </c>
      <c r="H1464" s="40">
        <v>43584</v>
      </c>
      <c r="I1464" s="41">
        <f>Table16[[#This Row],[Fecha 
de 
expedición]]+1461</f>
        <v>45045</v>
      </c>
      <c r="J1464" s="244" t="str">
        <f t="shared" ca="1" si="70"/>
        <v>no</v>
      </c>
      <c r="K1464" s="8" t="str">
        <f t="shared" ca="1" si="72"/>
        <v/>
      </c>
      <c r="L1464" s="8"/>
      <c r="M1464" s="8" t="str">
        <f t="shared" ca="1" si="71"/>
        <v>si</v>
      </c>
      <c r="Q1464" s="23" t="str" cm="1">
        <f t="array" aca="1" ref="Q1464" ca="1">_xlfn.IFS(J1464="no","no",$B$10="si","si")</f>
        <v>no</v>
      </c>
    </row>
    <row r="1465" spans="1:17" x14ac:dyDescent="0.3">
      <c r="A1465" s="63" t="s">
        <v>5905</v>
      </c>
      <c r="B1465" s="224" t="s">
        <v>44</v>
      </c>
      <c r="C1465" s="225" t="s">
        <v>5906</v>
      </c>
      <c r="D1465" s="38" t="s">
        <v>46</v>
      </c>
      <c r="E1465" s="37" t="s">
        <v>5907</v>
      </c>
      <c r="F1465" s="38" t="s">
        <v>204</v>
      </c>
      <c r="G1465" s="39" t="s">
        <v>10236</v>
      </c>
      <c r="H1465" s="40">
        <v>43585</v>
      </c>
      <c r="I1465" s="41">
        <f>Table16[[#This Row],[Fecha 
de 
expedición]]+1461</f>
        <v>45046</v>
      </c>
      <c r="J1465" s="244" t="str">
        <f t="shared" ca="1" si="70"/>
        <v>no</v>
      </c>
      <c r="K1465" s="8" t="str">
        <f t="shared" ca="1" si="72"/>
        <v/>
      </c>
      <c r="L1465" s="8"/>
      <c r="M1465" s="8" t="str">
        <f t="shared" ca="1" si="71"/>
        <v>si</v>
      </c>
      <c r="Q1465" s="23" t="str" cm="1">
        <f t="array" aca="1" ref="Q1465" ca="1">_xlfn.IFS(J1465="no","no",$B$10="si","si")</f>
        <v>no</v>
      </c>
    </row>
    <row r="1466" spans="1:17" x14ac:dyDescent="0.3">
      <c r="A1466" s="63" t="s">
        <v>5909</v>
      </c>
      <c r="B1466" s="224" t="s">
        <v>44</v>
      </c>
      <c r="C1466" s="225" t="s">
        <v>5910</v>
      </c>
      <c r="D1466" s="38" t="s">
        <v>46</v>
      </c>
      <c r="E1466" s="37" t="s">
        <v>5911</v>
      </c>
      <c r="F1466" s="38" t="s">
        <v>168</v>
      </c>
      <c r="G1466" s="39" t="s">
        <v>10237</v>
      </c>
      <c r="H1466" s="40">
        <v>43585</v>
      </c>
      <c r="I1466" s="41">
        <f>Table16[[#This Row],[Fecha 
de 
expedición]]+1461</f>
        <v>45046</v>
      </c>
      <c r="J1466" s="244" t="str">
        <f t="shared" ca="1" si="70"/>
        <v>no</v>
      </c>
      <c r="K1466" s="8" t="str">
        <f t="shared" ca="1" si="72"/>
        <v/>
      </c>
      <c r="L1466" s="8"/>
      <c r="M1466" s="8" t="str">
        <f t="shared" ca="1" si="71"/>
        <v>si</v>
      </c>
      <c r="Q1466" s="23" t="str" cm="1">
        <f t="array" aca="1" ref="Q1466" ca="1">_xlfn.IFS(J1466="no","no",$B$10="si","si")</f>
        <v>no</v>
      </c>
    </row>
    <row r="1467" spans="1:17" x14ac:dyDescent="0.3">
      <c r="A1467" s="63" t="s">
        <v>5913</v>
      </c>
      <c r="B1467" s="224" t="s">
        <v>44</v>
      </c>
      <c r="C1467" s="225" t="s">
        <v>5914</v>
      </c>
      <c r="D1467" s="38" t="s">
        <v>57</v>
      </c>
      <c r="E1467" s="37" t="s">
        <v>5915</v>
      </c>
      <c r="F1467" s="38" t="s">
        <v>89</v>
      </c>
      <c r="G1467" s="39" t="s">
        <v>5916</v>
      </c>
      <c r="H1467" s="40">
        <v>43585</v>
      </c>
      <c r="I1467" s="41">
        <f>Table16[[#This Row],[Fecha 
de 
expedición]]+1461</f>
        <v>45046</v>
      </c>
      <c r="J1467" s="244" t="str">
        <f t="shared" ca="1" si="70"/>
        <v>no</v>
      </c>
      <c r="K1467" s="8" t="str">
        <f t="shared" ca="1" si="72"/>
        <v/>
      </c>
      <c r="L1467" s="8"/>
      <c r="M1467" s="8" t="str">
        <f t="shared" ca="1" si="71"/>
        <v>si</v>
      </c>
      <c r="Q1467" s="23" t="str" cm="1">
        <f t="array" aca="1" ref="Q1467" ca="1">_xlfn.IFS(J1467="no","no",$B$10="si","si")</f>
        <v>no</v>
      </c>
    </row>
    <row r="1468" spans="1:17" x14ac:dyDescent="0.3">
      <c r="A1468" s="63" t="s">
        <v>5917</v>
      </c>
      <c r="B1468" s="224" t="s">
        <v>44</v>
      </c>
      <c r="C1468" s="225" t="s">
        <v>5918</v>
      </c>
      <c r="D1468" s="38" t="s">
        <v>57</v>
      </c>
      <c r="E1468" s="37" t="s">
        <v>5919</v>
      </c>
      <c r="F1468" s="38" t="s">
        <v>150</v>
      </c>
      <c r="G1468" s="39" t="s">
        <v>5920</v>
      </c>
      <c r="H1468" s="40">
        <v>43585</v>
      </c>
      <c r="I1468" s="41">
        <f>Table16[[#This Row],[Fecha 
de 
expedición]]+1461</f>
        <v>45046</v>
      </c>
      <c r="J1468" s="244" t="str">
        <f t="shared" ca="1" si="70"/>
        <v>no</v>
      </c>
      <c r="K1468" s="8" t="str">
        <f t="shared" ca="1" si="72"/>
        <v/>
      </c>
      <c r="L1468" s="8"/>
      <c r="M1468" s="8" t="str">
        <f t="shared" ca="1" si="71"/>
        <v>si</v>
      </c>
      <c r="Q1468" s="23" t="str" cm="1">
        <f t="array" aca="1" ref="Q1468" ca="1">_xlfn.IFS(J1468="no","no",$B$10="si","si")</f>
        <v>no</v>
      </c>
    </row>
    <row r="1469" spans="1:17" x14ac:dyDescent="0.3">
      <c r="A1469" s="63" t="s">
        <v>5921</v>
      </c>
      <c r="B1469" s="224" t="s">
        <v>44</v>
      </c>
      <c r="C1469" s="225" t="s">
        <v>5922</v>
      </c>
      <c r="D1469" s="38" t="s">
        <v>57</v>
      </c>
      <c r="E1469" s="37" t="s">
        <v>5923</v>
      </c>
      <c r="F1469" s="38" t="s">
        <v>114</v>
      </c>
      <c r="G1469" s="39" t="s">
        <v>10238</v>
      </c>
      <c r="H1469" s="40">
        <v>43585</v>
      </c>
      <c r="I1469" s="41">
        <f>Table16[[#This Row],[Fecha 
de 
expedición]]+1461</f>
        <v>45046</v>
      </c>
      <c r="J1469" s="244" t="str">
        <f t="shared" ca="1" si="70"/>
        <v>no</v>
      </c>
      <c r="K1469" s="8" t="str">
        <f t="shared" ca="1" si="72"/>
        <v/>
      </c>
      <c r="L1469" s="8"/>
      <c r="M1469" s="8" t="str">
        <f t="shared" ca="1" si="71"/>
        <v>si</v>
      </c>
      <c r="Q1469" s="23" t="str" cm="1">
        <f t="array" aca="1" ref="Q1469" ca="1">_xlfn.IFS(J1469="no","no",$B$10="si","si")</f>
        <v>no</v>
      </c>
    </row>
    <row r="1470" spans="1:17" x14ac:dyDescent="0.3">
      <c r="A1470" s="63" t="s">
        <v>5925</v>
      </c>
      <c r="B1470" s="224" t="s">
        <v>44</v>
      </c>
      <c r="C1470" s="225" t="s">
        <v>5926</v>
      </c>
      <c r="D1470" s="38" t="s">
        <v>46</v>
      </c>
      <c r="E1470" s="37" t="s">
        <v>5927</v>
      </c>
      <c r="F1470" s="38" t="s">
        <v>89</v>
      </c>
      <c r="G1470" s="39" t="s">
        <v>5928</v>
      </c>
      <c r="H1470" s="40">
        <v>43585</v>
      </c>
      <c r="I1470" s="41">
        <f>Table16[[#This Row],[Fecha 
de 
expedición]]+1461</f>
        <v>45046</v>
      </c>
      <c r="J1470" s="244" t="str">
        <f t="shared" ca="1" si="70"/>
        <v>no</v>
      </c>
      <c r="K1470" s="8" t="str">
        <f t="shared" ca="1" si="72"/>
        <v/>
      </c>
      <c r="L1470" s="8"/>
      <c r="M1470" s="8" t="str">
        <f t="shared" ca="1" si="71"/>
        <v>si</v>
      </c>
      <c r="Q1470" s="23" t="str" cm="1">
        <f t="array" aca="1" ref="Q1470" ca="1">_xlfn.IFS(J1470="no","no",$B$10="si","si")</f>
        <v>no</v>
      </c>
    </row>
    <row r="1471" spans="1:17" x14ac:dyDescent="0.3">
      <c r="A1471" s="63" t="s">
        <v>5929</v>
      </c>
      <c r="B1471" s="224" t="s">
        <v>44</v>
      </c>
      <c r="C1471" s="225" t="s">
        <v>5930</v>
      </c>
      <c r="D1471" s="38" t="s">
        <v>46</v>
      </c>
      <c r="E1471" s="37" t="s">
        <v>5931</v>
      </c>
      <c r="F1471" s="38" t="s">
        <v>168</v>
      </c>
      <c r="G1471" s="39" t="s">
        <v>5932</v>
      </c>
      <c r="H1471" s="40">
        <v>43600</v>
      </c>
      <c r="I1471" s="41">
        <f>Table16[[#This Row],[Fecha 
de 
expedición]]+1461</f>
        <v>45061</v>
      </c>
      <c r="J1471" s="244" t="str">
        <f t="shared" ca="1" si="70"/>
        <v>no</v>
      </c>
      <c r="K1471" s="8" t="str">
        <f t="shared" ca="1" si="72"/>
        <v/>
      </c>
      <c r="L1471" s="8"/>
      <c r="M1471" s="8" t="str">
        <f t="shared" ca="1" si="71"/>
        <v>si</v>
      </c>
      <c r="Q1471" s="23" t="str" cm="1">
        <f t="array" aca="1" ref="Q1471" ca="1">_xlfn.IFS(J1471="no","no",$B$10="si","si")</f>
        <v>no</v>
      </c>
    </row>
    <row r="1472" spans="1:17" x14ac:dyDescent="0.3">
      <c r="A1472" s="63" t="s">
        <v>5933</v>
      </c>
      <c r="B1472" s="224" t="s">
        <v>44</v>
      </c>
      <c r="C1472" s="225" t="s">
        <v>5934</v>
      </c>
      <c r="D1472" s="38" t="s">
        <v>46</v>
      </c>
      <c r="E1472" s="37" t="s">
        <v>5935</v>
      </c>
      <c r="F1472" s="38" t="s">
        <v>10239</v>
      </c>
      <c r="G1472" s="39" t="s">
        <v>10240</v>
      </c>
      <c r="H1472" s="40">
        <v>43600</v>
      </c>
      <c r="I1472" s="41">
        <f>Table16[[#This Row],[Fecha 
de 
expedición]]+1461</f>
        <v>45061</v>
      </c>
      <c r="J1472" s="244" t="str">
        <f t="shared" ca="1" si="70"/>
        <v>no</v>
      </c>
      <c r="K1472" s="8" t="str">
        <f t="shared" ca="1" si="72"/>
        <v/>
      </c>
      <c r="L1472" s="8"/>
      <c r="M1472" s="8" t="str">
        <f t="shared" ca="1" si="71"/>
        <v>si</v>
      </c>
      <c r="Q1472" s="23" t="str" cm="1">
        <f t="array" aca="1" ref="Q1472" ca="1">_xlfn.IFS(J1472="no","no",$B$10="si","si")</f>
        <v>no</v>
      </c>
    </row>
    <row r="1473" spans="1:17" x14ac:dyDescent="0.3">
      <c r="A1473" s="63" t="s">
        <v>5937</v>
      </c>
      <c r="B1473" s="224" t="s">
        <v>44</v>
      </c>
      <c r="C1473" s="225" t="s">
        <v>5938</v>
      </c>
      <c r="D1473" s="38" t="s">
        <v>57</v>
      </c>
      <c r="E1473" s="37" t="s">
        <v>5939</v>
      </c>
      <c r="F1473" s="38" t="s">
        <v>237</v>
      </c>
      <c r="G1473" s="39" t="s">
        <v>10241</v>
      </c>
      <c r="H1473" s="40">
        <v>43600</v>
      </c>
      <c r="I1473" s="41">
        <f>Table16[[#This Row],[Fecha 
de 
expedición]]+1461</f>
        <v>45061</v>
      </c>
      <c r="J1473" s="244" t="str">
        <f t="shared" ca="1" si="70"/>
        <v>no</v>
      </c>
      <c r="K1473" s="8" t="str">
        <f t="shared" ca="1" si="72"/>
        <v/>
      </c>
      <c r="L1473" s="8"/>
      <c r="M1473" s="8" t="str">
        <f t="shared" ca="1" si="71"/>
        <v>si</v>
      </c>
      <c r="Q1473" s="23" t="str" cm="1">
        <f t="array" aca="1" ref="Q1473" ca="1">_xlfn.IFS(J1473="no","no",$B$10="si","si")</f>
        <v>no</v>
      </c>
    </row>
    <row r="1474" spans="1:17" x14ac:dyDescent="0.3">
      <c r="A1474" s="63" t="s">
        <v>5941</v>
      </c>
      <c r="B1474" s="224" t="s">
        <v>44</v>
      </c>
      <c r="C1474" s="225" t="s">
        <v>5942</v>
      </c>
      <c r="D1474" s="38" t="s">
        <v>57</v>
      </c>
      <c r="E1474" s="37" t="s">
        <v>5943</v>
      </c>
      <c r="F1474" s="38" t="s">
        <v>994</v>
      </c>
      <c r="G1474" s="39" t="s">
        <v>5944</v>
      </c>
      <c r="H1474" s="40">
        <v>43600</v>
      </c>
      <c r="I1474" s="41">
        <f>Table16[[#This Row],[Fecha 
de 
expedición]]+1461</f>
        <v>45061</v>
      </c>
      <c r="J1474" s="244" t="str">
        <f t="shared" ca="1" si="70"/>
        <v>no</v>
      </c>
      <c r="K1474" s="8" t="str">
        <f t="shared" ca="1" si="72"/>
        <v/>
      </c>
      <c r="L1474" s="8"/>
      <c r="M1474" s="8" t="str">
        <f t="shared" ca="1" si="71"/>
        <v>si</v>
      </c>
      <c r="Q1474" s="23" t="str" cm="1">
        <f t="array" aca="1" ref="Q1474" ca="1">_xlfn.IFS(J1474="no","no",$B$10="si","si")</f>
        <v>no</v>
      </c>
    </row>
    <row r="1475" spans="1:17" x14ac:dyDescent="0.3">
      <c r="A1475" s="63" t="s">
        <v>5945</v>
      </c>
      <c r="B1475" s="224" t="s">
        <v>44</v>
      </c>
      <c r="C1475" s="225" t="s">
        <v>5946</v>
      </c>
      <c r="D1475" s="38" t="s">
        <v>57</v>
      </c>
      <c r="E1475" s="37" t="s">
        <v>5947</v>
      </c>
      <c r="F1475" s="38" t="s">
        <v>5948</v>
      </c>
      <c r="G1475" s="39" t="s">
        <v>5949</v>
      </c>
      <c r="H1475" s="40">
        <v>43600</v>
      </c>
      <c r="I1475" s="41">
        <f>Table16[[#This Row],[Fecha 
de 
expedición]]+1461</f>
        <v>45061</v>
      </c>
      <c r="J1475" s="244" t="str">
        <f t="shared" ca="1" si="70"/>
        <v>no</v>
      </c>
      <c r="K1475" s="8" t="str">
        <f t="shared" ca="1" si="72"/>
        <v/>
      </c>
      <c r="L1475" s="8"/>
      <c r="M1475" s="8" t="str">
        <f t="shared" ca="1" si="71"/>
        <v>si</v>
      </c>
      <c r="Q1475" s="23" t="str" cm="1">
        <f t="array" aca="1" ref="Q1475" ca="1">_xlfn.IFS(J1475="no","no",$B$10="si","si")</f>
        <v>no</v>
      </c>
    </row>
    <row r="1476" spans="1:17" x14ac:dyDescent="0.3">
      <c r="A1476" s="63" t="s">
        <v>5950</v>
      </c>
      <c r="B1476" s="224" t="s">
        <v>44</v>
      </c>
      <c r="C1476" s="225" t="s">
        <v>5951</v>
      </c>
      <c r="D1476" s="38" t="s">
        <v>46</v>
      </c>
      <c r="E1476" s="37" t="s">
        <v>10242</v>
      </c>
      <c r="F1476" s="38" t="s">
        <v>53</v>
      </c>
      <c r="G1476" s="39" t="s">
        <v>10243</v>
      </c>
      <c r="H1476" s="40">
        <v>43600</v>
      </c>
      <c r="I1476" s="41">
        <f>Table16[[#This Row],[Fecha 
de 
expedición]]+1461</f>
        <v>45061</v>
      </c>
      <c r="J1476" s="244" t="str">
        <f t="shared" ca="1" si="70"/>
        <v>no</v>
      </c>
      <c r="K1476" s="8" t="str">
        <f t="shared" ca="1" si="72"/>
        <v/>
      </c>
      <c r="L1476" s="8"/>
      <c r="M1476" s="8" t="str">
        <f t="shared" ca="1" si="71"/>
        <v>si</v>
      </c>
      <c r="Q1476" s="23" t="str" cm="1">
        <f t="array" aca="1" ref="Q1476" ca="1">_xlfn.IFS(J1476="no","no",$B$10="si","si")</f>
        <v>no</v>
      </c>
    </row>
    <row r="1477" spans="1:17" x14ac:dyDescent="0.3">
      <c r="A1477" s="63" t="s">
        <v>5954</v>
      </c>
      <c r="B1477" s="224" t="s">
        <v>44</v>
      </c>
      <c r="C1477" s="225" t="s">
        <v>5955</v>
      </c>
      <c r="D1477" s="38" t="s">
        <v>46</v>
      </c>
      <c r="E1477" s="37" t="s">
        <v>5956</v>
      </c>
      <c r="F1477" s="38" t="s">
        <v>74</v>
      </c>
      <c r="G1477" s="39" t="s">
        <v>5957</v>
      </c>
      <c r="H1477" s="40">
        <v>43600</v>
      </c>
      <c r="I1477" s="41">
        <f>Table16[[#This Row],[Fecha 
de 
expedición]]+1461</f>
        <v>45061</v>
      </c>
      <c r="J1477" s="244" t="str">
        <f t="shared" ca="1" si="70"/>
        <v>no</v>
      </c>
      <c r="K1477" s="8" t="str">
        <f t="shared" ca="1" si="72"/>
        <v/>
      </c>
      <c r="L1477" s="8"/>
      <c r="M1477" s="8" t="str">
        <f t="shared" ca="1" si="71"/>
        <v>si</v>
      </c>
      <c r="Q1477" s="23" t="str" cm="1">
        <f t="array" aca="1" ref="Q1477" ca="1">_xlfn.IFS(J1477="no","no",$B$10="si","si")</f>
        <v>no</v>
      </c>
    </row>
    <row r="1478" spans="1:17" x14ac:dyDescent="0.3">
      <c r="A1478" s="63" t="s">
        <v>8868</v>
      </c>
      <c r="B1478" s="224" t="s">
        <v>44</v>
      </c>
      <c r="C1478" s="225" t="s">
        <v>5959</v>
      </c>
      <c r="D1478" s="38" t="s">
        <v>46</v>
      </c>
      <c r="E1478" s="37" t="s">
        <v>10244</v>
      </c>
      <c r="F1478" s="38" t="s">
        <v>1393</v>
      </c>
      <c r="G1478" s="39" t="s">
        <v>10245</v>
      </c>
      <c r="H1478" s="40">
        <v>43600</v>
      </c>
      <c r="I1478" s="41">
        <f>Table16[[#This Row],[Fecha 
de 
expedición]]+1461</f>
        <v>45061</v>
      </c>
      <c r="J1478" s="244" t="str">
        <f t="shared" ca="1" si="70"/>
        <v>no</v>
      </c>
      <c r="K1478" s="8" t="str">
        <f t="shared" ca="1" si="72"/>
        <v/>
      </c>
      <c r="L1478" s="8"/>
      <c r="M1478" s="8" t="str">
        <f t="shared" ca="1" si="71"/>
        <v>si</v>
      </c>
      <c r="Q1478" s="23" t="str" cm="1">
        <f t="array" aca="1" ref="Q1478" ca="1">_xlfn.IFS(J1478="no","no",$B$10="si","si")</f>
        <v>no</v>
      </c>
    </row>
    <row r="1479" spans="1:17" x14ac:dyDescent="0.3">
      <c r="A1479" s="63" t="s">
        <v>5962</v>
      </c>
      <c r="B1479" s="224" t="s">
        <v>44</v>
      </c>
      <c r="C1479" s="225" t="s">
        <v>5963</v>
      </c>
      <c r="D1479" s="38" t="s">
        <v>57</v>
      </c>
      <c r="E1479" s="37" t="s">
        <v>5964</v>
      </c>
      <c r="F1479" s="38" t="s">
        <v>150</v>
      </c>
      <c r="G1479" s="39" t="s">
        <v>10246</v>
      </c>
      <c r="H1479" s="55">
        <v>43600</v>
      </c>
      <c r="I1479" s="41">
        <f>Table16[[#This Row],[Fecha 
de 
expedición]]+1461</f>
        <v>45061</v>
      </c>
      <c r="J1479" s="244" t="str">
        <f t="shared" ca="1" si="70"/>
        <v>no</v>
      </c>
      <c r="K1479" s="8" t="str">
        <f t="shared" ca="1" si="72"/>
        <v/>
      </c>
      <c r="L1479" s="8"/>
      <c r="M1479" s="8" t="str">
        <f t="shared" ca="1" si="71"/>
        <v>si</v>
      </c>
      <c r="Q1479" s="23" t="str" cm="1">
        <f t="array" aca="1" ref="Q1479" ca="1">_xlfn.IFS(J1479="no","no",$B$10="si","si")</f>
        <v>no</v>
      </c>
    </row>
    <row r="1480" spans="1:17" x14ac:dyDescent="0.3">
      <c r="A1480" s="63" t="s">
        <v>5966</v>
      </c>
      <c r="B1480" s="224" t="s">
        <v>44</v>
      </c>
      <c r="C1480" s="225" t="s">
        <v>5967</v>
      </c>
      <c r="D1480" s="38" t="s">
        <v>57</v>
      </c>
      <c r="E1480" s="37" t="s">
        <v>10247</v>
      </c>
      <c r="F1480" s="38" t="s">
        <v>53</v>
      </c>
      <c r="G1480" s="39" t="s">
        <v>10248</v>
      </c>
      <c r="H1480" s="40">
        <v>43600</v>
      </c>
      <c r="I1480" s="41">
        <f>Table16[[#This Row],[Fecha 
de 
expedición]]+1461</f>
        <v>45061</v>
      </c>
      <c r="J1480" s="244" t="str">
        <f t="shared" ca="1" si="70"/>
        <v>no</v>
      </c>
      <c r="K1480" s="8" t="str">
        <f t="shared" ca="1" si="72"/>
        <v/>
      </c>
      <c r="L1480" s="8"/>
      <c r="M1480" s="8" t="str">
        <f t="shared" ca="1" si="71"/>
        <v>si</v>
      </c>
      <c r="Q1480" s="23" t="str" cm="1">
        <f t="array" aca="1" ref="Q1480" ca="1">_xlfn.IFS(J1480="no","no",$B$10="si","si")</f>
        <v>no</v>
      </c>
    </row>
    <row r="1481" spans="1:17" x14ac:dyDescent="0.3">
      <c r="A1481" s="63" t="s">
        <v>5970</v>
      </c>
      <c r="B1481" s="224" t="s">
        <v>44</v>
      </c>
      <c r="C1481" s="225" t="s">
        <v>5971</v>
      </c>
      <c r="D1481" s="38" t="s">
        <v>57</v>
      </c>
      <c r="E1481" s="37" t="s">
        <v>5972</v>
      </c>
      <c r="F1481" s="38" t="s">
        <v>508</v>
      </c>
      <c r="G1481" s="39" t="s">
        <v>10249</v>
      </c>
      <c r="H1481" s="40">
        <v>43600</v>
      </c>
      <c r="I1481" s="41">
        <f>Table16[[#This Row],[Fecha 
de 
expedición]]+1461</f>
        <v>45061</v>
      </c>
      <c r="J1481" s="244" t="str">
        <f t="shared" ca="1" si="70"/>
        <v>no</v>
      </c>
      <c r="K1481" s="8" t="str">
        <f t="shared" ca="1" si="72"/>
        <v/>
      </c>
      <c r="L1481" s="8"/>
      <c r="M1481" s="8" t="str">
        <f t="shared" ca="1" si="71"/>
        <v>si</v>
      </c>
      <c r="Q1481" s="23" t="str" cm="1">
        <f t="array" aca="1" ref="Q1481" ca="1">_xlfn.IFS(J1481="no","no",$B$10="si","si")</f>
        <v>no</v>
      </c>
    </row>
    <row r="1482" spans="1:17" x14ac:dyDescent="0.3">
      <c r="A1482" s="63" t="s">
        <v>5974</v>
      </c>
      <c r="B1482" s="224" t="s">
        <v>44</v>
      </c>
      <c r="C1482" s="225" t="s">
        <v>5975</v>
      </c>
      <c r="D1482" s="38" t="s">
        <v>57</v>
      </c>
      <c r="E1482" s="37" t="s">
        <v>10250</v>
      </c>
      <c r="F1482" s="38" t="s">
        <v>119</v>
      </c>
      <c r="G1482" s="39" t="s">
        <v>10251</v>
      </c>
      <c r="H1482" s="40">
        <v>43600</v>
      </c>
      <c r="I1482" s="41">
        <f>Table16[[#This Row],[Fecha 
de 
expedición]]+1461</f>
        <v>45061</v>
      </c>
      <c r="J1482" s="244" t="str">
        <f t="shared" ca="1" si="70"/>
        <v>no</v>
      </c>
      <c r="K1482" s="8" t="str">
        <f t="shared" ca="1" si="72"/>
        <v/>
      </c>
      <c r="L1482" s="8"/>
      <c r="M1482" s="8" t="str">
        <f t="shared" ca="1" si="71"/>
        <v>si</v>
      </c>
      <c r="Q1482" s="23" t="str" cm="1">
        <f t="array" aca="1" ref="Q1482" ca="1">_xlfn.IFS(J1482="no","no",$B$10="si","si")</f>
        <v>no</v>
      </c>
    </row>
    <row r="1483" spans="1:17" x14ac:dyDescent="0.3">
      <c r="A1483" s="63" t="s">
        <v>10252</v>
      </c>
      <c r="B1483" s="224" t="s">
        <v>44</v>
      </c>
      <c r="C1483" s="225" t="s">
        <v>5979</v>
      </c>
      <c r="D1483" s="38" t="s">
        <v>57</v>
      </c>
      <c r="E1483" s="37" t="s">
        <v>5980</v>
      </c>
      <c r="F1483" s="38" t="s">
        <v>237</v>
      </c>
      <c r="G1483" s="39" t="s">
        <v>10254</v>
      </c>
      <c r="H1483" s="40">
        <v>43608</v>
      </c>
      <c r="I1483" s="41">
        <f>Table16[[#This Row],[Fecha 
de 
expedición]]+1461</f>
        <v>45069</v>
      </c>
      <c r="J1483" s="244" t="str">
        <f t="shared" ca="1" si="70"/>
        <v>no</v>
      </c>
      <c r="K1483" s="8" t="str">
        <f t="shared" ca="1" si="72"/>
        <v/>
      </c>
      <c r="L1483" s="8"/>
      <c r="M1483" s="8" t="str">
        <f t="shared" ca="1" si="71"/>
        <v>si</v>
      </c>
      <c r="Q1483" s="23" t="str" cm="1">
        <f t="array" aca="1" ref="Q1483" ca="1">_xlfn.IFS(J1483="no","no",$B$10="si","si")</f>
        <v>no</v>
      </c>
    </row>
    <row r="1484" spans="1:17" x14ac:dyDescent="0.3">
      <c r="A1484" s="63" t="s">
        <v>5982</v>
      </c>
      <c r="B1484" s="224" t="s">
        <v>44</v>
      </c>
      <c r="C1484" s="225" t="s">
        <v>5983</v>
      </c>
      <c r="D1484" s="38" t="s">
        <v>57</v>
      </c>
      <c r="E1484" s="37" t="s">
        <v>10322</v>
      </c>
      <c r="F1484" s="38" t="s">
        <v>678</v>
      </c>
      <c r="G1484" s="39" t="s">
        <v>10256</v>
      </c>
      <c r="H1484" s="40">
        <v>43608</v>
      </c>
      <c r="I1484" s="41">
        <f>Table16[[#This Row],[Fecha 
de 
expedición]]+1461</f>
        <v>45069</v>
      </c>
      <c r="J1484" s="244" t="str">
        <f t="shared" ca="1" si="70"/>
        <v>no</v>
      </c>
      <c r="K1484" s="8" t="str">
        <f t="shared" ca="1" si="72"/>
        <v/>
      </c>
      <c r="L1484" s="8"/>
      <c r="M1484" s="8" t="str">
        <f t="shared" ca="1" si="71"/>
        <v>si</v>
      </c>
      <c r="Q1484" s="23" t="str" cm="1">
        <f t="array" aca="1" ref="Q1484" ca="1">_xlfn.IFS(J1484="no","no",$B$10="si","si")</f>
        <v>no</v>
      </c>
    </row>
    <row r="1485" spans="1:17" x14ac:dyDescent="0.3">
      <c r="A1485" s="63" t="s">
        <v>5986</v>
      </c>
      <c r="B1485" s="224" t="s">
        <v>44</v>
      </c>
      <c r="C1485" s="225" t="s">
        <v>5987</v>
      </c>
      <c r="D1485" s="38" t="s">
        <v>57</v>
      </c>
      <c r="E1485" s="37" t="s">
        <v>5988</v>
      </c>
      <c r="F1485" s="38" t="s">
        <v>443</v>
      </c>
      <c r="G1485" s="39" t="s">
        <v>5989</v>
      </c>
      <c r="H1485" s="40">
        <v>43608</v>
      </c>
      <c r="I1485" s="41">
        <f>Table16[[#This Row],[Fecha 
de 
expedición]]+1461</f>
        <v>45069</v>
      </c>
      <c r="J1485" s="244" t="str">
        <f t="shared" ca="1" si="70"/>
        <v>no</v>
      </c>
      <c r="K1485" s="8" t="str">
        <f t="shared" ca="1" si="72"/>
        <v/>
      </c>
      <c r="L1485" s="8"/>
      <c r="M1485" s="8" t="str">
        <f t="shared" ca="1" si="71"/>
        <v>si</v>
      </c>
      <c r="Q1485" s="23" t="str" cm="1">
        <f t="array" aca="1" ref="Q1485" ca="1">_xlfn.IFS(J1485="no","no",$B$10="si","si")</f>
        <v>no</v>
      </c>
    </row>
    <row r="1486" spans="1:17" x14ac:dyDescent="0.3">
      <c r="A1486" s="63" t="s">
        <v>10258</v>
      </c>
      <c r="B1486" s="224" t="s">
        <v>44</v>
      </c>
      <c r="C1486" s="225" t="s">
        <v>5991</v>
      </c>
      <c r="D1486" s="38" t="s">
        <v>57</v>
      </c>
      <c r="E1486" s="37" t="s">
        <v>5992</v>
      </c>
      <c r="F1486" s="38" t="s">
        <v>53</v>
      </c>
      <c r="G1486" s="39" t="s">
        <v>5993</v>
      </c>
      <c r="H1486" s="40">
        <v>43608</v>
      </c>
      <c r="I1486" s="41">
        <f>Table16[[#This Row],[Fecha 
de 
expedición]]+1461</f>
        <v>45069</v>
      </c>
      <c r="J1486" s="244" t="str">
        <f t="shared" ca="1" si="70"/>
        <v>no</v>
      </c>
      <c r="K1486" s="8" t="str">
        <f t="shared" ca="1" si="72"/>
        <v/>
      </c>
      <c r="L1486" s="8"/>
      <c r="M1486" s="8" t="str">
        <f t="shared" ca="1" si="71"/>
        <v>si</v>
      </c>
      <c r="Q1486" s="23" t="str" cm="1">
        <f t="array" aca="1" ref="Q1486" ca="1">_xlfn.IFS(J1486="no","no",$B$10="si","si")</f>
        <v>no</v>
      </c>
    </row>
    <row r="1487" spans="1:17" x14ac:dyDescent="0.3">
      <c r="A1487" s="63" t="s">
        <v>5994</v>
      </c>
      <c r="B1487" s="224" t="s">
        <v>44</v>
      </c>
      <c r="C1487" s="225" t="s">
        <v>5995</v>
      </c>
      <c r="D1487" s="38" t="s">
        <v>57</v>
      </c>
      <c r="E1487" s="37" t="s">
        <v>10259</v>
      </c>
      <c r="F1487" s="38" t="s">
        <v>709</v>
      </c>
      <c r="G1487" s="39" t="s">
        <v>10260</v>
      </c>
      <c r="H1487" s="40">
        <v>43620</v>
      </c>
      <c r="I1487" s="41">
        <f>Table16[[#This Row],[Fecha 
de 
expedición]]+1461</f>
        <v>45081</v>
      </c>
      <c r="J1487" s="244" t="str">
        <f t="shared" ca="1" si="70"/>
        <v>no</v>
      </c>
      <c r="K1487" s="8" t="str">
        <f t="shared" ca="1" si="72"/>
        <v/>
      </c>
      <c r="L1487" s="8"/>
      <c r="M1487" s="8" t="str">
        <f t="shared" ca="1" si="71"/>
        <v>si</v>
      </c>
      <c r="Q1487" s="23" t="str" cm="1">
        <f t="array" aca="1" ref="Q1487" ca="1">_xlfn.IFS(J1487="no","no",$B$10="si","si")</f>
        <v>no</v>
      </c>
    </row>
    <row r="1488" spans="1:17" x14ac:dyDescent="0.3">
      <c r="A1488" s="63" t="s">
        <v>5998</v>
      </c>
      <c r="B1488" s="224" t="s">
        <v>44</v>
      </c>
      <c r="C1488" s="225" t="s">
        <v>5999</v>
      </c>
      <c r="D1488" s="38" t="s">
        <v>57</v>
      </c>
      <c r="E1488" s="37"/>
      <c r="F1488" s="38" t="s">
        <v>53</v>
      </c>
      <c r="G1488" s="39" t="s">
        <v>6000</v>
      </c>
      <c r="H1488" s="40">
        <v>43620</v>
      </c>
      <c r="I1488" s="41">
        <f>Table16[[#This Row],[Fecha 
de 
expedición]]+1461</f>
        <v>45081</v>
      </c>
      <c r="J1488" s="244" t="str">
        <f t="shared" ca="1" si="70"/>
        <v>no</v>
      </c>
      <c r="K1488" s="8" t="str">
        <f t="shared" ca="1" si="72"/>
        <v/>
      </c>
      <c r="L1488" s="8"/>
      <c r="M1488" s="8" t="str">
        <f t="shared" ca="1" si="71"/>
        <v>si</v>
      </c>
      <c r="Q1488" s="23" t="str" cm="1">
        <f t="array" aca="1" ref="Q1488" ca="1">_xlfn.IFS(J1488="no","no",$B$10="si","si")</f>
        <v>no</v>
      </c>
    </row>
    <row r="1489" spans="1:17" x14ac:dyDescent="0.3">
      <c r="A1489" s="63" t="s">
        <v>6001</v>
      </c>
      <c r="B1489" s="224" t="s">
        <v>44</v>
      </c>
      <c r="C1489" s="225" t="s">
        <v>6002</v>
      </c>
      <c r="D1489" s="38" t="s">
        <v>57</v>
      </c>
      <c r="E1489" s="37" t="s">
        <v>6003</v>
      </c>
      <c r="F1489" s="38" t="s">
        <v>1204</v>
      </c>
      <c r="G1489" s="39" t="s">
        <v>6004</v>
      </c>
      <c r="H1489" s="40">
        <v>43620</v>
      </c>
      <c r="I1489" s="41">
        <f>Table16[[#This Row],[Fecha 
de 
expedición]]+1461</f>
        <v>45081</v>
      </c>
      <c r="J1489" s="244" t="str">
        <f t="shared" ref="J1489:J1552" ca="1" si="73">IF(I1489&gt;=TODAY(),"si","no")</f>
        <v>no</v>
      </c>
      <c r="K1489" s="8" t="str">
        <f t="shared" ca="1" si="72"/>
        <v/>
      </c>
      <c r="L1489" s="8"/>
      <c r="M1489" s="8" t="str">
        <f t="shared" ref="M1489:M1552" ca="1" si="74">IF(AND(J1489="no",$B$10="si"),"si","no")</f>
        <v>si</v>
      </c>
      <c r="Q1489" s="23" t="str" cm="1">
        <f t="array" aca="1" ref="Q1489" ca="1">_xlfn.IFS(J1489="no","no",$B$10="si","si")</f>
        <v>no</v>
      </c>
    </row>
    <row r="1490" spans="1:17" x14ac:dyDescent="0.3">
      <c r="A1490" s="63" t="s">
        <v>6005</v>
      </c>
      <c r="B1490" s="224" t="s">
        <v>44</v>
      </c>
      <c r="C1490" s="225" t="s">
        <v>6006</v>
      </c>
      <c r="D1490" s="38" t="s">
        <v>57</v>
      </c>
      <c r="E1490" s="37" t="s">
        <v>6007</v>
      </c>
      <c r="F1490" s="38" t="s">
        <v>119</v>
      </c>
      <c r="G1490" s="39" t="s">
        <v>6008</v>
      </c>
      <c r="H1490" s="40">
        <v>43623</v>
      </c>
      <c r="I1490" s="41">
        <f>Table16[[#This Row],[Fecha 
de 
expedición]]+1461</f>
        <v>45084</v>
      </c>
      <c r="J1490" s="244" t="str">
        <f t="shared" ca="1" si="73"/>
        <v>no</v>
      </c>
      <c r="K1490" s="8" t="str">
        <f t="shared" ca="1" si="72"/>
        <v/>
      </c>
      <c r="L1490" s="8"/>
      <c r="M1490" s="8" t="str">
        <f t="shared" ca="1" si="74"/>
        <v>si</v>
      </c>
      <c r="Q1490" s="23" t="str" cm="1">
        <f t="array" aca="1" ref="Q1490" ca="1">_xlfn.IFS(J1490="no","no",$B$10="si","si")</f>
        <v>no</v>
      </c>
    </row>
    <row r="1491" spans="1:17" x14ac:dyDescent="0.3">
      <c r="A1491" s="63" t="s">
        <v>6009</v>
      </c>
      <c r="B1491" s="224" t="s">
        <v>44</v>
      </c>
      <c r="C1491" s="225" t="s">
        <v>6010</v>
      </c>
      <c r="D1491" s="38" t="s">
        <v>57</v>
      </c>
      <c r="E1491" s="37" t="s">
        <v>6011</v>
      </c>
      <c r="F1491" s="38" t="s">
        <v>119</v>
      </c>
      <c r="G1491" s="39" t="s">
        <v>6012</v>
      </c>
      <c r="H1491" s="40">
        <v>43623</v>
      </c>
      <c r="I1491" s="41">
        <f>Table16[[#This Row],[Fecha 
de 
expedición]]+1461</f>
        <v>45084</v>
      </c>
      <c r="J1491" s="244" t="str">
        <f t="shared" ca="1" si="73"/>
        <v>no</v>
      </c>
      <c r="K1491" s="8" t="str">
        <f t="shared" ca="1" si="72"/>
        <v/>
      </c>
      <c r="L1491" s="8"/>
      <c r="M1491" s="8" t="str">
        <f t="shared" ca="1" si="74"/>
        <v>si</v>
      </c>
      <c r="Q1491" s="23" t="str" cm="1">
        <f t="array" aca="1" ref="Q1491" ca="1">_xlfn.IFS(J1491="no","no",$B$10="si","si")</f>
        <v>no</v>
      </c>
    </row>
    <row r="1492" spans="1:17" x14ac:dyDescent="0.3">
      <c r="A1492" s="63" t="s">
        <v>6013</v>
      </c>
      <c r="B1492" s="224" t="s">
        <v>44</v>
      </c>
      <c r="C1492" s="225" t="s">
        <v>6014</v>
      </c>
      <c r="D1492" s="38" t="s">
        <v>57</v>
      </c>
      <c r="E1492" s="37" t="s">
        <v>6015</v>
      </c>
      <c r="F1492" s="38" t="s">
        <v>53</v>
      </c>
      <c r="G1492" s="39" t="s">
        <v>10261</v>
      </c>
      <c r="H1492" s="40">
        <v>43628</v>
      </c>
      <c r="I1492" s="41">
        <f>Table16[[#This Row],[Fecha 
de 
expedición]]+1461</f>
        <v>45089</v>
      </c>
      <c r="J1492" s="244" t="str">
        <f t="shared" ca="1" si="73"/>
        <v>no</v>
      </c>
      <c r="K1492" s="8" t="str">
        <f t="shared" ca="1" si="72"/>
        <v/>
      </c>
      <c r="L1492" s="8"/>
      <c r="M1492" s="8" t="str">
        <f t="shared" ca="1" si="74"/>
        <v>si</v>
      </c>
      <c r="Q1492" s="23" t="str" cm="1">
        <f t="array" aca="1" ref="Q1492" ca="1">_xlfn.IFS(J1492="no","no",$B$10="si","si")</f>
        <v>no</v>
      </c>
    </row>
    <row r="1493" spans="1:17" x14ac:dyDescent="0.3">
      <c r="A1493" s="63" t="s">
        <v>6017</v>
      </c>
      <c r="B1493" s="224" t="s">
        <v>44</v>
      </c>
      <c r="C1493" s="225" t="s">
        <v>6018</v>
      </c>
      <c r="D1493" s="38" t="s">
        <v>57</v>
      </c>
      <c r="E1493" s="37" t="s">
        <v>6019</v>
      </c>
      <c r="F1493" s="38" t="s">
        <v>508</v>
      </c>
      <c r="G1493" s="39" t="s">
        <v>6020</v>
      </c>
      <c r="H1493" s="40">
        <v>43628</v>
      </c>
      <c r="I1493" s="41">
        <f>Table16[[#This Row],[Fecha 
de 
expedición]]+1461</f>
        <v>45089</v>
      </c>
      <c r="J1493" s="244" t="str">
        <f t="shared" ca="1" si="73"/>
        <v>no</v>
      </c>
      <c r="K1493" s="8" t="str">
        <f t="shared" ca="1" si="72"/>
        <v/>
      </c>
      <c r="L1493" s="8"/>
      <c r="M1493" s="8" t="str">
        <f t="shared" ca="1" si="74"/>
        <v>si</v>
      </c>
      <c r="Q1493" s="23" t="str" cm="1">
        <f t="array" aca="1" ref="Q1493" ca="1">_xlfn.IFS(J1493="no","no",$B$10="si","si")</f>
        <v>no</v>
      </c>
    </row>
    <row r="1494" spans="1:17" x14ac:dyDescent="0.3">
      <c r="A1494" s="63" t="s">
        <v>6021</v>
      </c>
      <c r="B1494" s="224" t="s">
        <v>44</v>
      </c>
      <c r="C1494" s="225" t="s">
        <v>6022</v>
      </c>
      <c r="D1494" s="38" t="s">
        <v>57</v>
      </c>
      <c r="E1494" s="37" t="s">
        <v>6023</v>
      </c>
      <c r="F1494" s="38" t="s">
        <v>74</v>
      </c>
      <c r="G1494" s="39" t="s">
        <v>10262</v>
      </c>
      <c r="H1494" s="40">
        <v>43628</v>
      </c>
      <c r="I1494" s="41">
        <f>Table16[[#This Row],[Fecha 
de 
expedición]]+1461</f>
        <v>45089</v>
      </c>
      <c r="J1494" s="244" t="str">
        <f t="shared" ca="1" si="73"/>
        <v>no</v>
      </c>
      <c r="K1494" s="8" t="str">
        <f t="shared" ca="1" si="72"/>
        <v/>
      </c>
      <c r="L1494" s="8"/>
      <c r="M1494" s="8" t="str">
        <f t="shared" ca="1" si="74"/>
        <v>si</v>
      </c>
      <c r="Q1494" s="23" t="str" cm="1">
        <f t="array" aca="1" ref="Q1494" ca="1">_xlfn.IFS(J1494="no","no",$B$10="si","si")</f>
        <v>no</v>
      </c>
    </row>
    <row r="1495" spans="1:17" x14ac:dyDescent="0.3">
      <c r="A1495" s="63" t="s">
        <v>6025</v>
      </c>
      <c r="B1495" s="224" t="s">
        <v>44</v>
      </c>
      <c r="C1495" s="225" t="s">
        <v>6026</v>
      </c>
      <c r="D1495" s="38" t="s">
        <v>57</v>
      </c>
      <c r="E1495" s="37" t="s">
        <v>6027</v>
      </c>
      <c r="F1495" s="38" t="s">
        <v>74</v>
      </c>
      <c r="G1495" s="39" t="s">
        <v>6028</v>
      </c>
      <c r="H1495" s="40">
        <v>43628</v>
      </c>
      <c r="I1495" s="41">
        <f>Table16[[#This Row],[Fecha 
de 
expedición]]+1461</f>
        <v>45089</v>
      </c>
      <c r="J1495" s="244" t="str">
        <f t="shared" ca="1" si="73"/>
        <v>no</v>
      </c>
      <c r="K1495" s="8" t="str">
        <f t="shared" ca="1" si="72"/>
        <v/>
      </c>
      <c r="L1495" s="8"/>
      <c r="M1495" s="8" t="str">
        <f t="shared" ca="1" si="74"/>
        <v>si</v>
      </c>
      <c r="Q1495" s="23" t="str" cm="1">
        <f t="array" aca="1" ref="Q1495" ca="1">_xlfn.IFS(J1495="no","no",$B$10="si","si")</f>
        <v>no</v>
      </c>
    </row>
    <row r="1496" spans="1:17" x14ac:dyDescent="0.3">
      <c r="A1496" s="63" t="s">
        <v>6029</v>
      </c>
      <c r="B1496" s="224" t="s">
        <v>44</v>
      </c>
      <c r="C1496" s="225" t="s">
        <v>6030</v>
      </c>
      <c r="D1496" s="38" t="s">
        <v>57</v>
      </c>
      <c r="E1496" s="37" t="s">
        <v>6031</v>
      </c>
      <c r="F1496" s="38" t="s">
        <v>69</v>
      </c>
      <c r="G1496" s="39" t="s">
        <v>10263</v>
      </c>
      <c r="H1496" s="40">
        <v>43628</v>
      </c>
      <c r="I1496" s="41">
        <f>Table16[[#This Row],[Fecha 
de 
expedición]]+1461</f>
        <v>45089</v>
      </c>
      <c r="J1496" s="244" t="str">
        <f t="shared" ca="1" si="73"/>
        <v>no</v>
      </c>
      <c r="K1496" s="8" t="str">
        <f t="shared" ca="1" si="72"/>
        <v/>
      </c>
      <c r="L1496" s="8"/>
      <c r="M1496" s="8" t="str">
        <f t="shared" ca="1" si="74"/>
        <v>si</v>
      </c>
      <c r="Q1496" s="23" t="str" cm="1">
        <f t="array" aca="1" ref="Q1496" ca="1">_xlfn.IFS(J1496="no","no",$B$10="si","si")</f>
        <v>no</v>
      </c>
    </row>
    <row r="1497" spans="1:17" x14ac:dyDescent="0.3">
      <c r="A1497" s="63" t="s">
        <v>6033</v>
      </c>
      <c r="B1497" s="224" t="s">
        <v>44</v>
      </c>
      <c r="C1497" s="225" t="s">
        <v>6034</v>
      </c>
      <c r="D1497" s="38" t="s">
        <v>57</v>
      </c>
      <c r="E1497" s="37"/>
      <c r="F1497" s="38" t="s">
        <v>53</v>
      </c>
      <c r="G1497" s="39" t="s">
        <v>6035</v>
      </c>
      <c r="H1497" s="40">
        <v>43628</v>
      </c>
      <c r="I1497" s="41">
        <f>Table16[[#This Row],[Fecha 
de 
expedición]]+1461</f>
        <v>45089</v>
      </c>
      <c r="J1497" s="244" t="str">
        <f t="shared" ca="1" si="73"/>
        <v>no</v>
      </c>
      <c r="K1497" s="8" t="str">
        <f t="shared" ca="1" si="72"/>
        <v/>
      </c>
      <c r="L1497" s="8"/>
      <c r="M1497" s="8" t="str">
        <f t="shared" ca="1" si="74"/>
        <v>si</v>
      </c>
      <c r="Q1497" s="23" t="str" cm="1">
        <f t="array" aca="1" ref="Q1497" ca="1">_xlfn.IFS(J1497="no","no",$B$10="si","si")</f>
        <v>no</v>
      </c>
    </row>
    <row r="1498" spans="1:17" x14ac:dyDescent="0.3">
      <c r="A1498" s="63" t="s">
        <v>6036</v>
      </c>
      <c r="B1498" s="224" t="s">
        <v>44</v>
      </c>
      <c r="C1498" s="225" t="s">
        <v>6037</v>
      </c>
      <c r="D1498" s="38" t="s">
        <v>57</v>
      </c>
      <c r="E1498" s="37" t="s">
        <v>6038</v>
      </c>
      <c r="F1498" s="38" t="s">
        <v>53</v>
      </c>
      <c r="G1498" s="39" t="s">
        <v>6039</v>
      </c>
      <c r="H1498" s="40">
        <v>43628</v>
      </c>
      <c r="I1498" s="41">
        <f>Table16[[#This Row],[Fecha 
de 
expedición]]+1461</f>
        <v>45089</v>
      </c>
      <c r="J1498" s="244" t="str">
        <f t="shared" ca="1" si="73"/>
        <v>no</v>
      </c>
      <c r="K1498" s="8" t="str">
        <f t="shared" ca="1" si="72"/>
        <v/>
      </c>
      <c r="L1498" s="8"/>
      <c r="M1498" s="8" t="str">
        <f t="shared" ca="1" si="74"/>
        <v>si</v>
      </c>
      <c r="Q1498" s="23" t="str" cm="1">
        <f t="array" aca="1" ref="Q1498" ca="1">_xlfn.IFS(J1498="no","no",$B$10="si","si")</f>
        <v>no</v>
      </c>
    </row>
    <row r="1499" spans="1:17" x14ac:dyDescent="0.3">
      <c r="A1499" s="63" t="s">
        <v>6040</v>
      </c>
      <c r="B1499" s="224" t="s">
        <v>44</v>
      </c>
      <c r="C1499" s="225" t="s">
        <v>6041</v>
      </c>
      <c r="D1499" s="38" t="s">
        <v>57</v>
      </c>
      <c r="E1499" s="37" t="s">
        <v>6042</v>
      </c>
      <c r="F1499" s="38" t="s">
        <v>124</v>
      </c>
      <c r="G1499" s="39" t="s">
        <v>6043</v>
      </c>
      <c r="H1499" s="40">
        <v>43628</v>
      </c>
      <c r="I1499" s="41">
        <f>Table16[[#This Row],[Fecha 
de 
expedición]]+1461</f>
        <v>45089</v>
      </c>
      <c r="J1499" s="244" t="str">
        <f t="shared" ca="1" si="73"/>
        <v>no</v>
      </c>
      <c r="K1499" s="8" t="str">
        <f t="shared" ca="1" si="72"/>
        <v/>
      </c>
      <c r="L1499" s="8"/>
      <c r="M1499" s="8" t="str">
        <f t="shared" ca="1" si="74"/>
        <v>si</v>
      </c>
      <c r="Q1499" s="23" t="str" cm="1">
        <f t="array" aca="1" ref="Q1499" ca="1">_xlfn.IFS(J1499="no","no",$B$10="si","si")</f>
        <v>no</v>
      </c>
    </row>
    <row r="1500" spans="1:17" x14ac:dyDescent="0.3">
      <c r="A1500" s="63" t="s">
        <v>6044</v>
      </c>
      <c r="B1500" s="224" t="s">
        <v>44</v>
      </c>
      <c r="C1500" s="225" t="s">
        <v>6045</v>
      </c>
      <c r="D1500" s="38" t="s">
        <v>57</v>
      </c>
      <c r="E1500" s="37" t="s">
        <v>6046</v>
      </c>
      <c r="F1500" s="38" t="s">
        <v>155</v>
      </c>
      <c r="G1500" s="39" t="s">
        <v>10264</v>
      </c>
      <c r="H1500" s="40">
        <v>43628</v>
      </c>
      <c r="I1500" s="41">
        <f>Table16[[#This Row],[Fecha 
de 
expedición]]+1461</f>
        <v>45089</v>
      </c>
      <c r="J1500" s="244" t="str">
        <f t="shared" ca="1" si="73"/>
        <v>no</v>
      </c>
      <c r="K1500" s="8" t="str">
        <f t="shared" ca="1" si="72"/>
        <v/>
      </c>
      <c r="L1500" s="8"/>
      <c r="M1500" s="8" t="str">
        <f t="shared" ca="1" si="74"/>
        <v>si</v>
      </c>
      <c r="Q1500" s="23" t="str" cm="1">
        <f t="array" aca="1" ref="Q1500" ca="1">_xlfn.IFS(J1500="no","no",$B$10="si","si")</f>
        <v>no</v>
      </c>
    </row>
    <row r="1501" spans="1:17" x14ac:dyDescent="0.3">
      <c r="A1501" s="63" t="s">
        <v>6048</v>
      </c>
      <c r="B1501" s="224" t="s">
        <v>44</v>
      </c>
      <c r="C1501" s="225" t="s">
        <v>6049</v>
      </c>
      <c r="D1501" s="38" t="s">
        <v>57</v>
      </c>
      <c r="E1501" s="37" t="s">
        <v>6050</v>
      </c>
      <c r="F1501" s="38" t="s">
        <v>74</v>
      </c>
      <c r="G1501" s="39" t="s">
        <v>10265</v>
      </c>
      <c r="H1501" s="40">
        <v>43628</v>
      </c>
      <c r="I1501" s="41">
        <f>Table16[[#This Row],[Fecha 
de 
expedición]]+1461</f>
        <v>45089</v>
      </c>
      <c r="J1501" s="244" t="str">
        <f t="shared" ca="1" si="73"/>
        <v>no</v>
      </c>
      <c r="K1501" s="8" t="str">
        <f t="shared" ca="1" si="72"/>
        <v/>
      </c>
      <c r="L1501" s="8"/>
      <c r="M1501" s="8" t="str">
        <f t="shared" ca="1" si="74"/>
        <v>si</v>
      </c>
      <c r="Q1501" s="23" t="str" cm="1">
        <f t="array" aca="1" ref="Q1501" ca="1">_xlfn.IFS(J1501="no","no",$B$10="si","si")</f>
        <v>no</v>
      </c>
    </row>
    <row r="1502" spans="1:17" x14ac:dyDescent="0.3">
      <c r="A1502" s="63" t="s">
        <v>6052</v>
      </c>
      <c r="B1502" s="224" t="s">
        <v>44</v>
      </c>
      <c r="C1502" s="225" t="s">
        <v>6053</v>
      </c>
      <c r="D1502" s="38" t="s">
        <v>57</v>
      </c>
      <c r="E1502" s="37" t="s">
        <v>6054</v>
      </c>
      <c r="F1502" s="38" t="s">
        <v>1349</v>
      </c>
      <c r="G1502" s="39" t="s">
        <v>10267</v>
      </c>
      <c r="H1502" s="40">
        <v>43628</v>
      </c>
      <c r="I1502" s="41">
        <f>Table16[[#This Row],[Fecha 
de 
expedición]]+1461</f>
        <v>45089</v>
      </c>
      <c r="J1502" s="244" t="str">
        <f t="shared" ca="1" si="73"/>
        <v>no</v>
      </c>
      <c r="K1502" s="8" t="str">
        <f t="shared" ca="1" si="72"/>
        <v/>
      </c>
      <c r="L1502" s="8"/>
      <c r="M1502" s="8" t="str">
        <f t="shared" ca="1" si="74"/>
        <v>si</v>
      </c>
      <c r="Q1502" s="23" t="str" cm="1">
        <f t="array" aca="1" ref="Q1502" ca="1">_xlfn.IFS(J1502="no","no",$B$10="si","si")</f>
        <v>no</v>
      </c>
    </row>
    <row r="1503" spans="1:17" x14ac:dyDescent="0.3">
      <c r="A1503" s="63" t="s">
        <v>6056</v>
      </c>
      <c r="B1503" s="224" t="s">
        <v>44</v>
      </c>
      <c r="C1503" s="225" t="s">
        <v>6057</v>
      </c>
      <c r="D1503" s="38" t="s">
        <v>57</v>
      </c>
      <c r="E1503" s="37"/>
      <c r="F1503" s="38" t="s">
        <v>299</v>
      </c>
      <c r="G1503" s="39" t="s">
        <v>6058</v>
      </c>
      <c r="H1503" s="40">
        <v>43628</v>
      </c>
      <c r="I1503" s="41">
        <f>Table16[[#This Row],[Fecha 
de 
expedición]]+1461</f>
        <v>45089</v>
      </c>
      <c r="J1503" s="244" t="str">
        <f t="shared" ca="1" si="73"/>
        <v>no</v>
      </c>
      <c r="K1503" s="8" t="str">
        <f t="shared" ref="K1503:K1566" ca="1" si="75">IF(ABS(_xlfn.DAYS(TODAY(),I1503))&lt;$B$9,"Debe renovar licencia luego de curso de 8 horas","")</f>
        <v/>
      </c>
      <c r="L1503" s="8"/>
      <c r="M1503" s="8" t="str">
        <f t="shared" ca="1" si="74"/>
        <v>si</v>
      </c>
      <c r="Q1503" s="23" t="str" cm="1">
        <f t="array" aca="1" ref="Q1503" ca="1">_xlfn.IFS(J1503="no","no",$B$10="si","si")</f>
        <v>no</v>
      </c>
    </row>
    <row r="1504" spans="1:17" x14ac:dyDescent="0.3">
      <c r="A1504" s="63" t="s">
        <v>6059</v>
      </c>
      <c r="B1504" s="224" t="s">
        <v>44</v>
      </c>
      <c r="C1504" s="225" t="s">
        <v>6060</v>
      </c>
      <c r="D1504" s="38" t="s">
        <v>57</v>
      </c>
      <c r="E1504" s="37" t="s">
        <v>6061</v>
      </c>
      <c r="F1504" s="38" t="s">
        <v>74</v>
      </c>
      <c r="G1504" s="39" t="s">
        <v>10268</v>
      </c>
      <c r="H1504" s="40">
        <v>43641</v>
      </c>
      <c r="I1504" s="41">
        <f>Table16[[#This Row],[Fecha 
de 
expedición]]+1461</f>
        <v>45102</v>
      </c>
      <c r="J1504" s="244" t="str">
        <f t="shared" ca="1" si="73"/>
        <v>no</v>
      </c>
      <c r="K1504" s="8" t="str">
        <f t="shared" ca="1" si="75"/>
        <v/>
      </c>
      <c r="L1504" s="8"/>
      <c r="M1504" s="8" t="str">
        <f t="shared" ca="1" si="74"/>
        <v>si</v>
      </c>
      <c r="Q1504" s="23" t="str" cm="1">
        <f t="array" aca="1" ref="Q1504" ca="1">_xlfn.IFS(J1504="no","no",$B$10="si","si")</f>
        <v>no</v>
      </c>
    </row>
    <row r="1505" spans="1:17" x14ac:dyDescent="0.3">
      <c r="A1505" s="63" t="s">
        <v>6063</v>
      </c>
      <c r="B1505" s="224" t="s">
        <v>44</v>
      </c>
      <c r="C1505" s="225" t="s">
        <v>6064</v>
      </c>
      <c r="D1505" s="38" t="s">
        <v>57</v>
      </c>
      <c r="E1505" s="37" t="s">
        <v>6065</v>
      </c>
      <c r="F1505" s="38" t="s">
        <v>74</v>
      </c>
      <c r="G1505" s="39" t="s">
        <v>6066</v>
      </c>
      <c r="H1505" s="40">
        <v>43641</v>
      </c>
      <c r="I1505" s="41">
        <f>Table16[[#This Row],[Fecha 
de 
expedición]]+1461</f>
        <v>45102</v>
      </c>
      <c r="J1505" s="244" t="str">
        <f t="shared" ca="1" si="73"/>
        <v>no</v>
      </c>
      <c r="K1505" s="8" t="str">
        <f t="shared" ca="1" si="75"/>
        <v/>
      </c>
      <c r="L1505" s="8"/>
      <c r="M1505" s="8" t="str">
        <f t="shared" ca="1" si="74"/>
        <v>si</v>
      </c>
      <c r="Q1505" s="23" t="str" cm="1">
        <f t="array" aca="1" ref="Q1505" ca="1">_xlfn.IFS(J1505="no","no",$B$10="si","si")</f>
        <v>no</v>
      </c>
    </row>
    <row r="1506" spans="1:17" x14ac:dyDescent="0.3">
      <c r="A1506" s="63" t="s">
        <v>6067</v>
      </c>
      <c r="B1506" s="224" t="s">
        <v>44</v>
      </c>
      <c r="C1506" s="225" t="s">
        <v>6068</v>
      </c>
      <c r="D1506" s="38" t="s">
        <v>57</v>
      </c>
      <c r="E1506" s="37"/>
      <c r="F1506" s="38" t="s">
        <v>89</v>
      </c>
      <c r="G1506" s="39" t="s">
        <v>6069</v>
      </c>
      <c r="H1506" s="40">
        <v>43641</v>
      </c>
      <c r="I1506" s="41">
        <f>Table16[[#This Row],[Fecha 
de 
expedición]]+1461</f>
        <v>45102</v>
      </c>
      <c r="J1506" s="244" t="str">
        <f t="shared" ca="1" si="73"/>
        <v>no</v>
      </c>
      <c r="K1506" s="8" t="str">
        <f t="shared" ca="1" si="75"/>
        <v/>
      </c>
      <c r="L1506" s="8"/>
      <c r="M1506" s="8" t="str">
        <f t="shared" ca="1" si="74"/>
        <v>si</v>
      </c>
      <c r="Q1506" s="23" t="str" cm="1">
        <f t="array" aca="1" ref="Q1506" ca="1">_xlfn.IFS(J1506="no","no",$B$10="si","si")</f>
        <v>no</v>
      </c>
    </row>
    <row r="1507" spans="1:17" x14ac:dyDescent="0.3">
      <c r="A1507" s="63" t="s">
        <v>6070</v>
      </c>
      <c r="B1507" s="224" t="s">
        <v>44</v>
      </c>
      <c r="C1507" s="225" t="s">
        <v>6071</v>
      </c>
      <c r="D1507" s="38" t="s">
        <v>57</v>
      </c>
      <c r="E1507" s="37" t="s">
        <v>6072</v>
      </c>
      <c r="F1507" s="38" t="s">
        <v>508</v>
      </c>
      <c r="G1507" s="39" t="s">
        <v>6073</v>
      </c>
      <c r="H1507" s="40">
        <v>43641</v>
      </c>
      <c r="I1507" s="41">
        <f>Table16[[#This Row],[Fecha 
de 
expedición]]+1461</f>
        <v>45102</v>
      </c>
      <c r="J1507" s="244" t="str">
        <f t="shared" ca="1" si="73"/>
        <v>no</v>
      </c>
      <c r="K1507" s="8" t="str">
        <f t="shared" ca="1" si="75"/>
        <v/>
      </c>
      <c r="L1507" s="8"/>
      <c r="M1507" s="8" t="str">
        <f t="shared" ca="1" si="74"/>
        <v>si</v>
      </c>
      <c r="Q1507" s="23" t="str" cm="1">
        <f t="array" aca="1" ref="Q1507" ca="1">_xlfn.IFS(J1507="no","no",$B$10="si","si")</f>
        <v>no</v>
      </c>
    </row>
    <row r="1508" spans="1:17" x14ac:dyDescent="0.3">
      <c r="A1508" s="63" t="s">
        <v>6074</v>
      </c>
      <c r="B1508" s="224" t="s">
        <v>44</v>
      </c>
      <c r="C1508" s="225" t="s">
        <v>6075</v>
      </c>
      <c r="D1508" s="38" t="s">
        <v>57</v>
      </c>
      <c r="E1508" s="37" t="s">
        <v>6076</v>
      </c>
      <c r="F1508" s="38" t="s">
        <v>53</v>
      </c>
      <c r="G1508" s="39" t="s">
        <v>10269</v>
      </c>
      <c r="H1508" s="40">
        <v>43641</v>
      </c>
      <c r="I1508" s="41">
        <f>Table16[[#This Row],[Fecha 
de 
expedición]]+1461</f>
        <v>45102</v>
      </c>
      <c r="J1508" s="244" t="str">
        <f t="shared" ca="1" si="73"/>
        <v>no</v>
      </c>
      <c r="K1508" s="8" t="str">
        <f t="shared" ca="1" si="75"/>
        <v/>
      </c>
      <c r="L1508" s="8"/>
      <c r="M1508" s="8" t="str">
        <f t="shared" ca="1" si="74"/>
        <v>si</v>
      </c>
      <c r="Q1508" s="23" t="str" cm="1">
        <f t="array" aca="1" ref="Q1508" ca="1">_xlfn.IFS(J1508="no","no",$B$10="si","si")</f>
        <v>no</v>
      </c>
    </row>
    <row r="1509" spans="1:17" x14ac:dyDescent="0.3">
      <c r="A1509" s="63" t="s">
        <v>6078</v>
      </c>
      <c r="B1509" s="224" t="s">
        <v>44</v>
      </c>
      <c r="C1509" s="225" t="s">
        <v>6079</v>
      </c>
      <c r="D1509" s="38" t="s">
        <v>57</v>
      </c>
      <c r="E1509" s="37" t="s">
        <v>6080</v>
      </c>
      <c r="F1509" s="38" t="s">
        <v>425</v>
      </c>
      <c r="G1509" s="39" t="s">
        <v>6081</v>
      </c>
      <c r="H1509" s="40">
        <v>43641</v>
      </c>
      <c r="I1509" s="41">
        <f>Table16[[#This Row],[Fecha 
de 
expedición]]+1461</f>
        <v>45102</v>
      </c>
      <c r="J1509" s="244" t="str">
        <f t="shared" ca="1" si="73"/>
        <v>no</v>
      </c>
      <c r="K1509" s="8" t="str">
        <f t="shared" ca="1" si="75"/>
        <v/>
      </c>
      <c r="L1509" s="8"/>
      <c r="M1509" s="8" t="str">
        <f t="shared" ca="1" si="74"/>
        <v>si</v>
      </c>
      <c r="Q1509" s="23" t="str" cm="1">
        <f t="array" aca="1" ref="Q1509" ca="1">_xlfn.IFS(J1509="no","no",$B$10="si","si")</f>
        <v>no</v>
      </c>
    </row>
    <row r="1510" spans="1:17" x14ac:dyDescent="0.3">
      <c r="A1510" s="63" t="s">
        <v>6082</v>
      </c>
      <c r="B1510" s="224" t="s">
        <v>44</v>
      </c>
      <c r="C1510" s="225" t="s">
        <v>6083</v>
      </c>
      <c r="D1510" s="38" t="s">
        <v>57</v>
      </c>
      <c r="E1510" s="37" t="s">
        <v>6084</v>
      </c>
      <c r="F1510" s="38" t="s">
        <v>89</v>
      </c>
      <c r="G1510" s="39" t="s">
        <v>6085</v>
      </c>
      <c r="H1510" s="40">
        <v>43641</v>
      </c>
      <c r="I1510" s="41">
        <f>Table16[[#This Row],[Fecha 
de 
expedición]]+1461</f>
        <v>45102</v>
      </c>
      <c r="J1510" s="244" t="str">
        <f t="shared" ca="1" si="73"/>
        <v>no</v>
      </c>
      <c r="K1510" s="8" t="str">
        <f t="shared" ca="1" si="75"/>
        <v/>
      </c>
      <c r="L1510" s="8"/>
      <c r="M1510" s="8" t="str">
        <f t="shared" ca="1" si="74"/>
        <v>si</v>
      </c>
      <c r="Q1510" s="23" t="str" cm="1">
        <f t="array" aca="1" ref="Q1510" ca="1">_xlfn.IFS(J1510="no","no",$B$10="si","si")</f>
        <v>no</v>
      </c>
    </row>
    <row r="1511" spans="1:17" x14ac:dyDescent="0.3">
      <c r="A1511" s="63" t="s">
        <v>6086</v>
      </c>
      <c r="B1511" s="224" t="s">
        <v>44</v>
      </c>
      <c r="C1511" s="225" t="s">
        <v>6087</v>
      </c>
      <c r="D1511" s="38" t="s">
        <v>46</v>
      </c>
      <c r="E1511" s="37" t="s">
        <v>6088</v>
      </c>
      <c r="F1511" s="38" t="s">
        <v>74</v>
      </c>
      <c r="G1511" s="39" t="s">
        <v>6089</v>
      </c>
      <c r="H1511" s="40">
        <v>43641</v>
      </c>
      <c r="I1511" s="41">
        <f>Table16[[#This Row],[Fecha 
de 
expedición]]+1461</f>
        <v>45102</v>
      </c>
      <c r="J1511" s="244" t="str">
        <f t="shared" ca="1" si="73"/>
        <v>no</v>
      </c>
      <c r="K1511" s="8" t="str">
        <f t="shared" ca="1" si="75"/>
        <v/>
      </c>
      <c r="L1511" s="8"/>
      <c r="M1511" s="8" t="str">
        <f t="shared" ca="1" si="74"/>
        <v>si</v>
      </c>
      <c r="Q1511" s="23" t="str" cm="1">
        <f t="array" aca="1" ref="Q1511" ca="1">_xlfn.IFS(J1511="no","no",$B$10="si","si")</f>
        <v>no</v>
      </c>
    </row>
    <row r="1512" spans="1:17" x14ac:dyDescent="0.3">
      <c r="A1512" s="63" t="s">
        <v>6090</v>
      </c>
      <c r="B1512" s="224" t="s">
        <v>44</v>
      </c>
      <c r="C1512" s="225" t="s">
        <v>6091</v>
      </c>
      <c r="D1512" s="38" t="s">
        <v>57</v>
      </c>
      <c r="E1512" s="37"/>
      <c r="F1512" s="38" t="s">
        <v>237</v>
      </c>
      <c r="G1512" s="39" t="s">
        <v>6092</v>
      </c>
      <c r="H1512" s="40">
        <v>43641</v>
      </c>
      <c r="I1512" s="41">
        <f>Table16[[#This Row],[Fecha 
de 
expedición]]+1461</f>
        <v>45102</v>
      </c>
      <c r="J1512" s="244" t="str">
        <f t="shared" ca="1" si="73"/>
        <v>no</v>
      </c>
      <c r="K1512" s="8" t="str">
        <f t="shared" ca="1" si="75"/>
        <v/>
      </c>
      <c r="L1512" s="8"/>
      <c r="M1512" s="8" t="str">
        <f t="shared" ca="1" si="74"/>
        <v>si</v>
      </c>
      <c r="Q1512" s="23" t="str" cm="1">
        <f t="array" aca="1" ref="Q1512" ca="1">_xlfn.IFS(J1512="no","no",$B$10="si","si")</f>
        <v>no</v>
      </c>
    </row>
    <row r="1513" spans="1:17" x14ac:dyDescent="0.3">
      <c r="A1513" s="63" t="s">
        <v>6093</v>
      </c>
      <c r="B1513" s="224" t="s">
        <v>44</v>
      </c>
      <c r="C1513" s="225" t="s">
        <v>6094</v>
      </c>
      <c r="D1513" s="38" t="s">
        <v>46</v>
      </c>
      <c r="E1513" s="37" t="s">
        <v>6095</v>
      </c>
      <c r="F1513" s="38" t="s">
        <v>114</v>
      </c>
      <c r="G1513" s="39" t="s">
        <v>10271</v>
      </c>
      <c r="H1513" s="40">
        <v>43641</v>
      </c>
      <c r="I1513" s="41">
        <f>Table16[[#This Row],[Fecha 
de 
expedición]]+1461</f>
        <v>45102</v>
      </c>
      <c r="J1513" s="244" t="str">
        <f t="shared" ca="1" si="73"/>
        <v>no</v>
      </c>
      <c r="K1513" s="8" t="str">
        <f t="shared" ca="1" si="75"/>
        <v/>
      </c>
      <c r="L1513" s="8"/>
      <c r="M1513" s="8" t="str">
        <f t="shared" ca="1" si="74"/>
        <v>si</v>
      </c>
      <c r="Q1513" s="23" t="str" cm="1">
        <f t="array" aca="1" ref="Q1513" ca="1">_xlfn.IFS(J1513="no","no",$B$10="si","si")</f>
        <v>no</v>
      </c>
    </row>
    <row r="1514" spans="1:17" x14ac:dyDescent="0.3">
      <c r="A1514" s="63" t="s">
        <v>6097</v>
      </c>
      <c r="B1514" s="224" t="s">
        <v>44</v>
      </c>
      <c r="C1514" s="225" t="s">
        <v>6098</v>
      </c>
      <c r="D1514" s="38" t="s">
        <v>57</v>
      </c>
      <c r="E1514" s="37"/>
      <c r="F1514" s="38" t="s">
        <v>89</v>
      </c>
      <c r="G1514" s="39" t="s">
        <v>6099</v>
      </c>
      <c r="H1514" s="40">
        <v>43641</v>
      </c>
      <c r="I1514" s="41">
        <f>Table16[[#This Row],[Fecha 
de 
expedición]]+1461</f>
        <v>45102</v>
      </c>
      <c r="J1514" s="244" t="str">
        <f t="shared" ca="1" si="73"/>
        <v>no</v>
      </c>
      <c r="K1514" s="8" t="str">
        <f t="shared" ca="1" si="75"/>
        <v/>
      </c>
      <c r="L1514" s="8"/>
      <c r="M1514" s="8" t="str">
        <f t="shared" ca="1" si="74"/>
        <v>si</v>
      </c>
      <c r="Q1514" s="23" t="str" cm="1">
        <f t="array" aca="1" ref="Q1514" ca="1">_xlfn.IFS(J1514="no","no",$B$10="si","si")</f>
        <v>no</v>
      </c>
    </row>
    <row r="1515" spans="1:17" x14ac:dyDescent="0.3">
      <c r="A1515" s="63" t="s">
        <v>6100</v>
      </c>
      <c r="B1515" s="224" t="s">
        <v>44</v>
      </c>
      <c r="C1515" s="225" t="s">
        <v>6101</v>
      </c>
      <c r="D1515" s="38" t="s">
        <v>57</v>
      </c>
      <c r="E1515" s="37" t="s">
        <v>6102</v>
      </c>
      <c r="F1515" s="38" t="s">
        <v>84</v>
      </c>
      <c r="G1515" s="39" t="s">
        <v>10272</v>
      </c>
      <c r="H1515" s="40">
        <v>43641</v>
      </c>
      <c r="I1515" s="41">
        <f>Table16[[#This Row],[Fecha 
de 
expedición]]+1461</f>
        <v>45102</v>
      </c>
      <c r="J1515" s="244" t="str">
        <f t="shared" ca="1" si="73"/>
        <v>no</v>
      </c>
      <c r="K1515" s="8" t="str">
        <f t="shared" ca="1" si="75"/>
        <v/>
      </c>
      <c r="L1515" s="8"/>
      <c r="M1515" s="8" t="str">
        <f t="shared" ca="1" si="74"/>
        <v>si</v>
      </c>
      <c r="Q1515" s="23" t="str" cm="1">
        <f t="array" aca="1" ref="Q1515" ca="1">_xlfn.IFS(J1515="no","no",$B$10="si","si")</f>
        <v>no</v>
      </c>
    </row>
    <row r="1516" spans="1:17" x14ac:dyDescent="0.3">
      <c r="A1516" s="63" t="s">
        <v>6104</v>
      </c>
      <c r="B1516" s="224" t="s">
        <v>44</v>
      </c>
      <c r="C1516" s="225" t="s">
        <v>6105</v>
      </c>
      <c r="D1516" s="38" t="s">
        <v>57</v>
      </c>
      <c r="E1516" s="37" t="s">
        <v>10273</v>
      </c>
      <c r="F1516" s="38" t="s">
        <v>508</v>
      </c>
      <c r="G1516" s="39" t="s">
        <v>6107</v>
      </c>
      <c r="H1516" s="40">
        <v>43662</v>
      </c>
      <c r="I1516" s="41">
        <f>Table16[[#This Row],[Fecha 
de 
expedición]]+1461</f>
        <v>45123</v>
      </c>
      <c r="J1516" s="244" t="str">
        <f t="shared" ca="1" si="73"/>
        <v>no</v>
      </c>
      <c r="K1516" s="8" t="str">
        <f t="shared" ca="1" si="75"/>
        <v/>
      </c>
      <c r="L1516" s="8"/>
      <c r="M1516" s="8" t="str">
        <f t="shared" ca="1" si="74"/>
        <v>si</v>
      </c>
      <c r="Q1516" s="23" t="str" cm="1">
        <f t="array" aca="1" ref="Q1516" ca="1">_xlfn.IFS(J1516="no","no",$B$10="si","si")</f>
        <v>no</v>
      </c>
    </row>
    <row r="1517" spans="1:17" x14ac:dyDescent="0.3">
      <c r="A1517" s="63" t="s">
        <v>6108</v>
      </c>
      <c r="B1517" s="224" t="s">
        <v>44</v>
      </c>
      <c r="C1517" s="225" t="s">
        <v>6109</v>
      </c>
      <c r="D1517" s="38" t="s">
        <v>57</v>
      </c>
      <c r="E1517" s="37" t="s">
        <v>6110</v>
      </c>
      <c r="F1517" s="38" t="s">
        <v>835</v>
      </c>
      <c r="G1517" s="39" t="s">
        <v>6111</v>
      </c>
      <c r="H1517" s="40">
        <v>43662</v>
      </c>
      <c r="I1517" s="41">
        <f>Table16[[#This Row],[Fecha 
de 
expedición]]+1461</f>
        <v>45123</v>
      </c>
      <c r="J1517" s="244" t="str">
        <f t="shared" ca="1" si="73"/>
        <v>no</v>
      </c>
      <c r="K1517" s="8" t="str">
        <f t="shared" ca="1" si="75"/>
        <v/>
      </c>
      <c r="L1517" s="8"/>
      <c r="M1517" s="8" t="str">
        <f t="shared" ca="1" si="74"/>
        <v>si</v>
      </c>
      <c r="Q1517" s="23" t="str" cm="1">
        <f t="array" aca="1" ref="Q1517" ca="1">_xlfn.IFS(J1517="no","no",$B$10="si","si")</f>
        <v>no</v>
      </c>
    </row>
    <row r="1518" spans="1:17" x14ac:dyDescent="0.3">
      <c r="A1518" s="63" t="s">
        <v>6112</v>
      </c>
      <c r="B1518" s="224" t="s">
        <v>44</v>
      </c>
      <c r="C1518" s="225" t="s">
        <v>6113</v>
      </c>
      <c r="D1518" s="38" t="s">
        <v>46</v>
      </c>
      <c r="E1518" s="37" t="s">
        <v>6114</v>
      </c>
      <c r="F1518" s="38" t="s">
        <v>835</v>
      </c>
      <c r="G1518" s="39" t="s">
        <v>6115</v>
      </c>
      <c r="H1518" s="40">
        <v>43662</v>
      </c>
      <c r="I1518" s="41">
        <f>Table16[[#This Row],[Fecha 
de 
expedición]]+1461</f>
        <v>45123</v>
      </c>
      <c r="J1518" s="244" t="str">
        <f t="shared" ca="1" si="73"/>
        <v>no</v>
      </c>
      <c r="K1518" s="8" t="str">
        <f t="shared" ca="1" si="75"/>
        <v/>
      </c>
      <c r="L1518" s="8"/>
      <c r="M1518" s="8" t="str">
        <f t="shared" ca="1" si="74"/>
        <v>si</v>
      </c>
      <c r="Q1518" s="23" t="str" cm="1">
        <f t="array" aca="1" ref="Q1518" ca="1">_xlfn.IFS(J1518="no","no",$B$10="si","si")</f>
        <v>no</v>
      </c>
    </row>
    <row r="1519" spans="1:17" x14ac:dyDescent="0.3">
      <c r="A1519" s="63" t="s">
        <v>6116</v>
      </c>
      <c r="B1519" s="224" t="s">
        <v>44</v>
      </c>
      <c r="C1519" s="225" t="s">
        <v>6117</v>
      </c>
      <c r="D1519" s="38" t="s">
        <v>57</v>
      </c>
      <c r="E1519" s="37" t="s">
        <v>6118</v>
      </c>
      <c r="F1519" s="38" t="s">
        <v>924</v>
      </c>
      <c r="G1519" s="39" t="s">
        <v>10275</v>
      </c>
      <c r="H1519" s="40">
        <v>43662</v>
      </c>
      <c r="I1519" s="41">
        <f>Table16[[#This Row],[Fecha 
de 
expedición]]+1461</f>
        <v>45123</v>
      </c>
      <c r="J1519" s="244" t="str">
        <f t="shared" ca="1" si="73"/>
        <v>no</v>
      </c>
      <c r="K1519" s="8" t="str">
        <f t="shared" ca="1" si="75"/>
        <v/>
      </c>
      <c r="L1519" s="8"/>
      <c r="M1519" s="8" t="str">
        <f t="shared" ca="1" si="74"/>
        <v>si</v>
      </c>
      <c r="Q1519" s="23" t="str" cm="1">
        <f t="array" aca="1" ref="Q1519" ca="1">_xlfn.IFS(J1519="no","no",$B$10="si","si")</f>
        <v>no</v>
      </c>
    </row>
    <row r="1520" spans="1:17" x14ac:dyDescent="0.3">
      <c r="A1520" s="63" t="s">
        <v>6120</v>
      </c>
      <c r="B1520" s="224" t="s">
        <v>44</v>
      </c>
      <c r="C1520" s="225" t="s">
        <v>6121</v>
      </c>
      <c r="D1520" s="38" t="s">
        <v>57</v>
      </c>
      <c r="E1520" s="37" t="s">
        <v>6122</v>
      </c>
      <c r="F1520" s="38" t="s">
        <v>466</v>
      </c>
      <c r="G1520" s="39" t="s">
        <v>10276</v>
      </c>
      <c r="H1520" s="40">
        <v>43662</v>
      </c>
      <c r="I1520" s="41">
        <f>Table16[[#This Row],[Fecha 
de 
expedición]]+1461</f>
        <v>45123</v>
      </c>
      <c r="J1520" s="244" t="str">
        <f t="shared" ca="1" si="73"/>
        <v>no</v>
      </c>
      <c r="K1520" s="8" t="str">
        <f t="shared" ca="1" si="75"/>
        <v/>
      </c>
      <c r="L1520" s="8"/>
      <c r="M1520" s="8" t="str">
        <f t="shared" ca="1" si="74"/>
        <v>si</v>
      </c>
      <c r="Q1520" s="23" t="str" cm="1">
        <f t="array" aca="1" ref="Q1520" ca="1">_xlfn.IFS(J1520="no","no",$B$10="si","si")</f>
        <v>no</v>
      </c>
    </row>
    <row r="1521" spans="1:17" x14ac:dyDescent="0.3">
      <c r="A1521" s="63" t="s">
        <v>6124</v>
      </c>
      <c r="B1521" s="224" t="s">
        <v>44</v>
      </c>
      <c r="C1521" s="225" t="s">
        <v>6125</v>
      </c>
      <c r="D1521" s="38" t="s">
        <v>57</v>
      </c>
      <c r="E1521" s="37" t="s">
        <v>10277</v>
      </c>
      <c r="F1521" s="38" t="s">
        <v>835</v>
      </c>
      <c r="G1521" s="39" t="s">
        <v>10278</v>
      </c>
      <c r="H1521" s="40">
        <v>43662</v>
      </c>
      <c r="I1521" s="41">
        <f>Table16[[#This Row],[Fecha 
de 
expedición]]+1461</f>
        <v>45123</v>
      </c>
      <c r="J1521" s="244" t="str">
        <f t="shared" ca="1" si="73"/>
        <v>no</v>
      </c>
      <c r="K1521" s="8" t="str">
        <f t="shared" ca="1" si="75"/>
        <v/>
      </c>
      <c r="L1521" s="8"/>
      <c r="M1521" s="8" t="str">
        <f t="shared" ca="1" si="74"/>
        <v>si</v>
      </c>
      <c r="Q1521" s="23" t="str" cm="1">
        <f t="array" aca="1" ref="Q1521" ca="1">_xlfn.IFS(J1521="no","no",$B$10="si","si")</f>
        <v>no</v>
      </c>
    </row>
    <row r="1522" spans="1:17" x14ac:dyDescent="0.3">
      <c r="A1522" s="63" t="s">
        <v>6128</v>
      </c>
      <c r="B1522" s="224" t="s">
        <v>44</v>
      </c>
      <c r="C1522" s="225" t="s">
        <v>6129</v>
      </c>
      <c r="D1522" s="38" t="s">
        <v>57</v>
      </c>
      <c r="E1522" s="37" t="s">
        <v>6130</v>
      </c>
      <c r="F1522" s="38" t="s">
        <v>835</v>
      </c>
      <c r="G1522" s="39" t="s">
        <v>10279</v>
      </c>
      <c r="H1522" s="40">
        <v>43662</v>
      </c>
      <c r="I1522" s="41">
        <f>Table16[[#This Row],[Fecha 
de 
expedición]]+1461</f>
        <v>45123</v>
      </c>
      <c r="J1522" s="244" t="str">
        <f t="shared" ca="1" si="73"/>
        <v>no</v>
      </c>
      <c r="K1522" s="8" t="str">
        <f t="shared" ca="1" si="75"/>
        <v/>
      </c>
      <c r="L1522" s="8"/>
      <c r="M1522" s="8" t="str">
        <f t="shared" ca="1" si="74"/>
        <v>si</v>
      </c>
      <c r="Q1522" s="23" t="str" cm="1">
        <f t="array" aca="1" ref="Q1522" ca="1">_xlfn.IFS(J1522="no","no",$B$10="si","si")</f>
        <v>no</v>
      </c>
    </row>
    <row r="1523" spans="1:17" x14ac:dyDescent="0.3">
      <c r="A1523" s="63" t="s">
        <v>6132</v>
      </c>
      <c r="B1523" s="224" t="s">
        <v>44</v>
      </c>
      <c r="C1523" s="225" t="s">
        <v>6133</v>
      </c>
      <c r="D1523" s="38" t="s">
        <v>57</v>
      </c>
      <c r="E1523" s="37" t="s">
        <v>6134</v>
      </c>
      <c r="F1523" s="38" t="s">
        <v>194</v>
      </c>
      <c r="G1523" s="39" t="s">
        <v>6135</v>
      </c>
      <c r="H1523" s="40">
        <v>43662</v>
      </c>
      <c r="I1523" s="41">
        <f>Table16[[#This Row],[Fecha 
de 
expedición]]+1461</f>
        <v>45123</v>
      </c>
      <c r="J1523" s="244" t="str">
        <f t="shared" ca="1" si="73"/>
        <v>no</v>
      </c>
      <c r="K1523" s="8" t="str">
        <f t="shared" ca="1" si="75"/>
        <v/>
      </c>
      <c r="L1523" s="8"/>
      <c r="M1523" s="8" t="str">
        <f t="shared" ca="1" si="74"/>
        <v>si</v>
      </c>
      <c r="Q1523" s="23" t="str" cm="1">
        <f t="array" aca="1" ref="Q1523" ca="1">_xlfn.IFS(J1523="no","no",$B$10="si","si")</f>
        <v>no</v>
      </c>
    </row>
    <row r="1524" spans="1:17" x14ac:dyDescent="0.3">
      <c r="A1524" s="63" t="s">
        <v>6136</v>
      </c>
      <c r="B1524" s="224" t="s">
        <v>44</v>
      </c>
      <c r="C1524" s="225" t="s">
        <v>6137</v>
      </c>
      <c r="D1524" s="38" t="s">
        <v>57</v>
      </c>
      <c r="E1524" s="37" t="s">
        <v>6138</v>
      </c>
      <c r="F1524" s="38" t="s">
        <v>453</v>
      </c>
      <c r="G1524" s="39" t="s">
        <v>10280</v>
      </c>
      <c r="H1524" s="40">
        <v>43662</v>
      </c>
      <c r="I1524" s="41">
        <f>Table16[[#This Row],[Fecha 
de 
expedición]]+1461</f>
        <v>45123</v>
      </c>
      <c r="J1524" s="244" t="str">
        <f t="shared" ca="1" si="73"/>
        <v>no</v>
      </c>
      <c r="K1524" s="8" t="str">
        <f t="shared" ca="1" si="75"/>
        <v/>
      </c>
      <c r="L1524" s="8"/>
      <c r="M1524" s="8" t="str">
        <f t="shared" ca="1" si="74"/>
        <v>si</v>
      </c>
      <c r="Q1524" s="23" t="str" cm="1">
        <f t="array" aca="1" ref="Q1524" ca="1">_xlfn.IFS(J1524="no","no",$B$10="si","si")</f>
        <v>no</v>
      </c>
    </row>
    <row r="1525" spans="1:17" x14ac:dyDescent="0.3">
      <c r="A1525" s="63" t="s">
        <v>6140</v>
      </c>
      <c r="B1525" s="224" t="s">
        <v>44</v>
      </c>
      <c r="C1525" s="225" t="s">
        <v>6141</v>
      </c>
      <c r="D1525" s="38" t="s">
        <v>57</v>
      </c>
      <c r="E1525" s="37" t="s">
        <v>6142</v>
      </c>
      <c r="F1525" s="38" t="s">
        <v>3170</v>
      </c>
      <c r="G1525" s="39" t="s">
        <v>6143</v>
      </c>
      <c r="H1525" s="40">
        <v>43662</v>
      </c>
      <c r="I1525" s="41">
        <f>Table16[[#This Row],[Fecha 
de 
expedición]]+1461</f>
        <v>45123</v>
      </c>
      <c r="J1525" s="244" t="str">
        <f t="shared" ca="1" si="73"/>
        <v>no</v>
      </c>
      <c r="K1525" s="8" t="str">
        <f t="shared" ca="1" si="75"/>
        <v/>
      </c>
      <c r="L1525" s="8"/>
      <c r="M1525" s="8" t="str">
        <f t="shared" ca="1" si="74"/>
        <v>si</v>
      </c>
      <c r="Q1525" s="23" t="str" cm="1">
        <f t="array" aca="1" ref="Q1525" ca="1">_xlfn.IFS(J1525="no","no",$B$10="si","si")</f>
        <v>no</v>
      </c>
    </row>
    <row r="1526" spans="1:17" x14ac:dyDescent="0.3">
      <c r="A1526" s="63" t="s">
        <v>6144</v>
      </c>
      <c r="B1526" s="224" t="s">
        <v>44</v>
      </c>
      <c r="C1526" s="225" t="s">
        <v>6145</v>
      </c>
      <c r="D1526" s="38" t="s">
        <v>57</v>
      </c>
      <c r="E1526" s="37" t="s">
        <v>6146</v>
      </c>
      <c r="F1526" s="38" t="s">
        <v>194</v>
      </c>
      <c r="G1526" s="39" t="s">
        <v>6147</v>
      </c>
      <c r="H1526" s="40">
        <v>43670</v>
      </c>
      <c r="I1526" s="41">
        <f>Table16[[#This Row],[Fecha 
de 
expedición]]+1461</f>
        <v>45131</v>
      </c>
      <c r="J1526" s="244" t="str">
        <f t="shared" ca="1" si="73"/>
        <v>no</v>
      </c>
      <c r="K1526" s="8" t="str">
        <f t="shared" ca="1" si="75"/>
        <v/>
      </c>
      <c r="L1526" s="8"/>
      <c r="M1526" s="8" t="str">
        <f t="shared" ca="1" si="74"/>
        <v>si</v>
      </c>
      <c r="Q1526" s="23" t="str" cm="1">
        <f t="array" aca="1" ref="Q1526" ca="1">_xlfn.IFS(J1526="no","no",$B$10="si","si")</f>
        <v>no</v>
      </c>
    </row>
    <row r="1527" spans="1:17" x14ac:dyDescent="0.3">
      <c r="A1527" s="63" t="s">
        <v>6148</v>
      </c>
      <c r="B1527" s="224" t="s">
        <v>44</v>
      </c>
      <c r="C1527" s="225" t="s">
        <v>6149</v>
      </c>
      <c r="D1527" s="38" t="s">
        <v>57</v>
      </c>
      <c r="E1527" s="37" t="s">
        <v>6150</v>
      </c>
      <c r="F1527" s="38" t="s">
        <v>53</v>
      </c>
      <c r="G1527" s="39" t="s">
        <v>6151</v>
      </c>
      <c r="H1527" s="40">
        <v>43670</v>
      </c>
      <c r="I1527" s="41">
        <f>Table16[[#This Row],[Fecha 
de 
expedición]]+1461</f>
        <v>45131</v>
      </c>
      <c r="J1527" s="244" t="str">
        <f t="shared" ca="1" si="73"/>
        <v>no</v>
      </c>
      <c r="K1527" s="8" t="str">
        <f t="shared" ca="1" si="75"/>
        <v/>
      </c>
      <c r="L1527" s="8"/>
      <c r="M1527" s="8" t="str">
        <f t="shared" ca="1" si="74"/>
        <v>si</v>
      </c>
      <c r="Q1527" s="23" t="str" cm="1">
        <f t="array" aca="1" ref="Q1527" ca="1">_xlfn.IFS(J1527="no","no",$B$10="si","si")</f>
        <v>no</v>
      </c>
    </row>
    <row r="1528" spans="1:17" x14ac:dyDescent="0.3">
      <c r="A1528" s="63" t="s">
        <v>6152</v>
      </c>
      <c r="B1528" s="224" t="s">
        <v>44</v>
      </c>
      <c r="C1528" s="225" t="s">
        <v>6153</v>
      </c>
      <c r="D1528" s="38" t="s">
        <v>46</v>
      </c>
      <c r="E1528" s="37" t="s">
        <v>6154</v>
      </c>
      <c r="F1528" s="38" t="s">
        <v>74</v>
      </c>
      <c r="G1528" s="39" t="s">
        <v>6155</v>
      </c>
      <c r="H1528" s="40">
        <v>43672</v>
      </c>
      <c r="I1528" s="41">
        <f>Table16[[#This Row],[Fecha 
de 
expedición]]+1461</f>
        <v>45133</v>
      </c>
      <c r="J1528" s="244" t="str">
        <f t="shared" ca="1" si="73"/>
        <v>no</v>
      </c>
      <c r="K1528" s="8" t="str">
        <f t="shared" ca="1" si="75"/>
        <v/>
      </c>
      <c r="L1528" s="8"/>
      <c r="M1528" s="8" t="str">
        <f t="shared" ca="1" si="74"/>
        <v>si</v>
      </c>
      <c r="Q1528" s="23" t="str" cm="1">
        <f t="array" aca="1" ref="Q1528" ca="1">_xlfn.IFS(J1528="no","no",$B$10="si","si")</f>
        <v>no</v>
      </c>
    </row>
    <row r="1529" spans="1:17" x14ac:dyDescent="0.3">
      <c r="A1529" s="63" t="s">
        <v>6156</v>
      </c>
      <c r="B1529" s="224" t="s">
        <v>44</v>
      </c>
      <c r="C1529" s="225" t="s">
        <v>6157</v>
      </c>
      <c r="D1529" s="38" t="s">
        <v>57</v>
      </c>
      <c r="E1529" s="37" t="s">
        <v>6158</v>
      </c>
      <c r="F1529" s="38" t="s">
        <v>262</v>
      </c>
      <c r="G1529" s="39" t="s">
        <v>10282</v>
      </c>
      <c r="H1529" s="40">
        <v>43672</v>
      </c>
      <c r="I1529" s="41">
        <f>Table16[[#This Row],[Fecha 
de 
expedición]]+1461</f>
        <v>45133</v>
      </c>
      <c r="J1529" s="244" t="str">
        <f t="shared" ca="1" si="73"/>
        <v>no</v>
      </c>
      <c r="K1529" s="8" t="str">
        <f t="shared" ca="1" si="75"/>
        <v/>
      </c>
      <c r="L1529" s="8"/>
      <c r="M1529" s="8" t="str">
        <f t="shared" ca="1" si="74"/>
        <v>si</v>
      </c>
      <c r="Q1529" s="23" t="str" cm="1">
        <f t="array" aca="1" ref="Q1529" ca="1">_xlfn.IFS(J1529="no","no",$B$10="si","si")</f>
        <v>no</v>
      </c>
    </row>
    <row r="1530" spans="1:17" x14ac:dyDescent="0.3">
      <c r="A1530" s="63" t="s">
        <v>6160</v>
      </c>
      <c r="B1530" s="224" t="s">
        <v>44</v>
      </c>
      <c r="C1530" s="225" t="s">
        <v>6161</v>
      </c>
      <c r="D1530" s="38" t="s">
        <v>57</v>
      </c>
      <c r="E1530" s="37" t="s">
        <v>6162</v>
      </c>
      <c r="F1530" s="38" t="s">
        <v>204</v>
      </c>
      <c r="G1530" s="39" t="s">
        <v>6163</v>
      </c>
      <c r="H1530" s="40">
        <v>43672</v>
      </c>
      <c r="I1530" s="41">
        <f>Table16[[#This Row],[Fecha 
de 
expedición]]+1461</f>
        <v>45133</v>
      </c>
      <c r="J1530" s="244" t="str">
        <f t="shared" ca="1" si="73"/>
        <v>no</v>
      </c>
      <c r="K1530" s="8" t="str">
        <f t="shared" ca="1" si="75"/>
        <v/>
      </c>
      <c r="L1530" s="8"/>
      <c r="M1530" s="8" t="str">
        <f t="shared" ca="1" si="74"/>
        <v>si</v>
      </c>
      <c r="Q1530" s="23" t="str" cm="1">
        <f t="array" aca="1" ref="Q1530" ca="1">_xlfn.IFS(J1530="no","no",$B$10="si","si")</f>
        <v>no</v>
      </c>
    </row>
    <row r="1531" spans="1:17" x14ac:dyDescent="0.3">
      <c r="A1531" s="63" t="s">
        <v>6164</v>
      </c>
      <c r="B1531" s="224" t="s">
        <v>44</v>
      </c>
      <c r="C1531" s="225" t="s">
        <v>6165</v>
      </c>
      <c r="D1531" s="38" t="s">
        <v>57</v>
      </c>
      <c r="E1531" s="37" t="s">
        <v>6166</v>
      </c>
      <c r="F1531" s="38" t="s">
        <v>443</v>
      </c>
      <c r="G1531" s="39" t="s">
        <v>10283</v>
      </c>
      <c r="H1531" s="40">
        <v>43672</v>
      </c>
      <c r="I1531" s="41">
        <f>Table16[[#This Row],[Fecha 
de 
expedición]]+1461</f>
        <v>45133</v>
      </c>
      <c r="J1531" s="244" t="str">
        <f t="shared" ca="1" si="73"/>
        <v>no</v>
      </c>
      <c r="K1531" s="8" t="str">
        <f t="shared" ca="1" si="75"/>
        <v/>
      </c>
      <c r="L1531" s="8"/>
      <c r="M1531" s="8" t="str">
        <f t="shared" ca="1" si="74"/>
        <v>si</v>
      </c>
      <c r="Q1531" s="23" t="str" cm="1">
        <f t="array" aca="1" ref="Q1531" ca="1">_xlfn.IFS(J1531="no","no",$B$10="si","si")</f>
        <v>no</v>
      </c>
    </row>
    <row r="1532" spans="1:17" x14ac:dyDescent="0.3">
      <c r="A1532" s="63" t="s">
        <v>6168</v>
      </c>
      <c r="B1532" s="224" t="s">
        <v>44</v>
      </c>
      <c r="C1532" s="225" t="s">
        <v>6169</v>
      </c>
      <c r="D1532" s="38" t="s">
        <v>57</v>
      </c>
      <c r="E1532" s="37" t="s">
        <v>6170</v>
      </c>
      <c r="F1532" s="38" t="s">
        <v>204</v>
      </c>
      <c r="G1532" s="39" t="s">
        <v>6171</v>
      </c>
      <c r="H1532" s="40">
        <v>43677</v>
      </c>
      <c r="I1532" s="41">
        <f>Table16[[#This Row],[Fecha 
de 
expedición]]+1461</f>
        <v>45138</v>
      </c>
      <c r="J1532" s="244" t="str">
        <f t="shared" ca="1" si="73"/>
        <v>no</v>
      </c>
      <c r="K1532" s="8" t="str">
        <f t="shared" ca="1" si="75"/>
        <v>Debe renovar licencia luego de curso de 8 horas</v>
      </c>
      <c r="L1532" s="8"/>
      <c r="M1532" s="8" t="str">
        <f t="shared" ca="1" si="74"/>
        <v>si</v>
      </c>
      <c r="Q1532" s="23" t="str" cm="1">
        <f t="array" aca="1" ref="Q1532" ca="1">_xlfn.IFS(J1532="no","no",$B$10="si","si")</f>
        <v>no</v>
      </c>
    </row>
    <row r="1533" spans="1:17" x14ac:dyDescent="0.3">
      <c r="A1533" s="63" t="s">
        <v>6172</v>
      </c>
      <c r="B1533" s="224" t="s">
        <v>44</v>
      </c>
      <c r="C1533" s="225" t="s">
        <v>6173</v>
      </c>
      <c r="D1533" s="38" t="s">
        <v>57</v>
      </c>
      <c r="E1533" s="37"/>
      <c r="F1533" s="38" t="s">
        <v>1204</v>
      </c>
      <c r="G1533" s="39" t="s">
        <v>6174</v>
      </c>
      <c r="H1533" s="40">
        <v>43677</v>
      </c>
      <c r="I1533" s="41">
        <f>Table16[[#This Row],[Fecha 
de 
expedición]]+1461</f>
        <v>45138</v>
      </c>
      <c r="J1533" s="244" t="str">
        <f t="shared" ca="1" si="73"/>
        <v>no</v>
      </c>
      <c r="K1533" s="8" t="str">
        <f t="shared" ca="1" si="75"/>
        <v>Debe renovar licencia luego de curso de 8 horas</v>
      </c>
      <c r="L1533" s="8"/>
      <c r="M1533" s="8" t="str">
        <f t="shared" ca="1" si="74"/>
        <v>si</v>
      </c>
      <c r="Q1533" s="23" t="str" cm="1">
        <f t="array" aca="1" ref="Q1533" ca="1">_xlfn.IFS(J1533="no","no",$B$10="si","si")</f>
        <v>no</v>
      </c>
    </row>
    <row r="1534" spans="1:17" x14ac:dyDescent="0.3">
      <c r="A1534" s="63" t="s">
        <v>6175</v>
      </c>
      <c r="B1534" s="224" t="s">
        <v>44</v>
      </c>
      <c r="C1534" s="225" t="s">
        <v>6176</v>
      </c>
      <c r="D1534" s="38" t="s">
        <v>57</v>
      </c>
      <c r="E1534" s="37" t="s">
        <v>6177</v>
      </c>
      <c r="F1534" s="38" t="s">
        <v>89</v>
      </c>
      <c r="G1534" s="39" t="s">
        <v>6178</v>
      </c>
      <c r="H1534" s="40">
        <v>43677</v>
      </c>
      <c r="I1534" s="41">
        <f>Table16[[#This Row],[Fecha 
de 
expedición]]+1461</f>
        <v>45138</v>
      </c>
      <c r="J1534" s="244" t="str">
        <f t="shared" ca="1" si="73"/>
        <v>no</v>
      </c>
      <c r="K1534" s="8" t="str">
        <f t="shared" ca="1" si="75"/>
        <v>Debe renovar licencia luego de curso de 8 horas</v>
      </c>
      <c r="L1534" s="8"/>
      <c r="M1534" s="8" t="str">
        <f t="shared" ca="1" si="74"/>
        <v>si</v>
      </c>
      <c r="Q1534" s="23" t="str" cm="1">
        <f t="array" aca="1" ref="Q1534" ca="1">_xlfn.IFS(J1534="no","no",$B$10="si","si")</f>
        <v>no</v>
      </c>
    </row>
    <row r="1535" spans="1:17" x14ac:dyDescent="0.3">
      <c r="A1535" s="63" t="s">
        <v>6179</v>
      </c>
      <c r="B1535" s="224" t="s">
        <v>44</v>
      </c>
      <c r="C1535" s="225" t="s">
        <v>6180</v>
      </c>
      <c r="D1535" s="38" t="s">
        <v>57</v>
      </c>
      <c r="E1535" s="37"/>
      <c r="F1535" s="38" t="s">
        <v>3170</v>
      </c>
      <c r="G1535" s="39" t="s">
        <v>6181</v>
      </c>
      <c r="H1535" s="40">
        <v>43706</v>
      </c>
      <c r="I1535" s="41">
        <f>Table16[[#This Row],[Fecha 
de 
expedición]]+1461</f>
        <v>45167</v>
      </c>
      <c r="J1535" s="244" t="str">
        <f t="shared" ca="1" si="73"/>
        <v>si</v>
      </c>
      <c r="K1535" s="8" t="str">
        <f t="shared" ca="1" si="75"/>
        <v>Debe renovar licencia luego de curso de 8 horas</v>
      </c>
      <c r="L1535" s="8"/>
      <c r="M1535" s="8" t="str">
        <f t="shared" ca="1" si="74"/>
        <v>no</v>
      </c>
      <c r="Q1535" s="23" t="str" cm="1">
        <f t="array" aca="1" ref="Q1535" ca="1">_xlfn.IFS(J1535="no","no",$B$10="si","si")</f>
        <v>si</v>
      </c>
    </row>
    <row r="1536" spans="1:17" x14ac:dyDescent="0.3">
      <c r="A1536" s="63" t="s">
        <v>6182</v>
      </c>
      <c r="B1536" s="224" t="s">
        <v>44</v>
      </c>
      <c r="C1536" s="225" t="s">
        <v>6183</v>
      </c>
      <c r="D1536" s="38" t="s">
        <v>57</v>
      </c>
      <c r="E1536" s="37" t="s">
        <v>6184</v>
      </c>
      <c r="F1536" s="38" t="s">
        <v>835</v>
      </c>
      <c r="G1536" s="39" t="s">
        <v>6185</v>
      </c>
      <c r="H1536" s="40">
        <v>43706</v>
      </c>
      <c r="I1536" s="41">
        <f>Table16[[#This Row],[Fecha 
de 
expedición]]+1461</f>
        <v>45167</v>
      </c>
      <c r="J1536" s="244" t="str">
        <f t="shared" ca="1" si="73"/>
        <v>si</v>
      </c>
      <c r="K1536" s="8" t="str">
        <f t="shared" ca="1" si="75"/>
        <v>Debe renovar licencia luego de curso de 8 horas</v>
      </c>
      <c r="L1536" s="8"/>
      <c r="M1536" s="8" t="str">
        <f t="shared" ca="1" si="74"/>
        <v>no</v>
      </c>
      <c r="Q1536" s="23" t="str" cm="1">
        <f t="array" aca="1" ref="Q1536" ca="1">_xlfn.IFS(J1536="no","no",$B$10="si","si")</f>
        <v>si</v>
      </c>
    </row>
    <row r="1537" spans="1:17" x14ac:dyDescent="0.3">
      <c r="A1537" s="63" t="s">
        <v>6186</v>
      </c>
      <c r="B1537" s="224" t="s">
        <v>44</v>
      </c>
      <c r="C1537" s="225" t="s">
        <v>6187</v>
      </c>
      <c r="D1537" s="38" t="s">
        <v>57</v>
      </c>
      <c r="E1537" s="37" t="s">
        <v>6188</v>
      </c>
      <c r="F1537" s="38" t="s">
        <v>835</v>
      </c>
      <c r="G1537" s="39" t="s">
        <v>10284</v>
      </c>
      <c r="H1537" s="40">
        <v>43706</v>
      </c>
      <c r="I1537" s="41">
        <f>Table16[[#This Row],[Fecha 
de 
expedición]]+1461</f>
        <v>45167</v>
      </c>
      <c r="J1537" s="244" t="str">
        <f t="shared" ca="1" si="73"/>
        <v>si</v>
      </c>
      <c r="K1537" s="8" t="str">
        <f t="shared" ca="1" si="75"/>
        <v>Debe renovar licencia luego de curso de 8 horas</v>
      </c>
      <c r="L1537" s="8"/>
      <c r="M1537" s="8" t="str">
        <f t="shared" ca="1" si="74"/>
        <v>no</v>
      </c>
      <c r="Q1537" s="23" t="str" cm="1">
        <f t="array" aca="1" ref="Q1537" ca="1">_xlfn.IFS(J1537="no","no",$B$10="si","si")</f>
        <v>si</v>
      </c>
    </row>
    <row r="1538" spans="1:17" x14ac:dyDescent="0.3">
      <c r="A1538" s="63" t="s">
        <v>6190</v>
      </c>
      <c r="B1538" s="224" t="s">
        <v>44</v>
      </c>
      <c r="C1538" s="225" t="s">
        <v>6191</v>
      </c>
      <c r="D1538" s="38" t="s">
        <v>57</v>
      </c>
      <c r="E1538" s="37"/>
      <c r="F1538" s="38" t="s">
        <v>1940</v>
      </c>
      <c r="G1538" s="39" t="s">
        <v>10285</v>
      </c>
      <c r="H1538" s="40">
        <v>43706</v>
      </c>
      <c r="I1538" s="41">
        <f>Table16[[#This Row],[Fecha 
de 
expedición]]+1461</f>
        <v>45167</v>
      </c>
      <c r="J1538" s="244" t="str">
        <f t="shared" ca="1" si="73"/>
        <v>si</v>
      </c>
      <c r="K1538" s="8" t="str">
        <f t="shared" ca="1" si="75"/>
        <v>Debe renovar licencia luego de curso de 8 horas</v>
      </c>
      <c r="L1538" s="8"/>
      <c r="M1538" s="8" t="str">
        <f t="shared" ca="1" si="74"/>
        <v>no</v>
      </c>
      <c r="Q1538" s="23" t="str" cm="1">
        <f t="array" aca="1" ref="Q1538" ca="1">_xlfn.IFS(J1538="no","no",$B$10="si","si")</f>
        <v>si</v>
      </c>
    </row>
    <row r="1539" spans="1:17" x14ac:dyDescent="0.3">
      <c r="A1539" s="63" t="s">
        <v>6194</v>
      </c>
      <c r="B1539" s="224" t="s">
        <v>44</v>
      </c>
      <c r="C1539" s="225" t="s">
        <v>6195</v>
      </c>
      <c r="D1539" s="38" t="s">
        <v>57</v>
      </c>
      <c r="E1539" s="37" t="s">
        <v>6196</v>
      </c>
      <c r="F1539" s="38" t="s">
        <v>104</v>
      </c>
      <c r="G1539" s="39" t="s">
        <v>6197</v>
      </c>
      <c r="H1539" s="40">
        <v>43706</v>
      </c>
      <c r="I1539" s="41">
        <f>Table16[[#This Row],[Fecha 
de 
expedición]]+1461</f>
        <v>45167</v>
      </c>
      <c r="J1539" s="244" t="str">
        <f t="shared" ca="1" si="73"/>
        <v>si</v>
      </c>
      <c r="K1539" s="8" t="str">
        <f t="shared" ca="1" si="75"/>
        <v>Debe renovar licencia luego de curso de 8 horas</v>
      </c>
      <c r="L1539" s="8"/>
      <c r="M1539" s="8" t="str">
        <f t="shared" ca="1" si="74"/>
        <v>no</v>
      </c>
      <c r="Q1539" s="23" t="str" cm="1">
        <f t="array" aca="1" ref="Q1539" ca="1">_xlfn.IFS(J1539="no","no",$B$10="si","si")</f>
        <v>si</v>
      </c>
    </row>
    <row r="1540" spans="1:17" x14ac:dyDescent="0.3">
      <c r="A1540" s="63" t="s">
        <v>6198</v>
      </c>
      <c r="B1540" s="224" t="s">
        <v>44</v>
      </c>
      <c r="C1540" s="225" t="s">
        <v>6199</v>
      </c>
      <c r="D1540" s="38" t="s">
        <v>57</v>
      </c>
      <c r="E1540" s="37" t="s">
        <v>6200</v>
      </c>
      <c r="F1540" s="38" t="s">
        <v>119</v>
      </c>
      <c r="G1540" s="39" t="s">
        <v>10286</v>
      </c>
      <c r="H1540" s="40">
        <v>43706</v>
      </c>
      <c r="I1540" s="41">
        <f>Table16[[#This Row],[Fecha 
de 
expedición]]+1461</f>
        <v>45167</v>
      </c>
      <c r="J1540" s="244" t="str">
        <f t="shared" ca="1" si="73"/>
        <v>si</v>
      </c>
      <c r="K1540" s="8" t="str">
        <f t="shared" ca="1" si="75"/>
        <v>Debe renovar licencia luego de curso de 8 horas</v>
      </c>
      <c r="L1540" s="8"/>
      <c r="M1540" s="8" t="str">
        <f t="shared" ca="1" si="74"/>
        <v>no</v>
      </c>
      <c r="Q1540" s="23" t="str" cm="1">
        <f t="array" aca="1" ref="Q1540" ca="1">_xlfn.IFS(J1540="no","no",$B$10="si","si")</f>
        <v>si</v>
      </c>
    </row>
    <row r="1541" spans="1:17" x14ac:dyDescent="0.3">
      <c r="A1541" s="63" t="s">
        <v>6202</v>
      </c>
      <c r="B1541" s="224" t="s">
        <v>44</v>
      </c>
      <c r="C1541" s="225" t="s">
        <v>6203</v>
      </c>
      <c r="D1541" s="38" t="s">
        <v>57</v>
      </c>
      <c r="E1541" s="37" t="s">
        <v>6204</v>
      </c>
      <c r="F1541" s="38" t="s">
        <v>1011</v>
      </c>
      <c r="G1541" s="39" t="s">
        <v>6205</v>
      </c>
      <c r="H1541" s="40">
        <v>43706</v>
      </c>
      <c r="I1541" s="41">
        <f>Table16[[#This Row],[Fecha 
de 
expedición]]+1461</f>
        <v>45167</v>
      </c>
      <c r="J1541" s="244" t="str">
        <f t="shared" ca="1" si="73"/>
        <v>si</v>
      </c>
      <c r="K1541" s="8" t="str">
        <f t="shared" ca="1" si="75"/>
        <v>Debe renovar licencia luego de curso de 8 horas</v>
      </c>
      <c r="L1541" s="8"/>
      <c r="M1541" s="8" t="str">
        <f t="shared" ca="1" si="74"/>
        <v>no</v>
      </c>
      <c r="Q1541" s="23" t="str" cm="1">
        <f t="array" aca="1" ref="Q1541" ca="1">_xlfn.IFS(J1541="no","no",$B$10="si","si")</f>
        <v>si</v>
      </c>
    </row>
    <row r="1542" spans="1:17" x14ac:dyDescent="0.3">
      <c r="A1542" s="63" t="s">
        <v>6206</v>
      </c>
      <c r="B1542" s="224" t="s">
        <v>44</v>
      </c>
      <c r="C1542" s="225" t="s">
        <v>6207</v>
      </c>
      <c r="D1542" s="38" t="s">
        <v>57</v>
      </c>
      <c r="E1542" s="37" t="s">
        <v>6208</v>
      </c>
      <c r="F1542" s="38" t="s">
        <v>1011</v>
      </c>
      <c r="G1542" s="39" t="s">
        <v>6209</v>
      </c>
      <c r="H1542" s="40">
        <v>43718</v>
      </c>
      <c r="I1542" s="41">
        <f>Table16[[#This Row],[Fecha 
de 
expedición]]+1461</f>
        <v>45179</v>
      </c>
      <c r="J1542" s="244" t="str">
        <f t="shared" ca="1" si="73"/>
        <v>si</v>
      </c>
      <c r="K1542" s="8" t="str">
        <f t="shared" ca="1" si="75"/>
        <v>Debe renovar licencia luego de curso de 8 horas</v>
      </c>
      <c r="L1542" s="8"/>
      <c r="M1542" s="8" t="str">
        <f t="shared" ca="1" si="74"/>
        <v>no</v>
      </c>
      <c r="Q1542" s="23" t="str" cm="1">
        <f t="array" aca="1" ref="Q1542" ca="1">_xlfn.IFS(J1542="no","no",$B$10="si","si")</f>
        <v>si</v>
      </c>
    </row>
    <row r="1543" spans="1:17" x14ac:dyDescent="0.3">
      <c r="A1543" s="63" t="s">
        <v>6210</v>
      </c>
      <c r="B1543" s="224" t="s">
        <v>44</v>
      </c>
      <c r="C1543" s="225" t="s">
        <v>6211</v>
      </c>
      <c r="D1543" s="38" t="s">
        <v>57</v>
      </c>
      <c r="E1543" s="37" t="s">
        <v>6212</v>
      </c>
      <c r="F1543" s="38" t="s">
        <v>84</v>
      </c>
      <c r="G1543" s="39" t="s">
        <v>6213</v>
      </c>
      <c r="H1543" s="40">
        <v>43718</v>
      </c>
      <c r="I1543" s="41">
        <f>Table16[[#This Row],[Fecha 
de 
expedición]]+1461</f>
        <v>45179</v>
      </c>
      <c r="J1543" s="244" t="str">
        <f t="shared" ca="1" si="73"/>
        <v>si</v>
      </c>
      <c r="K1543" s="8" t="str">
        <f t="shared" ca="1" si="75"/>
        <v>Debe renovar licencia luego de curso de 8 horas</v>
      </c>
      <c r="L1543" s="8"/>
      <c r="M1543" s="8" t="str">
        <f t="shared" ca="1" si="74"/>
        <v>no</v>
      </c>
      <c r="Q1543" s="23" t="str" cm="1">
        <f t="array" aca="1" ref="Q1543" ca="1">_xlfn.IFS(J1543="no","no",$B$10="si","si")</f>
        <v>si</v>
      </c>
    </row>
    <row r="1544" spans="1:17" x14ac:dyDescent="0.3">
      <c r="A1544" s="63" t="s">
        <v>6214</v>
      </c>
      <c r="B1544" s="224" t="s">
        <v>44</v>
      </c>
      <c r="C1544" s="225" t="s">
        <v>6215</v>
      </c>
      <c r="D1544" s="45" t="s">
        <v>57</v>
      </c>
      <c r="E1544" s="37" t="s">
        <v>6216</v>
      </c>
      <c r="F1544" s="38" t="s">
        <v>109</v>
      </c>
      <c r="G1544" s="39" t="s">
        <v>6217</v>
      </c>
      <c r="H1544" s="40">
        <v>43718</v>
      </c>
      <c r="I1544" s="41">
        <f>Table16[[#This Row],[Fecha 
de 
expedición]]+1461</f>
        <v>45179</v>
      </c>
      <c r="J1544" s="244" t="str">
        <f t="shared" ca="1" si="73"/>
        <v>si</v>
      </c>
      <c r="K1544" s="8" t="str">
        <f t="shared" ca="1" si="75"/>
        <v>Debe renovar licencia luego de curso de 8 horas</v>
      </c>
      <c r="L1544" s="8"/>
      <c r="M1544" s="8" t="str">
        <f t="shared" ca="1" si="74"/>
        <v>no</v>
      </c>
      <c r="Q1544" s="23" t="str" cm="1">
        <f t="array" aca="1" ref="Q1544" ca="1">_xlfn.IFS(J1544="no","no",$B$10="si","si")</f>
        <v>si</v>
      </c>
    </row>
    <row r="1545" spans="1:17" x14ac:dyDescent="0.3">
      <c r="A1545" s="63" t="s">
        <v>6218</v>
      </c>
      <c r="B1545" s="224" t="s">
        <v>44</v>
      </c>
      <c r="C1545" s="225" t="s">
        <v>6219</v>
      </c>
      <c r="D1545" s="38" t="s">
        <v>57</v>
      </c>
      <c r="E1545" s="37" t="s">
        <v>6220</v>
      </c>
      <c r="F1545" s="38" t="s">
        <v>443</v>
      </c>
      <c r="G1545" s="39" t="s">
        <v>6221</v>
      </c>
      <c r="H1545" s="40">
        <v>43718</v>
      </c>
      <c r="I1545" s="41">
        <f>Table16[[#This Row],[Fecha 
de 
expedición]]+1461</f>
        <v>45179</v>
      </c>
      <c r="J1545" s="244" t="str">
        <f t="shared" ca="1" si="73"/>
        <v>si</v>
      </c>
      <c r="K1545" s="8" t="str">
        <f t="shared" ca="1" si="75"/>
        <v>Debe renovar licencia luego de curso de 8 horas</v>
      </c>
      <c r="L1545" s="8"/>
      <c r="M1545" s="8" t="str">
        <f t="shared" ca="1" si="74"/>
        <v>no</v>
      </c>
      <c r="Q1545" s="23" t="str" cm="1">
        <f t="array" aca="1" ref="Q1545" ca="1">_xlfn.IFS(J1545="no","no",$B$10="si","si")</f>
        <v>si</v>
      </c>
    </row>
    <row r="1546" spans="1:17" x14ac:dyDescent="0.3">
      <c r="A1546" s="63" t="s">
        <v>6222</v>
      </c>
      <c r="B1546" s="224" t="s">
        <v>44</v>
      </c>
      <c r="C1546" s="225" t="s">
        <v>6223</v>
      </c>
      <c r="D1546" s="38" t="s">
        <v>57</v>
      </c>
      <c r="E1546" s="37" t="s">
        <v>6224</v>
      </c>
      <c r="F1546" s="38" t="s">
        <v>99</v>
      </c>
      <c r="G1546" s="39" t="s">
        <v>6225</v>
      </c>
      <c r="H1546" s="40">
        <v>43718</v>
      </c>
      <c r="I1546" s="41">
        <f>Table16[[#This Row],[Fecha 
de 
expedición]]+1461</f>
        <v>45179</v>
      </c>
      <c r="J1546" s="244" t="str">
        <f t="shared" ca="1" si="73"/>
        <v>si</v>
      </c>
      <c r="K1546" s="8" t="str">
        <f t="shared" ca="1" si="75"/>
        <v>Debe renovar licencia luego de curso de 8 horas</v>
      </c>
      <c r="L1546" s="8"/>
      <c r="M1546" s="8" t="str">
        <f t="shared" ca="1" si="74"/>
        <v>no</v>
      </c>
      <c r="Q1546" s="23" t="str" cm="1">
        <f t="array" aca="1" ref="Q1546" ca="1">_xlfn.IFS(J1546="no","no",$B$10="si","si")</f>
        <v>si</v>
      </c>
    </row>
    <row r="1547" spans="1:17" x14ac:dyDescent="0.3">
      <c r="A1547" s="63" t="s">
        <v>6226</v>
      </c>
      <c r="B1547" s="224" t="s">
        <v>44</v>
      </c>
      <c r="C1547" s="225" t="s">
        <v>6227</v>
      </c>
      <c r="D1547" s="38" t="s">
        <v>46</v>
      </c>
      <c r="E1547" s="37" t="s">
        <v>6228</v>
      </c>
      <c r="F1547" s="38" t="s">
        <v>129</v>
      </c>
      <c r="G1547" s="39" t="s">
        <v>6229</v>
      </c>
      <c r="H1547" s="40">
        <v>43718</v>
      </c>
      <c r="I1547" s="41">
        <f>Table16[[#This Row],[Fecha 
de 
expedición]]+1461</f>
        <v>45179</v>
      </c>
      <c r="J1547" s="244" t="str">
        <f t="shared" ca="1" si="73"/>
        <v>si</v>
      </c>
      <c r="K1547" s="8" t="str">
        <f t="shared" ca="1" si="75"/>
        <v>Debe renovar licencia luego de curso de 8 horas</v>
      </c>
      <c r="L1547" s="8"/>
      <c r="M1547" s="8" t="str">
        <f t="shared" ca="1" si="74"/>
        <v>no</v>
      </c>
      <c r="Q1547" s="23" t="str" cm="1">
        <f t="array" aca="1" ref="Q1547" ca="1">_xlfn.IFS(J1547="no","no",$B$10="si","si")</f>
        <v>si</v>
      </c>
    </row>
    <row r="1548" spans="1:17" x14ac:dyDescent="0.3">
      <c r="A1548" s="63" t="s">
        <v>6230</v>
      </c>
      <c r="B1548" s="224" t="s">
        <v>44</v>
      </c>
      <c r="C1548" s="225" t="s">
        <v>6231</v>
      </c>
      <c r="D1548" s="38" t="s">
        <v>57</v>
      </c>
      <c r="E1548" s="37" t="s">
        <v>6232</v>
      </c>
      <c r="F1548" s="38" t="s">
        <v>119</v>
      </c>
      <c r="G1548" s="39" t="s">
        <v>6233</v>
      </c>
      <c r="H1548" s="40">
        <v>43718</v>
      </c>
      <c r="I1548" s="41">
        <f>Table16[[#This Row],[Fecha 
de 
expedición]]+1461</f>
        <v>45179</v>
      </c>
      <c r="J1548" s="244" t="str">
        <f t="shared" ca="1" si="73"/>
        <v>si</v>
      </c>
      <c r="K1548" s="8" t="str">
        <f t="shared" ca="1" si="75"/>
        <v>Debe renovar licencia luego de curso de 8 horas</v>
      </c>
      <c r="L1548" s="8"/>
      <c r="M1548" s="8" t="str">
        <f t="shared" ca="1" si="74"/>
        <v>no</v>
      </c>
      <c r="Q1548" s="23" t="str" cm="1">
        <f t="array" aca="1" ref="Q1548" ca="1">_xlfn.IFS(J1548="no","no",$B$10="si","si")</f>
        <v>si</v>
      </c>
    </row>
    <row r="1549" spans="1:17" x14ac:dyDescent="0.3">
      <c r="A1549" s="63" t="s">
        <v>6234</v>
      </c>
      <c r="B1549" s="224" t="s">
        <v>44</v>
      </c>
      <c r="C1549" s="225" t="s">
        <v>6235</v>
      </c>
      <c r="D1549" s="38" t="s">
        <v>57</v>
      </c>
      <c r="E1549" s="37" t="s">
        <v>6236</v>
      </c>
      <c r="F1549" s="38" t="s">
        <v>835</v>
      </c>
      <c r="G1549" s="39" t="s">
        <v>6237</v>
      </c>
      <c r="H1549" s="40">
        <v>43728</v>
      </c>
      <c r="I1549" s="41">
        <f>Table16[[#This Row],[Fecha 
de 
expedición]]+1461</f>
        <v>45189</v>
      </c>
      <c r="J1549" s="244" t="str">
        <f t="shared" ca="1" si="73"/>
        <v>si</v>
      </c>
      <c r="K1549" s="8" t="str">
        <f t="shared" ca="1" si="75"/>
        <v>Debe renovar licencia luego de curso de 8 horas</v>
      </c>
      <c r="L1549" s="8"/>
      <c r="M1549" s="8" t="str">
        <f t="shared" ca="1" si="74"/>
        <v>no</v>
      </c>
      <c r="Q1549" s="23" t="str" cm="1">
        <f t="array" aca="1" ref="Q1549" ca="1">_xlfn.IFS(J1549="no","no",$B$10="si","si")</f>
        <v>si</v>
      </c>
    </row>
    <row r="1550" spans="1:17" x14ac:dyDescent="0.3">
      <c r="A1550" s="63" t="s">
        <v>6238</v>
      </c>
      <c r="B1550" s="224" t="s">
        <v>44</v>
      </c>
      <c r="C1550" s="225" t="s">
        <v>6239</v>
      </c>
      <c r="D1550" s="38" t="s">
        <v>57</v>
      </c>
      <c r="E1550" s="37" t="s">
        <v>6240</v>
      </c>
      <c r="F1550" s="38" t="s">
        <v>119</v>
      </c>
      <c r="G1550" s="39" t="s">
        <v>6241</v>
      </c>
      <c r="H1550" s="40">
        <v>43728</v>
      </c>
      <c r="I1550" s="41">
        <f>Table16[[#This Row],[Fecha 
de 
expedición]]+1461</f>
        <v>45189</v>
      </c>
      <c r="J1550" s="244" t="str">
        <f t="shared" ca="1" si="73"/>
        <v>si</v>
      </c>
      <c r="K1550" s="8" t="str">
        <f t="shared" ca="1" si="75"/>
        <v>Debe renovar licencia luego de curso de 8 horas</v>
      </c>
      <c r="L1550" s="8"/>
      <c r="M1550" s="8" t="str">
        <f t="shared" ca="1" si="74"/>
        <v>no</v>
      </c>
      <c r="Q1550" s="23" t="str" cm="1">
        <f t="array" aca="1" ref="Q1550" ca="1">_xlfn.IFS(J1550="no","no",$B$10="si","si")</f>
        <v>si</v>
      </c>
    </row>
    <row r="1551" spans="1:17" x14ac:dyDescent="0.3">
      <c r="A1551" s="63" t="s">
        <v>6242</v>
      </c>
      <c r="B1551" s="224" t="s">
        <v>44</v>
      </c>
      <c r="C1551" s="225" t="s">
        <v>6243</v>
      </c>
      <c r="D1551" s="38" t="s">
        <v>57</v>
      </c>
      <c r="E1551" s="37" t="s">
        <v>6244</v>
      </c>
      <c r="F1551" s="38" t="s">
        <v>109</v>
      </c>
      <c r="G1551" s="39" t="s">
        <v>6245</v>
      </c>
      <c r="H1551" s="40">
        <v>43728</v>
      </c>
      <c r="I1551" s="41">
        <f>Table16[[#This Row],[Fecha 
de 
expedición]]+1461</f>
        <v>45189</v>
      </c>
      <c r="J1551" s="244" t="str">
        <f t="shared" ca="1" si="73"/>
        <v>si</v>
      </c>
      <c r="K1551" s="8" t="str">
        <f t="shared" ca="1" si="75"/>
        <v>Debe renovar licencia luego de curso de 8 horas</v>
      </c>
      <c r="L1551" s="8"/>
      <c r="M1551" s="8" t="str">
        <f t="shared" ca="1" si="74"/>
        <v>no</v>
      </c>
      <c r="Q1551" s="23" t="str" cm="1">
        <f t="array" aca="1" ref="Q1551" ca="1">_xlfn.IFS(J1551="no","no",$B$10="si","si")</f>
        <v>si</v>
      </c>
    </row>
    <row r="1552" spans="1:17" x14ac:dyDescent="0.3">
      <c r="A1552" s="63" t="s">
        <v>6246</v>
      </c>
      <c r="B1552" s="224" t="s">
        <v>44</v>
      </c>
      <c r="C1552" s="225" t="s">
        <v>6247</v>
      </c>
      <c r="D1552" s="38" t="s">
        <v>57</v>
      </c>
      <c r="E1552" s="37" t="s">
        <v>6248</v>
      </c>
      <c r="F1552" s="38" t="s">
        <v>490</v>
      </c>
      <c r="G1552" s="39" t="s">
        <v>6249</v>
      </c>
      <c r="H1552" s="40">
        <v>43728</v>
      </c>
      <c r="I1552" s="41">
        <f>Table16[[#This Row],[Fecha 
de 
expedición]]+1461</f>
        <v>45189</v>
      </c>
      <c r="J1552" s="244" t="str">
        <f t="shared" ca="1" si="73"/>
        <v>si</v>
      </c>
      <c r="K1552" s="8" t="str">
        <f t="shared" ca="1" si="75"/>
        <v>Debe renovar licencia luego de curso de 8 horas</v>
      </c>
      <c r="L1552" s="8"/>
      <c r="M1552" s="8" t="str">
        <f t="shared" ca="1" si="74"/>
        <v>no</v>
      </c>
      <c r="Q1552" s="23" t="str" cm="1">
        <f t="array" aca="1" ref="Q1552" ca="1">_xlfn.IFS(J1552="no","no",$B$10="si","si")</f>
        <v>si</v>
      </c>
    </row>
    <row r="1553" spans="1:17" x14ac:dyDescent="0.3">
      <c r="A1553" s="63" t="s">
        <v>6250</v>
      </c>
      <c r="B1553" s="224" t="s">
        <v>44</v>
      </c>
      <c r="C1553" s="225" t="s">
        <v>6251</v>
      </c>
      <c r="D1553" s="38" t="s">
        <v>46</v>
      </c>
      <c r="E1553" s="37" t="s">
        <v>6252</v>
      </c>
      <c r="F1553" s="38" t="s">
        <v>606</v>
      </c>
      <c r="G1553" s="39" t="s">
        <v>6253</v>
      </c>
      <c r="H1553" s="40">
        <v>43754</v>
      </c>
      <c r="I1553" s="41">
        <f>Table16[[#This Row],[Fecha 
de 
expedición]]+1461</f>
        <v>45215</v>
      </c>
      <c r="J1553" s="244" t="str">
        <f t="shared" ref="J1553:J1616" ca="1" si="76">IF(I1553&gt;=TODAY(),"si","no")</f>
        <v>si</v>
      </c>
      <c r="K1553" s="8" t="str">
        <f t="shared" ca="1" si="75"/>
        <v/>
      </c>
      <c r="L1553" s="8"/>
      <c r="M1553" s="8" t="str">
        <f t="shared" ref="M1553:M1616" ca="1" si="77">IF(AND(J1553="no",$B$10="si"),"si","no")</f>
        <v>no</v>
      </c>
      <c r="Q1553" s="23" t="str" cm="1">
        <f t="array" aca="1" ref="Q1553" ca="1">_xlfn.IFS(J1553="no","no",$B$10="si","si")</f>
        <v>si</v>
      </c>
    </row>
    <row r="1554" spans="1:17" x14ac:dyDescent="0.3">
      <c r="A1554" s="63" t="s">
        <v>6254</v>
      </c>
      <c r="B1554" s="224" t="s">
        <v>44</v>
      </c>
      <c r="C1554" s="225" t="s">
        <v>6255</v>
      </c>
      <c r="D1554" s="38" t="s">
        <v>57</v>
      </c>
      <c r="E1554" s="37" t="s">
        <v>6256</v>
      </c>
      <c r="F1554" s="38" t="s">
        <v>168</v>
      </c>
      <c r="G1554" s="39" t="s">
        <v>6257</v>
      </c>
      <c r="H1554" s="40">
        <v>43754</v>
      </c>
      <c r="I1554" s="41">
        <f>Table16[[#This Row],[Fecha 
de 
expedición]]+1461</f>
        <v>45215</v>
      </c>
      <c r="J1554" s="244" t="str">
        <f t="shared" ca="1" si="76"/>
        <v>si</v>
      </c>
      <c r="K1554" s="8" t="str">
        <f t="shared" ca="1" si="75"/>
        <v/>
      </c>
      <c r="L1554" s="8"/>
      <c r="M1554" s="8" t="str">
        <f t="shared" ca="1" si="77"/>
        <v>no</v>
      </c>
      <c r="Q1554" s="23" t="str" cm="1">
        <f t="array" aca="1" ref="Q1554" ca="1">_xlfn.IFS(J1554="no","no",$B$10="si","si")</f>
        <v>si</v>
      </c>
    </row>
    <row r="1555" spans="1:17" x14ac:dyDescent="0.3">
      <c r="A1555" s="63" t="s">
        <v>6258</v>
      </c>
      <c r="B1555" s="224" t="s">
        <v>44</v>
      </c>
      <c r="C1555" s="225" t="s">
        <v>6259</v>
      </c>
      <c r="D1555" s="38" t="s">
        <v>46</v>
      </c>
      <c r="E1555" s="37" t="s">
        <v>6260</v>
      </c>
      <c r="F1555" s="38" t="s">
        <v>168</v>
      </c>
      <c r="G1555" s="39" t="s">
        <v>10289</v>
      </c>
      <c r="H1555" s="40">
        <v>43754</v>
      </c>
      <c r="I1555" s="41">
        <f>Table16[[#This Row],[Fecha 
de 
expedición]]+1461</f>
        <v>45215</v>
      </c>
      <c r="J1555" s="244" t="str">
        <f t="shared" ca="1" si="76"/>
        <v>si</v>
      </c>
      <c r="K1555" s="8" t="str">
        <f t="shared" ca="1" si="75"/>
        <v/>
      </c>
      <c r="L1555" s="8"/>
      <c r="M1555" s="8" t="str">
        <f t="shared" ca="1" si="77"/>
        <v>no</v>
      </c>
      <c r="Q1555" s="23" t="str" cm="1">
        <f t="array" aca="1" ref="Q1555" ca="1">_xlfn.IFS(J1555="no","no",$B$10="si","si")</f>
        <v>si</v>
      </c>
    </row>
    <row r="1556" spans="1:17" x14ac:dyDescent="0.3">
      <c r="A1556" s="63" t="s">
        <v>6262</v>
      </c>
      <c r="B1556" s="224" t="s">
        <v>44</v>
      </c>
      <c r="C1556" s="225" t="s">
        <v>6263</v>
      </c>
      <c r="D1556" s="38" t="s">
        <v>57</v>
      </c>
      <c r="E1556" s="37" t="s">
        <v>6264</v>
      </c>
      <c r="F1556" s="38" t="s">
        <v>835</v>
      </c>
      <c r="G1556" s="39" t="s">
        <v>6265</v>
      </c>
      <c r="H1556" s="40">
        <v>43766</v>
      </c>
      <c r="I1556" s="41">
        <f>Table16[[#This Row],[Fecha 
de 
expedición]]+1461</f>
        <v>45227</v>
      </c>
      <c r="J1556" s="244" t="str">
        <f t="shared" ca="1" si="76"/>
        <v>si</v>
      </c>
      <c r="K1556" s="8" t="str">
        <f t="shared" ca="1" si="75"/>
        <v/>
      </c>
      <c r="L1556" s="8"/>
      <c r="M1556" s="8" t="str">
        <f t="shared" ca="1" si="77"/>
        <v>no</v>
      </c>
      <c r="Q1556" s="23" t="str" cm="1">
        <f t="array" aca="1" ref="Q1556" ca="1">_xlfn.IFS(J1556="no","no",$B$10="si","si")</f>
        <v>si</v>
      </c>
    </row>
    <row r="1557" spans="1:17" x14ac:dyDescent="0.3">
      <c r="A1557" s="63" t="s">
        <v>6266</v>
      </c>
      <c r="B1557" s="224" t="s">
        <v>44</v>
      </c>
      <c r="C1557" s="225" t="s">
        <v>6267</v>
      </c>
      <c r="D1557" s="38" t="s">
        <v>57</v>
      </c>
      <c r="E1557" s="37" t="s">
        <v>6268</v>
      </c>
      <c r="F1557" s="38" t="s">
        <v>466</v>
      </c>
      <c r="G1557" s="39" t="s">
        <v>6269</v>
      </c>
      <c r="H1557" s="40">
        <v>43766</v>
      </c>
      <c r="I1557" s="41">
        <f>Table16[[#This Row],[Fecha 
de 
expedición]]+1461</f>
        <v>45227</v>
      </c>
      <c r="J1557" s="244" t="str">
        <f t="shared" ca="1" si="76"/>
        <v>si</v>
      </c>
      <c r="K1557" s="8" t="str">
        <f t="shared" ca="1" si="75"/>
        <v/>
      </c>
      <c r="L1557" s="8"/>
      <c r="M1557" s="8" t="str">
        <f t="shared" ca="1" si="77"/>
        <v>no</v>
      </c>
      <c r="Q1557" s="23" t="str" cm="1">
        <f t="array" aca="1" ref="Q1557" ca="1">_xlfn.IFS(J1557="no","no",$B$10="si","si")</f>
        <v>si</v>
      </c>
    </row>
    <row r="1558" spans="1:17" x14ac:dyDescent="0.3">
      <c r="A1558" s="63" t="s">
        <v>6270</v>
      </c>
      <c r="B1558" s="224" t="s">
        <v>44</v>
      </c>
      <c r="C1558" s="225" t="s">
        <v>6271</v>
      </c>
      <c r="D1558" s="38" t="s">
        <v>57</v>
      </c>
      <c r="E1558" s="37" t="s">
        <v>6272</v>
      </c>
      <c r="F1558" s="38" t="s">
        <v>204</v>
      </c>
      <c r="G1558" s="39" t="s">
        <v>6273</v>
      </c>
      <c r="H1558" s="40">
        <v>43766</v>
      </c>
      <c r="I1558" s="41">
        <f>Table16[[#This Row],[Fecha 
de 
expedición]]+1461</f>
        <v>45227</v>
      </c>
      <c r="J1558" s="244" t="str">
        <f t="shared" ca="1" si="76"/>
        <v>si</v>
      </c>
      <c r="K1558" s="8" t="str">
        <f t="shared" ca="1" si="75"/>
        <v/>
      </c>
      <c r="L1558" s="8"/>
      <c r="M1558" s="8" t="str">
        <f t="shared" ca="1" si="77"/>
        <v>no</v>
      </c>
      <c r="Q1558" s="23" t="str" cm="1">
        <f t="array" aca="1" ref="Q1558" ca="1">_xlfn.IFS(J1558="no","no",$B$10="si","si")</f>
        <v>si</v>
      </c>
    </row>
    <row r="1559" spans="1:17" x14ac:dyDescent="0.3">
      <c r="A1559" s="63" t="s">
        <v>6274</v>
      </c>
      <c r="B1559" s="224" t="s">
        <v>44</v>
      </c>
      <c r="C1559" s="225" t="s">
        <v>6275</v>
      </c>
      <c r="D1559" s="38" t="s">
        <v>46</v>
      </c>
      <c r="E1559" s="37" t="s">
        <v>6276</v>
      </c>
      <c r="F1559" s="38" t="s">
        <v>129</v>
      </c>
      <c r="G1559" s="39" t="s">
        <v>6277</v>
      </c>
      <c r="H1559" s="40">
        <v>43766</v>
      </c>
      <c r="I1559" s="41">
        <f>Table16[[#This Row],[Fecha 
de 
expedición]]+1461</f>
        <v>45227</v>
      </c>
      <c r="J1559" s="244" t="str">
        <f t="shared" ca="1" si="76"/>
        <v>si</v>
      </c>
      <c r="K1559" s="8" t="str">
        <f t="shared" ca="1" si="75"/>
        <v/>
      </c>
      <c r="L1559" s="8"/>
      <c r="M1559" s="8" t="str">
        <f t="shared" ca="1" si="77"/>
        <v>no</v>
      </c>
      <c r="Q1559" s="23" t="str" cm="1">
        <f t="array" aca="1" ref="Q1559" ca="1">_xlfn.IFS(J1559="no","no",$B$10="si","si")</f>
        <v>si</v>
      </c>
    </row>
    <row r="1560" spans="1:17" x14ac:dyDescent="0.3">
      <c r="A1560" s="63" t="s">
        <v>6278</v>
      </c>
      <c r="B1560" s="224" t="s">
        <v>44</v>
      </c>
      <c r="C1560" s="225" t="s">
        <v>6279</v>
      </c>
      <c r="D1560" s="38" t="s">
        <v>57</v>
      </c>
      <c r="E1560" s="37" t="s">
        <v>6280</v>
      </c>
      <c r="F1560" s="38" t="s">
        <v>155</v>
      </c>
      <c r="G1560" s="39" t="s">
        <v>6281</v>
      </c>
      <c r="H1560" s="40">
        <v>43790</v>
      </c>
      <c r="I1560" s="41">
        <f>Table16[[#This Row],[Fecha 
de 
expedición]]+1461</f>
        <v>45251</v>
      </c>
      <c r="J1560" s="244" t="str">
        <f t="shared" ca="1" si="76"/>
        <v>si</v>
      </c>
      <c r="K1560" s="8" t="str">
        <f t="shared" ca="1" si="75"/>
        <v/>
      </c>
      <c r="L1560" s="8"/>
      <c r="M1560" s="8" t="str">
        <f t="shared" ca="1" si="77"/>
        <v>no</v>
      </c>
      <c r="Q1560" s="23" t="str" cm="1">
        <f t="array" aca="1" ref="Q1560" ca="1">_xlfn.IFS(J1560="no","no",$B$10="si","si")</f>
        <v>si</v>
      </c>
    </row>
    <row r="1561" spans="1:17" x14ac:dyDescent="0.3">
      <c r="A1561" s="63" t="s">
        <v>6282</v>
      </c>
      <c r="B1561" s="224" t="s">
        <v>44</v>
      </c>
      <c r="C1561" s="225" t="s">
        <v>6283</v>
      </c>
      <c r="D1561" s="38" t="s">
        <v>46</v>
      </c>
      <c r="E1561" s="37" t="s">
        <v>6284</v>
      </c>
      <c r="F1561" s="38" t="s">
        <v>89</v>
      </c>
      <c r="G1561" s="39" t="s">
        <v>6285</v>
      </c>
      <c r="H1561" s="40">
        <v>43790</v>
      </c>
      <c r="I1561" s="41">
        <f>Table16[[#This Row],[Fecha 
de 
expedición]]+1461</f>
        <v>45251</v>
      </c>
      <c r="J1561" s="244" t="str">
        <f t="shared" ca="1" si="76"/>
        <v>si</v>
      </c>
      <c r="K1561" s="8" t="str">
        <f t="shared" ca="1" si="75"/>
        <v/>
      </c>
      <c r="L1561" s="8"/>
      <c r="M1561" s="8" t="str">
        <f t="shared" ca="1" si="77"/>
        <v>no</v>
      </c>
      <c r="Q1561" s="23" t="str" cm="1">
        <f t="array" aca="1" ref="Q1561" ca="1">_xlfn.IFS(J1561="no","no",$B$10="si","si")</f>
        <v>si</v>
      </c>
    </row>
    <row r="1562" spans="1:17" x14ac:dyDescent="0.3">
      <c r="A1562" s="63" t="s">
        <v>6286</v>
      </c>
      <c r="B1562" s="224" t="s">
        <v>44</v>
      </c>
      <c r="C1562" s="225" t="s">
        <v>6287</v>
      </c>
      <c r="D1562" s="38" t="s">
        <v>57</v>
      </c>
      <c r="E1562" s="37" t="s">
        <v>6288</v>
      </c>
      <c r="F1562" s="38" t="s">
        <v>508</v>
      </c>
      <c r="G1562" s="39" t="s">
        <v>6289</v>
      </c>
      <c r="H1562" s="40">
        <v>43790</v>
      </c>
      <c r="I1562" s="41">
        <f>Table16[[#This Row],[Fecha 
de 
expedición]]+1461</f>
        <v>45251</v>
      </c>
      <c r="J1562" s="244" t="str">
        <f t="shared" ca="1" si="76"/>
        <v>si</v>
      </c>
      <c r="K1562" s="8" t="str">
        <f t="shared" ca="1" si="75"/>
        <v/>
      </c>
      <c r="L1562" s="8"/>
      <c r="M1562" s="8" t="str">
        <f t="shared" ca="1" si="77"/>
        <v>no</v>
      </c>
      <c r="Q1562" s="23" t="str" cm="1">
        <f t="array" aca="1" ref="Q1562" ca="1">_xlfn.IFS(J1562="no","no",$B$10="si","si")</f>
        <v>si</v>
      </c>
    </row>
    <row r="1563" spans="1:17" x14ac:dyDescent="0.3">
      <c r="A1563" s="63" t="s">
        <v>6290</v>
      </c>
      <c r="B1563" s="224" t="s">
        <v>44</v>
      </c>
      <c r="C1563" s="225" t="s">
        <v>6291</v>
      </c>
      <c r="D1563" s="38" t="s">
        <v>57</v>
      </c>
      <c r="E1563" s="37" t="s">
        <v>6292</v>
      </c>
      <c r="F1563" s="38" t="s">
        <v>6293</v>
      </c>
      <c r="G1563" s="39" t="s">
        <v>6294</v>
      </c>
      <c r="H1563" s="40">
        <v>43790</v>
      </c>
      <c r="I1563" s="41">
        <f>Table16[[#This Row],[Fecha 
de 
expedición]]+1461</f>
        <v>45251</v>
      </c>
      <c r="J1563" s="244" t="str">
        <f t="shared" ca="1" si="76"/>
        <v>si</v>
      </c>
      <c r="K1563" s="8" t="str">
        <f t="shared" ca="1" si="75"/>
        <v/>
      </c>
      <c r="L1563" s="8"/>
      <c r="M1563" s="8" t="str">
        <f t="shared" ca="1" si="77"/>
        <v>no</v>
      </c>
      <c r="Q1563" s="23" t="str" cm="1">
        <f t="array" aca="1" ref="Q1563" ca="1">_xlfn.IFS(J1563="no","no",$B$10="si","si")</f>
        <v>si</v>
      </c>
    </row>
    <row r="1564" spans="1:17" x14ac:dyDescent="0.3">
      <c r="A1564" s="63" t="s">
        <v>6295</v>
      </c>
      <c r="B1564" s="224" t="s">
        <v>44</v>
      </c>
      <c r="C1564" s="225" t="s">
        <v>6296</v>
      </c>
      <c r="D1564" s="38" t="s">
        <v>57</v>
      </c>
      <c r="E1564" s="37" t="s">
        <v>6297</v>
      </c>
      <c r="F1564" s="38" t="s">
        <v>606</v>
      </c>
      <c r="G1564" s="39" t="s">
        <v>6298</v>
      </c>
      <c r="H1564" s="40">
        <v>43790</v>
      </c>
      <c r="I1564" s="41">
        <f>Table16[[#This Row],[Fecha 
de 
expedición]]+1461</f>
        <v>45251</v>
      </c>
      <c r="J1564" s="244" t="str">
        <f t="shared" ca="1" si="76"/>
        <v>si</v>
      </c>
      <c r="K1564" s="8" t="str">
        <f t="shared" ca="1" si="75"/>
        <v/>
      </c>
      <c r="L1564" s="8"/>
      <c r="M1564" s="8" t="str">
        <f t="shared" ca="1" si="77"/>
        <v>no</v>
      </c>
      <c r="Q1564" s="23" t="str" cm="1">
        <f t="array" aca="1" ref="Q1564" ca="1">_xlfn.IFS(J1564="no","no",$B$10="si","si")</f>
        <v>si</v>
      </c>
    </row>
    <row r="1565" spans="1:17" x14ac:dyDescent="0.3">
      <c r="A1565" s="63" t="s">
        <v>6299</v>
      </c>
      <c r="B1565" s="224" t="s">
        <v>44</v>
      </c>
      <c r="C1565" s="225" t="s">
        <v>6300</v>
      </c>
      <c r="D1565" s="38" t="s">
        <v>57</v>
      </c>
      <c r="E1565" s="37" t="s">
        <v>6301</v>
      </c>
      <c r="F1565" s="38" t="s">
        <v>94</v>
      </c>
      <c r="G1565" s="39" t="s">
        <v>6302</v>
      </c>
      <c r="H1565" s="40">
        <v>43790</v>
      </c>
      <c r="I1565" s="41">
        <f>Table16[[#This Row],[Fecha 
de 
expedición]]+1461</f>
        <v>45251</v>
      </c>
      <c r="J1565" s="244" t="str">
        <f t="shared" ca="1" si="76"/>
        <v>si</v>
      </c>
      <c r="K1565" s="8" t="str">
        <f t="shared" ca="1" si="75"/>
        <v/>
      </c>
      <c r="L1565" s="8"/>
      <c r="M1565" s="8" t="str">
        <f t="shared" ca="1" si="77"/>
        <v>no</v>
      </c>
      <c r="Q1565" s="23" t="str" cm="1">
        <f t="array" aca="1" ref="Q1565" ca="1">_xlfn.IFS(J1565="no","no",$B$10="si","si")</f>
        <v>si</v>
      </c>
    </row>
    <row r="1566" spans="1:17" x14ac:dyDescent="0.3">
      <c r="A1566" s="63" t="s">
        <v>6303</v>
      </c>
      <c r="B1566" s="224" t="s">
        <v>44</v>
      </c>
      <c r="C1566" s="225" t="s">
        <v>6304</v>
      </c>
      <c r="D1566" s="38" t="s">
        <v>57</v>
      </c>
      <c r="E1566" s="37" t="s">
        <v>6305</v>
      </c>
      <c r="F1566" s="38" t="s">
        <v>194</v>
      </c>
      <c r="G1566" s="39" t="s">
        <v>6306</v>
      </c>
      <c r="H1566" s="40">
        <v>43803</v>
      </c>
      <c r="I1566" s="41">
        <f>Table16[[#This Row],[Fecha 
de 
expedición]]+1461</f>
        <v>45264</v>
      </c>
      <c r="J1566" s="244" t="str">
        <f t="shared" ca="1" si="76"/>
        <v>si</v>
      </c>
      <c r="K1566" s="8" t="str">
        <f t="shared" ca="1" si="75"/>
        <v/>
      </c>
      <c r="L1566" s="8"/>
      <c r="M1566" s="8" t="str">
        <f t="shared" ca="1" si="77"/>
        <v>no</v>
      </c>
      <c r="Q1566" s="23" t="str" cm="1">
        <f t="array" aca="1" ref="Q1566" ca="1">_xlfn.IFS(J1566="no","no",$B$10="si","si")</f>
        <v>si</v>
      </c>
    </row>
    <row r="1567" spans="1:17" x14ac:dyDescent="0.3">
      <c r="A1567" s="63" t="s">
        <v>6307</v>
      </c>
      <c r="B1567" s="224" t="s">
        <v>44</v>
      </c>
      <c r="C1567" s="225" t="s">
        <v>6308</v>
      </c>
      <c r="D1567" s="38" t="s">
        <v>57</v>
      </c>
      <c r="E1567" s="37" t="s">
        <v>6309</v>
      </c>
      <c r="F1567" s="38" t="s">
        <v>416</v>
      </c>
      <c r="G1567" s="39" t="s">
        <v>6310</v>
      </c>
      <c r="H1567" s="40">
        <v>43803</v>
      </c>
      <c r="I1567" s="41">
        <f>Table16[[#This Row],[Fecha 
de 
expedición]]+1461</f>
        <v>45264</v>
      </c>
      <c r="J1567" s="244" t="str">
        <f t="shared" ca="1" si="76"/>
        <v>si</v>
      </c>
      <c r="K1567" s="8" t="str">
        <f t="shared" ref="K1567:K1630" ca="1" si="78">IF(ABS(_xlfn.DAYS(TODAY(),I1567))&lt;$B$9,"Debe renovar licencia luego de curso de 8 horas","")</f>
        <v/>
      </c>
      <c r="L1567" s="8"/>
      <c r="M1567" s="8" t="str">
        <f t="shared" ca="1" si="77"/>
        <v>no</v>
      </c>
      <c r="Q1567" s="23" t="str" cm="1">
        <f t="array" aca="1" ref="Q1567" ca="1">_xlfn.IFS(J1567="no","no",$B$10="si","si")</f>
        <v>si</v>
      </c>
    </row>
    <row r="1568" spans="1:17" x14ac:dyDescent="0.3">
      <c r="A1568" s="63" t="s">
        <v>6311</v>
      </c>
      <c r="B1568" s="224" t="s">
        <v>44</v>
      </c>
      <c r="C1568" s="225" t="s">
        <v>6312</v>
      </c>
      <c r="D1568" s="38" t="s">
        <v>57</v>
      </c>
      <c r="E1568" s="37" t="s">
        <v>6313</v>
      </c>
      <c r="F1568" s="38" t="s">
        <v>204</v>
      </c>
      <c r="G1568" s="39" t="s">
        <v>6314</v>
      </c>
      <c r="H1568" s="40">
        <v>43803</v>
      </c>
      <c r="I1568" s="41">
        <f>Table16[[#This Row],[Fecha 
de 
expedición]]+1461</f>
        <v>45264</v>
      </c>
      <c r="J1568" s="244" t="str">
        <f t="shared" ca="1" si="76"/>
        <v>si</v>
      </c>
      <c r="K1568" s="8" t="str">
        <f t="shared" ca="1" si="78"/>
        <v/>
      </c>
      <c r="L1568" s="8"/>
      <c r="M1568" s="8" t="str">
        <f t="shared" ca="1" si="77"/>
        <v>no</v>
      </c>
      <c r="Q1568" s="23" t="str" cm="1">
        <f t="array" aca="1" ref="Q1568" ca="1">_xlfn.IFS(J1568="no","no",$B$10="si","si")</f>
        <v>si</v>
      </c>
    </row>
    <row r="1569" spans="1:17" x14ac:dyDescent="0.3">
      <c r="A1569" s="63" t="s">
        <v>6315</v>
      </c>
      <c r="B1569" s="224" t="s">
        <v>44</v>
      </c>
      <c r="C1569" s="225" t="s">
        <v>6316</v>
      </c>
      <c r="D1569" s="38" t="s">
        <v>57</v>
      </c>
      <c r="E1569" s="37" t="s">
        <v>6317</v>
      </c>
      <c r="F1569" s="38" t="s">
        <v>124</v>
      </c>
      <c r="G1569" s="39" t="s">
        <v>6318</v>
      </c>
      <c r="H1569" s="40">
        <v>43803</v>
      </c>
      <c r="I1569" s="41">
        <f>Table16[[#This Row],[Fecha 
de 
expedición]]+1461</f>
        <v>45264</v>
      </c>
      <c r="J1569" s="244" t="str">
        <f t="shared" ca="1" si="76"/>
        <v>si</v>
      </c>
      <c r="K1569" s="8" t="str">
        <f t="shared" ca="1" si="78"/>
        <v/>
      </c>
      <c r="L1569" s="8"/>
      <c r="M1569" s="8" t="str">
        <f t="shared" ca="1" si="77"/>
        <v>no</v>
      </c>
      <c r="Q1569" s="23" t="str" cm="1">
        <f t="array" aca="1" ref="Q1569" ca="1">_xlfn.IFS(J1569="no","no",$B$10="si","si")</f>
        <v>si</v>
      </c>
    </row>
    <row r="1570" spans="1:17" x14ac:dyDescent="0.3">
      <c r="A1570" s="63" t="s">
        <v>6319</v>
      </c>
      <c r="B1570" s="224" t="s">
        <v>44</v>
      </c>
      <c r="C1570" s="225" t="s">
        <v>6320</v>
      </c>
      <c r="D1570" s="38" t="s">
        <v>57</v>
      </c>
      <c r="E1570" s="37" t="s">
        <v>6321</v>
      </c>
      <c r="F1570" s="38" t="s">
        <v>924</v>
      </c>
      <c r="G1570" s="39" t="s">
        <v>6322</v>
      </c>
      <c r="H1570" s="40">
        <v>43817</v>
      </c>
      <c r="I1570" s="41">
        <f>Table16[[#This Row],[Fecha 
de 
expedición]]+1461</f>
        <v>45278</v>
      </c>
      <c r="J1570" s="244" t="str">
        <f t="shared" ca="1" si="76"/>
        <v>si</v>
      </c>
      <c r="K1570" s="8" t="str">
        <f t="shared" ca="1" si="78"/>
        <v/>
      </c>
      <c r="L1570" s="8"/>
      <c r="M1570" s="8" t="str">
        <f t="shared" ca="1" si="77"/>
        <v>no</v>
      </c>
      <c r="Q1570" s="23" t="str" cm="1">
        <f t="array" aca="1" ref="Q1570" ca="1">_xlfn.IFS(J1570="no","no",$B$10="si","si")</f>
        <v>si</v>
      </c>
    </row>
    <row r="1571" spans="1:17" x14ac:dyDescent="0.3">
      <c r="A1571" s="63" t="s">
        <v>6323</v>
      </c>
      <c r="B1571" s="224" t="s">
        <v>44</v>
      </c>
      <c r="C1571" s="225" t="s">
        <v>6324</v>
      </c>
      <c r="D1571" s="38" t="s">
        <v>57</v>
      </c>
      <c r="E1571" s="37" t="s">
        <v>6325</v>
      </c>
      <c r="F1571" s="38" t="s">
        <v>555</v>
      </c>
      <c r="G1571" s="39" t="s">
        <v>6326</v>
      </c>
      <c r="H1571" s="40">
        <v>43817</v>
      </c>
      <c r="I1571" s="41">
        <f>Table16[[#This Row],[Fecha 
de 
expedición]]+1461</f>
        <v>45278</v>
      </c>
      <c r="J1571" s="244" t="str">
        <f t="shared" ca="1" si="76"/>
        <v>si</v>
      </c>
      <c r="K1571" s="8" t="str">
        <f t="shared" ca="1" si="78"/>
        <v/>
      </c>
      <c r="L1571" s="8"/>
      <c r="M1571" s="8" t="str">
        <f t="shared" ca="1" si="77"/>
        <v>no</v>
      </c>
      <c r="Q1571" s="23" t="str" cm="1">
        <f t="array" aca="1" ref="Q1571" ca="1">_xlfn.IFS(J1571="no","no",$B$10="si","si")</f>
        <v>si</v>
      </c>
    </row>
    <row r="1572" spans="1:17" x14ac:dyDescent="0.3">
      <c r="A1572" s="63" t="s">
        <v>6327</v>
      </c>
      <c r="B1572" s="224" t="s">
        <v>44</v>
      </c>
      <c r="C1572" s="225" t="s">
        <v>6328</v>
      </c>
      <c r="D1572" s="38" t="s">
        <v>57</v>
      </c>
      <c r="E1572" s="37" t="s">
        <v>6329</v>
      </c>
      <c r="F1572" s="38" t="s">
        <v>267</v>
      </c>
      <c r="G1572" s="39" t="s">
        <v>6330</v>
      </c>
      <c r="H1572" s="40">
        <v>43817</v>
      </c>
      <c r="I1572" s="41">
        <f>Table16[[#This Row],[Fecha 
de 
expedición]]+1461</f>
        <v>45278</v>
      </c>
      <c r="J1572" s="244" t="str">
        <f t="shared" ca="1" si="76"/>
        <v>si</v>
      </c>
      <c r="K1572" s="8" t="str">
        <f t="shared" ca="1" si="78"/>
        <v/>
      </c>
      <c r="L1572" s="8"/>
      <c r="M1572" s="8" t="str">
        <f t="shared" ca="1" si="77"/>
        <v>no</v>
      </c>
      <c r="Q1572" s="23" t="str" cm="1">
        <f t="array" aca="1" ref="Q1572" ca="1">_xlfn.IFS(J1572="no","no",$B$10="si","si")</f>
        <v>si</v>
      </c>
    </row>
    <row r="1573" spans="1:17" x14ac:dyDescent="0.3">
      <c r="A1573" s="63" t="s">
        <v>6331</v>
      </c>
      <c r="B1573" s="224" t="s">
        <v>44</v>
      </c>
      <c r="C1573" s="225" t="s">
        <v>6332</v>
      </c>
      <c r="D1573" s="38" t="s">
        <v>57</v>
      </c>
      <c r="E1573" s="37" t="s">
        <v>6333</v>
      </c>
      <c r="F1573" s="38" t="s">
        <v>74</v>
      </c>
      <c r="G1573" s="39" t="s">
        <v>6334</v>
      </c>
      <c r="H1573" s="40">
        <v>43817</v>
      </c>
      <c r="I1573" s="41">
        <f>Table16[[#This Row],[Fecha 
de 
expedición]]+1461</f>
        <v>45278</v>
      </c>
      <c r="J1573" s="244" t="str">
        <f t="shared" ca="1" si="76"/>
        <v>si</v>
      </c>
      <c r="K1573" s="8" t="str">
        <f t="shared" ca="1" si="78"/>
        <v/>
      </c>
      <c r="L1573" s="8"/>
      <c r="M1573" s="8" t="str">
        <f t="shared" ca="1" si="77"/>
        <v>no</v>
      </c>
      <c r="Q1573" s="23" t="str" cm="1">
        <f t="array" aca="1" ref="Q1573" ca="1">_xlfn.IFS(J1573="no","no",$B$10="si","si")</f>
        <v>si</v>
      </c>
    </row>
    <row r="1574" spans="1:17" x14ac:dyDescent="0.3">
      <c r="A1574" s="63" t="s">
        <v>6335</v>
      </c>
      <c r="B1574" s="224" t="s">
        <v>44</v>
      </c>
      <c r="C1574" s="225" t="s">
        <v>6336</v>
      </c>
      <c r="D1574" s="38" t="s">
        <v>57</v>
      </c>
      <c r="E1574" s="37" t="s">
        <v>6337</v>
      </c>
      <c r="F1574" s="38" t="s">
        <v>6338</v>
      </c>
      <c r="G1574" s="39" t="s">
        <v>6339</v>
      </c>
      <c r="H1574" s="40">
        <v>43817</v>
      </c>
      <c r="I1574" s="41">
        <f>Table16[[#This Row],[Fecha 
de 
expedición]]+1461</f>
        <v>45278</v>
      </c>
      <c r="J1574" s="244" t="str">
        <f t="shared" ca="1" si="76"/>
        <v>si</v>
      </c>
      <c r="K1574" s="8" t="str">
        <f t="shared" ca="1" si="78"/>
        <v/>
      </c>
      <c r="L1574" s="8"/>
      <c r="M1574" s="8" t="str">
        <f t="shared" ca="1" si="77"/>
        <v>no</v>
      </c>
      <c r="Q1574" s="23" t="str" cm="1">
        <f t="array" aca="1" ref="Q1574" ca="1">_xlfn.IFS(J1574="no","no",$B$10="si","si")</f>
        <v>si</v>
      </c>
    </row>
    <row r="1575" spans="1:17" x14ac:dyDescent="0.3">
      <c r="A1575" s="63" t="s">
        <v>6340</v>
      </c>
      <c r="B1575" s="224" t="s">
        <v>44</v>
      </c>
      <c r="C1575" s="225" t="s">
        <v>6341</v>
      </c>
      <c r="D1575" s="38" t="s">
        <v>57</v>
      </c>
      <c r="E1575" s="37" t="s">
        <v>6342</v>
      </c>
      <c r="F1575" s="38" t="s">
        <v>4080</v>
      </c>
      <c r="G1575" s="39" t="s">
        <v>6343</v>
      </c>
      <c r="H1575" s="40">
        <v>43817</v>
      </c>
      <c r="I1575" s="41">
        <f>Table16[[#This Row],[Fecha 
de 
expedición]]+1461</f>
        <v>45278</v>
      </c>
      <c r="J1575" s="244" t="str">
        <f t="shared" ca="1" si="76"/>
        <v>si</v>
      </c>
      <c r="K1575" s="8" t="str">
        <f t="shared" ca="1" si="78"/>
        <v/>
      </c>
      <c r="L1575" s="8"/>
      <c r="M1575" s="8" t="str">
        <f t="shared" ca="1" si="77"/>
        <v>no</v>
      </c>
      <c r="Q1575" s="23" t="str" cm="1">
        <f t="array" aca="1" ref="Q1575" ca="1">_xlfn.IFS(J1575="no","no",$B$10="si","si")</f>
        <v>si</v>
      </c>
    </row>
    <row r="1576" spans="1:17" x14ac:dyDescent="0.3">
      <c r="A1576" s="63" t="s">
        <v>6344</v>
      </c>
      <c r="B1576" s="224" t="s">
        <v>44</v>
      </c>
      <c r="C1576" s="225" t="s">
        <v>6345</v>
      </c>
      <c r="D1576" s="38" t="s">
        <v>57</v>
      </c>
      <c r="E1576" s="37"/>
      <c r="F1576" s="38" t="s">
        <v>267</v>
      </c>
      <c r="G1576" s="39" t="s">
        <v>6346</v>
      </c>
      <c r="H1576" s="40">
        <v>43817</v>
      </c>
      <c r="I1576" s="41">
        <f>Table16[[#This Row],[Fecha 
de 
expedición]]+1461</f>
        <v>45278</v>
      </c>
      <c r="J1576" s="244" t="str">
        <f t="shared" ca="1" si="76"/>
        <v>si</v>
      </c>
      <c r="K1576" s="8" t="str">
        <f t="shared" ca="1" si="78"/>
        <v/>
      </c>
      <c r="L1576" s="8"/>
      <c r="M1576" s="8" t="str">
        <f t="shared" ca="1" si="77"/>
        <v>no</v>
      </c>
      <c r="Q1576" s="23" t="str" cm="1">
        <f t="array" aca="1" ref="Q1576" ca="1">_xlfn.IFS(J1576="no","no",$B$10="si","si")</f>
        <v>si</v>
      </c>
    </row>
    <row r="1577" spans="1:17" x14ac:dyDescent="0.3">
      <c r="A1577" s="63" t="s">
        <v>6347</v>
      </c>
      <c r="B1577" s="224" t="s">
        <v>44</v>
      </c>
      <c r="C1577" s="225" t="s">
        <v>6348</v>
      </c>
      <c r="D1577" s="38" t="s">
        <v>57</v>
      </c>
      <c r="E1577" s="37" t="s">
        <v>6349</v>
      </c>
      <c r="F1577" s="38" t="s">
        <v>124</v>
      </c>
      <c r="G1577" s="39" t="s">
        <v>6350</v>
      </c>
      <c r="H1577" s="40">
        <v>43817</v>
      </c>
      <c r="I1577" s="41">
        <f>Table16[[#This Row],[Fecha 
de 
expedición]]+1461</f>
        <v>45278</v>
      </c>
      <c r="J1577" s="244" t="str">
        <f t="shared" ca="1" si="76"/>
        <v>si</v>
      </c>
      <c r="K1577" s="8" t="str">
        <f t="shared" ca="1" si="78"/>
        <v/>
      </c>
      <c r="L1577" s="8"/>
      <c r="M1577" s="8" t="str">
        <f t="shared" ca="1" si="77"/>
        <v>no</v>
      </c>
      <c r="Q1577" s="23" t="str" cm="1">
        <f t="array" aca="1" ref="Q1577" ca="1">_xlfn.IFS(J1577="no","no",$B$10="si","si")</f>
        <v>si</v>
      </c>
    </row>
    <row r="1578" spans="1:17" x14ac:dyDescent="0.3">
      <c r="A1578" s="63" t="s">
        <v>6351</v>
      </c>
      <c r="B1578" s="224" t="s">
        <v>44</v>
      </c>
      <c r="C1578" s="225" t="s">
        <v>6352</v>
      </c>
      <c r="D1578" s="38" t="s">
        <v>57</v>
      </c>
      <c r="E1578" s="37" t="s">
        <v>6353</v>
      </c>
      <c r="F1578" s="38" t="s">
        <v>929</v>
      </c>
      <c r="G1578" s="39" t="s">
        <v>6354</v>
      </c>
      <c r="H1578" s="40">
        <v>43817</v>
      </c>
      <c r="I1578" s="41">
        <f>Table16[[#This Row],[Fecha 
de 
expedición]]+1461</f>
        <v>45278</v>
      </c>
      <c r="J1578" s="244" t="str">
        <f t="shared" ca="1" si="76"/>
        <v>si</v>
      </c>
      <c r="K1578" s="8" t="str">
        <f t="shared" ca="1" si="78"/>
        <v/>
      </c>
      <c r="L1578" s="8"/>
      <c r="M1578" s="8" t="str">
        <f t="shared" ca="1" si="77"/>
        <v>no</v>
      </c>
      <c r="Q1578" s="23" t="str" cm="1">
        <f t="array" aca="1" ref="Q1578" ca="1">_xlfn.IFS(J1578="no","no",$B$10="si","si")</f>
        <v>si</v>
      </c>
    </row>
    <row r="1579" spans="1:17" x14ac:dyDescent="0.3">
      <c r="A1579" s="63" t="s">
        <v>6355</v>
      </c>
      <c r="B1579" s="224" t="s">
        <v>44</v>
      </c>
      <c r="C1579" s="225" t="s">
        <v>6356</v>
      </c>
      <c r="D1579" s="38" t="s">
        <v>57</v>
      </c>
      <c r="E1579" s="37" t="s">
        <v>6357</v>
      </c>
      <c r="F1579" s="38" t="s">
        <v>74</v>
      </c>
      <c r="G1579" s="39" t="s">
        <v>6358</v>
      </c>
      <c r="H1579" s="40">
        <v>43817</v>
      </c>
      <c r="I1579" s="41">
        <f>Table16[[#This Row],[Fecha 
de 
expedición]]+1461</f>
        <v>45278</v>
      </c>
      <c r="J1579" s="244" t="str">
        <f t="shared" ca="1" si="76"/>
        <v>si</v>
      </c>
      <c r="K1579" s="8" t="str">
        <f t="shared" ca="1" si="78"/>
        <v/>
      </c>
      <c r="L1579" s="8"/>
      <c r="M1579" s="8" t="str">
        <f t="shared" ca="1" si="77"/>
        <v>no</v>
      </c>
      <c r="Q1579" s="23" t="str" cm="1">
        <f t="array" aca="1" ref="Q1579" ca="1">_xlfn.IFS(J1579="no","no",$B$10="si","si")</f>
        <v>si</v>
      </c>
    </row>
    <row r="1580" spans="1:17" x14ac:dyDescent="0.3">
      <c r="A1580" s="63" t="s">
        <v>6359</v>
      </c>
      <c r="B1580" s="224" t="s">
        <v>44</v>
      </c>
      <c r="C1580" s="225" t="s">
        <v>6360</v>
      </c>
      <c r="D1580" s="38" t="s">
        <v>57</v>
      </c>
      <c r="E1580" s="37"/>
      <c r="F1580" s="38" t="s">
        <v>89</v>
      </c>
      <c r="G1580" s="39" t="s">
        <v>6361</v>
      </c>
      <c r="H1580" s="40">
        <v>43817</v>
      </c>
      <c r="I1580" s="41">
        <f>Table16[[#This Row],[Fecha 
de 
expedición]]+1461</f>
        <v>45278</v>
      </c>
      <c r="J1580" s="244" t="str">
        <f t="shared" ca="1" si="76"/>
        <v>si</v>
      </c>
      <c r="K1580" s="8" t="str">
        <f t="shared" ca="1" si="78"/>
        <v/>
      </c>
      <c r="L1580" s="8"/>
      <c r="M1580" s="8" t="str">
        <f t="shared" ca="1" si="77"/>
        <v>no</v>
      </c>
      <c r="Q1580" s="23" t="str" cm="1">
        <f t="array" aca="1" ref="Q1580" ca="1">_xlfn.IFS(J1580="no","no",$B$10="si","si")</f>
        <v>si</v>
      </c>
    </row>
    <row r="1581" spans="1:17" x14ac:dyDescent="0.3">
      <c r="A1581" s="63" t="s">
        <v>6362</v>
      </c>
      <c r="B1581" s="224" t="s">
        <v>44</v>
      </c>
      <c r="C1581" s="225" t="s">
        <v>6363</v>
      </c>
      <c r="D1581" s="38" t="s">
        <v>57</v>
      </c>
      <c r="E1581" s="37" t="s">
        <v>6364</v>
      </c>
      <c r="F1581" s="38" t="s">
        <v>204</v>
      </c>
      <c r="G1581" s="39" t="s">
        <v>6365</v>
      </c>
      <c r="H1581" s="40">
        <v>43817</v>
      </c>
      <c r="I1581" s="41">
        <f>Table16[[#This Row],[Fecha 
de 
expedición]]+1461</f>
        <v>45278</v>
      </c>
      <c r="J1581" s="244" t="str">
        <f t="shared" ca="1" si="76"/>
        <v>si</v>
      </c>
      <c r="K1581" s="8" t="str">
        <f t="shared" ca="1" si="78"/>
        <v/>
      </c>
      <c r="L1581" s="8"/>
      <c r="M1581" s="8" t="str">
        <f t="shared" ca="1" si="77"/>
        <v>no</v>
      </c>
      <c r="Q1581" s="23" t="str" cm="1">
        <f t="array" aca="1" ref="Q1581" ca="1">_xlfn.IFS(J1581="no","no",$B$10="si","si")</f>
        <v>si</v>
      </c>
    </row>
    <row r="1582" spans="1:17" x14ac:dyDescent="0.3">
      <c r="A1582" s="63" t="s">
        <v>6366</v>
      </c>
      <c r="B1582" s="224" t="s">
        <v>44</v>
      </c>
      <c r="C1582" s="225" t="s">
        <v>6367</v>
      </c>
      <c r="D1582" s="38" t="s">
        <v>57</v>
      </c>
      <c r="E1582" s="37" t="s">
        <v>6368</v>
      </c>
      <c r="F1582" s="38" t="s">
        <v>109</v>
      </c>
      <c r="G1582" s="39" t="s">
        <v>6369</v>
      </c>
      <c r="H1582" s="40">
        <v>43817</v>
      </c>
      <c r="I1582" s="41">
        <f>Table16[[#This Row],[Fecha 
de 
expedición]]+1461</f>
        <v>45278</v>
      </c>
      <c r="J1582" s="244" t="str">
        <f t="shared" ca="1" si="76"/>
        <v>si</v>
      </c>
      <c r="K1582" s="8" t="str">
        <f t="shared" ca="1" si="78"/>
        <v/>
      </c>
      <c r="L1582" s="8"/>
      <c r="M1582" s="8" t="str">
        <f t="shared" ca="1" si="77"/>
        <v>no</v>
      </c>
      <c r="Q1582" s="23" t="str" cm="1">
        <f t="array" aca="1" ref="Q1582" ca="1">_xlfn.IFS(J1582="no","no",$B$10="si","si")</f>
        <v>si</v>
      </c>
    </row>
    <row r="1583" spans="1:17" x14ac:dyDescent="0.3">
      <c r="A1583" s="63" t="s">
        <v>6370</v>
      </c>
      <c r="B1583" s="224" t="s">
        <v>44</v>
      </c>
      <c r="C1583" s="225" t="s">
        <v>6371</v>
      </c>
      <c r="D1583" s="38" t="s">
        <v>57</v>
      </c>
      <c r="E1583" s="37" t="s">
        <v>6372</v>
      </c>
      <c r="F1583" s="38" t="s">
        <v>3170</v>
      </c>
      <c r="G1583" s="39" t="s">
        <v>6373</v>
      </c>
      <c r="H1583" s="40">
        <v>43817</v>
      </c>
      <c r="I1583" s="41">
        <f>Table16[[#This Row],[Fecha 
de 
expedición]]+1461</f>
        <v>45278</v>
      </c>
      <c r="J1583" s="244" t="str">
        <f t="shared" ca="1" si="76"/>
        <v>si</v>
      </c>
      <c r="K1583" s="8" t="str">
        <f t="shared" ca="1" si="78"/>
        <v/>
      </c>
      <c r="L1583" s="8"/>
      <c r="M1583" s="8" t="str">
        <f t="shared" ca="1" si="77"/>
        <v>no</v>
      </c>
      <c r="Q1583" s="23" t="str" cm="1">
        <f t="array" aca="1" ref="Q1583" ca="1">_xlfn.IFS(J1583="no","no",$B$10="si","si")</f>
        <v>si</v>
      </c>
    </row>
    <row r="1584" spans="1:17" x14ac:dyDescent="0.3">
      <c r="A1584" s="63" t="s">
        <v>6374</v>
      </c>
      <c r="B1584" s="224" t="s">
        <v>44</v>
      </c>
      <c r="C1584" s="225" t="s">
        <v>6375</v>
      </c>
      <c r="D1584" s="38" t="s">
        <v>57</v>
      </c>
      <c r="E1584" s="37" t="s">
        <v>6376</v>
      </c>
      <c r="F1584" s="38" t="s">
        <v>74</v>
      </c>
      <c r="G1584" s="39" t="s">
        <v>6377</v>
      </c>
      <c r="H1584" s="40">
        <v>43817</v>
      </c>
      <c r="I1584" s="41">
        <f>Table16[[#This Row],[Fecha 
de 
expedición]]+1461</f>
        <v>45278</v>
      </c>
      <c r="J1584" s="244" t="str">
        <f t="shared" ca="1" si="76"/>
        <v>si</v>
      </c>
      <c r="K1584" s="8" t="str">
        <f t="shared" ca="1" si="78"/>
        <v/>
      </c>
      <c r="L1584" s="8"/>
      <c r="M1584" s="8" t="str">
        <f t="shared" ca="1" si="77"/>
        <v>no</v>
      </c>
      <c r="Q1584" s="23" t="str" cm="1">
        <f t="array" aca="1" ref="Q1584" ca="1">_xlfn.IFS(J1584="no","no",$B$10="si","si")</f>
        <v>si</v>
      </c>
    </row>
    <row r="1585" spans="1:17" x14ac:dyDescent="0.3">
      <c r="A1585" s="63" t="s">
        <v>6378</v>
      </c>
      <c r="B1585" s="224" t="s">
        <v>44</v>
      </c>
      <c r="C1585" s="225" t="s">
        <v>6379</v>
      </c>
      <c r="D1585" s="38" t="s">
        <v>57</v>
      </c>
      <c r="E1585" s="37" t="s">
        <v>6380</v>
      </c>
      <c r="F1585" s="38" t="s">
        <v>508</v>
      </c>
      <c r="G1585" s="39" t="s">
        <v>6381</v>
      </c>
      <c r="H1585" s="40">
        <v>43817</v>
      </c>
      <c r="I1585" s="41">
        <f>Table16[[#This Row],[Fecha 
de 
expedición]]+1461</f>
        <v>45278</v>
      </c>
      <c r="J1585" s="244" t="str">
        <f t="shared" ca="1" si="76"/>
        <v>si</v>
      </c>
      <c r="K1585" s="8" t="str">
        <f t="shared" ca="1" si="78"/>
        <v/>
      </c>
      <c r="L1585" s="8"/>
      <c r="M1585" s="8" t="str">
        <f t="shared" ca="1" si="77"/>
        <v>no</v>
      </c>
      <c r="Q1585" s="23" t="str" cm="1">
        <f t="array" aca="1" ref="Q1585" ca="1">_xlfn.IFS(J1585="no","no",$B$10="si","si")</f>
        <v>si</v>
      </c>
    </row>
    <row r="1586" spans="1:17" x14ac:dyDescent="0.3">
      <c r="A1586" s="63" t="s">
        <v>6382</v>
      </c>
      <c r="B1586" s="224" t="s">
        <v>44</v>
      </c>
      <c r="C1586" s="225" t="s">
        <v>6383</v>
      </c>
      <c r="D1586" s="38" t="s">
        <v>57</v>
      </c>
      <c r="E1586" s="37" t="s">
        <v>6384</v>
      </c>
      <c r="F1586" s="38" t="s">
        <v>678</v>
      </c>
      <c r="G1586" s="39" t="s">
        <v>6385</v>
      </c>
      <c r="H1586" s="40">
        <v>43818</v>
      </c>
      <c r="I1586" s="41">
        <f>Table16[[#This Row],[Fecha 
de 
expedición]]+1461</f>
        <v>45279</v>
      </c>
      <c r="J1586" s="244" t="str">
        <f t="shared" ca="1" si="76"/>
        <v>si</v>
      </c>
      <c r="K1586" s="8" t="str">
        <f t="shared" ca="1" si="78"/>
        <v/>
      </c>
      <c r="L1586" s="8"/>
      <c r="M1586" s="8" t="str">
        <f t="shared" ca="1" si="77"/>
        <v>no</v>
      </c>
      <c r="Q1586" s="23" t="str" cm="1">
        <f t="array" aca="1" ref="Q1586" ca="1">_xlfn.IFS(J1586="no","no",$B$10="si","si")</f>
        <v>si</v>
      </c>
    </row>
    <row r="1587" spans="1:17" x14ac:dyDescent="0.3">
      <c r="A1587" s="63" t="s">
        <v>6386</v>
      </c>
      <c r="B1587" s="224" t="s">
        <v>44</v>
      </c>
      <c r="C1587" s="225" t="s">
        <v>6387</v>
      </c>
      <c r="D1587" s="38" t="s">
        <v>57</v>
      </c>
      <c r="E1587" s="37" t="s">
        <v>6388</v>
      </c>
      <c r="F1587" s="38" t="s">
        <v>114</v>
      </c>
      <c r="G1587" s="39" t="s">
        <v>6389</v>
      </c>
      <c r="H1587" s="40">
        <v>43818</v>
      </c>
      <c r="I1587" s="41">
        <f>Table16[[#This Row],[Fecha 
de 
expedición]]+1461</f>
        <v>45279</v>
      </c>
      <c r="J1587" s="244" t="str">
        <f t="shared" ca="1" si="76"/>
        <v>si</v>
      </c>
      <c r="K1587" s="8" t="str">
        <f t="shared" ca="1" si="78"/>
        <v/>
      </c>
      <c r="L1587" s="8"/>
      <c r="M1587" s="8" t="str">
        <f t="shared" ca="1" si="77"/>
        <v>no</v>
      </c>
      <c r="Q1587" s="23" t="str" cm="1">
        <f t="array" aca="1" ref="Q1587" ca="1">_xlfn.IFS(J1587="no","no",$B$10="si","si")</f>
        <v>si</v>
      </c>
    </row>
    <row r="1588" spans="1:17" x14ac:dyDescent="0.3">
      <c r="A1588" s="63" t="s">
        <v>6390</v>
      </c>
      <c r="B1588" s="224" t="s">
        <v>44</v>
      </c>
      <c r="C1588" s="225" t="s">
        <v>6391</v>
      </c>
      <c r="D1588" s="38" t="s">
        <v>57</v>
      </c>
      <c r="E1588" s="37" t="s">
        <v>6392</v>
      </c>
      <c r="F1588" s="38" t="s">
        <v>267</v>
      </c>
      <c r="G1588" s="39" t="s">
        <v>6393</v>
      </c>
      <c r="H1588" s="40">
        <v>43818</v>
      </c>
      <c r="I1588" s="41">
        <f>Table16[[#This Row],[Fecha 
de 
expedición]]+1461</f>
        <v>45279</v>
      </c>
      <c r="J1588" s="244" t="str">
        <f t="shared" ca="1" si="76"/>
        <v>si</v>
      </c>
      <c r="K1588" s="8" t="str">
        <f t="shared" ca="1" si="78"/>
        <v/>
      </c>
      <c r="L1588" s="8"/>
      <c r="M1588" s="8" t="str">
        <f t="shared" ca="1" si="77"/>
        <v>no</v>
      </c>
      <c r="Q1588" s="23" t="str" cm="1">
        <f t="array" aca="1" ref="Q1588" ca="1">_xlfn.IFS(J1588="no","no",$B$10="si","si")</f>
        <v>si</v>
      </c>
    </row>
    <row r="1589" spans="1:17" x14ac:dyDescent="0.3">
      <c r="A1589" s="63" t="s">
        <v>6394</v>
      </c>
      <c r="B1589" s="224" t="s">
        <v>44</v>
      </c>
      <c r="C1589" s="225" t="s">
        <v>6395</v>
      </c>
      <c r="D1589" s="38" t="s">
        <v>57</v>
      </c>
      <c r="E1589" s="37" t="s">
        <v>6396</v>
      </c>
      <c r="F1589" s="38" t="s">
        <v>508</v>
      </c>
      <c r="G1589" s="39" t="s">
        <v>6397</v>
      </c>
      <c r="H1589" s="40">
        <v>43818</v>
      </c>
      <c r="I1589" s="41">
        <f>Table16[[#This Row],[Fecha 
de 
expedición]]+1461</f>
        <v>45279</v>
      </c>
      <c r="J1589" s="244" t="str">
        <f t="shared" ca="1" si="76"/>
        <v>si</v>
      </c>
      <c r="K1589" s="8" t="str">
        <f t="shared" ca="1" si="78"/>
        <v/>
      </c>
      <c r="L1589" s="8"/>
      <c r="M1589" s="8" t="str">
        <f t="shared" ca="1" si="77"/>
        <v>no</v>
      </c>
      <c r="Q1589" s="23" t="str" cm="1">
        <f t="array" aca="1" ref="Q1589" ca="1">_xlfn.IFS(J1589="no","no",$B$10="si","si")</f>
        <v>si</v>
      </c>
    </row>
    <row r="1590" spans="1:17" x14ac:dyDescent="0.3">
      <c r="A1590" s="63" t="s">
        <v>6398</v>
      </c>
      <c r="B1590" s="224" t="s">
        <v>44</v>
      </c>
      <c r="C1590" s="225" t="s">
        <v>6399</v>
      </c>
      <c r="D1590" s="38" t="s">
        <v>57</v>
      </c>
      <c r="E1590" s="37" t="s">
        <v>6400</v>
      </c>
      <c r="F1590" s="38" t="s">
        <v>262</v>
      </c>
      <c r="G1590" s="39" t="s">
        <v>6401</v>
      </c>
      <c r="H1590" s="40">
        <v>43818</v>
      </c>
      <c r="I1590" s="41">
        <f>Table16[[#This Row],[Fecha 
de 
expedición]]+1461</f>
        <v>45279</v>
      </c>
      <c r="J1590" s="244" t="str">
        <f t="shared" ca="1" si="76"/>
        <v>si</v>
      </c>
      <c r="K1590" s="8" t="str">
        <f t="shared" ca="1" si="78"/>
        <v/>
      </c>
      <c r="L1590" s="8"/>
      <c r="M1590" s="8" t="str">
        <f t="shared" ca="1" si="77"/>
        <v>no</v>
      </c>
      <c r="Q1590" s="23" t="str" cm="1">
        <f t="array" aca="1" ref="Q1590" ca="1">_xlfn.IFS(J1590="no","no",$B$10="si","si")</f>
        <v>si</v>
      </c>
    </row>
    <row r="1591" spans="1:17" x14ac:dyDescent="0.3">
      <c r="A1591" s="63" t="s">
        <v>6402</v>
      </c>
      <c r="B1591" s="224" t="s">
        <v>44</v>
      </c>
      <c r="C1591" s="225" t="s">
        <v>6403</v>
      </c>
      <c r="D1591" s="38" t="s">
        <v>57</v>
      </c>
      <c r="E1591" s="37" t="s">
        <v>6404</v>
      </c>
      <c r="F1591" s="38" t="s">
        <v>155</v>
      </c>
      <c r="G1591" s="39" t="s">
        <v>6405</v>
      </c>
      <c r="H1591" s="40">
        <v>43818</v>
      </c>
      <c r="I1591" s="41">
        <f>Table16[[#This Row],[Fecha 
de 
expedición]]+1461</f>
        <v>45279</v>
      </c>
      <c r="J1591" s="244" t="str">
        <f t="shared" ca="1" si="76"/>
        <v>si</v>
      </c>
      <c r="K1591" s="8" t="str">
        <f t="shared" ca="1" si="78"/>
        <v/>
      </c>
      <c r="L1591" s="8"/>
      <c r="M1591" s="8" t="str">
        <f t="shared" ca="1" si="77"/>
        <v>no</v>
      </c>
      <c r="Q1591" s="23" t="str" cm="1">
        <f t="array" aca="1" ref="Q1591" ca="1">_xlfn.IFS(J1591="no","no",$B$10="si","si")</f>
        <v>si</v>
      </c>
    </row>
    <row r="1592" spans="1:17" x14ac:dyDescent="0.3">
      <c r="A1592" s="63" t="s">
        <v>6406</v>
      </c>
      <c r="B1592" s="224" t="s">
        <v>44</v>
      </c>
      <c r="C1592" s="225" t="s">
        <v>6407</v>
      </c>
      <c r="D1592" s="38" t="s">
        <v>46</v>
      </c>
      <c r="E1592" s="37" t="s">
        <v>6408</v>
      </c>
      <c r="F1592" s="38" t="s">
        <v>1204</v>
      </c>
      <c r="G1592" s="39" t="s">
        <v>6409</v>
      </c>
      <c r="H1592" s="40">
        <v>43818</v>
      </c>
      <c r="I1592" s="41">
        <f>Table16[[#This Row],[Fecha 
de 
expedición]]+1461</f>
        <v>45279</v>
      </c>
      <c r="J1592" s="244" t="str">
        <f t="shared" ca="1" si="76"/>
        <v>si</v>
      </c>
      <c r="K1592" s="8" t="str">
        <f t="shared" ca="1" si="78"/>
        <v/>
      </c>
      <c r="L1592" s="8"/>
      <c r="M1592" s="8" t="str">
        <f t="shared" ca="1" si="77"/>
        <v>no</v>
      </c>
      <c r="Q1592" s="23" t="str" cm="1">
        <f t="array" aca="1" ref="Q1592" ca="1">_xlfn.IFS(J1592="no","no",$B$10="si","si")</f>
        <v>si</v>
      </c>
    </row>
    <row r="1593" spans="1:17" x14ac:dyDescent="0.3">
      <c r="A1593" s="63" t="s">
        <v>6410</v>
      </c>
      <c r="B1593" s="224" t="s">
        <v>44</v>
      </c>
      <c r="C1593" s="225" t="s">
        <v>6411</v>
      </c>
      <c r="D1593" s="38" t="s">
        <v>57</v>
      </c>
      <c r="E1593" s="37" t="s">
        <v>6412</v>
      </c>
      <c r="F1593" s="38" t="s">
        <v>89</v>
      </c>
      <c r="G1593" s="39" t="s">
        <v>6413</v>
      </c>
      <c r="H1593" s="40">
        <v>43818</v>
      </c>
      <c r="I1593" s="41">
        <f>Table16[[#This Row],[Fecha 
de 
expedición]]+1461</f>
        <v>45279</v>
      </c>
      <c r="J1593" s="244" t="str">
        <f t="shared" ca="1" si="76"/>
        <v>si</v>
      </c>
      <c r="K1593" s="8" t="str">
        <f t="shared" ca="1" si="78"/>
        <v/>
      </c>
      <c r="L1593" s="8"/>
      <c r="M1593" s="8" t="str">
        <f t="shared" ca="1" si="77"/>
        <v>no</v>
      </c>
      <c r="Q1593" s="23" t="str" cm="1">
        <f t="array" aca="1" ref="Q1593" ca="1">_xlfn.IFS(J1593="no","no",$B$10="si","si")</f>
        <v>si</v>
      </c>
    </row>
    <row r="1594" spans="1:17" x14ac:dyDescent="0.3">
      <c r="A1594" s="63" t="s">
        <v>6414</v>
      </c>
      <c r="B1594" s="224" t="s">
        <v>44</v>
      </c>
      <c r="C1594" s="225" t="s">
        <v>6415</v>
      </c>
      <c r="D1594" s="38" t="s">
        <v>57</v>
      </c>
      <c r="E1594" s="37" t="s">
        <v>6416</v>
      </c>
      <c r="F1594" s="38" t="s">
        <v>194</v>
      </c>
      <c r="G1594" s="39" t="s">
        <v>6417</v>
      </c>
      <c r="H1594" s="40">
        <v>43818</v>
      </c>
      <c r="I1594" s="41">
        <f>Table16[[#This Row],[Fecha 
de 
expedición]]+1461</f>
        <v>45279</v>
      </c>
      <c r="J1594" s="244" t="str">
        <f t="shared" ca="1" si="76"/>
        <v>si</v>
      </c>
      <c r="K1594" s="8" t="str">
        <f t="shared" ca="1" si="78"/>
        <v/>
      </c>
      <c r="L1594" s="8"/>
      <c r="M1594" s="8" t="str">
        <f t="shared" ca="1" si="77"/>
        <v>no</v>
      </c>
      <c r="Q1594" s="23" t="str" cm="1">
        <f t="array" aca="1" ref="Q1594" ca="1">_xlfn.IFS(J1594="no","no",$B$10="si","si")</f>
        <v>si</v>
      </c>
    </row>
    <row r="1595" spans="1:17" x14ac:dyDescent="0.3">
      <c r="A1595" s="63" t="s">
        <v>6418</v>
      </c>
      <c r="B1595" s="224" t="s">
        <v>44</v>
      </c>
      <c r="C1595" s="225" t="s">
        <v>6419</v>
      </c>
      <c r="D1595" s="38" t="s">
        <v>57</v>
      </c>
      <c r="E1595" s="37" t="s">
        <v>6420</v>
      </c>
      <c r="F1595" s="38" t="s">
        <v>94</v>
      </c>
      <c r="G1595" s="39" t="s">
        <v>6421</v>
      </c>
      <c r="H1595" s="40">
        <v>43818</v>
      </c>
      <c r="I1595" s="41">
        <f>Table16[[#This Row],[Fecha 
de 
expedición]]+1461</f>
        <v>45279</v>
      </c>
      <c r="J1595" s="244" t="str">
        <f t="shared" ca="1" si="76"/>
        <v>si</v>
      </c>
      <c r="K1595" s="8" t="str">
        <f t="shared" ca="1" si="78"/>
        <v/>
      </c>
      <c r="L1595" s="8"/>
      <c r="M1595" s="8" t="str">
        <f t="shared" ca="1" si="77"/>
        <v>no</v>
      </c>
      <c r="Q1595" s="23" t="str" cm="1">
        <f t="array" aca="1" ref="Q1595" ca="1">_xlfn.IFS(J1595="no","no",$B$10="si","si")</f>
        <v>si</v>
      </c>
    </row>
    <row r="1596" spans="1:17" x14ac:dyDescent="0.3">
      <c r="A1596" s="63" t="s">
        <v>6422</v>
      </c>
      <c r="B1596" s="224" t="s">
        <v>44</v>
      </c>
      <c r="C1596" s="225" t="s">
        <v>6423</v>
      </c>
      <c r="D1596" s="38" t="s">
        <v>57</v>
      </c>
      <c r="E1596" s="37" t="s">
        <v>6424</v>
      </c>
      <c r="F1596" s="38" t="s">
        <v>237</v>
      </c>
      <c r="G1596" s="39" t="s">
        <v>6425</v>
      </c>
      <c r="H1596" s="40">
        <v>43818</v>
      </c>
      <c r="I1596" s="41">
        <f>Table16[[#This Row],[Fecha 
de 
expedición]]+1461</f>
        <v>45279</v>
      </c>
      <c r="J1596" s="244" t="str">
        <f t="shared" ca="1" si="76"/>
        <v>si</v>
      </c>
      <c r="K1596" s="8" t="str">
        <f t="shared" ca="1" si="78"/>
        <v/>
      </c>
      <c r="L1596" s="8"/>
      <c r="M1596" s="8" t="str">
        <f t="shared" ca="1" si="77"/>
        <v>no</v>
      </c>
      <c r="Q1596" s="23" t="str" cm="1">
        <f t="array" aca="1" ref="Q1596" ca="1">_xlfn.IFS(J1596="no","no",$B$10="si","si")</f>
        <v>si</v>
      </c>
    </row>
    <row r="1597" spans="1:17" x14ac:dyDescent="0.3">
      <c r="A1597" s="63" t="s">
        <v>6426</v>
      </c>
      <c r="B1597" s="224" t="s">
        <v>44</v>
      </c>
      <c r="C1597" s="225" t="s">
        <v>6427</v>
      </c>
      <c r="D1597" s="38" t="s">
        <v>57</v>
      </c>
      <c r="E1597" s="37" t="s">
        <v>6428</v>
      </c>
      <c r="F1597" s="38" t="s">
        <v>109</v>
      </c>
      <c r="G1597" s="39" t="s">
        <v>6429</v>
      </c>
      <c r="H1597" s="40">
        <v>43818</v>
      </c>
      <c r="I1597" s="41">
        <f>Table16[[#This Row],[Fecha 
de 
expedición]]+1461</f>
        <v>45279</v>
      </c>
      <c r="J1597" s="244" t="str">
        <f t="shared" ca="1" si="76"/>
        <v>si</v>
      </c>
      <c r="K1597" s="8" t="str">
        <f t="shared" ca="1" si="78"/>
        <v/>
      </c>
      <c r="L1597" s="8"/>
      <c r="M1597" s="8" t="str">
        <f t="shared" ca="1" si="77"/>
        <v>no</v>
      </c>
      <c r="Q1597" s="23" t="str" cm="1">
        <f t="array" aca="1" ref="Q1597" ca="1">_xlfn.IFS(J1597="no","no",$B$10="si","si")</f>
        <v>si</v>
      </c>
    </row>
    <row r="1598" spans="1:17" x14ac:dyDescent="0.3">
      <c r="A1598" s="63" t="s">
        <v>6430</v>
      </c>
      <c r="B1598" s="224" t="s">
        <v>44</v>
      </c>
      <c r="C1598" s="225" t="s">
        <v>6431</v>
      </c>
      <c r="D1598" s="38" t="s">
        <v>57</v>
      </c>
      <c r="E1598" s="37" t="s">
        <v>6432</v>
      </c>
      <c r="F1598" s="38" t="s">
        <v>119</v>
      </c>
      <c r="G1598" s="39" t="s">
        <v>6433</v>
      </c>
      <c r="H1598" s="40">
        <v>43818</v>
      </c>
      <c r="I1598" s="41">
        <f>Table16[[#This Row],[Fecha 
de 
expedición]]+1461</f>
        <v>45279</v>
      </c>
      <c r="J1598" s="244" t="str">
        <f t="shared" ca="1" si="76"/>
        <v>si</v>
      </c>
      <c r="K1598" s="8" t="str">
        <f t="shared" ca="1" si="78"/>
        <v/>
      </c>
      <c r="L1598" s="8"/>
      <c r="M1598" s="8" t="str">
        <f t="shared" ca="1" si="77"/>
        <v>no</v>
      </c>
      <c r="Q1598" s="23" t="str" cm="1">
        <f t="array" aca="1" ref="Q1598" ca="1">_xlfn.IFS(J1598="no","no",$B$10="si","si")</f>
        <v>si</v>
      </c>
    </row>
    <row r="1599" spans="1:17" x14ac:dyDescent="0.3">
      <c r="A1599" s="63" t="s">
        <v>6434</v>
      </c>
      <c r="B1599" s="224" t="s">
        <v>44</v>
      </c>
      <c r="C1599" s="225" t="s">
        <v>6435</v>
      </c>
      <c r="D1599" s="38" t="s">
        <v>57</v>
      </c>
      <c r="E1599" s="37"/>
      <c r="F1599" s="38" t="s">
        <v>168</v>
      </c>
      <c r="G1599" s="39" t="s">
        <v>6436</v>
      </c>
      <c r="H1599" s="40">
        <v>43818</v>
      </c>
      <c r="I1599" s="41">
        <f>Table16[[#This Row],[Fecha 
de 
expedición]]+1461</f>
        <v>45279</v>
      </c>
      <c r="J1599" s="244" t="str">
        <f t="shared" ca="1" si="76"/>
        <v>si</v>
      </c>
      <c r="K1599" s="8" t="str">
        <f t="shared" ca="1" si="78"/>
        <v/>
      </c>
      <c r="L1599" s="8"/>
      <c r="M1599" s="8" t="str">
        <f t="shared" ca="1" si="77"/>
        <v>no</v>
      </c>
      <c r="Q1599" s="23" t="str" cm="1">
        <f t="array" aca="1" ref="Q1599" ca="1">_xlfn.IFS(J1599="no","no",$B$10="si","si")</f>
        <v>si</v>
      </c>
    </row>
    <row r="1600" spans="1:17" x14ac:dyDescent="0.3">
      <c r="A1600" s="63" t="s">
        <v>6437</v>
      </c>
      <c r="B1600" s="224" t="s">
        <v>44</v>
      </c>
      <c r="C1600" s="225" t="s">
        <v>6438</v>
      </c>
      <c r="D1600" s="38" t="s">
        <v>57</v>
      </c>
      <c r="E1600" s="37" t="s">
        <v>6439</v>
      </c>
      <c r="F1600" s="38" t="s">
        <v>168</v>
      </c>
      <c r="G1600" s="39" t="s">
        <v>6440</v>
      </c>
      <c r="H1600" s="40">
        <v>43818</v>
      </c>
      <c r="I1600" s="41">
        <f>Table16[[#This Row],[Fecha 
de 
expedición]]+1461</f>
        <v>45279</v>
      </c>
      <c r="J1600" s="244" t="str">
        <f t="shared" ca="1" si="76"/>
        <v>si</v>
      </c>
      <c r="K1600" s="8" t="str">
        <f t="shared" ca="1" si="78"/>
        <v/>
      </c>
      <c r="L1600" s="8"/>
      <c r="M1600" s="8" t="str">
        <f t="shared" ca="1" si="77"/>
        <v>no</v>
      </c>
      <c r="Q1600" s="23" t="str" cm="1">
        <f t="array" aca="1" ref="Q1600" ca="1">_xlfn.IFS(J1600="no","no",$B$10="si","si")</f>
        <v>si</v>
      </c>
    </row>
    <row r="1601" spans="1:17" x14ac:dyDescent="0.3">
      <c r="A1601" s="63" t="s">
        <v>6441</v>
      </c>
      <c r="B1601" s="224" t="s">
        <v>44</v>
      </c>
      <c r="C1601" s="225" t="s">
        <v>6442</v>
      </c>
      <c r="D1601" s="38" t="s">
        <v>57</v>
      </c>
      <c r="E1601" s="37" t="s">
        <v>6443</v>
      </c>
      <c r="F1601" s="38" t="s">
        <v>194</v>
      </c>
      <c r="G1601" s="39" t="s">
        <v>6444</v>
      </c>
      <c r="H1601" s="40">
        <v>43818</v>
      </c>
      <c r="I1601" s="41">
        <f>Table16[[#This Row],[Fecha 
de 
expedición]]+1461</f>
        <v>45279</v>
      </c>
      <c r="J1601" s="244" t="str">
        <f t="shared" ca="1" si="76"/>
        <v>si</v>
      </c>
      <c r="K1601" s="8" t="str">
        <f t="shared" ca="1" si="78"/>
        <v/>
      </c>
      <c r="L1601" s="8"/>
      <c r="M1601" s="8" t="str">
        <f t="shared" ca="1" si="77"/>
        <v>no</v>
      </c>
      <c r="Q1601" s="23" t="str" cm="1">
        <f t="array" aca="1" ref="Q1601" ca="1">_xlfn.IFS(J1601="no","no",$B$10="si","si")</f>
        <v>si</v>
      </c>
    </row>
    <row r="1602" spans="1:17" x14ac:dyDescent="0.3">
      <c r="A1602" s="63" t="s">
        <v>6445</v>
      </c>
      <c r="B1602" s="224" t="s">
        <v>44</v>
      </c>
      <c r="C1602" s="225" t="s">
        <v>6446</v>
      </c>
      <c r="D1602" s="38" t="s">
        <v>57</v>
      </c>
      <c r="E1602" s="37" t="s">
        <v>6447</v>
      </c>
      <c r="F1602" s="38" t="s">
        <v>155</v>
      </c>
      <c r="G1602" s="39" t="s">
        <v>6448</v>
      </c>
      <c r="H1602" s="40">
        <v>43818</v>
      </c>
      <c r="I1602" s="41">
        <f>Table16[[#This Row],[Fecha 
de 
expedición]]+1461</f>
        <v>45279</v>
      </c>
      <c r="J1602" s="244" t="str">
        <f t="shared" ca="1" si="76"/>
        <v>si</v>
      </c>
      <c r="K1602" s="8" t="str">
        <f t="shared" ca="1" si="78"/>
        <v/>
      </c>
      <c r="L1602" s="8"/>
      <c r="M1602" s="8" t="str">
        <f t="shared" ca="1" si="77"/>
        <v>no</v>
      </c>
      <c r="Q1602" s="23" t="str" cm="1">
        <f t="array" aca="1" ref="Q1602" ca="1">_xlfn.IFS(J1602="no","no",$B$10="si","si")</f>
        <v>si</v>
      </c>
    </row>
    <row r="1603" spans="1:17" x14ac:dyDescent="0.3">
      <c r="A1603" s="63" t="s">
        <v>6449</v>
      </c>
      <c r="B1603" s="224" t="s">
        <v>44</v>
      </c>
      <c r="C1603" s="225" t="s">
        <v>6450</v>
      </c>
      <c r="D1603" s="38" t="s">
        <v>57</v>
      </c>
      <c r="E1603" s="37" t="s">
        <v>6451</v>
      </c>
      <c r="F1603" s="38" t="s">
        <v>53</v>
      </c>
      <c r="G1603" s="39" t="s">
        <v>6452</v>
      </c>
      <c r="H1603" s="40">
        <v>43818</v>
      </c>
      <c r="I1603" s="41">
        <f>Table16[[#This Row],[Fecha 
de 
expedición]]+1461</f>
        <v>45279</v>
      </c>
      <c r="J1603" s="244" t="str">
        <f t="shared" ca="1" si="76"/>
        <v>si</v>
      </c>
      <c r="K1603" s="8" t="str">
        <f t="shared" ca="1" si="78"/>
        <v/>
      </c>
      <c r="L1603" s="8"/>
      <c r="M1603" s="8" t="str">
        <f t="shared" ca="1" si="77"/>
        <v>no</v>
      </c>
      <c r="Q1603" s="23" t="str" cm="1">
        <f t="array" aca="1" ref="Q1603" ca="1">_xlfn.IFS(J1603="no","no",$B$10="si","si")</f>
        <v>si</v>
      </c>
    </row>
    <row r="1604" spans="1:17" x14ac:dyDescent="0.3">
      <c r="A1604" s="63" t="s">
        <v>6453</v>
      </c>
      <c r="B1604" s="224" t="s">
        <v>44</v>
      </c>
      <c r="C1604" s="225" t="s">
        <v>6454</v>
      </c>
      <c r="D1604" s="38" t="s">
        <v>46</v>
      </c>
      <c r="E1604" s="37" t="s">
        <v>6455</v>
      </c>
      <c r="F1604" s="38" t="s">
        <v>299</v>
      </c>
      <c r="G1604" s="39" t="s">
        <v>6456</v>
      </c>
      <c r="H1604" s="40">
        <v>43818</v>
      </c>
      <c r="I1604" s="41">
        <f>Table16[[#This Row],[Fecha 
de 
expedición]]+1461</f>
        <v>45279</v>
      </c>
      <c r="J1604" s="244" t="str">
        <f t="shared" ca="1" si="76"/>
        <v>si</v>
      </c>
      <c r="K1604" s="8" t="str">
        <f t="shared" ca="1" si="78"/>
        <v/>
      </c>
      <c r="L1604" s="8"/>
      <c r="M1604" s="8" t="str">
        <f t="shared" ca="1" si="77"/>
        <v>no</v>
      </c>
      <c r="Q1604" s="23" t="str" cm="1">
        <f t="array" aca="1" ref="Q1604" ca="1">_xlfn.IFS(J1604="no","no",$B$10="si","si")</f>
        <v>si</v>
      </c>
    </row>
    <row r="1605" spans="1:17" x14ac:dyDescent="0.3">
      <c r="A1605" s="63" t="s">
        <v>6457</v>
      </c>
      <c r="B1605" s="224" t="s">
        <v>44</v>
      </c>
      <c r="C1605" s="225" t="s">
        <v>6458</v>
      </c>
      <c r="D1605" s="38" t="s">
        <v>57</v>
      </c>
      <c r="E1605" s="37" t="s">
        <v>6459</v>
      </c>
      <c r="F1605" s="38" t="s">
        <v>204</v>
      </c>
      <c r="G1605" s="39" t="s">
        <v>6460</v>
      </c>
      <c r="H1605" s="40">
        <v>43819</v>
      </c>
      <c r="I1605" s="41">
        <f>Table16[[#This Row],[Fecha 
de 
expedición]]+1461</f>
        <v>45280</v>
      </c>
      <c r="J1605" s="244" t="str">
        <f t="shared" ca="1" si="76"/>
        <v>si</v>
      </c>
      <c r="K1605" s="8" t="str">
        <f t="shared" ca="1" si="78"/>
        <v/>
      </c>
      <c r="L1605" s="8"/>
      <c r="M1605" s="8" t="str">
        <f t="shared" ca="1" si="77"/>
        <v>no</v>
      </c>
      <c r="Q1605" s="23" t="str" cm="1">
        <f t="array" aca="1" ref="Q1605" ca="1">_xlfn.IFS(J1605="no","no",$B$10="si","si")</f>
        <v>si</v>
      </c>
    </row>
    <row r="1606" spans="1:17" x14ac:dyDescent="0.3">
      <c r="A1606" s="63" t="s">
        <v>6461</v>
      </c>
      <c r="B1606" s="224" t="s">
        <v>44</v>
      </c>
      <c r="C1606" s="225" t="s">
        <v>6462</v>
      </c>
      <c r="D1606" s="38" t="s">
        <v>57</v>
      </c>
      <c r="E1606" s="37" t="s">
        <v>6463</v>
      </c>
      <c r="F1606" s="38" t="s">
        <v>294</v>
      </c>
      <c r="G1606" s="39" t="s">
        <v>6464</v>
      </c>
      <c r="H1606" s="40">
        <v>43819</v>
      </c>
      <c r="I1606" s="41">
        <f>Table16[[#This Row],[Fecha 
de 
expedición]]+1461</f>
        <v>45280</v>
      </c>
      <c r="J1606" s="244" t="str">
        <f t="shared" ca="1" si="76"/>
        <v>si</v>
      </c>
      <c r="K1606" s="8" t="str">
        <f t="shared" ca="1" si="78"/>
        <v/>
      </c>
      <c r="L1606" s="8"/>
      <c r="M1606" s="8" t="str">
        <f t="shared" ca="1" si="77"/>
        <v>no</v>
      </c>
      <c r="Q1606" s="23" t="str" cm="1">
        <f t="array" aca="1" ref="Q1606" ca="1">_xlfn.IFS(J1606="no","no",$B$10="si","si")</f>
        <v>si</v>
      </c>
    </row>
    <row r="1607" spans="1:17" x14ac:dyDescent="0.3">
      <c r="A1607" s="63" t="s">
        <v>6465</v>
      </c>
      <c r="B1607" s="224" t="s">
        <v>44</v>
      </c>
      <c r="C1607" s="225" t="s">
        <v>6466</v>
      </c>
      <c r="D1607" s="38" t="s">
        <v>57</v>
      </c>
      <c r="E1607" s="37" t="s">
        <v>6467</v>
      </c>
      <c r="F1607" s="38" t="s">
        <v>411</v>
      </c>
      <c r="G1607" s="39" t="s">
        <v>6468</v>
      </c>
      <c r="H1607" s="40">
        <v>43819</v>
      </c>
      <c r="I1607" s="41">
        <f>Table16[[#This Row],[Fecha 
de 
expedición]]+1461</f>
        <v>45280</v>
      </c>
      <c r="J1607" s="244" t="str">
        <f t="shared" ca="1" si="76"/>
        <v>si</v>
      </c>
      <c r="K1607" s="8" t="str">
        <f t="shared" ca="1" si="78"/>
        <v/>
      </c>
      <c r="L1607" s="8"/>
      <c r="M1607" s="8" t="str">
        <f t="shared" ca="1" si="77"/>
        <v>no</v>
      </c>
      <c r="Q1607" s="23" t="str" cm="1">
        <f t="array" aca="1" ref="Q1607" ca="1">_xlfn.IFS(J1607="no","no",$B$10="si","si")</f>
        <v>si</v>
      </c>
    </row>
    <row r="1608" spans="1:17" x14ac:dyDescent="0.3">
      <c r="A1608" s="63" t="s">
        <v>6469</v>
      </c>
      <c r="B1608" s="224" t="s">
        <v>44</v>
      </c>
      <c r="C1608" s="225" t="s">
        <v>6470</v>
      </c>
      <c r="D1608" s="38" t="s">
        <v>57</v>
      </c>
      <c r="E1608" s="37" t="s">
        <v>6471</v>
      </c>
      <c r="F1608" s="38" t="s">
        <v>155</v>
      </c>
      <c r="G1608" s="39" t="s">
        <v>6472</v>
      </c>
      <c r="H1608" s="40">
        <v>43819</v>
      </c>
      <c r="I1608" s="41">
        <f>Table16[[#This Row],[Fecha 
de 
expedición]]+1461</f>
        <v>45280</v>
      </c>
      <c r="J1608" s="244" t="str">
        <f t="shared" ca="1" si="76"/>
        <v>si</v>
      </c>
      <c r="K1608" s="8" t="str">
        <f t="shared" ca="1" si="78"/>
        <v/>
      </c>
      <c r="L1608" s="8"/>
      <c r="M1608" s="8" t="str">
        <f t="shared" ca="1" si="77"/>
        <v>no</v>
      </c>
      <c r="Q1608" s="23" t="str" cm="1">
        <f t="array" aca="1" ref="Q1608" ca="1">_xlfn.IFS(J1608="no","no",$B$10="si","si")</f>
        <v>si</v>
      </c>
    </row>
    <row r="1609" spans="1:17" x14ac:dyDescent="0.3">
      <c r="A1609" s="63" t="s">
        <v>6473</v>
      </c>
      <c r="B1609" s="224" t="s">
        <v>44</v>
      </c>
      <c r="C1609" s="225" t="s">
        <v>6474</v>
      </c>
      <c r="D1609" s="38" t="s">
        <v>57</v>
      </c>
      <c r="E1609" s="37" t="s">
        <v>6475</v>
      </c>
      <c r="F1609" s="38" t="s">
        <v>4080</v>
      </c>
      <c r="G1609" s="39" t="s">
        <v>6476</v>
      </c>
      <c r="H1609" s="40">
        <v>43846</v>
      </c>
      <c r="I1609" s="41">
        <f>Table16[[#This Row],[Fecha 
de 
expedición]]+1461</f>
        <v>45307</v>
      </c>
      <c r="J1609" s="244" t="str">
        <f t="shared" ca="1" si="76"/>
        <v>si</v>
      </c>
      <c r="K1609" s="8" t="str">
        <f t="shared" ca="1" si="78"/>
        <v/>
      </c>
      <c r="L1609" s="8"/>
      <c r="M1609" s="8" t="str">
        <f t="shared" ca="1" si="77"/>
        <v>no</v>
      </c>
      <c r="Q1609" s="23" t="str" cm="1">
        <f t="array" aca="1" ref="Q1609" ca="1">_xlfn.IFS(J1609="no","no",$B$10="si","si")</f>
        <v>si</v>
      </c>
    </row>
    <row r="1610" spans="1:17" x14ac:dyDescent="0.3">
      <c r="A1610" s="63" t="s">
        <v>6477</v>
      </c>
      <c r="B1610" s="224" t="s">
        <v>44</v>
      </c>
      <c r="C1610" s="225" t="s">
        <v>6478</v>
      </c>
      <c r="D1610" s="38" t="s">
        <v>57</v>
      </c>
      <c r="E1610" s="37" t="s">
        <v>6479</v>
      </c>
      <c r="F1610" s="38" t="s">
        <v>155</v>
      </c>
      <c r="G1610" s="39" t="s">
        <v>6480</v>
      </c>
      <c r="H1610" s="40">
        <v>43846</v>
      </c>
      <c r="I1610" s="41">
        <f>Table16[[#This Row],[Fecha 
de 
expedición]]+1461</f>
        <v>45307</v>
      </c>
      <c r="J1610" s="244" t="str">
        <f t="shared" ca="1" si="76"/>
        <v>si</v>
      </c>
      <c r="K1610" s="8" t="str">
        <f t="shared" ca="1" si="78"/>
        <v/>
      </c>
      <c r="L1610" s="8"/>
      <c r="M1610" s="8" t="str">
        <f t="shared" ca="1" si="77"/>
        <v>no</v>
      </c>
      <c r="Q1610" s="23" t="str" cm="1">
        <f t="array" aca="1" ref="Q1610" ca="1">_xlfn.IFS(J1610="no","no",$B$10="si","si")</f>
        <v>si</v>
      </c>
    </row>
    <row r="1611" spans="1:17" x14ac:dyDescent="0.3">
      <c r="A1611" s="63" t="s">
        <v>6481</v>
      </c>
      <c r="B1611" s="224" t="s">
        <v>44</v>
      </c>
      <c r="C1611" s="225" t="s">
        <v>6482</v>
      </c>
      <c r="D1611" s="38" t="s">
        <v>57</v>
      </c>
      <c r="E1611" s="37"/>
      <c r="F1611" s="38" t="s">
        <v>119</v>
      </c>
      <c r="G1611" s="39" t="s">
        <v>6483</v>
      </c>
      <c r="H1611" s="40">
        <v>43846</v>
      </c>
      <c r="I1611" s="41">
        <f>Table16[[#This Row],[Fecha 
de 
expedición]]+1461</f>
        <v>45307</v>
      </c>
      <c r="J1611" s="244" t="str">
        <f t="shared" ca="1" si="76"/>
        <v>si</v>
      </c>
      <c r="K1611" s="8" t="str">
        <f t="shared" ca="1" si="78"/>
        <v/>
      </c>
      <c r="L1611" s="8"/>
      <c r="M1611" s="8" t="str">
        <f t="shared" ca="1" si="77"/>
        <v>no</v>
      </c>
      <c r="Q1611" s="23" t="str" cm="1">
        <f t="array" aca="1" ref="Q1611" ca="1">_xlfn.IFS(J1611="no","no",$B$10="si","si")</f>
        <v>si</v>
      </c>
    </row>
    <row r="1612" spans="1:17" x14ac:dyDescent="0.3">
      <c r="A1612" s="63" t="s">
        <v>6484</v>
      </c>
      <c r="B1612" s="224" t="s">
        <v>44</v>
      </c>
      <c r="C1612" s="225" t="s">
        <v>6485</v>
      </c>
      <c r="D1612" s="38" t="s">
        <v>57</v>
      </c>
      <c r="E1612" s="37" t="s">
        <v>6486</v>
      </c>
      <c r="F1612" s="38" t="s">
        <v>114</v>
      </c>
      <c r="G1612" s="39" t="s">
        <v>6487</v>
      </c>
      <c r="H1612" s="40">
        <v>43852</v>
      </c>
      <c r="I1612" s="41">
        <f>Table16[[#This Row],[Fecha 
de 
expedición]]+1461</f>
        <v>45313</v>
      </c>
      <c r="J1612" s="244" t="str">
        <f t="shared" ca="1" si="76"/>
        <v>si</v>
      </c>
      <c r="K1612" s="8" t="str">
        <f t="shared" ca="1" si="78"/>
        <v/>
      </c>
      <c r="L1612" s="8"/>
      <c r="M1612" s="8" t="str">
        <f t="shared" ca="1" si="77"/>
        <v>no</v>
      </c>
      <c r="Q1612" s="23" t="str" cm="1">
        <f t="array" aca="1" ref="Q1612" ca="1">_xlfn.IFS(J1612="no","no",$B$10="si","si")</f>
        <v>si</v>
      </c>
    </row>
    <row r="1613" spans="1:17" x14ac:dyDescent="0.3">
      <c r="A1613" s="63" t="s">
        <v>6488</v>
      </c>
      <c r="B1613" s="224" t="s">
        <v>44</v>
      </c>
      <c r="C1613" s="225" t="s">
        <v>6489</v>
      </c>
      <c r="D1613" s="38" t="s">
        <v>57</v>
      </c>
      <c r="E1613" s="37" t="s">
        <v>6490</v>
      </c>
      <c r="F1613" s="38" t="s">
        <v>74</v>
      </c>
      <c r="G1613" s="39" t="s">
        <v>6491</v>
      </c>
      <c r="H1613" s="40">
        <v>43852</v>
      </c>
      <c r="I1613" s="41">
        <f>Table16[[#This Row],[Fecha 
de 
expedición]]+1461</f>
        <v>45313</v>
      </c>
      <c r="J1613" s="244" t="str">
        <f t="shared" ca="1" si="76"/>
        <v>si</v>
      </c>
      <c r="K1613" s="8" t="str">
        <f t="shared" ca="1" si="78"/>
        <v/>
      </c>
      <c r="L1613" s="8"/>
      <c r="M1613" s="8" t="str">
        <f t="shared" ca="1" si="77"/>
        <v>no</v>
      </c>
      <c r="Q1613" s="23" t="str" cm="1">
        <f t="array" aca="1" ref="Q1613" ca="1">_xlfn.IFS(J1613="no","no",$B$10="si","si")</f>
        <v>si</v>
      </c>
    </row>
    <row r="1614" spans="1:17" x14ac:dyDescent="0.3">
      <c r="A1614" s="63" t="s">
        <v>6492</v>
      </c>
      <c r="B1614" s="224" t="s">
        <v>44</v>
      </c>
      <c r="C1614" s="225" t="s">
        <v>6493</v>
      </c>
      <c r="D1614" s="38" t="s">
        <v>57</v>
      </c>
      <c r="E1614" s="37" t="s">
        <v>6494</v>
      </c>
      <c r="F1614" s="38" t="s">
        <v>6338</v>
      </c>
      <c r="G1614" s="39" t="s">
        <v>6495</v>
      </c>
      <c r="H1614" s="40">
        <v>43852</v>
      </c>
      <c r="I1614" s="41">
        <f>Table16[[#This Row],[Fecha 
de 
expedición]]+1461</f>
        <v>45313</v>
      </c>
      <c r="J1614" s="244" t="str">
        <f t="shared" ca="1" si="76"/>
        <v>si</v>
      </c>
      <c r="K1614" s="8" t="str">
        <f t="shared" ca="1" si="78"/>
        <v/>
      </c>
      <c r="L1614" s="8"/>
      <c r="M1614" s="8" t="str">
        <f t="shared" ca="1" si="77"/>
        <v>no</v>
      </c>
      <c r="Q1614" s="23" t="str" cm="1">
        <f t="array" aca="1" ref="Q1614" ca="1">_xlfn.IFS(J1614="no","no",$B$10="si","si")</f>
        <v>si</v>
      </c>
    </row>
    <row r="1615" spans="1:17" x14ac:dyDescent="0.3">
      <c r="A1615" s="63" t="s">
        <v>6496</v>
      </c>
      <c r="B1615" s="224" t="s">
        <v>44</v>
      </c>
      <c r="C1615" s="225" t="s">
        <v>6497</v>
      </c>
      <c r="D1615" s="38" t="s">
        <v>57</v>
      </c>
      <c r="E1615" s="37" t="s">
        <v>6498</v>
      </c>
      <c r="F1615" s="38" t="s">
        <v>53</v>
      </c>
      <c r="G1615" s="39" t="s">
        <v>6499</v>
      </c>
      <c r="H1615" s="40">
        <v>43852</v>
      </c>
      <c r="I1615" s="41">
        <f>Table16[[#This Row],[Fecha 
de 
expedición]]+1461</f>
        <v>45313</v>
      </c>
      <c r="J1615" s="244" t="str">
        <f t="shared" ca="1" si="76"/>
        <v>si</v>
      </c>
      <c r="K1615" s="8" t="str">
        <f t="shared" ca="1" si="78"/>
        <v/>
      </c>
      <c r="L1615" s="8"/>
      <c r="M1615" s="8" t="str">
        <f t="shared" ca="1" si="77"/>
        <v>no</v>
      </c>
      <c r="Q1615" s="23" t="str" cm="1">
        <f t="array" aca="1" ref="Q1615" ca="1">_xlfn.IFS(J1615="no","no",$B$10="si","si")</f>
        <v>si</v>
      </c>
    </row>
    <row r="1616" spans="1:17" x14ac:dyDescent="0.3">
      <c r="A1616" s="63" t="s">
        <v>6500</v>
      </c>
      <c r="B1616" s="224" t="s">
        <v>44</v>
      </c>
      <c r="C1616" s="225" t="s">
        <v>6501</v>
      </c>
      <c r="D1616" s="38" t="s">
        <v>57</v>
      </c>
      <c r="E1616" s="37" t="s">
        <v>6502</v>
      </c>
      <c r="F1616" s="38" t="s">
        <v>94</v>
      </c>
      <c r="G1616" s="39" t="s">
        <v>6503</v>
      </c>
      <c r="H1616" s="40">
        <v>43852</v>
      </c>
      <c r="I1616" s="41">
        <f>Table16[[#This Row],[Fecha 
de 
expedición]]+1461</f>
        <v>45313</v>
      </c>
      <c r="J1616" s="244" t="str">
        <f t="shared" ca="1" si="76"/>
        <v>si</v>
      </c>
      <c r="K1616" s="8" t="str">
        <f t="shared" ca="1" si="78"/>
        <v/>
      </c>
      <c r="L1616" s="8"/>
      <c r="M1616" s="8" t="str">
        <f t="shared" ca="1" si="77"/>
        <v>no</v>
      </c>
      <c r="Q1616" s="23" t="str" cm="1">
        <f t="array" aca="1" ref="Q1616" ca="1">_xlfn.IFS(J1616="no","no",$B$10="si","si")</f>
        <v>si</v>
      </c>
    </row>
    <row r="1617" spans="1:17" x14ac:dyDescent="0.3">
      <c r="A1617" s="63" t="s">
        <v>6504</v>
      </c>
      <c r="B1617" s="224" t="s">
        <v>44</v>
      </c>
      <c r="C1617" s="225" t="s">
        <v>6505</v>
      </c>
      <c r="D1617" s="38" t="s">
        <v>57</v>
      </c>
      <c r="E1617" s="37" t="s">
        <v>6506</v>
      </c>
      <c r="F1617" s="38" t="s">
        <v>443</v>
      </c>
      <c r="G1617" s="39" t="s">
        <v>6507</v>
      </c>
      <c r="H1617" s="40">
        <v>43852</v>
      </c>
      <c r="I1617" s="41">
        <f>Table16[[#This Row],[Fecha 
de 
expedición]]+1461</f>
        <v>45313</v>
      </c>
      <c r="J1617" s="244" t="str">
        <f t="shared" ref="J1617:J1680" ca="1" si="79">IF(I1617&gt;=TODAY(),"si","no")</f>
        <v>si</v>
      </c>
      <c r="K1617" s="8" t="str">
        <f t="shared" ca="1" si="78"/>
        <v/>
      </c>
      <c r="L1617" s="8"/>
      <c r="M1617" s="8" t="str">
        <f t="shared" ref="M1617:M1680" ca="1" si="80">IF(AND(J1617="no",$B$10="si"),"si","no")</f>
        <v>no</v>
      </c>
      <c r="Q1617" s="23" t="str" cm="1">
        <f t="array" aca="1" ref="Q1617" ca="1">_xlfn.IFS(J1617="no","no",$B$10="si","si")</f>
        <v>si</v>
      </c>
    </row>
    <row r="1618" spans="1:17" x14ac:dyDescent="0.3">
      <c r="A1618" s="63" t="s">
        <v>6508</v>
      </c>
      <c r="B1618" s="224" t="s">
        <v>44</v>
      </c>
      <c r="C1618" s="225" t="s">
        <v>6509</v>
      </c>
      <c r="D1618" s="38" t="s">
        <v>57</v>
      </c>
      <c r="E1618" s="37" t="s">
        <v>6510</v>
      </c>
      <c r="F1618" s="38" t="s">
        <v>74</v>
      </c>
      <c r="G1618" s="39" t="s">
        <v>6511</v>
      </c>
      <c r="H1618" s="40">
        <v>43852</v>
      </c>
      <c r="I1618" s="41">
        <f>Table16[[#This Row],[Fecha 
de 
expedición]]+1461</f>
        <v>45313</v>
      </c>
      <c r="J1618" s="244" t="str">
        <f t="shared" ca="1" si="79"/>
        <v>si</v>
      </c>
      <c r="K1618" s="8" t="str">
        <f t="shared" ca="1" si="78"/>
        <v/>
      </c>
      <c r="L1618" s="8"/>
      <c r="M1618" s="8" t="str">
        <f t="shared" ca="1" si="80"/>
        <v>no</v>
      </c>
      <c r="Q1618" s="23" t="str" cm="1">
        <f t="array" aca="1" ref="Q1618" ca="1">_xlfn.IFS(J1618="no","no",$B$10="si","si")</f>
        <v>si</v>
      </c>
    </row>
    <row r="1619" spans="1:17" x14ac:dyDescent="0.3">
      <c r="A1619" s="63" t="s">
        <v>6512</v>
      </c>
      <c r="B1619" s="224" t="s">
        <v>44</v>
      </c>
      <c r="C1619" s="225" t="s">
        <v>6513</v>
      </c>
      <c r="D1619" s="38" t="s">
        <v>57</v>
      </c>
      <c r="E1619" s="37" t="s">
        <v>6514</v>
      </c>
      <c r="F1619" s="38" t="s">
        <v>89</v>
      </c>
      <c r="G1619" s="39" t="s">
        <v>6515</v>
      </c>
      <c r="H1619" s="40">
        <v>43852</v>
      </c>
      <c r="I1619" s="41">
        <f>Table16[[#This Row],[Fecha 
de 
expedición]]+1461</f>
        <v>45313</v>
      </c>
      <c r="J1619" s="244" t="str">
        <f t="shared" ca="1" si="79"/>
        <v>si</v>
      </c>
      <c r="K1619" s="8" t="str">
        <f t="shared" ca="1" si="78"/>
        <v/>
      </c>
      <c r="L1619" s="8"/>
      <c r="M1619" s="8" t="str">
        <f t="shared" ca="1" si="80"/>
        <v>no</v>
      </c>
      <c r="Q1619" s="23" t="str" cm="1">
        <f t="array" aca="1" ref="Q1619" ca="1">_xlfn.IFS(J1619="no","no",$B$10="si","si")</f>
        <v>si</v>
      </c>
    </row>
    <row r="1620" spans="1:17" x14ac:dyDescent="0.3">
      <c r="A1620" s="63" t="s">
        <v>6516</v>
      </c>
      <c r="B1620" s="224" t="s">
        <v>44</v>
      </c>
      <c r="C1620" s="225" t="s">
        <v>6517</v>
      </c>
      <c r="D1620" s="38" t="s">
        <v>57</v>
      </c>
      <c r="E1620" s="37" t="s">
        <v>6518</v>
      </c>
      <c r="F1620" s="38" t="s">
        <v>74</v>
      </c>
      <c r="G1620" s="39" t="s">
        <v>6519</v>
      </c>
      <c r="H1620" s="40">
        <v>43852</v>
      </c>
      <c r="I1620" s="41">
        <f>Table16[[#This Row],[Fecha 
de 
expedición]]+1461</f>
        <v>45313</v>
      </c>
      <c r="J1620" s="244" t="str">
        <f t="shared" ca="1" si="79"/>
        <v>si</v>
      </c>
      <c r="K1620" s="8" t="str">
        <f t="shared" ca="1" si="78"/>
        <v/>
      </c>
      <c r="L1620" s="8"/>
      <c r="M1620" s="8" t="str">
        <f t="shared" ca="1" si="80"/>
        <v>no</v>
      </c>
      <c r="Q1620" s="23" t="str" cm="1">
        <f t="array" aca="1" ref="Q1620" ca="1">_xlfn.IFS(J1620="no","no",$B$10="si","si")</f>
        <v>si</v>
      </c>
    </row>
    <row r="1621" spans="1:17" x14ac:dyDescent="0.3">
      <c r="A1621" s="63" t="s">
        <v>6520</v>
      </c>
      <c r="B1621" s="224" t="s">
        <v>44</v>
      </c>
      <c r="C1621" s="225" t="s">
        <v>6521</v>
      </c>
      <c r="D1621" s="38" t="s">
        <v>57</v>
      </c>
      <c r="E1621" s="37"/>
      <c r="F1621" s="38" t="s">
        <v>53</v>
      </c>
      <c r="G1621" s="39" t="s">
        <v>6522</v>
      </c>
      <c r="H1621" s="40">
        <v>43899</v>
      </c>
      <c r="I1621" s="41">
        <f>Table16[[#This Row],[Fecha 
de 
expedición]]+1461</f>
        <v>45360</v>
      </c>
      <c r="J1621" s="244" t="str">
        <f t="shared" ca="1" si="79"/>
        <v>si</v>
      </c>
      <c r="K1621" s="8" t="str">
        <f t="shared" ca="1" si="78"/>
        <v/>
      </c>
      <c r="L1621" s="8"/>
      <c r="M1621" s="8" t="str">
        <f t="shared" ca="1" si="80"/>
        <v>no</v>
      </c>
      <c r="Q1621" s="23" t="str" cm="1">
        <f t="array" aca="1" ref="Q1621" ca="1">_xlfn.IFS(J1621="no","no",$B$10="si","si")</f>
        <v>si</v>
      </c>
    </row>
    <row r="1622" spans="1:17" x14ac:dyDescent="0.3">
      <c r="A1622" s="63" t="s">
        <v>6523</v>
      </c>
      <c r="B1622" s="224" t="s">
        <v>44</v>
      </c>
      <c r="C1622" s="225" t="s">
        <v>6524</v>
      </c>
      <c r="D1622" s="38" t="s">
        <v>57</v>
      </c>
      <c r="E1622" s="37"/>
      <c r="F1622" s="38" t="s">
        <v>168</v>
      </c>
      <c r="G1622" s="39" t="s">
        <v>6525</v>
      </c>
      <c r="H1622" s="40">
        <v>43899</v>
      </c>
      <c r="I1622" s="41">
        <f>Table16[[#This Row],[Fecha 
de 
expedición]]+1461</f>
        <v>45360</v>
      </c>
      <c r="J1622" s="244" t="str">
        <f t="shared" ca="1" si="79"/>
        <v>si</v>
      </c>
      <c r="K1622" s="8" t="str">
        <f t="shared" ca="1" si="78"/>
        <v/>
      </c>
      <c r="L1622" s="8"/>
      <c r="M1622" s="8" t="str">
        <f t="shared" ca="1" si="80"/>
        <v>no</v>
      </c>
      <c r="Q1622" s="23" t="str" cm="1">
        <f t="array" aca="1" ref="Q1622" ca="1">_xlfn.IFS(J1622="no","no",$B$10="si","si")</f>
        <v>si</v>
      </c>
    </row>
    <row r="1623" spans="1:17" x14ac:dyDescent="0.3">
      <c r="A1623" s="63" t="s">
        <v>6526</v>
      </c>
      <c r="B1623" s="224" t="s">
        <v>44</v>
      </c>
      <c r="C1623" s="225" t="s">
        <v>6527</v>
      </c>
      <c r="D1623" s="38" t="s">
        <v>57</v>
      </c>
      <c r="E1623" s="37" t="s">
        <v>6528</v>
      </c>
      <c r="F1623" s="38" t="s">
        <v>655</v>
      </c>
      <c r="G1623" s="39" t="s">
        <v>6529</v>
      </c>
      <c r="H1623" s="40">
        <v>43899</v>
      </c>
      <c r="I1623" s="41">
        <f>Table16[[#This Row],[Fecha 
de 
expedición]]+1461</f>
        <v>45360</v>
      </c>
      <c r="J1623" s="244" t="str">
        <f t="shared" ca="1" si="79"/>
        <v>si</v>
      </c>
      <c r="K1623" s="8" t="str">
        <f t="shared" ca="1" si="78"/>
        <v/>
      </c>
      <c r="L1623" s="8"/>
      <c r="M1623" s="8" t="str">
        <f t="shared" ca="1" si="80"/>
        <v>no</v>
      </c>
      <c r="Q1623" s="23" t="str" cm="1">
        <f t="array" aca="1" ref="Q1623" ca="1">_xlfn.IFS(J1623="no","no",$B$10="si","si")</f>
        <v>si</v>
      </c>
    </row>
    <row r="1624" spans="1:17" x14ac:dyDescent="0.3">
      <c r="A1624" s="61" t="s">
        <v>6530</v>
      </c>
      <c r="B1624" s="224" t="s">
        <v>44</v>
      </c>
      <c r="C1624" s="225" t="s">
        <v>6531</v>
      </c>
      <c r="D1624" s="38" t="s">
        <v>57</v>
      </c>
      <c r="E1624" s="37" t="s">
        <v>6532</v>
      </c>
      <c r="F1624" s="38" t="s">
        <v>267</v>
      </c>
      <c r="G1624" s="39" t="s">
        <v>6533</v>
      </c>
      <c r="H1624" s="40">
        <v>43899</v>
      </c>
      <c r="I1624" s="41">
        <f>Table16[[#This Row],[Fecha 
de 
expedición]]+1461</f>
        <v>45360</v>
      </c>
      <c r="J1624" s="244" t="str">
        <f t="shared" ca="1" si="79"/>
        <v>si</v>
      </c>
      <c r="K1624" s="8" t="str">
        <f t="shared" ca="1" si="78"/>
        <v/>
      </c>
      <c r="L1624" s="8"/>
      <c r="M1624" s="8" t="str">
        <f t="shared" ca="1" si="80"/>
        <v>no</v>
      </c>
      <c r="Q1624" s="23" t="str" cm="1">
        <f t="array" aca="1" ref="Q1624" ca="1">_xlfn.IFS(J1624="no","no",$B$10="si","si")</f>
        <v>si</v>
      </c>
    </row>
    <row r="1625" spans="1:17" x14ac:dyDescent="0.3">
      <c r="A1625" s="61" t="s">
        <v>6534</v>
      </c>
      <c r="B1625" s="224" t="s">
        <v>44</v>
      </c>
      <c r="C1625" s="225" t="s">
        <v>6535</v>
      </c>
      <c r="D1625" s="38" t="s">
        <v>57</v>
      </c>
      <c r="E1625" s="37" t="s">
        <v>6536</v>
      </c>
      <c r="F1625" s="38" t="s">
        <v>411</v>
      </c>
      <c r="G1625" s="39" t="s">
        <v>6537</v>
      </c>
      <c r="H1625" s="40">
        <v>43899</v>
      </c>
      <c r="I1625" s="41">
        <f>Table16[[#This Row],[Fecha 
de 
expedición]]+1461</f>
        <v>45360</v>
      </c>
      <c r="J1625" s="244" t="str">
        <f t="shared" ca="1" si="79"/>
        <v>si</v>
      </c>
      <c r="K1625" s="8" t="str">
        <f t="shared" ca="1" si="78"/>
        <v/>
      </c>
      <c r="L1625" s="8"/>
      <c r="M1625" s="8" t="str">
        <f t="shared" ca="1" si="80"/>
        <v>no</v>
      </c>
      <c r="Q1625" s="23" t="str" cm="1">
        <f t="array" aca="1" ref="Q1625" ca="1">_xlfn.IFS(J1625="no","no",$B$10="si","si")</f>
        <v>si</v>
      </c>
    </row>
    <row r="1626" spans="1:17" x14ac:dyDescent="0.3">
      <c r="A1626" s="61" t="s">
        <v>6538</v>
      </c>
      <c r="B1626" s="224" t="s">
        <v>44</v>
      </c>
      <c r="C1626" s="225" t="s">
        <v>6539</v>
      </c>
      <c r="D1626" s="38" t="s">
        <v>57</v>
      </c>
      <c r="E1626" s="37" t="s">
        <v>6540</v>
      </c>
      <c r="F1626" s="38" t="s">
        <v>74</v>
      </c>
      <c r="G1626" s="39" t="s">
        <v>6541</v>
      </c>
      <c r="H1626" s="40">
        <v>44267</v>
      </c>
      <c r="I1626" s="41">
        <f>Table16[[#This Row],[Fecha 
de 
expedición]]+1461</f>
        <v>45728</v>
      </c>
      <c r="J1626" s="244" t="str">
        <f t="shared" ca="1" si="79"/>
        <v>si</v>
      </c>
      <c r="K1626" s="8" t="str">
        <f t="shared" ca="1" si="78"/>
        <v/>
      </c>
      <c r="L1626" s="8"/>
      <c r="M1626" s="8" t="str">
        <f t="shared" ca="1" si="80"/>
        <v>no</v>
      </c>
      <c r="Q1626" s="23" t="str" cm="1">
        <f t="array" aca="1" ref="Q1626" ca="1">_xlfn.IFS(J1626="no","no",$B$10="si","si")</f>
        <v>si</v>
      </c>
    </row>
    <row r="1627" spans="1:17" x14ac:dyDescent="0.3">
      <c r="A1627" s="61" t="s">
        <v>6542</v>
      </c>
      <c r="B1627" s="224" t="s">
        <v>44</v>
      </c>
      <c r="C1627" s="225" t="s">
        <v>6543</v>
      </c>
      <c r="D1627" s="38" t="s">
        <v>46</v>
      </c>
      <c r="E1627" s="37" t="s">
        <v>6544</v>
      </c>
      <c r="F1627" s="38" t="s">
        <v>53</v>
      </c>
      <c r="G1627" s="39" t="s">
        <v>6545</v>
      </c>
      <c r="H1627" s="40">
        <v>44267</v>
      </c>
      <c r="I1627" s="41">
        <f>Table16[[#This Row],[Fecha 
de 
expedición]]+1461</f>
        <v>45728</v>
      </c>
      <c r="J1627" s="244" t="str">
        <f t="shared" ca="1" si="79"/>
        <v>si</v>
      </c>
      <c r="K1627" s="8" t="str">
        <f t="shared" ca="1" si="78"/>
        <v/>
      </c>
      <c r="L1627" s="8"/>
      <c r="M1627" s="8" t="str">
        <f t="shared" ca="1" si="80"/>
        <v>no</v>
      </c>
      <c r="Q1627" s="23" t="str" cm="1">
        <f t="array" aca="1" ref="Q1627" ca="1">_xlfn.IFS(J1627="no","no",$B$10="si","si")</f>
        <v>si</v>
      </c>
    </row>
    <row r="1628" spans="1:17" x14ac:dyDescent="0.3">
      <c r="A1628" s="61" t="s">
        <v>6546</v>
      </c>
      <c r="B1628" s="224" t="s">
        <v>44</v>
      </c>
      <c r="C1628" s="225" t="s">
        <v>6547</v>
      </c>
      <c r="D1628" s="38" t="s">
        <v>57</v>
      </c>
      <c r="E1628" s="37" t="s">
        <v>6548</v>
      </c>
      <c r="F1628" s="38" t="s">
        <v>443</v>
      </c>
      <c r="G1628" s="39" t="s">
        <v>6549</v>
      </c>
      <c r="H1628" s="40">
        <v>44267</v>
      </c>
      <c r="I1628" s="41">
        <f>Table16[[#This Row],[Fecha 
de 
expedición]]+1461</f>
        <v>45728</v>
      </c>
      <c r="J1628" s="244" t="str">
        <f t="shared" ca="1" si="79"/>
        <v>si</v>
      </c>
      <c r="K1628" s="8" t="str">
        <f t="shared" ca="1" si="78"/>
        <v/>
      </c>
      <c r="L1628" s="8"/>
      <c r="M1628" s="8" t="str">
        <f t="shared" ca="1" si="80"/>
        <v>no</v>
      </c>
      <c r="Q1628" s="23" t="str" cm="1">
        <f t="array" aca="1" ref="Q1628" ca="1">_xlfn.IFS(J1628="no","no",$B$10="si","si")</f>
        <v>si</v>
      </c>
    </row>
    <row r="1629" spans="1:17" x14ac:dyDescent="0.3">
      <c r="A1629" s="61" t="s">
        <v>6550</v>
      </c>
      <c r="B1629" s="224" t="s">
        <v>44</v>
      </c>
      <c r="C1629" s="225" t="s">
        <v>6551</v>
      </c>
      <c r="D1629" s="38" t="s">
        <v>57</v>
      </c>
      <c r="E1629" s="37" t="s">
        <v>6552</v>
      </c>
      <c r="F1629" s="38" t="s">
        <v>114</v>
      </c>
      <c r="G1629" s="39" t="s">
        <v>6553</v>
      </c>
      <c r="H1629" s="40">
        <v>44267</v>
      </c>
      <c r="I1629" s="41">
        <f>Table16[[#This Row],[Fecha 
de 
expedición]]+1461</f>
        <v>45728</v>
      </c>
      <c r="J1629" s="244" t="str">
        <f t="shared" ca="1" si="79"/>
        <v>si</v>
      </c>
      <c r="K1629" s="8" t="str">
        <f t="shared" ca="1" si="78"/>
        <v/>
      </c>
      <c r="L1629" s="8"/>
      <c r="M1629" s="8" t="str">
        <f t="shared" ca="1" si="80"/>
        <v>no</v>
      </c>
      <c r="Q1629" s="23" t="str" cm="1">
        <f t="array" aca="1" ref="Q1629" ca="1">_xlfn.IFS(J1629="no","no",$B$10="si","si")</f>
        <v>si</v>
      </c>
    </row>
    <row r="1630" spans="1:17" x14ac:dyDescent="0.3">
      <c r="A1630" s="61" t="s">
        <v>6554</v>
      </c>
      <c r="B1630" s="224" t="s">
        <v>44</v>
      </c>
      <c r="C1630" s="225" t="s">
        <v>6555</v>
      </c>
      <c r="D1630" s="38" t="s">
        <v>57</v>
      </c>
      <c r="E1630" s="37" t="s">
        <v>6556</v>
      </c>
      <c r="F1630" s="38" t="s">
        <v>606</v>
      </c>
      <c r="G1630" s="39" t="s">
        <v>6557</v>
      </c>
      <c r="H1630" s="40">
        <v>44267</v>
      </c>
      <c r="I1630" s="41">
        <f>Table16[[#This Row],[Fecha 
de 
expedición]]+1461</f>
        <v>45728</v>
      </c>
      <c r="J1630" s="244" t="str">
        <f t="shared" ca="1" si="79"/>
        <v>si</v>
      </c>
      <c r="K1630" s="8" t="str">
        <f t="shared" ca="1" si="78"/>
        <v/>
      </c>
      <c r="L1630" s="8"/>
      <c r="M1630" s="8" t="str">
        <f t="shared" ca="1" si="80"/>
        <v>no</v>
      </c>
      <c r="Q1630" s="23" t="str" cm="1">
        <f t="array" aca="1" ref="Q1630" ca="1">_xlfn.IFS(J1630="no","no",$B$10="si","si")</f>
        <v>si</v>
      </c>
    </row>
    <row r="1631" spans="1:17" x14ac:dyDescent="0.3">
      <c r="A1631" s="61" t="s">
        <v>6558</v>
      </c>
      <c r="B1631" s="224" t="s">
        <v>44</v>
      </c>
      <c r="C1631" s="225" t="s">
        <v>6559</v>
      </c>
      <c r="D1631" s="38" t="s">
        <v>57</v>
      </c>
      <c r="E1631" s="37" t="s">
        <v>6560</v>
      </c>
      <c r="F1631" s="38" t="s">
        <v>844</v>
      </c>
      <c r="G1631" s="39" t="s">
        <v>6561</v>
      </c>
      <c r="H1631" s="40">
        <v>44267</v>
      </c>
      <c r="I1631" s="41">
        <f>Table16[[#This Row],[Fecha 
de 
expedición]]+1461</f>
        <v>45728</v>
      </c>
      <c r="J1631" s="244" t="str">
        <f t="shared" ca="1" si="79"/>
        <v>si</v>
      </c>
      <c r="K1631" s="8" t="str">
        <f t="shared" ref="K1631:K1694" ca="1" si="81">IF(ABS(_xlfn.DAYS(TODAY(),I1631))&lt;$B$9,"Debe renovar licencia luego de curso de 8 horas","")</f>
        <v/>
      </c>
      <c r="L1631" s="8"/>
      <c r="M1631" s="8" t="str">
        <f t="shared" ca="1" si="80"/>
        <v>no</v>
      </c>
      <c r="Q1631" s="23" t="str" cm="1">
        <f t="array" aca="1" ref="Q1631" ca="1">_xlfn.IFS(J1631="no","no",$B$10="si","si")</f>
        <v>si</v>
      </c>
    </row>
    <row r="1632" spans="1:17" x14ac:dyDescent="0.3">
      <c r="A1632" s="61" t="s">
        <v>6562</v>
      </c>
      <c r="B1632" s="224" t="s">
        <v>44</v>
      </c>
      <c r="C1632" s="225" t="s">
        <v>6563</v>
      </c>
      <c r="D1632" s="38" t="s">
        <v>57</v>
      </c>
      <c r="E1632" s="37" t="s">
        <v>6564</v>
      </c>
      <c r="F1632" s="38" t="s">
        <v>124</v>
      </c>
      <c r="G1632" s="39" t="s">
        <v>6565</v>
      </c>
      <c r="H1632" s="40">
        <v>44267</v>
      </c>
      <c r="I1632" s="41">
        <f>Table16[[#This Row],[Fecha 
de 
expedición]]+1461</f>
        <v>45728</v>
      </c>
      <c r="J1632" s="244" t="str">
        <f t="shared" ca="1" si="79"/>
        <v>si</v>
      </c>
      <c r="K1632" s="8" t="str">
        <f t="shared" ca="1" si="81"/>
        <v/>
      </c>
      <c r="L1632" s="8"/>
      <c r="M1632" s="8" t="str">
        <f t="shared" ca="1" si="80"/>
        <v>no</v>
      </c>
      <c r="Q1632" s="23" t="str" cm="1">
        <f t="array" aca="1" ref="Q1632" ca="1">_xlfn.IFS(J1632="no","no",$B$10="si","si")</f>
        <v>si</v>
      </c>
    </row>
    <row r="1633" spans="1:17" x14ac:dyDescent="0.3">
      <c r="A1633" s="61" t="s">
        <v>6566</v>
      </c>
      <c r="B1633" s="224" t="s">
        <v>44</v>
      </c>
      <c r="C1633" s="225" t="s">
        <v>6567</v>
      </c>
      <c r="D1633" s="38" t="s">
        <v>57</v>
      </c>
      <c r="E1633" s="37" t="s">
        <v>6568</v>
      </c>
      <c r="F1633" s="38" t="s">
        <v>835</v>
      </c>
      <c r="G1633" s="39" t="s">
        <v>6569</v>
      </c>
      <c r="H1633" s="40">
        <v>44267</v>
      </c>
      <c r="I1633" s="41">
        <f>Table16[[#This Row],[Fecha 
de 
expedición]]+1461</f>
        <v>45728</v>
      </c>
      <c r="J1633" s="244" t="str">
        <f t="shared" ca="1" si="79"/>
        <v>si</v>
      </c>
      <c r="K1633" s="8" t="str">
        <f t="shared" ca="1" si="81"/>
        <v/>
      </c>
      <c r="L1633" s="8"/>
      <c r="M1633" s="8" t="str">
        <f t="shared" ca="1" si="80"/>
        <v>no</v>
      </c>
      <c r="Q1633" s="23" t="str" cm="1">
        <f t="array" aca="1" ref="Q1633" ca="1">_xlfn.IFS(J1633="no","no",$B$10="si","si")</f>
        <v>si</v>
      </c>
    </row>
    <row r="1634" spans="1:17" x14ac:dyDescent="0.3">
      <c r="A1634" s="61" t="s">
        <v>6570</v>
      </c>
      <c r="B1634" s="224" t="s">
        <v>44</v>
      </c>
      <c r="C1634" s="225" t="s">
        <v>6571</v>
      </c>
      <c r="D1634" s="38" t="s">
        <v>57</v>
      </c>
      <c r="E1634" s="37" t="s">
        <v>6572</v>
      </c>
      <c r="F1634" s="38" t="s">
        <v>453</v>
      </c>
      <c r="G1634" s="39" t="s">
        <v>6573</v>
      </c>
      <c r="H1634" s="40">
        <v>44270</v>
      </c>
      <c r="I1634" s="41">
        <f>Table16[[#This Row],[Fecha 
de 
expedición]]+1461</f>
        <v>45731</v>
      </c>
      <c r="J1634" s="244" t="str">
        <f t="shared" ca="1" si="79"/>
        <v>si</v>
      </c>
      <c r="K1634" s="8" t="str">
        <f t="shared" ca="1" si="81"/>
        <v/>
      </c>
      <c r="L1634" s="8"/>
      <c r="M1634" s="8" t="str">
        <f t="shared" ca="1" si="80"/>
        <v>no</v>
      </c>
      <c r="Q1634" s="23" t="str" cm="1">
        <f t="array" aca="1" ref="Q1634" ca="1">_xlfn.IFS(J1634="no","no",$B$10="si","si")</f>
        <v>si</v>
      </c>
    </row>
    <row r="1635" spans="1:17" x14ac:dyDescent="0.3">
      <c r="A1635" s="61" t="s">
        <v>6574</v>
      </c>
      <c r="B1635" s="224" t="s">
        <v>44</v>
      </c>
      <c r="C1635" s="225" t="s">
        <v>6575</v>
      </c>
      <c r="D1635" s="38" t="s">
        <v>57</v>
      </c>
      <c r="E1635" s="37" t="s">
        <v>6576</v>
      </c>
      <c r="F1635" s="38" t="s">
        <v>555</v>
      </c>
      <c r="G1635" s="39" t="s">
        <v>6577</v>
      </c>
      <c r="H1635" s="40">
        <v>44331</v>
      </c>
      <c r="I1635" s="41">
        <f>Table16[[#This Row],[Fecha 
de 
expedición]]+1461</f>
        <v>45792</v>
      </c>
      <c r="J1635" s="244" t="str">
        <f t="shared" ca="1" si="79"/>
        <v>si</v>
      </c>
      <c r="K1635" s="8" t="str">
        <f t="shared" ca="1" si="81"/>
        <v/>
      </c>
      <c r="L1635" s="8"/>
      <c r="M1635" s="8" t="str">
        <f t="shared" ca="1" si="80"/>
        <v>no</v>
      </c>
      <c r="Q1635" s="23" t="str" cm="1">
        <f t="array" aca="1" ref="Q1635" ca="1">_xlfn.IFS(J1635="no","no",$B$10="si","si")</f>
        <v>si</v>
      </c>
    </row>
    <row r="1636" spans="1:17" x14ac:dyDescent="0.3">
      <c r="A1636" s="61" t="s">
        <v>6578</v>
      </c>
      <c r="B1636" s="224" t="s">
        <v>44</v>
      </c>
      <c r="C1636" s="225" t="s">
        <v>6579</v>
      </c>
      <c r="D1636" s="38" t="s">
        <v>57</v>
      </c>
      <c r="E1636" s="37" t="s">
        <v>6580</v>
      </c>
      <c r="F1636" s="38" t="s">
        <v>74</v>
      </c>
      <c r="G1636" s="39" t="s">
        <v>6581</v>
      </c>
      <c r="H1636" s="40">
        <v>44331</v>
      </c>
      <c r="I1636" s="41">
        <f>Table16[[#This Row],[Fecha 
de 
expedición]]+1461</f>
        <v>45792</v>
      </c>
      <c r="J1636" s="244" t="str">
        <f t="shared" ca="1" si="79"/>
        <v>si</v>
      </c>
      <c r="K1636" s="8" t="str">
        <f t="shared" ca="1" si="81"/>
        <v/>
      </c>
      <c r="L1636" s="8"/>
      <c r="M1636" s="8" t="str">
        <f t="shared" ca="1" si="80"/>
        <v>no</v>
      </c>
      <c r="Q1636" s="23" t="str" cm="1">
        <f t="array" aca="1" ref="Q1636" ca="1">_xlfn.IFS(J1636="no","no",$B$10="si","si")</f>
        <v>si</v>
      </c>
    </row>
    <row r="1637" spans="1:17" x14ac:dyDescent="0.3">
      <c r="A1637" s="61" t="s">
        <v>6582</v>
      </c>
      <c r="B1637" s="224" t="s">
        <v>44</v>
      </c>
      <c r="C1637" s="225" t="s">
        <v>6583</v>
      </c>
      <c r="D1637" s="38" t="s">
        <v>57</v>
      </c>
      <c r="E1637" s="37" t="s">
        <v>6584</v>
      </c>
      <c r="F1637" s="38" t="s">
        <v>425</v>
      </c>
      <c r="G1637" s="39" t="s">
        <v>6585</v>
      </c>
      <c r="H1637" s="40">
        <v>44331</v>
      </c>
      <c r="I1637" s="41">
        <f>Table16[[#This Row],[Fecha 
de 
expedición]]+1461</f>
        <v>45792</v>
      </c>
      <c r="J1637" s="244" t="str">
        <f t="shared" ca="1" si="79"/>
        <v>si</v>
      </c>
      <c r="K1637" s="8" t="str">
        <f t="shared" ca="1" si="81"/>
        <v/>
      </c>
      <c r="L1637" s="8"/>
      <c r="M1637" s="8" t="str">
        <f t="shared" ca="1" si="80"/>
        <v>no</v>
      </c>
      <c r="Q1637" s="23" t="str" cm="1">
        <f t="array" aca="1" ref="Q1637" ca="1">_xlfn.IFS(J1637="no","no",$B$10="si","si")</f>
        <v>si</v>
      </c>
    </row>
    <row r="1638" spans="1:17" x14ac:dyDescent="0.3">
      <c r="A1638" s="61" t="s">
        <v>6586</v>
      </c>
      <c r="B1638" s="224" t="s">
        <v>44</v>
      </c>
      <c r="C1638" s="225" t="s">
        <v>6587</v>
      </c>
      <c r="D1638" s="38" t="s">
        <v>57</v>
      </c>
      <c r="E1638" s="37" t="s">
        <v>6588</v>
      </c>
      <c r="F1638" s="38" t="s">
        <v>53</v>
      </c>
      <c r="G1638" s="39" t="s">
        <v>6589</v>
      </c>
      <c r="H1638" s="40">
        <v>44331</v>
      </c>
      <c r="I1638" s="41">
        <f>Table16[[#This Row],[Fecha 
de 
expedición]]+1461</f>
        <v>45792</v>
      </c>
      <c r="J1638" s="244" t="str">
        <f t="shared" ca="1" si="79"/>
        <v>si</v>
      </c>
      <c r="K1638" s="8" t="str">
        <f t="shared" ca="1" si="81"/>
        <v/>
      </c>
      <c r="L1638" s="8"/>
      <c r="M1638" s="8" t="str">
        <f t="shared" ca="1" si="80"/>
        <v>no</v>
      </c>
      <c r="Q1638" s="23" t="str" cm="1">
        <f t="array" aca="1" ref="Q1638" ca="1">_xlfn.IFS(J1638="no","no",$B$10="si","si")</f>
        <v>si</v>
      </c>
    </row>
    <row r="1639" spans="1:17" x14ac:dyDescent="0.3">
      <c r="A1639" s="61" t="s">
        <v>6590</v>
      </c>
      <c r="B1639" s="224" t="s">
        <v>44</v>
      </c>
      <c r="C1639" s="225" t="s">
        <v>6591</v>
      </c>
      <c r="D1639" s="38" t="s">
        <v>57</v>
      </c>
      <c r="E1639" s="37" t="s">
        <v>6592</v>
      </c>
      <c r="F1639" s="38" t="s">
        <v>155</v>
      </c>
      <c r="G1639" s="39" t="s">
        <v>6593</v>
      </c>
      <c r="H1639" s="40">
        <v>44331</v>
      </c>
      <c r="I1639" s="41">
        <f>Table16[[#This Row],[Fecha 
de 
expedición]]+1461</f>
        <v>45792</v>
      </c>
      <c r="J1639" s="244" t="str">
        <f t="shared" ca="1" si="79"/>
        <v>si</v>
      </c>
      <c r="K1639" s="8" t="str">
        <f t="shared" ca="1" si="81"/>
        <v/>
      </c>
      <c r="L1639" s="8"/>
      <c r="M1639" s="8" t="str">
        <f t="shared" ca="1" si="80"/>
        <v>no</v>
      </c>
      <c r="Q1639" s="23" t="str" cm="1">
        <f t="array" aca="1" ref="Q1639" ca="1">_xlfn.IFS(J1639="no","no",$B$10="si","si")</f>
        <v>si</v>
      </c>
    </row>
    <row r="1640" spans="1:17" x14ac:dyDescent="0.3">
      <c r="A1640" s="61" t="s">
        <v>6594</v>
      </c>
      <c r="B1640" s="224" t="s">
        <v>44</v>
      </c>
      <c r="C1640" s="225" t="s">
        <v>6595</v>
      </c>
      <c r="D1640" s="38" t="s">
        <v>46</v>
      </c>
      <c r="E1640" s="37" t="s">
        <v>6596</v>
      </c>
      <c r="F1640" s="38" t="s">
        <v>114</v>
      </c>
      <c r="G1640" s="39" t="s">
        <v>6597</v>
      </c>
      <c r="H1640" s="40">
        <v>44331</v>
      </c>
      <c r="I1640" s="41">
        <f>Table16[[#This Row],[Fecha 
de 
expedición]]+1461</f>
        <v>45792</v>
      </c>
      <c r="J1640" s="244" t="str">
        <f t="shared" ca="1" si="79"/>
        <v>si</v>
      </c>
      <c r="K1640" s="8" t="str">
        <f t="shared" ca="1" si="81"/>
        <v/>
      </c>
      <c r="L1640" s="8"/>
      <c r="M1640" s="8" t="str">
        <f t="shared" ca="1" si="80"/>
        <v>no</v>
      </c>
      <c r="Q1640" s="23" t="str" cm="1">
        <f t="array" aca="1" ref="Q1640" ca="1">_xlfn.IFS(J1640="no","no",$B$10="si","si")</f>
        <v>si</v>
      </c>
    </row>
    <row r="1641" spans="1:17" x14ac:dyDescent="0.3">
      <c r="A1641" s="61" t="s">
        <v>6598</v>
      </c>
      <c r="B1641" s="224" t="s">
        <v>44</v>
      </c>
      <c r="C1641" s="225" t="s">
        <v>6599</v>
      </c>
      <c r="D1641" s="38" t="s">
        <v>46</v>
      </c>
      <c r="E1641" s="37" t="s">
        <v>6600</v>
      </c>
      <c r="F1641" s="38" t="s">
        <v>1035</v>
      </c>
      <c r="G1641" s="39" t="s">
        <v>6601</v>
      </c>
      <c r="H1641" s="40">
        <v>44331</v>
      </c>
      <c r="I1641" s="41">
        <f>Table16[[#This Row],[Fecha 
de 
expedición]]+1461</f>
        <v>45792</v>
      </c>
      <c r="J1641" s="244" t="str">
        <f t="shared" ca="1" si="79"/>
        <v>si</v>
      </c>
      <c r="K1641" s="8" t="str">
        <f t="shared" ca="1" si="81"/>
        <v/>
      </c>
      <c r="L1641" s="8"/>
      <c r="M1641" s="8" t="str">
        <f t="shared" ca="1" si="80"/>
        <v>no</v>
      </c>
      <c r="Q1641" s="23" t="str" cm="1">
        <f t="array" aca="1" ref="Q1641" ca="1">_xlfn.IFS(J1641="no","no",$B$10="si","si")</f>
        <v>si</v>
      </c>
    </row>
    <row r="1642" spans="1:17" x14ac:dyDescent="0.3">
      <c r="A1642" s="61" t="s">
        <v>6602</v>
      </c>
      <c r="B1642" s="224" t="s">
        <v>44</v>
      </c>
      <c r="C1642" s="225" t="s">
        <v>6603</v>
      </c>
      <c r="D1642" s="38" t="s">
        <v>46</v>
      </c>
      <c r="E1642" s="37" t="s">
        <v>6604</v>
      </c>
      <c r="F1642" s="38" t="s">
        <v>402</v>
      </c>
      <c r="G1642" s="39" t="s">
        <v>6605</v>
      </c>
      <c r="H1642" s="40">
        <v>44331</v>
      </c>
      <c r="I1642" s="41">
        <f>Table16[[#This Row],[Fecha 
de 
expedición]]+1461</f>
        <v>45792</v>
      </c>
      <c r="J1642" s="244" t="str">
        <f t="shared" ca="1" si="79"/>
        <v>si</v>
      </c>
      <c r="K1642" s="8" t="str">
        <f t="shared" ca="1" si="81"/>
        <v/>
      </c>
      <c r="L1642" s="8"/>
      <c r="M1642" s="8" t="str">
        <f t="shared" ca="1" si="80"/>
        <v>no</v>
      </c>
      <c r="Q1642" s="23" t="str" cm="1">
        <f t="array" aca="1" ref="Q1642" ca="1">_xlfn.IFS(J1642="no","no",$B$10="si","si")</f>
        <v>si</v>
      </c>
    </row>
    <row r="1643" spans="1:17" x14ac:dyDescent="0.3">
      <c r="A1643" s="61" t="s">
        <v>6606</v>
      </c>
      <c r="B1643" s="224" t="s">
        <v>44</v>
      </c>
      <c r="C1643" s="225" t="s">
        <v>6607</v>
      </c>
      <c r="D1643" s="38" t="s">
        <v>57</v>
      </c>
      <c r="E1643" s="37" t="s">
        <v>6608</v>
      </c>
      <c r="F1643" s="38" t="s">
        <v>74</v>
      </c>
      <c r="G1643" s="39" t="s">
        <v>6609</v>
      </c>
      <c r="H1643" s="40">
        <v>44331</v>
      </c>
      <c r="I1643" s="41">
        <f>Table16[[#This Row],[Fecha 
de 
expedición]]+1461</f>
        <v>45792</v>
      </c>
      <c r="J1643" s="244" t="str">
        <f t="shared" ca="1" si="79"/>
        <v>si</v>
      </c>
      <c r="K1643" s="8" t="str">
        <f t="shared" ca="1" si="81"/>
        <v/>
      </c>
      <c r="L1643" s="8"/>
      <c r="M1643" s="8" t="str">
        <f t="shared" ca="1" si="80"/>
        <v>no</v>
      </c>
      <c r="Q1643" s="23" t="str" cm="1">
        <f t="array" aca="1" ref="Q1643" ca="1">_xlfn.IFS(J1643="no","no",$B$10="si","si")</f>
        <v>si</v>
      </c>
    </row>
    <row r="1644" spans="1:17" x14ac:dyDescent="0.3">
      <c r="A1644" s="61" t="s">
        <v>6610</v>
      </c>
      <c r="B1644" s="224" t="s">
        <v>44</v>
      </c>
      <c r="C1644" s="225" t="s">
        <v>6611</v>
      </c>
      <c r="D1644" s="38" t="s">
        <v>57</v>
      </c>
      <c r="E1644" s="37" t="s">
        <v>6612</v>
      </c>
      <c r="F1644" s="38" t="s">
        <v>185</v>
      </c>
      <c r="G1644" s="39" t="s">
        <v>6613</v>
      </c>
      <c r="H1644" s="40">
        <v>44331</v>
      </c>
      <c r="I1644" s="41">
        <f>Table16[[#This Row],[Fecha 
de 
expedición]]+1461</f>
        <v>45792</v>
      </c>
      <c r="J1644" s="244" t="str">
        <f t="shared" ca="1" si="79"/>
        <v>si</v>
      </c>
      <c r="K1644" s="8" t="str">
        <f t="shared" ca="1" si="81"/>
        <v/>
      </c>
      <c r="L1644" s="8"/>
      <c r="M1644" s="8" t="str">
        <f t="shared" ca="1" si="80"/>
        <v>no</v>
      </c>
      <c r="Q1644" s="23" t="str" cm="1">
        <f t="array" aca="1" ref="Q1644" ca="1">_xlfn.IFS(J1644="no","no",$B$10="si","si")</f>
        <v>si</v>
      </c>
    </row>
    <row r="1645" spans="1:17" x14ac:dyDescent="0.3">
      <c r="A1645" s="61" t="s">
        <v>6614</v>
      </c>
      <c r="B1645" s="224" t="s">
        <v>44</v>
      </c>
      <c r="C1645" s="225" t="s">
        <v>6615</v>
      </c>
      <c r="D1645" s="38" t="s">
        <v>57</v>
      </c>
      <c r="E1645" s="37" t="s">
        <v>6616</v>
      </c>
      <c r="F1645" s="38" t="s">
        <v>924</v>
      </c>
      <c r="G1645" s="39" t="s">
        <v>6617</v>
      </c>
      <c r="H1645" s="40">
        <v>44331</v>
      </c>
      <c r="I1645" s="41">
        <f>Table16[[#This Row],[Fecha 
de 
expedición]]+1461</f>
        <v>45792</v>
      </c>
      <c r="J1645" s="244" t="str">
        <f t="shared" ca="1" si="79"/>
        <v>si</v>
      </c>
      <c r="K1645" s="8" t="str">
        <f t="shared" ca="1" si="81"/>
        <v/>
      </c>
      <c r="L1645" s="8"/>
      <c r="M1645" s="8" t="str">
        <f t="shared" ca="1" si="80"/>
        <v>no</v>
      </c>
      <c r="Q1645" s="23" t="str" cm="1">
        <f t="array" aca="1" ref="Q1645" ca="1">_xlfn.IFS(J1645="no","no",$B$10="si","si")</f>
        <v>si</v>
      </c>
    </row>
    <row r="1646" spans="1:17" x14ac:dyDescent="0.3">
      <c r="A1646" s="61" t="s">
        <v>6618</v>
      </c>
      <c r="B1646" s="224" t="s">
        <v>44</v>
      </c>
      <c r="C1646" s="225" t="s">
        <v>6619</v>
      </c>
      <c r="D1646" s="38" t="s">
        <v>57</v>
      </c>
      <c r="E1646" s="37" t="s">
        <v>6620</v>
      </c>
      <c r="F1646" s="38" t="s">
        <v>3170</v>
      </c>
      <c r="G1646" s="39" t="s">
        <v>6621</v>
      </c>
      <c r="H1646" s="40">
        <v>44331</v>
      </c>
      <c r="I1646" s="41">
        <f>Table16[[#This Row],[Fecha 
de 
expedición]]+1461</f>
        <v>45792</v>
      </c>
      <c r="J1646" s="244" t="str">
        <f t="shared" ca="1" si="79"/>
        <v>si</v>
      </c>
      <c r="K1646" s="8" t="str">
        <f t="shared" ca="1" si="81"/>
        <v/>
      </c>
      <c r="L1646" s="8"/>
      <c r="M1646" s="8" t="str">
        <f t="shared" ca="1" si="80"/>
        <v>no</v>
      </c>
      <c r="Q1646" s="23" t="str" cm="1">
        <f t="array" aca="1" ref="Q1646" ca="1">_xlfn.IFS(J1646="no","no",$B$10="si","si")</f>
        <v>si</v>
      </c>
    </row>
    <row r="1647" spans="1:17" x14ac:dyDescent="0.3">
      <c r="A1647" s="61" t="s">
        <v>6622</v>
      </c>
      <c r="B1647" s="224" t="s">
        <v>44</v>
      </c>
      <c r="C1647" s="225" t="s">
        <v>6623</v>
      </c>
      <c r="D1647" s="38" t="s">
        <v>46</v>
      </c>
      <c r="E1647" s="37" t="s">
        <v>6624</v>
      </c>
      <c r="F1647" s="38" t="s">
        <v>74</v>
      </c>
      <c r="G1647" s="39" t="s">
        <v>6625</v>
      </c>
      <c r="H1647" s="40">
        <v>44280</v>
      </c>
      <c r="I1647" s="41">
        <f>Table16[[#This Row],[Fecha 
de 
expedición]]+1461</f>
        <v>45741</v>
      </c>
      <c r="J1647" s="244" t="str">
        <f t="shared" ca="1" si="79"/>
        <v>si</v>
      </c>
      <c r="K1647" s="8" t="str">
        <f t="shared" ca="1" si="81"/>
        <v/>
      </c>
      <c r="L1647" s="8"/>
      <c r="M1647" s="8" t="str">
        <f t="shared" ca="1" si="80"/>
        <v>no</v>
      </c>
      <c r="Q1647" s="23" t="str" cm="1">
        <f t="array" aca="1" ref="Q1647" ca="1">_xlfn.IFS(J1647="no","no",$B$10="si","si")</f>
        <v>si</v>
      </c>
    </row>
    <row r="1648" spans="1:17" x14ac:dyDescent="0.3">
      <c r="A1648" s="61" t="s">
        <v>6626</v>
      </c>
      <c r="B1648" s="224" t="s">
        <v>44</v>
      </c>
      <c r="C1648" s="225" t="s">
        <v>6627</v>
      </c>
      <c r="D1648" s="38" t="s">
        <v>57</v>
      </c>
      <c r="E1648" s="37" t="s">
        <v>6628</v>
      </c>
      <c r="F1648" s="38" t="s">
        <v>453</v>
      </c>
      <c r="G1648" s="39" t="s">
        <v>6629</v>
      </c>
      <c r="H1648" s="40">
        <v>44331</v>
      </c>
      <c r="I1648" s="41">
        <f>Table16[[#This Row],[Fecha 
de 
expedición]]+1461</f>
        <v>45792</v>
      </c>
      <c r="J1648" s="244" t="str">
        <f t="shared" ca="1" si="79"/>
        <v>si</v>
      </c>
      <c r="K1648" s="8" t="str">
        <f t="shared" ca="1" si="81"/>
        <v/>
      </c>
      <c r="L1648" s="8"/>
      <c r="M1648" s="8" t="str">
        <f t="shared" ca="1" si="80"/>
        <v>no</v>
      </c>
      <c r="Q1648" s="23" t="str" cm="1">
        <f t="array" aca="1" ref="Q1648" ca="1">_xlfn.IFS(J1648="no","no",$B$10="si","si")</f>
        <v>si</v>
      </c>
    </row>
    <row r="1649" spans="1:17" x14ac:dyDescent="0.3">
      <c r="A1649" s="61" t="s">
        <v>6630</v>
      </c>
      <c r="B1649" s="224" t="s">
        <v>44</v>
      </c>
      <c r="C1649" s="225" t="s">
        <v>6631</v>
      </c>
      <c r="D1649" s="38" t="s">
        <v>46</v>
      </c>
      <c r="E1649" s="37" t="s">
        <v>6632</v>
      </c>
      <c r="F1649" s="38" t="s">
        <v>74</v>
      </c>
      <c r="G1649" s="39" t="s">
        <v>6633</v>
      </c>
      <c r="H1649" s="40">
        <v>44331</v>
      </c>
      <c r="I1649" s="41">
        <f>Table16[[#This Row],[Fecha 
de 
expedición]]+1461</f>
        <v>45792</v>
      </c>
      <c r="J1649" s="244" t="str">
        <f t="shared" ca="1" si="79"/>
        <v>si</v>
      </c>
      <c r="K1649" s="8" t="str">
        <f t="shared" ca="1" si="81"/>
        <v/>
      </c>
      <c r="L1649" s="8"/>
      <c r="M1649" s="8" t="str">
        <f t="shared" ca="1" si="80"/>
        <v>no</v>
      </c>
      <c r="Q1649" s="23" t="str" cm="1">
        <f t="array" aca="1" ref="Q1649" ca="1">_xlfn.IFS(J1649="no","no",$B$10="si","si")</f>
        <v>si</v>
      </c>
    </row>
    <row r="1650" spans="1:17" x14ac:dyDescent="0.3">
      <c r="A1650" s="61" t="s">
        <v>6634</v>
      </c>
      <c r="B1650" s="224" t="s">
        <v>44</v>
      </c>
      <c r="C1650" s="225" t="s">
        <v>6635</v>
      </c>
      <c r="D1650" s="38" t="s">
        <v>57</v>
      </c>
      <c r="E1650" s="37" t="s">
        <v>6636</v>
      </c>
      <c r="F1650" s="38" t="s">
        <v>443</v>
      </c>
      <c r="G1650" s="39" t="s">
        <v>6637</v>
      </c>
      <c r="H1650" s="40">
        <v>44331</v>
      </c>
      <c r="I1650" s="41">
        <f>Table16[[#This Row],[Fecha 
de 
expedición]]+1461</f>
        <v>45792</v>
      </c>
      <c r="J1650" s="244" t="str">
        <f t="shared" ca="1" si="79"/>
        <v>si</v>
      </c>
      <c r="K1650" s="8" t="str">
        <f t="shared" ca="1" si="81"/>
        <v/>
      </c>
      <c r="L1650" s="8"/>
      <c r="M1650" s="8" t="str">
        <f t="shared" ca="1" si="80"/>
        <v>no</v>
      </c>
      <c r="Q1650" s="23" t="str" cm="1">
        <f t="array" aca="1" ref="Q1650" ca="1">_xlfn.IFS(J1650="no","no",$B$10="si","si")</f>
        <v>si</v>
      </c>
    </row>
    <row r="1651" spans="1:17" x14ac:dyDescent="0.3">
      <c r="A1651" s="61" t="s">
        <v>6638</v>
      </c>
      <c r="B1651" s="224" t="s">
        <v>44</v>
      </c>
      <c r="C1651" s="225" t="s">
        <v>6639</v>
      </c>
      <c r="D1651" s="38" t="s">
        <v>57</v>
      </c>
      <c r="E1651" s="37" t="s">
        <v>6640</v>
      </c>
      <c r="F1651" s="38" t="s">
        <v>443</v>
      </c>
      <c r="G1651" s="39" t="s">
        <v>6641</v>
      </c>
      <c r="H1651" s="40">
        <v>44331</v>
      </c>
      <c r="I1651" s="41">
        <f>Table16[[#This Row],[Fecha 
de 
expedición]]+1461</f>
        <v>45792</v>
      </c>
      <c r="J1651" s="244" t="str">
        <f t="shared" ca="1" si="79"/>
        <v>si</v>
      </c>
      <c r="K1651" s="8" t="str">
        <f t="shared" ca="1" si="81"/>
        <v/>
      </c>
      <c r="L1651" s="8"/>
      <c r="M1651" s="8" t="str">
        <f t="shared" ca="1" si="80"/>
        <v>no</v>
      </c>
      <c r="Q1651" s="23" t="str" cm="1">
        <f t="array" aca="1" ref="Q1651" ca="1">_xlfn.IFS(J1651="no","no",$B$10="si","si")</f>
        <v>si</v>
      </c>
    </row>
    <row r="1652" spans="1:17" x14ac:dyDescent="0.3">
      <c r="A1652" s="61" t="s">
        <v>6642</v>
      </c>
      <c r="B1652" s="224" t="s">
        <v>44</v>
      </c>
      <c r="C1652" s="225" t="s">
        <v>6643</v>
      </c>
      <c r="D1652" s="38" t="s">
        <v>57</v>
      </c>
      <c r="E1652" s="37" t="s">
        <v>6644</v>
      </c>
      <c r="F1652" s="38" t="s">
        <v>555</v>
      </c>
      <c r="G1652" s="39" t="s">
        <v>6645</v>
      </c>
      <c r="H1652" s="40">
        <v>44331</v>
      </c>
      <c r="I1652" s="41">
        <f>Table16[[#This Row],[Fecha 
de 
expedición]]+1461</f>
        <v>45792</v>
      </c>
      <c r="J1652" s="244" t="str">
        <f t="shared" ca="1" si="79"/>
        <v>si</v>
      </c>
      <c r="K1652" s="8" t="str">
        <f t="shared" ca="1" si="81"/>
        <v/>
      </c>
      <c r="L1652" s="8"/>
      <c r="M1652" s="8" t="str">
        <f t="shared" ca="1" si="80"/>
        <v>no</v>
      </c>
      <c r="Q1652" s="23" t="str" cm="1">
        <f t="array" aca="1" ref="Q1652" ca="1">_xlfn.IFS(J1652="no","no",$B$10="si","si")</f>
        <v>si</v>
      </c>
    </row>
    <row r="1653" spans="1:17" x14ac:dyDescent="0.3">
      <c r="A1653" s="61" t="s">
        <v>6646</v>
      </c>
      <c r="B1653" s="224" t="s">
        <v>44</v>
      </c>
      <c r="C1653" s="225" t="s">
        <v>6647</v>
      </c>
      <c r="D1653" s="38" t="s">
        <v>57</v>
      </c>
      <c r="E1653" s="37" t="s">
        <v>6648</v>
      </c>
      <c r="F1653" s="38" t="s">
        <v>74</v>
      </c>
      <c r="G1653" s="39" t="s">
        <v>6649</v>
      </c>
      <c r="H1653" s="40">
        <v>44331</v>
      </c>
      <c r="I1653" s="41">
        <f>Table16[[#This Row],[Fecha 
de 
expedición]]+1461</f>
        <v>45792</v>
      </c>
      <c r="J1653" s="244" t="str">
        <f t="shared" ca="1" si="79"/>
        <v>si</v>
      </c>
      <c r="K1653" s="8" t="str">
        <f t="shared" ca="1" si="81"/>
        <v/>
      </c>
      <c r="L1653" s="8"/>
      <c r="M1653" s="8" t="str">
        <f t="shared" ca="1" si="80"/>
        <v>no</v>
      </c>
      <c r="Q1653" s="23" t="str" cm="1">
        <f t="array" aca="1" ref="Q1653" ca="1">_xlfn.IFS(J1653="no","no",$B$10="si","si")</f>
        <v>si</v>
      </c>
    </row>
    <row r="1654" spans="1:17" x14ac:dyDescent="0.3">
      <c r="A1654" s="61" t="s">
        <v>6650</v>
      </c>
      <c r="B1654" s="224" t="s">
        <v>44</v>
      </c>
      <c r="C1654" s="225" t="s">
        <v>6651</v>
      </c>
      <c r="D1654" s="38" t="s">
        <v>57</v>
      </c>
      <c r="E1654" s="37" t="s">
        <v>6652</v>
      </c>
      <c r="F1654" s="38" t="s">
        <v>204</v>
      </c>
      <c r="G1654" s="39" t="s">
        <v>6653</v>
      </c>
      <c r="H1654" s="40">
        <v>44331</v>
      </c>
      <c r="I1654" s="41">
        <f>Table16[[#This Row],[Fecha 
de 
expedición]]+1461</f>
        <v>45792</v>
      </c>
      <c r="J1654" s="244" t="str">
        <f t="shared" ca="1" si="79"/>
        <v>si</v>
      </c>
      <c r="K1654" s="8" t="str">
        <f t="shared" ca="1" si="81"/>
        <v/>
      </c>
      <c r="L1654" s="8"/>
      <c r="M1654" s="8" t="str">
        <f t="shared" ca="1" si="80"/>
        <v>no</v>
      </c>
      <c r="Q1654" s="23" t="str" cm="1">
        <f t="array" aca="1" ref="Q1654" ca="1">_xlfn.IFS(J1654="no","no",$B$10="si","si")</f>
        <v>si</v>
      </c>
    </row>
    <row r="1655" spans="1:17" x14ac:dyDescent="0.3">
      <c r="A1655" s="61" t="s">
        <v>6654</v>
      </c>
      <c r="B1655" s="224" t="s">
        <v>44</v>
      </c>
      <c r="C1655" s="225" t="s">
        <v>6655</v>
      </c>
      <c r="D1655" s="38" t="s">
        <v>57</v>
      </c>
      <c r="E1655" s="37" t="s">
        <v>6656</v>
      </c>
      <c r="F1655" s="38" t="s">
        <v>74</v>
      </c>
      <c r="G1655" s="39" t="s">
        <v>6657</v>
      </c>
      <c r="H1655" s="40">
        <v>44331</v>
      </c>
      <c r="I1655" s="41">
        <f>Table16[[#This Row],[Fecha 
de 
expedición]]+1461</f>
        <v>45792</v>
      </c>
      <c r="J1655" s="244" t="str">
        <f t="shared" ca="1" si="79"/>
        <v>si</v>
      </c>
      <c r="K1655" s="8" t="str">
        <f t="shared" ca="1" si="81"/>
        <v/>
      </c>
      <c r="L1655" s="8"/>
      <c r="M1655" s="8" t="str">
        <f t="shared" ca="1" si="80"/>
        <v>no</v>
      </c>
      <c r="Q1655" s="23" t="str" cm="1">
        <f t="array" aca="1" ref="Q1655" ca="1">_xlfn.IFS(J1655="no","no",$B$10="si","si")</f>
        <v>si</v>
      </c>
    </row>
    <row r="1656" spans="1:17" x14ac:dyDescent="0.3">
      <c r="A1656" s="61" t="s">
        <v>6658</v>
      </c>
      <c r="B1656" s="224" t="s">
        <v>44</v>
      </c>
      <c r="C1656" s="225" t="s">
        <v>6659</v>
      </c>
      <c r="D1656" s="38" t="s">
        <v>57</v>
      </c>
      <c r="E1656" s="37" t="s">
        <v>6660</v>
      </c>
      <c r="F1656" s="38" t="s">
        <v>709</v>
      </c>
      <c r="G1656" s="39" t="s">
        <v>6661</v>
      </c>
      <c r="H1656" s="40">
        <v>44331</v>
      </c>
      <c r="I1656" s="41">
        <f>Table16[[#This Row],[Fecha 
de 
expedición]]+1461</f>
        <v>45792</v>
      </c>
      <c r="J1656" s="244" t="str">
        <f t="shared" ca="1" si="79"/>
        <v>si</v>
      </c>
      <c r="K1656" s="8" t="str">
        <f t="shared" ca="1" si="81"/>
        <v/>
      </c>
      <c r="L1656" s="8"/>
      <c r="M1656" s="8" t="str">
        <f t="shared" ca="1" si="80"/>
        <v>no</v>
      </c>
      <c r="Q1656" s="23" t="str" cm="1">
        <f t="array" aca="1" ref="Q1656" ca="1">_xlfn.IFS(J1656="no","no",$B$10="si","si")</f>
        <v>si</v>
      </c>
    </row>
    <row r="1657" spans="1:17" x14ac:dyDescent="0.3">
      <c r="A1657" s="61" t="s">
        <v>6662</v>
      </c>
      <c r="B1657" s="224" t="s">
        <v>44</v>
      </c>
      <c r="C1657" s="225" t="s">
        <v>6663</v>
      </c>
      <c r="D1657" s="38" t="s">
        <v>57</v>
      </c>
      <c r="E1657" s="37" t="s">
        <v>6664</v>
      </c>
      <c r="F1657" s="38" t="s">
        <v>1048</v>
      </c>
      <c r="G1657" s="39" t="s">
        <v>6665</v>
      </c>
      <c r="H1657" s="40">
        <v>44331</v>
      </c>
      <c r="I1657" s="41">
        <f>Table16[[#This Row],[Fecha 
de 
expedición]]+1461</f>
        <v>45792</v>
      </c>
      <c r="J1657" s="244" t="str">
        <f t="shared" ca="1" si="79"/>
        <v>si</v>
      </c>
      <c r="K1657" s="8" t="str">
        <f t="shared" ca="1" si="81"/>
        <v/>
      </c>
      <c r="L1657" s="8"/>
      <c r="M1657" s="8" t="str">
        <f t="shared" ca="1" si="80"/>
        <v>no</v>
      </c>
      <c r="Q1657" s="23" t="str" cm="1">
        <f t="array" aca="1" ref="Q1657" ca="1">_xlfn.IFS(J1657="no","no",$B$10="si","si")</f>
        <v>si</v>
      </c>
    </row>
    <row r="1658" spans="1:17" x14ac:dyDescent="0.3">
      <c r="A1658" s="61" t="s">
        <v>6666</v>
      </c>
      <c r="B1658" s="224" t="s">
        <v>44</v>
      </c>
      <c r="C1658" s="225" t="s">
        <v>6667</v>
      </c>
      <c r="D1658" s="38" t="s">
        <v>57</v>
      </c>
      <c r="E1658" s="37" t="s">
        <v>6668</v>
      </c>
      <c r="F1658" s="38" t="s">
        <v>155</v>
      </c>
      <c r="G1658" s="39" t="s">
        <v>6669</v>
      </c>
      <c r="H1658" s="40">
        <v>44331</v>
      </c>
      <c r="I1658" s="41">
        <f>Table16[[#This Row],[Fecha 
de 
expedición]]+1461</f>
        <v>45792</v>
      </c>
      <c r="J1658" s="244" t="str">
        <f t="shared" ca="1" si="79"/>
        <v>si</v>
      </c>
      <c r="K1658" s="8" t="str">
        <f t="shared" ca="1" si="81"/>
        <v/>
      </c>
      <c r="L1658" s="8"/>
      <c r="M1658" s="8" t="str">
        <f t="shared" ca="1" si="80"/>
        <v>no</v>
      </c>
      <c r="Q1658" s="23" t="str" cm="1">
        <f t="array" aca="1" ref="Q1658" ca="1">_xlfn.IFS(J1658="no","no",$B$10="si","si")</f>
        <v>si</v>
      </c>
    </row>
    <row r="1659" spans="1:17" x14ac:dyDescent="0.3">
      <c r="A1659" s="61" t="s">
        <v>6670</v>
      </c>
      <c r="B1659" s="224" t="s">
        <v>44</v>
      </c>
      <c r="C1659" s="225" t="s">
        <v>6671</v>
      </c>
      <c r="D1659" s="38" t="s">
        <v>57</v>
      </c>
      <c r="E1659" s="37" t="s">
        <v>6672</v>
      </c>
      <c r="F1659" s="38" t="s">
        <v>168</v>
      </c>
      <c r="G1659" s="39" t="s">
        <v>6673</v>
      </c>
      <c r="H1659" s="40">
        <v>44331</v>
      </c>
      <c r="I1659" s="41">
        <f>Table16[[#This Row],[Fecha 
de 
expedición]]+1461</f>
        <v>45792</v>
      </c>
      <c r="J1659" s="244" t="str">
        <f t="shared" ca="1" si="79"/>
        <v>si</v>
      </c>
      <c r="K1659" s="8" t="str">
        <f t="shared" ca="1" si="81"/>
        <v/>
      </c>
      <c r="L1659" s="8"/>
      <c r="M1659" s="8" t="str">
        <f t="shared" ca="1" si="80"/>
        <v>no</v>
      </c>
      <c r="Q1659" s="23" t="str" cm="1">
        <f t="array" aca="1" ref="Q1659" ca="1">_xlfn.IFS(J1659="no","no",$B$10="si","si")</f>
        <v>si</v>
      </c>
    </row>
    <row r="1660" spans="1:17" x14ac:dyDescent="0.3">
      <c r="A1660" s="61" t="s">
        <v>6674</v>
      </c>
      <c r="B1660" s="224" t="s">
        <v>44</v>
      </c>
      <c r="C1660" s="225" t="s">
        <v>6675</v>
      </c>
      <c r="D1660" s="38" t="s">
        <v>57</v>
      </c>
      <c r="E1660" s="37" t="s">
        <v>6676</v>
      </c>
      <c r="F1660" s="38" t="s">
        <v>443</v>
      </c>
      <c r="G1660" s="39" t="s">
        <v>6677</v>
      </c>
      <c r="H1660" s="40">
        <v>44331</v>
      </c>
      <c r="I1660" s="41">
        <f>Table16[[#This Row],[Fecha 
de 
expedición]]+1461</f>
        <v>45792</v>
      </c>
      <c r="J1660" s="244" t="str">
        <f t="shared" ca="1" si="79"/>
        <v>si</v>
      </c>
      <c r="K1660" s="8" t="str">
        <f t="shared" ca="1" si="81"/>
        <v/>
      </c>
      <c r="L1660" s="8"/>
      <c r="M1660" s="8" t="str">
        <f t="shared" ca="1" si="80"/>
        <v>no</v>
      </c>
      <c r="Q1660" s="23"/>
    </row>
    <row r="1661" spans="1:17" x14ac:dyDescent="0.3">
      <c r="A1661" s="61" t="s">
        <v>6678</v>
      </c>
      <c r="B1661" s="224" t="s">
        <v>44</v>
      </c>
      <c r="C1661" s="225" t="s">
        <v>6679</v>
      </c>
      <c r="D1661" s="38" t="s">
        <v>57</v>
      </c>
      <c r="E1661" s="37" t="s">
        <v>6680</v>
      </c>
      <c r="F1661" s="38" t="s">
        <v>508</v>
      </c>
      <c r="G1661" s="39" t="s">
        <v>6681</v>
      </c>
      <c r="H1661" s="40">
        <v>44331</v>
      </c>
      <c r="I1661" s="41">
        <f>Table16[[#This Row],[Fecha 
de 
expedición]]+1461</f>
        <v>45792</v>
      </c>
      <c r="J1661" s="244" t="str">
        <f t="shared" ca="1" si="79"/>
        <v>si</v>
      </c>
      <c r="K1661" s="8" t="str">
        <f t="shared" ca="1" si="81"/>
        <v/>
      </c>
      <c r="L1661" s="8"/>
      <c r="M1661" s="8" t="str">
        <f t="shared" ca="1" si="80"/>
        <v>no</v>
      </c>
      <c r="Q1661" s="23"/>
    </row>
    <row r="1662" spans="1:17" x14ac:dyDescent="0.3">
      <c r="A1662" s="61" t="s">
        <v>6682</v>
      </c>
      <c r="B1662" s="224" t="s">
        <v>44</v>
      </c>
      <c r="C1662" s="225" t="s">
        <v>6683</v>
      </c>
      <c r="D1662" s="38" t="s">
        <v>57</v>
      </c>
      <c r="E1662" s="37" t="s">
        <v>6684</v>
      </c>
      <c r="F1662" s="38" t="s">
        <v>929</v>
      </c>
      <c r="G1662" s="39" t="s">
        <v>6685</v>
      </c>
      <c r="H1662" s="40">
        <v>44331</v>
      </c>
      <c r="I1662" s="41">
        <f>Table16[[#This Row],[Fecha 
de 
expedición]]+1461</f>
        <v>45792</v>
      </c>
      <c r="J1662" s="244" t="str">
        <f t="shared" ca="1" si="79"/>
        <v>si</v>
      </c>
      <c r="K1662" s="8" t="str">
        <f t="shared" ca="1" si="81"/>
        <v/>
      </c>
      <c r="L1662" s="8"/>
      <c r="M1662" s="8" t="str">
        <f t="shared" ca="1" si="80"/>
        <v>no</v>
      </c>
      <c r="Q1662" s="23"/>
    </row>
    <row r="1663" spans="1:17" x14ac:dyDescent="0.3">
      <c r="A1663" s="61" t="s">
        <v>6686</v>
      </c>
      <c r="B1663" s="224" t="s">
        <v>44</v>
      </c>
      <c r="C1663" s="225" t="s">
        <v>6687</v>
      </c>
      <c r="D1663" s="38" t="s">
        <v>57</v>
      </c>
      <c r="E1663" s="37" t="s">
        <v>6688</v>
      </c>
      <c r="F1663" s="38" t="s">
        <v>194</v>
      </c>
      <c r="G1663" s="39" t="s">
        <v>6689</v>
      </c>
      <c r="H1663" s="40">
        <v>44331</v>
      </c>
      <c r="I1663" s="41">
        <f>Table16[[#This Row],[Fecha 
de 
expedición]]+1461</f>
        <v>45792</v>
      </c>
      <c r="J1663" s="244" t="str">
        <f t="shared" ca="1" si="79"/>
        <v>si</v>
      </c>
      <c r="K1663" s="8" t="str">
        <f t="shared" ca="1" si="81"/>
        <v/>
      </c>
      <c r="L1663" s="8"/>
      <c r="M1663" s="8" t="str">
        <f t="shared" ca="1" si="80"/>
        <v>no</v>
      </c>
      <c r="Q1663" s="23"/>
    </row>
    <row r="1664" spans="1:17" x14ac:dyDescent="0.3">
      <c r="A1664" s="61" t="s">
        <v>6690</v>
      </c>
      <c r="B1664" s="224" t="s">
        <v>44</v>
      </c>
      <c r="C1664" s="225" t="s">
        <v>6691</v>
      </c>
      <c r="D1664" s="38" t="s">
        <v>57</v>
      </c>
      <c r="E1664" s="37" t="s">
        <v>6692</v>
      </c>
      <c r="F1664" s="38" t="s">
        <v>74</v>
      </c>
      <c r="G1664" s="39" t="s">
        <v>6693</v>
      </c>
      <c r="H1664" s="40">
        <v>44331</v>
      </c>
      <c r="I1664" s="41">
        <f>Table16[[#This Row],[Fecha 
de 
expedición]]+1461</f>
        <v>45792</v>
      </c>
      <c r="J1664" s="244" t="str">
        <f t="shared" ca="1" si="79"/>
        <v>si</v>
      </c>
      <c r="K1664" s="8" t="str">
        <f t="shared" ca="1" si="81"/>
        <v/>
      </c>
      <c r="L1664" s="8"/>
      <c r="M1664" s="8" t="str">
        <f t="shared" ca="1" si="80"/>
        <v>no</v>
      </c>
      <c r="Q1664" s="23"/>
    </row>
    <row r="1665" spans="1:17" x14ac:dyDescent="0.3">
      <c r="A1665" s="61" t="s">
        <v>6694</v>
      </c>
      <c r="B1665" s="224" t="s">
        <v>44</v>
      </c>
      <c r="C1665" s="225" t="s">
        <v>6695</v>
      </c>
      <c r="D1665" s="38" t="s">
        <v>57</v>
      </c>
      <c r="E1665" s="37" t="s">
        <v>6696</v>
      </c>
      <c r="F1665" s="38" t="s">
        <v>53</v>
      </c>
      <c r="G1665" s="39" t="s">
        <v>6697</v>
      </c>
      <c r="H1665" s="40">
        <v>44331</v>
      </c>
      <c r="I1665" s="41">
        <f>Table16[[#This Row],[Fecha 
de 
expedición]]+1461</f>
        <v>45792</v>
      </c>
      <c r="J1665" s="244" t="str">
        <f t="shared" ca="1" si="79"/>
        <v>si</v>
      </c>
      <c r="K1665" s="8" t="str">
        <f t="shared" ca="1" si="81"/>
        <v/>
      </c>
      <c r="L1665" s="8"/>
      <c r="M1665" s="8" t="str">
        <f t="shared" ca="1" si="80"/>
        <v>no</v>
      </c>
      <c r="Q1665" s="23"/>
    </row>
    <row r="1666" spans="1:17" x14ac:dyDescent="0.3">
      <c r="A1666" s="61" t="s">
        <v>6698</v>
      </c>
      <c r="B1666" s="224" t="s">
        <v>44</v>
      </c>
      <c r="C1666" s="225" t="s">
        <v>6699</v>
      </c>
      <c r="D1666" s="38" t="s">
        <v>46</v>
      </c>
      <c r="E1666" s="37" t="s">
        <v>6700</v>
      </c>
      <c r="F1666" s="38" t="s">
        <v>74</v>
      </c>
      <c r="G1666" s="39" t="s">
        <v>6701</v>
      </c>
      <c r="H1666" s="40">
        <v>44333</v>
      </c>
      <c r="I1666" s="41">
        <f>Table16[[#This Row],[Fecha 
de 
expedición]]+1461</f>
        <v>45794</v>
      </c>
      <c r="J1666" s="244" t="str">
        <f t="shared" ca="1" si="79"/>
        <v>si</v>
      </c>
      <c r="K1666" s="8" t="str">
        <f t="shared" ca="1" si="81"/>
        <v/>
      </c>
      <c r="L1666" s="8"/>
      <c r="M1666" s="8" t="str">
        <f t="shared" ca="1" si="80"/>
        <v>no</v>
      </c>
      <c r="Q1666" s="23"/>
    </row>
    <row r="1667" spans="1:17" x14ac:dyDescent="0.3">
      <c r="A1667" s="61" t="s">
        <v>6702</v>
      </c>
      <c r="B1667" s="224" t="s">
        <v>44</v>
      </c>
      <c r="C1667" s="225" t="s">
        <v>6703</v>
      </c>
      <c r="D1667" s="38" t="s">
        <v>57</v>
      </c>
      <c r="E1667" s="37" t="s">
        <v>6704</v>
      </c>
      <c r="F1667" s="38" t="s">
        <v>119</v>
      </c>
      <c r="G1667" s="39" t="s">
        <v>6705</v>
      </c>
      <c r="H1667" s="40">
        <v>44333</v>
      </c>
      <c r="I1667" s="41">
        <f>Table16[[#This Row],[Fecha 
de 
expedición]]+1461</f>
        <v>45794</v>
      </c>
      <c r="J1667" s="244" t="str">
        <f t="shared" ca="1" si="79"/>
        <v>si</v>
      </c>
      <c r="K1667" s="8" t="str">
        <f t="shared" ca="1" si="81"/>
        <v/>
      </c>
      <c r="L1667" s="8"/>
      <c r="M1667" s="8" t="str">
        <f t="shared" ca="1" si="80"/>
        <v>no</v>
      </c>
      <c r="Q1667" s="23"/>
    </row>
    <row r="1668" spans="1:17" x14ac:dyDescent="0.3">
      <c r="A1668" s="61" t="s">
        <v>6706</v>
      </c>
      <c r="B1668" s="224" t="s">
        <v>44</v>
      </c>
      <c r="C1668" s="225" t="s">
        <v>6707</v>
      </c>
      <c r="D1668" s="38" t="s">
        <v>57</v>
      </c>
      <c r="E1668" s="37" t="s">
        <v>6708</v>
      </c>
      <c r="F1668" s="38" t="s">
        <v>84</v>
      </c>
      <c r="G1668" s="39" t="s">
        <v>6709</v>
      </c>
      <c r="H1668" s="40">
        <v>44333</v>
      </c>
      <c r="I1668" s="41">
        <f>Table16[[#This Row],[Fecha 
de 
expedición]]+1461</f>
        <v>45794</v>
      </c>
      <c r="J1668" s="244" t="str">
        <f t="shared" ca="1" si="79"/>
        <v>si</v>
      </c>
      <c r="K1668" s="8" t="str">
        <f t="shared" ca="1" si="81"/>
        <v/>
      </c>
      <c r="L1668" s="8"/>
      <c r="M1668" s="8" t="str">
        <f t="shared" ca="1" si="80"/>
        <v>no</v>
      </c>
      <c r="Q1668" s="23"/>
    </row>
    <row r="1669" spans="1:17" x14ac:dyDescent="0.3">
      <c r="A1669" s="61" t="s">
        <v>6710</v>
      </c>
      <c r="B1669" s="224" t="s">
        <v>44</v>
      </c>
      <c r="C1669" s="225" t="s">
        <v>6711</v>
      </c>
      <c r="D1669" s="38" t="s">
        <v>57</v>
      </c>
      <c r="E1669" s="37" t="s">
        <v>6712</v>
      </c>
      <c r="F1669" s="38" t="s">
        <v>1393</v>
      </c>
      <c r="G1669" s="39" t="s">
        <v>6713</v>
      </c>
      <c r="H1669" s="40">
        <v>44333</v>
      </c>
      <c r="I1669" s="41">
        <f>Table16[[#This Row],[Fecha 
de 
expedición]]+1461</f>
        <v>45794</v>
      </c>
      <c r="J1669" s="244" t="str">
        <f t="shared" ca="1" si="79"/>
        <v>si</v>
      </c>
      <c r="K1669" s="8" t="str">
        <f t="shared" ca="1" si="81"/>
        <v/>
      </c>
      <c r="L1669" s="8"/>
      <c r="M1669" s="8" t="str">
        <f t="shared" ca="1" si="80"/>
        <v>no</v>
      </c>
      <c r="Q1669" s="23"/>
    </row>
    <row r="1670" spans="1:17" x14ac:dyDescent="0.3">
      <c r="A1670" s="61" t="s">
        <v>6714</v>
      </c>
      <c r="B1670" s="224" t="s">
        <v>44</v>
      </c>
      <c r="C1670" s="225" t="s">
        <v>6715</v>
      </c>
      <c r="D1670" s="38" t="s">
        <v>57</v>
      </c>
      <c r="E1670" s="37" t="s">
        <v>6716</v>
      </c>
      <c r="F1670" s="38" t="s">
        <v>129</v>
      </c>
      <c r="G1670" s="39" t="s">
        <v>6717</v>
      </c>
      <c r="H1670" s="40">
        <v>44333</v>
      </c>
      <c r="I1670" s="41">
        <f>Table16[[#This Row],[Fecha 
de 
expedición]]+1461</f>
        <v>45794</v>
      </c>
      <c r="J1670" s="244" t="str">
        <f t="shared" ca="1" si="79"/>
        <v>si</v>
      </c>
      <c r="K1670" s="8" t="str">
        <f t="shared" ca="1" si="81"/>
        <v/>
      </c>
      <c r="L1670" s="8"/>
      <c r="M1670" s="8" t="str">
        <f t="shared" ca="1" si="80"/>
        <v>no</v>
      </c>
      <c r="Q1670" s="23"/>
    </row>
    <row r="1671" spans="1:17" x14ac:dyDescent="0.3">
      <c r="A1671" s="61" t="s">
        <v>6718</v>
      </c>
      <c r="B1671" s="224" t="s">
        <v>44</v>
      </c>
      <c r="C1671" s="225" t="s">
        <v>6719</v>
      </c>
      <c r="D1671" s="38" t="s">
        <v>57</v>
      </c>
      <c r="E1671" s="37" t="s">
        <v>6720</v>
      </c>
      <c r="F1671" s="38" t="s">
        <v>155</v>
      </c>
      <c r="G1671" s="39" t="s">
        <v>6721</v>
      </c>
      <c r="H1671" s="40">
        <v>44333</v>
      </c>
      <c r="I1671" s="41">
        <f>Table16[[#This Row],[Fecha 
de 
expedición]]+1461</f>
        <v>45794</v>
      </c>
      <c r="J1671" s="244" t="str">
        <f t="shared" ca="1" si="79"/>
        <v>si</v>
      </c>
      <c r="K1671" s="8" t="str">
        <f t="shared" ca="1" si="81"/>
        <v/>
      </c>
      <c r="L1671" s="8"/>
      <c r="M1671" s="8" t="str">
        <f t="shared" ca="1" si="80"/>
        <v>no</v>
      </c>
      <c r="Q1671" s="23"/>
    </row>
    <row r="1672" spans="1:17" x14ac:dyDescent="0.3">
      <c r="A1672" s="61" t="s">
        <v>6722</v>
      </c>
      <c r="B1672" s="224" t="s">
        <v>44</v>
      </c>
      <c r="C1672" s="225" t="s">
        <v>6723</v>
      </c>
      <c r="D1672" s="38" t="s">
        <v>57</v>
      </c>
      <c r="E1672" s="37" t="s">
        <v>6724</v>
      </c>
      <c r="F1672" s="38" t="s">
        <v>1349</v>
      </c>
      <c r="G1672" s="39" t="s">
        <v>6725</v>
      </c>
      <c r="H1672" s="40">
        <v>44333</v>
      </c>
      <c r="I1672" s="41">
        <f>Table16[[#This Row],[Fecha 
de 
expedición]]+1461</f>
        <v>45794</v>
      </c>
      <c r="J1672" s="244" t="str">
        <f t="shared" ca="1" si="79"/>
        <v>si</v>
      </c>
      <c r="K1672" s="8" t="str">
        <f t="shared" ca="1" si="81"/>
        <v/>
      </c>
      <c r="L1672" s="8"/>
      <c r="M1672" s="8" t="str">
        <f t="shared" ca="1" si="80"/>
        <v>no</v>
      </c>
      <c r="Q1672" s="23" t="str" cm="1">
        <f t="array" aca="1" ref="Q1672" ca="1">_xlfn.IFS(J1672="no","no",$B$10="si","si")</f>
        <v>si</v>
      </c>
    </row>
    <row r="1673" spans="1:17" x14ac:dyDescent="0.3">
      <c r="A1673" s="61" t="s">
        <v>6726</v>
      </c>
      <c r="B1673" s="224" t="s">
        <v>44</v>
      </c>
      <c r="C1673" s="225" t="s">
        <v>6727</v>
      </c>
      <c r="D1673" s="38" t="s">
        <v>57</v>
      </c>
      <c r="E1673" s="37" t="s">
        <v>6728</v>
      </c>
      <c r="F1673" s="38" t="s">
        <v>683</v>
      </c>
      <c r="G1673" s="39" t="s">
        <v>6729</v>
      </c>
      <c r="H1673" s="40">
        <v>44334</v>
      </c>
      <c r="I1673" s="41">
        <f>Table16[[#This Row],[Fecha 
de 
expedición]]+1461</f>
        <v>45795</v>
      </c>
      <c r="J1673" s="244" t="str">
        <f t="shared" ca="1" si="79"/>
        <v>si</v>
      </c>
      <c r="K1673" s="8" t="str">
        <f t="shared" ca="1" si="81"/>
        <v/>
      </c>
      <c r="L1673" s="8"/>
      <c r="M1673" s="8" t="str">
        <f t="shared" ca="1" si="80"/>
        <v>no</v>
      </c>
      <c r="Q1673" s="23" t="str" cm="1">
        <f t="array" aca="1" ref="Q1673" ca="1">_xlfn.IFS(J1673="no","no",$B$10="si","si")</f>
        <v>si</v>
      </c>
    </row>
    <row r="1674" spans="1:17" x14ac:dyDescent="0.3">
      <c r="A1674" s="61" t="s">
        <v>6730</v>
      </c>
      <c r="B1674" s="224" t="s">
        <v>44</v>
      </c>
      <c r="C1674" s="225" t="s">
        <v>6731</v>
      </c>
      <c r="D1674" s="38" t="s">
        <v>57</v>
      </c>
      <c r="E1674" s="37" t="s">
        <v>6732</v>
      </c>
      <c r="F1674" s="38" t="s">
        <v>53</v>
      </c>
      <c r="G1674" s="39" t="s">
        <v>6733</v>
      </c>
      <c r="H1674" s="40">
        <v>44334</v>
      </c>
      <c r="I1674" s="41">
        <f>Table16[[#This Row],[Fecha 
de 
expedición]]+1461</f>
        <v>45795</v>
      </c>
      <c r="J1674" s="244" t="str">
        <f t="shared" ca="1" si="79"/>
        <v>si</v>
      </c>
      <c r="K1674" s="8" t="str">
        <f t="shared" ca="1" si="81"/>
        <v/>
      </c>
      <c r="L1674" s="8"/>
      <c r="M1674" s="8" t="str">
        <f t="shared" ca="1" si="80"/>
        <v>no</v>
      </c>
      <c r="Q1674" s="23" t="str" cm="1">
        <f t="array" aca="1" ref="Q1674" ca="1">_xlfn.IFS(J1674="no","no",$B$10="si","si")</f>
        <v>si</v>
      </c>
    </row>
    <row r="1675" spans="1:17" x14ac:dyDescent="0.3">
      <c r="A1675" s="61" t="s">
        <v>6734</v>
      </c>
      <c r="B1675" s="224" t="s">
        <v>44</v>
      </c>
      <c r="C1675" s="225" t="s">
        <v>6735</v>
      </c>
      <c r="D1675" s="38" t="s">
        <v>57</v>
      </c>
      <c r="E1675" s="37" t="s">
        <v>6736</v>
      </c>
      <c r="F1675" s="38" t="s">
        <v>53</v>
      </c>
      <c r="G1675" s="39" t="s">
        <v>6737</v>
      </c>
      <c r="H1675" s="40">
        <v>44334</v>
      </c>
      <c r="I1675" s="41">
        <f>Table16[[#This Row],[Fecha 
de 
expedición]]+1461</f>
        <v>45795</v>
      </c>
      <c r="J1675" s="244" t="str">
        <f t="shared" ca="1" si="79"/>
        <v>si</v>
      </c>
      <c r="K1675" s="8" t="str">
        <f t="shared" ca="1" si="81"/>
        <v/>
      </c>
      <c r="L1675" s="8"/>
      <c r="M1675" s="8" t="str">
        <f t="shared" ca="1" si="80"/>
        <v>no</v>
      </c>
      <c r="Q1675" s="23" t="str" cm="1">
        <f t="array" aca="1" ref="Q1675" ca="1">_xlfn.IFS(J1675="no","no",$B$10="si","si")</f>
        <v>si</v>
      </c>
    </row>
    <row r="1676" spans="1:17" x14ac:dyDescent="0.3">
      <c r="A1676" s="61" t="s">
        <v>6738</v>
      </c>
      <c r="B1676" s="224" t="s">
        <v>44</v>
      </c>
      <c r="C1676" s="225" t="s">
        <v>6739</v>
      </c>
      <c r="D1676" s="38" t="s">
        <v>57</v>
      </c>
      <c r="E1676" s="37" t="s">
        <v>6740</v>
      </c>
      <c r="F1676" s="38" t="s">
        <v>466</v>
      </c>
      <c r="G1676" s="39" t="s">
        <v>6741</v>
      </c>
      <c r="H1676" s="40">
        <v>44334</v>
      </c>
      <c r="I1676" s="41">
        <f>Table16[[#This Row],[Fecha 
de 
expedición]]+1461</f>
        <v>45795</v>
      </c>
      <c r="J1676" s="244" t="str">
        <f t="shared" ca="1" si="79"/>
        <v>si</v>
      </c>
      <c r="K1676" s="8" t="str">
        <f t="shared" ca="1" si="81"/>
        <v/>
      </c>
      <c r="L1676" s="8"/>
      <c r="M1676" s="8" t="str">
        <f t="shared" ca="1" si="80"/>
        <v>no</v>
      </c>
      <c r="Q1676" s="23" t="str" cm="1">
        <f t="array" aca="1" ref="Q1676" ca="1">_xlfn.IFS(J1676="no","no",$B$10="si","si")</f>
        <v>si</v>
      </c>
    </row>
    <row r="1677" spans="1:17" x14ac:dyDescent="0.3">
      <c r="A1677" s="61" t="s">
        <v>6742</v>
      </c>
      <c r="B1677" s="224" t="s">
        <v>44</v>
      </c>
      <c r="C1677" s="225" t="s">
        <v>6743</v>
      </c>
      <c r="D1677" s="38" t="s">
        <v>57</v>
      </c>
      <c r="E1677" s="37" t="s">
        <v>6744</v>
      </c>
      <c r="F1677" s="38" t="s">
        <v>155</v>
      </c>
      <c r="G1677" s="39" t="s">
        <v>6745</v>
      </c>
      <c r="H1677" s="40">
        <v>44334</v>
      </c>
      <c r="I1677" s="41">
        <f>Table16[[#This Row],[Fecha 
de 
expedición]]+1461</f>
        <v>45795</v>
      </c>
      <c r="J1677" s="244" t="str">
        <f t="shared" ca="1" si="79"/>
        <v>si</v>
      </c>
      <c r="K1677" s="8" t="str">
        <f t="shared" ca="1" si="81"/>
        <v/>
      </c>
      <c r="L1677" s="8"/>
      <c r="M1677" s="8" t="str">
        <f t="shared" ca="1" si="80"/>
        <v>no</v>
      </c>
      <c r="Q1677" s="23" t="str" cm="1">
        <f t="array" aca="1" ref="Q1677" ca="1">_xlfn.IFS(J1677="no","no",$B$10="si","si")</f>
        <v>si</v>
      </c>
    </row>
    <row r="1678" spans="1:17" x14ac:dyDescent="0.3">
      <c r="A1678" s="61" t="s">
        <v>6746</v>
      </c>
      <c r="B1678" s="224" t="s">
        <v>44</v>
      </c>
      <c r="C1678" s="225" t="s">
        <v>6747</v>
      </c>
      <c r="D1678" s="38" t="s">
        <v>57</v>
      </c>
      <c r="E1678" s="37" t="s">
        <v>6748</v>
      </c>
      <c r="F1678" s="38" t="s">
        <v>453</v>
      </c>
      <c r="G1678" s="39" t="s">
        <v>6749</v>
      </c>
      <c r="H1678" s="40">
        <v>44334</v>
      </c>
      <c r="I1678" s="41">
        <f>Table16[[#This Row],[Fecha 
de 
expedición]]+1461</f>
        <v>45795</v>
      </c>
      <c r="J1678" s="244" t="str">
        <f t="shared" ca="1" si="79"/>
        <v>si</v>
      </c>
      <c r="K1678" s="8" t="str">
        <f t="shared" ca="1" si="81"/>
        <v/>
      </c>
      <c r="L1678" s="8"/>
      <c r="M1678" s="8" t="str">
        <f t="shared" ca="1" si="80"/>
        <v>no</v>
      </c>
      <c r="Q1678" s="23" t="str" cm="1">
        <f t="array" aca="1" ref="Q1678" ca="1">_xlfn.IFS(J1678="no","no",$B$10="si","si")</f>
        <v>si</v>
      </c>
    </row>
    <row r="1679" spans="1:17" x14ac:dyDescent="0.3">
      <c r="A1679" s="61" t="s">
        <v>6750</v>
      </c>
      <c r="B1679" s="224" t="s">
        <v>44</v>
      </c>
      <c r="C1679" s="225" t="s">
        <v>6751</v>
      </c>
      <c r="D1679" s="38" t="s">
        <v>57</v>
      </c>
      <c r="E1679" s="37" t="s">
        <v>6752</v>
      </c>
      <c r="F1679" s="38" t="s">
        <v>1053</v>
      </c>
      <c r="G1679" s="39" t="s">
        <v>6753</v>
      </c>
      <c r="H1679" s="40">
        <v>44334</v>
      </c>
      <c r="I1679" s="41">
        <f>Table16[[#This Row],[Fecha 
de 
expedición]]+1461</f>
        <v>45795</v>
      </c>
      <c r="J1679" s="244" t="str">
        <f t="shared" ca="1" si="79"/>
        <v>si</v>
      </c>
      <c r="K1679" s="8" t="str">
        <f t="shared" ca="1" si="81"/>
        <v/>
      </c>
      <c r="L1679" s="8"/>
      <c r="M1679" s="8" t="str">
        <f t="shared" ca="1" si="80"/>
        <v>no</v>
      </c>
      <c r="Q1679" s="23" t="str" cm="1">
        <f t="array" aca="1" ref="Q1679" ca="1">_xlfn.IFS(J1679="no","no",$B$10="si","si")</f>
        <v>si</v>
      </c>
    </row>
    <row r="1680" spans="1:17" x14ac:dyDescent="0.3">
      <c r="A1680" s="61" t="s">
        <v>6754</v>
      </c>
      <c r="B1680" s="224" t="s">
        <v>44</v>
      </c>
      <c r="C1680" s="225" t="s">
        <v>6755</v>
      </c>
      <c r="D1680" s="38" t="s">
        <v>57</v>
      </c>
      <c r="E1680" s="37" t="s">
        <v>6756</v>
      </c>
      <c r="F1680" s="38" t="s">
        <v>119</v>
      </c>
      <c r="G1680" s="39" t="s">
        <v>6757</v>
      </c>
      <c r="H1680" s="40">
        <v>44334</v>
      </c>
      <c r="I1680" s="41">
        <f>Table16[[#This Row],[Fecha 
de 
expedición]]+1461</f>
        <v>45795</v>
      </c>
      <c r="J1680" s="244" t="str">
        <f t="shared" ca="1" si="79"/>
        <v>si</v>
      </c>
      <c r="K1680" s="8" t="str">
        <f t="shared" ca="1" si="81"/>
        <v/>
      </c>
      <c r="L1680" s="8"/>
      <c r="M1680" s="8" t="str">
        <f t="shared" ca="1" si="80"/>
        <v>no</v>
      </c>
      <c r="Q1680" s="23" t="str" cm="1">
        <f t="array" aca="1" ref="Q1680" ca="1">_xlfn.IFS(J1680="no","no",$B$10="si","si")</f>
        <v>si</v>
      </c>
    </row>
    <row r="1681" spans="1:17" x14ac:dyDescent="0.3">
      <c r="A1681" s="61" t="s">
        <v>6758</v>
      </c>
      <c r="B1681" s="224" t="s">
        <v>44</v>
      </c>
      <c r="C1681" s="225" t="s">
        <v>6759</v>
      </c>
      <c r="D1681" s="38" t="s">
        <v>57</v>
      </c>
      <c r="E1681" s="37" t="s">
        <v>6760</v>
      </c>
      <c r="F1681" s="38" t="s">
        <v>89</v>
      </c>
      <c r="G1681" s="39" t="s">
        <v>6761</v>
      </c>
      <c r="H1681" s="40">
        <v>44334</v>
      </c>
      <c r="I1681" s="41">
        <f>Table16[[#This Row],[Fecha 
de 
expedición]]+1461</f>
        <v>45795</v>
      </c>
      <c r="J1681" s="244" t="str">
        <f t="shared" ref="J1681:J1744" ca="1" si="82">IF(I1681&gt;=TODAY(),"si","no")</f>
        <v>si</v>
      </c>
      <c r="K1681" s="8" t="str">
        <f t="shared" ca="1" si="81"/>
        <v/>
      </c>
      <c r="L1681" s="8"/>
      <c r="M1681" s="8" t="str">
        <f t="shared" ref="M1681:M1744" ca="1" si="83">IF(AND(J1681="no",$B$10="si"),"si","no")</f>
        <v>no</v>
      </c>
      <c r="Q1681" s="23" t="str" cm="1">
        <f t="array" aca="1" ref="Q1681" ca="1">_xlfn.IFS(J1681="no","no",$B$10="si","si")</f>
        <v>si</v>
      </c>
    </row>
    <row r="1682" spans="1:17" x14ac:dyDescent="0.3">
      <c r="A1682" s="61" t="s">
        <v>6762</v>
      </c>
      <c r="B1682" s="224" t="s">
        <v>44</v>
      </c>
      <c r="C1682" s="225" t="s">
        <v>6763</v>
      </c>
      <c r="D1682" s="38" t="s">
        <v>57</v>
      </c>
      <c r="E1682" s="37" t="s">
        <v>6764</v>
      </c>
      <c r="F1682" s="38" t="s">
        <v>3170</v>
      </c>
      <c r="G1682" s="39" t="s">
        <v>6765</v>
      </c>
      <c r="H1682" s="40">
        <v>44334</v>
      </c>
      <c r="I1682" s="41">
        <f>Table16[[#This Row],[Fecha 
de 
expedición]]+1461</f>
        <v>45795</v>
      </c>
      <c r="J1682" s="244" t="str">
        <f t="shared" ca="1" si="82"/>
        <v>si</v>
      </c>
      <c r="K1682" s="8" t="str">
        <f t="shared" ca="1" si="81"/>
        <v/>
      </c>
      <c r="L1682" s="8"/>
      <c r="M1682" s="8" t="str">
        <f t="shared" ca="1" si="83"/>
        <v>no</v>
      </c>
      <c r="Q1682" s="23" t="str" cm="1">
        <f t="array" aca="1" ref="Q1682" ca="1">_xlfn.IFS(J1682="no","no",$B$10="si","si")</f>
        <v>si</v>
      </c>
    </row>
    <row r="1683" spans="1:17" x14ac:dyDescent="0.3">
      <c r="A1683" s="61" t="s">
        <v>6766</v>
      </c>
      <c r="B1683" s="224" t="s">
        <v>44</v>
      </c>
      <c r="C1683" s="225" t="s">
        <v>6767</v>
      </c>
      <c r="D1683" s="38" t="s">
        <v>57</v>
      </c>
      <c r="E1683" s="37" t="s">
        <v>6768</v>
      </c>
      <c r="F1683" s="38" t="s">
        <v>508</v>
      </c>
      <c r="G1683" s="39" t="s">
        <v>6769</v>
      </c>
      <c r="H1683" s="40">
        <v>44334</v>
      </c>
      <c r="I1683" s="41">
        <f>Table16[[#This Row],[Fecha 
de 
expedición]]+1461</f>
        <v>45795</v>
      </c>
      <c r="J1683" s="244" t="str">
        <f t="shared" ca="1" si="82"/>
        <v>si</v>
      </c>
      <c r="K1683" s="8" t="str">
        <f t="shared" ca="1" si="81"/>
        <v/>
      </c>
      <c r="L1683" s="8"/>
      <c r="M1683" s="8" t="str">
        <f t="shared" ca="1" si="83"/>
        <v>no</v>
      </c>
      <c r="Q1683" s="23" t="str" cm="1">
        <f t="array" aca="1" ref="Q1683" ca="1">_xlfn.IFS(J1683="no","no",$B$10="si","si")</f>
        <v>si</v>
      </c>
    </row>
    <row r="1684" spans="1:17" x14ac:dyDescent="0.3">
      <c r="A1684" s="61" t="s">
        <v>6770</v>
      </c>
      <c r="B1684" s="224" t="s">
        <v>44</v>
      </c>
      <c r="C1684" s="225" t="s">
        <v>6771</v>
      </c>
      <c r="D1684" s="38" t="s">
        <v>46</v>
      </c>
      <c r="E1684" s="37" t="s">
        <v>6772</v>
      </c>
      <c r="F1684" s="38" t="s">
        <v>6773</v>
      </c>
      <c r="G1684" s="39" t="s">
        <v>6774</v>
      </c>
      <c r="H1684" s="40">
        <v>44334</v>
      </c>
      <c r="I1684" s="41">
        <f>Table16[[#This Row],[Fecha 
de 
expedición]]+1461</f>
        <v>45795</v>
      </c>
      <c r="J1684" s="244" t="str">
        <f t="shared" ca="1" si="82"/>
        <v>si</v>
      </c>
      <c r="K1684" s="8" t="str">
        <f t="shared" ca="1" si="81"/>
        <v/>
      </c>
      <c r="L1684" s="8"/>
      <c r="M1684" s="8" t="str">
        <f t="shared" ca="1" si="83"/>
        <v>no</v>
      </c>
      <c r="Q1684" s="23" t="str" cm="1">
        <f t="array" aca="1" ref="Q1684" ca="1">_xlfn.IFS(J1684="no","no",$B$10="si","si")</f>
        <v>si</v>
      </c>
    </row>
    <row r="1685" spans="1:17" x14ac:dyDescent="0.3">
      <c r="A1685" s="61" t="s">
        <v>6775</v>
      </c>
      <c r="B1685" s="224" t="s">
        <v>44</v>
      </c>
      <c r="C1685" s="225" t="s">
        <v>6776</v>
      </c>
      <c r="D1685" s="38" t="s">
        <v>57</v>
      </c>
      <c r="E1685" s="37" t="s">
        <v>6777</v>
      </c>
      <c r="F1685" s="38" t="s">
        <v>74</v>
      </c>
      <c r="G1685" s="39" t="s">
        <v>6778</v>
      </c>
      <c r="H1685" s="40">
        <v>44334</v>
      </c>
      <c r="I1685" s="41">
        <f>Table16[[#This Row],[Fecha 
de 
expedición]]+1461</f>
        <v>45795</v>
      </c>
      <c r="J1685" s="244" t="str">
        <f t="shared" ca="1" si="82"/>
        <v>si</v>
      </c>
      <c r="K1685" s="8" t="str">
        <f t="shared" ca="1" si="81"/>
        <v/>
      </c>
      <c r="L1685" s="8"/>
      <c r="M1685" s="8" t="str">
        <f t="shared" ca="1" si="83"/>
        <v>no</v>
      </c>
      <c r="Q1685" s="23" t="str" cm="1">
        <f t="array" aca="1" ref="Q1685" ca="1">_xlfn.IFS(J1685="no","no",$B$10="si","si")</f>
        <v>si</v>
      </c>
    </row>
    <row r="1686" spans="1:17" x14ac:dyDescent="0.3">
      <c r="A1686" s="61" t="s">
        <v>6779</v>
      </c>
      <c r="B1686" s="224" t="s">
        <v>44</v>
      </c>
      <c r="C1686" s="225" t="s">
        <v>6780</v>
      </c>
      <c r="D1686" s="38" t="s">
        <v>46</v>
      </c>
      <c r="E1686" s="37" t="s">
        <v>6781</v>
      </c>
      <c r="F1686" s="38" t="s">
        <v>267</v>
      </c>
      <c r="G1686" s="39" t="s">
        <v>6782</v>
      </c>
      <c r="H1686" s="40">
        <v>44334</v>
      </c>
      <c r="I1686" s="41">
        <f>Table16[[#This Row],[Fecha 
de 
expedición]]+1461</f>
        <v>45795</v>
      </c>
      <c r="J1686" s="244" t="str">
        <f t="shared" ca="1" si="82"/>
        <v>si</v>
      </c>
      <c r="K1686" s="8" t="str">
        <f t="shared" ca="1" si="81"/>
        <v/>
      </c>
      <c r="L1686" s="8"/>
      <c r="M1686" s="8" t="str">
        <f t="shared" ca="1" si="83"/>
        <v>no</v>
      </c>
      <c r="Q1686" s="23" t="str" cm="1">
        <f t="array" aca="1" ref="Q1686" ca="1">_xlfn.IFS(J1686="no","no",$B$10="si","si")</f>
        <v>si</v>
      </c>
    </row>
    <row r="1687" spans="1:17" x14ac:dyDescent="0.3">
      <c r="A1687" s="61" t="s">
        <v>6783</v>
      </c>
      <c r="B1687" s="224" t="s">
        <v>44</v>
      </c>
      <c r="C1687" s="225" t="s">
        <v>6784</v>
      </c>
      <c r="D1687" s="38" t="s">
        <v>57</v>
      </c>
      <c r="E1687" s="37" t="s">
        <v>6785</v>
      </c>
      <c r="F1687" s="38" t="s">
        <v>84</v>
      </c>
      <c r="G1687" s="39" t="s">
        <v>6786</v>
      </c>
      <c r="H1687" s="40">
        <v>44335</v>
      </c>
      <c r="I1687" s="41">
        <f>Table16[[#This Row],[Fecha 
de 
expedición]]+1461</f>
        <v>45796</v>
      </c>
      <c r="J1687" s="244" t="str">
        <f t="shared" ca="1" si="82"/>
        <v>si</v>
      </c>
      <c r="K1687" s="8" t="str">
        <f t="shared" ca="1" si="81"/>
        <v/>
      </c>
      <c r="L1687" s="8"/>
      <c r="M1687" s="8" t="str">
        <f t="shared" ca="1" si="83"/>
        <v>no</v>
      </c>
      <c r="Q1687" s="23" t="str" cm="1">
        <f t="array" aca="1" ref="Q1687" ca="1">_xlfn.IFS(J1687="no","no",$B$10="si","si")</f>
        <v>si</v>
      </c>
    </row>
    <row r="1688" spans="1:17" x14ac:dyDescent="0.3">
      <c r="A1688" s="61" t="s">
        <v>6787</v>
      </c>
      <c r="B1688" s="224" t="s">
        <v>44</v>
      </c>
      <c r="C1688" s="225" t="s">
        <v>6788</v>
      </c>
      <c r="D1688" s="38" t="s">
        <v>57</v>
      </c>
      <c r="E1688" s="37" t="s">
        <v>6789</v>
      </c>
      <c r="F1688" s="38" t="s">
        <v>237</v>
      </c>
      <c r="G1688" s="39" t="s">
        <v>6790</v>
      </c>
      <c r="H1688" s="40">
        <v>44335</v>
      </c>
      <c r="I1688" s="41">
        <f>Table16[[#This Row],[Fecha 
de 
expedición]]+1461</f>
        <v>45796</v>
      </c>
      <c r="J1688" s="244" t="str">
        <f t="shared" ca="1" si="82"/>
        <v>si</v>
      </c>
      <c r="K1688" s="8" t="str">
        <f t="shared" ca="1" si="81"/>
        <v/>
      </c>
      <c r="L1688" s="8"/>
      <c r="M1688" s="8" t="str">
        <f t="shared" ca="1" si="83"/>
        <v>no</v>
      </c>
      <c r="Q1688" s="23" t="str" cm="1">
        <f t="array" aca="1" ref="Q1688" ca="1">_xlfn.IFS(J1688="no","no",$B$10="si","si")</f>
        <v>si</v>
      </c>
    </row>
    <row r="1689" spans="1:17" x14ac:dyDescent="0.3">
      <c r="A1689" s="61" t="s">
        <v>6791</v>
      </c>
      <c r="B1689" s="224" t="s">
        <v>44</v>
      </c>
      <c r="C1689" s="225" t="s">
        <v>6792</v>
      </c>
      <c r="D1689" s="38" t="s">
        <v>57</v>
      </c>
      <c r="E1689" s="37" t="s">
        <v>6793</v>
      </c>
      <c r="F1689" s="38" t="s">
        <v>1349</v>
      </c>
      <c r="G1689" s="54" t="s">
        <v>6794</v>
      </c>
      <c r="H1689" s="40">
        <v>44335</v>
      </c>
      <c r="I1689" s="41">
        <f>Table16[[#This Row],[Fecha 
de 
expedición]]+1461</f>
        <v>45796</v>
      </c>
      <c r="J1689" s="244" t="str">
        <f t="shared" ca="1" si="82"/>
        <v>si</v>
      </c>
      <c r="K1689" s="8" t="str">
        <f t="shared" ca="1" si="81"/>
        <v/>
      </c>
      <c r="L1689" s="8"/>
      <c r="M1689" s="8" t="str">
        <f t="shared" ca="1" si="83"/>
        <v>no</v>
      </c>
      <c r="Q1689" s="23" t="str" cm="1">
        <f t="array" aca="1" ref="Q1689" ca="1">_xlfn.IFS(J1689="no","no",$B$10="si","si")</f>
        <v>si</v>
      </c>
    </row>
    <row r="1690" spans="1:17" x14ac:dyDescent="0.3">
      <c r="A1690" s="61" t="s">
        <v>6795</v>
      </c>
      <c r="B1690" s="224" t="s">
        <v>44</v>
      </c>
      <c r="C1690" s="225" t="s">
        <v>6796</v>
      </c>
      <c r="D1690" s="38" t="s">
        <v>57</v>
      </c>
      <c r="E1690" s="37" t="s">
        <v>6797</v>
      </c>
      <c r="F1690" s="38" t="s">
        <v>6798</v>
      </c>
      <c r="G1690" s="39" t="s">
        <v>6799</v>
      </c>
      <c r="H1690" s="40">
        <v>44335</v>
      </c>
      <c r="I1690" s="41">
        <f>Table16[[#This Row],[Fecha 
de 
expedición]]+1461</f>
        <v>45796</v>
      </c>
      <c r="J1690" s="244" t="str">
        <f t="shared" ca="1" si="82"/>
        <v>si</v>
      </c>
      <c r="K1690" s="8" t="str">
        <f t="shared" ca="1" si="81"/>
        <v/>
      </c>
      <c r="L1690" s="8"/>
      <c r="M1690" s="8" t="str">
        <f t="shared" ca="1" si="83"/>
        <v>no</v>
      </c>
      <c r="Q1690" s="23" t="str" cm="1">
        <f t="array" aca="1" ref="Q1690" ca="1">_xlfn.IFS(J1690="no","no",$B$10="si","si")</f>
        <v>si</v>
      </c>
    </row>
    <row r="1691" spans="1:17" x14ac:dyDescent="0.3">
      <c r="A1691" s="61" t="s">
        <v>6800</v>
      </c>
      <c r="B1691" s="224" t="s">
        <v>44</v>
      </c>
      <c r="C1691" s="225" t="s">
        <v>6801</v>
      </c>
      <c r="D1691" s="38" t="s">
        <v>57</v>
      </c>
      <c r="E1691" s="37" t="s">
        <v>6802</v>
      </c>
      <c r="F1691" s="38" t="s">
        <v>443</v>
      </c>
      <c r="G1691" s="39" t="s">
        <v>6803</v>
      </c>
      <c r="H1691" s="40">
        <v>44335</v>
      </c>
      <c r="I1691" s="41">
        <f>Table16[[#This Row],[Fecha 
de 
expedición]]+1461</f>
        <v>45796</v>
      </c>
      <c r="J1691" s="244" t="str">
        <f t="shared" ca="1" si="82"/>
        <v>si</v>
      </c>
      <c r="K1691" s="8" t="str">
        <f t="shared" ca="1" si="81"/>
        <v/>
      </c>
      <c r="L1691" s="8"/>
      <c r="M1691" s="8" t="str">
        <f t="shared" ca="1" si="83"/>
        <v>no</v>
      </c>
      <c r="Q1691" s="23" t="str" cm="1">
        <f t="array" aca="1" ref="Q1691" ca="1">_xlfn.IFS(J1691="no","no",$B$10="si","si")</f>
        <v>si</v>
      </c>
    </row>
    <row r="1692" spans="1:17" x14ac:dyDescent="0.3">
      <c r="A1692" s="61" t="s">
        <v>6804</v>
      </c>
      <c r="B1692" s="224" t="s">
        <v>44</v>
      </c>
      <c r="C1692" s="225" t="s">
        <v>6805</v>
      </c>
      <c r="D1692" s="38" t="s">
        <v>57</v>
      </c>
      <c r="E1692" s="37" t="s">
        <v>6806</v>
      </c>
      <c r="F1692" s="38" t="s">
        <v>453</v>
      </c>
      <c r="G1692" s="54" t="s">
        <v>6807</v>
      </c>
      <c r="H1692" s="40">
        <v>44335</v>
      </c>
      <c r="I1692" s="41">
        <f>Table16[[#This Row],[Fecha 
de 
expedición]]+1461</f>
        <v>45796</v>
      </c>
      <c r="J1692" s="244" t="str">
        <f t="shared" ca="1" si="82"/>
        <v>si</v>
      </c>
      <c r="K1692" s="8" t="str">
        <f t="shared" ca="1" si="81"/>
        <v/>
      </c>
      <c r="L1692" s="8"/>
      <c r="M1692" s="8" t="str">
        <f t="shared" ca="1" si="83"/>
        <v>no</v>
      </c>
      <c r="Q1692" s="23" t="str" cm="1">
        <f t="array" aca="1" ref="Q1692" ca="1">_xlfn.IFS(J1692="no","no",$B$10="si","si")</f>
        <v>si</v>
      </c>
    </row>
    <row r="1693" spans="1:17" x14ac:dyDescent="0.3">
      <c r="A1693" s="61" t="s">
        <v>6808</v>
      </c>
      <c r="B1693" s="224" t="s">
        <v>44</v>
      </c>
      <c r="C1693" s="225" t="s">
        <v>6809</v>
      </c>
      <c r="D1693" s="38" t="s">
        <v>57</v>
      </c>
      <c r="E1693" s="37" t="s">
        <v>6810</v>
      </c>
      <c r="F1693" s="38" t="s">
        <v>185</v>
      </c>
      <c r="G1693" s="39" t="s">
        <v>6811</v>
      </c>
      <c r="H1693" s="40">
        <v>44335</v>
      </c>
      <c r="I1693" s="41">
        <f>Table16[[#This Row],[Fecha 
de 
expedición]]+1461</f>
        <v>45796</v>
      </c>
      <c r="J1693" s="244" t="str">
        <f t="shared" ca="1" si="82"/>
        <v>si</v>
      </c>
      <c r="K1693" s="8" t="str">
        <f t="shared" ca="1" si="81"/>
        <v/>
      </c>
      <c r="L1693" s="8"/>
      <c r="M1693" s="8" t="str">
        <f t="shared" ca="1" si="83"/>
        <v>no</v>
      </c>
      <c r="Q1693" s="23" t="str" cm="1">
        <f t="array" aca="1" ref="Q1693" ca="1">_xlfn.IFS(J1693="no","no",$B$10="si","si")</f>
        <v>si</v>
      </c>
    </row>
    <row r="1694" spans="1:17" x14ac:dyDescent="0.3">
      <c r="A1694" s="61" t="s">
        <v>6812</v>
      </c>
      <c r="B1694" s="224" t="s">
        <v>44</v>
      </c>
      <c r="C1694" s="225" t="s">
        <v>6813</v>
      </c>
      <c r="D1694" s="38" t="s">
        <v>57</v>
      </c>
      <c r="E1694" s="37" t="s">
        <v>6814</v>
      </c>
      <c r="F1694" s="38" t="s">
        <v>185</v>
      </c>
      <c r="G1694" s="39" t="s">
        <v>6815</v>
      </c>
      <c r="H1694" s="40">
        <v>44335</v>
      </c>
      <c r="I1694" s="41">
        <f>Table16[[#This Row],[Fecha 
de 
expedición]]+1461</f>
        <v>45796</v>
      </c>
      <c r="J1694" s="244" t="str">
        <f t="shared" ca="1" si="82"/>
        <v>si</v>
      </c>
      <c r="K1694" s="8" t="str">
        <f t="shared" ca="1" si="81"/>
        <v/>
      </c>
      <c r="L1694" s="8"/>
      <c r="M1694" s="8" t="str">
        <f t="shared" ca="1" si="83"/>
        <v>no</v>
      </c>
      <c r="Q1694" s="23" t="str" cm="1">
        <f t="array" aca="1" ref="Q1694" ca="1">_xlfn.IFS(J1694="no","no",$B$10="si","si")</f>
        <v>si</v>
      </c>
    </row>
    <row r="1695" spans="1:17" x14ac:dyDescent="0.3">
      <c r="A1695" s="61" t="s">
        <v>6816</v>
      </c>
      <c r="B1695" s="224" t="s">
        <v>44</v>
      </c>
      <c r="C1695" s="225" t="s">
        <v>6817</v>
      </c>
      <c r="D1695" s="38" t="s">
        <v>57</v>
      </c>
      <c r="E1695" s="37" t="s">
        <v>6818</v>
      </c>
      <c r="F1695" s="38" t="s">
        <v>48</v>
      </c>
      <c r="G1695" s="39" t="s">
        <v>6819</v>
      </c>
      <c r="H1695" s="40">
        <v>44335</v>
      </c>
      <c r="I1695" s="41">
        <f>Table16[[#This Row],[Fecha 
de 
expedición]]+1461</f>
        <v>45796</v>
      </c>
      <c r="J1695" s="244" t="str">
        <f t="shared" ca="1" si="82"/>
        <v>si</v>
      </c>
      <c r="K1695" s="8" t="str">
        <f t="shared" ref="K1695:K1758" ca="1" si="84">IF(ABS(_xlfn.DAYS(TODAY(),I1695))&lt;$B$9,"Debe renovar licencia luego de curso de 8 horas","")</f>
        <v/>
      </c>
      <c r="L1695" s="8"/>
      <c r="M1695" s="8" t="str">
        <f t="shared" ca="1" si="83"/>
        <v>no</v>
      </c>
      <c r="Q1695" s="23" t="str" cm="1">
        <f t="array" aca="1" ref="Q1695" ca="1">_xlfn.IFS(J1695="no","no",$B$10="si","si")</f>
        <v>si</v>
      </c>
    </row>
    <row r="1696" spans="1:17" x14ac:dyDescent="0.3">
      <c r="A1696" s="61" t="s">
        <v>6820</v>
      </c>
      <c r="B1696" s="224" t="s">
        <v>44</v>
      </c>
      <c r="C1696" s="225" t="s">
        <v>6821</v>
      </c>
      <c r="D1696" s="38" t="s">
        <v>57</v>
      </c>
      <c r="E1696" s="37" t="s">
        <v>6822</v>
      </c>
      <c r="F1696" s="38" t="s">
        <v>555</v>
      </c>
      <c r="G1696" s="39" t="s">
        <v>6823</v>
      </c>
      <c r="H1696" s="40">
        <v>44335</v>
      </c>
      <c r="I1696" s="41">
        <f>Table16[[#This Row],[Fecha 
de 
expedición]]+1461</f>
        <v>45796</v>
      </c>
      <c r="J1696" s="244" t="str">
        <f t="shared" ca="1" si="82"/>
        <v>si</v>
      </c>
      <c r="K1696" s="8" t="str">
        <f t="shared" ca="1" si="84"/>
        <v/>
      </c>
      <c r="L1696" s="8"/>
      <c r="M1696" s="8" t="str">
        <f t="shared" ca="1" si="83"/>
        <v>no</v>
      </c>
      <c r="Q1696" s="23" t="str" cm="1">
        <f t="array" aca="1" ref="Q1696" ca="1">_xlfn.IFS(J1696="no","no",$B$10="si","si")</f>
        <v>si</v>
      </c>
    </row>
    <row r="1697" spans="1:17" x14ac:dyDescent="0.3">
      <c r="A1697" s="61" t="s">
        <v>6824</v>
      </c>
      <c r="B1697" s="224" t="s">
        <v>44</v>
      </c>
      <c r="C1697" s="225" t="s">
        <v>6825</v>
      </c>
      <c r="D1697" s="38" t="s">
        <v>57</v>
      </c>
      <c r="E1697" s="37" t="s">
        <v>6826</v>
      </c>
      <c r="F1697" s="38" t="s">
        <v>74</v>
      </c>
      <c r="G1697" s="39" t="s">
        <v>6827</v>
      </c>
      <c r="H1697" s="40">
        <v>44335</v>
      </c>
      <c r="I1697" s="41">
        <f>Table16[[#This Row],[Fecha 
de 
expedición]]+1461</f>
        <v>45796</v>
      </c>
      <c r="J1697" s="244" t="str">
        <f t="shared" ca="1" si="82"/>
        <v>si</v>
      </c>
      <c r="K1697" s="8" t="str">
        <f t="shared" ca="1" si="84"/>
        <v/>
      </c>
      <c r="L1697" s="8"/>
      <c r="M1697" s="8" t="str">
        <f t="shared" ca="1" si="83"/>
        <v>no</v>
      </c>
      <c r="Q1697" s="23" t="str" cm="1">
        <f t="array" aca="1" ref="Q1697" ca="1">_xlfn.IFS(J1697="no","no",$B$10="si","si")</f>
        <v>si</v>
      </c>
    </row>
    <row r="1698" spans="1:17" x14ac:dyDescent="0.3">
      <c r="A1698" s="61" t="s">
        <v>6828</v>
      </c>
      <c r="B1698" s="224" t="s">
        <v>44</v>
      </c>
      <c r="C1698" s="225" t="s">
        <v>6829</v>
      </c>
      <c r="D1698" s="38" t="s">
        <v>46</v>
      </c>
      <c r="E1698" s="37" t="s">
        <v>6830</v>
      </c>
      <c r="F1698" s="38" t="s">
        <v>53</v>
      </c>
      <c r="G1698" s="39" t="s">
        <v>6831</v>
      </c>
      <c r="H1698" s="40">
        <v>44335</v>
      </c>
      <c r="I1698" s="41">
        <f>Table16[[#This Row],[Fecha 
de 
expedición]]+1461</f>
        <v>45796</v>
      </c>
      <c r="J1698" s="244" t="str">
        <f t="shared" ca="1" si="82"/>
        <v>si</v>
      </c>
      <c r="K1698" s="8" t="str">
        <f t="shared" ca="1" si="84"/>
        <v/>
      </c>
      <c r="L1698" s="8"/>
      <c r="M1698" s="8" t="str">
        <f t="shared" ca="1" si="83"/>
        <v>no</v>
      </c>
      <c r="Q1698" s="23" t="str" cm="1">
        <f t="array" aca="1" ref="Q1698" ca="1">_xlfn.IFS(J1698="no","no",$B$10="si","si")</f>
        <v>si</v>
      </c>
    </row>
    <row r="1699" spans="1:17" x14ac:dyDescent="0.3">
      <c r="A1699" s="61" t="s">
        <v>6832</v>
      </c>
      <c r="B1699" s="224" t="s">
        <v>44</v>
      </c>
      <c r="C1699" s="225" t="s">
        <v>6833</v>
      </c>
      <c r="D1699" s="38" t="s">
        <v>57</v>
      </c>
      <c r="E1699" s="37" t="s">
        <v>6834</v>
      </c>
      <c r="F1699" s="38" t="s">
        <v>74</v>
      </c>
      <c r="G1699" s="39" t="s">
        <v>6835</v>
      </c>
      <c r="H1699" s="40">
        <v>44336</v>
      </c>
      <c r="I1699" s="41">
        <f>Table16[[#This Row],[Fecha 
de 
expedición]]+1461</f>
        <v>45797</v>
      </c>
      <c r="J1699" s="244" t="str">
        <f t="shared" ca="1" si="82"/>
        <v>si</v>
      </c>
      <c r="K1699" s="8" t="str">
        <f t="shared" ca="1" si="84"/>
        <v/>
      </c>
      <c r="L1699" s="8"/>
      <c r="M1699" s="8" t="str">
        <f t="shared" ca="1" si="83"/>
        <v>no</v>
      </c>
      <c r="Q1699" s="23" t="str" cm="1">
        <f t="array" aca="1" ref="Q1699" ca="1">_xlfn.IFS(J1699="no","no",$B$10="si","si")</f>
        <v>si</v>
      </c>
    </row>
    <row r="1700" spans="1:17" x14ac:dyDescent="0.3">
      <c r="A1700" s="61" t="s">
        <v>6836</v>
      </c>
      <c r="B1700" s="224" t="s">
        <v>44</v>
      </c>
      <c r="C1700" s="225" t="s">
        <v>6837</v>
      </c>
      <c r="D1700" s="38" t="s">
        <v>57</v>
      </c>
      <c r="E1700" s="37" t="s">
        <v>6838</v>
      </c>
      <c r="F1700" s="38" t="s">
        <v>119</v>
      </c>
      <c r="G1700" s="39" t="s">
        <v>6839</v>
      </c>
      <c r="H1700" s="40">
        <v>44336</v>
      </c>
      <c r="I1700" s="41">
        <f>Table16[[#This Row],[Fecha 
de 
expedición]]+1461</f>
        <v>45797</v>
      </c>
      <c r="J1700" s="244" t="str">
        <f t="shared" ca="1" si="82"/>
        <v>si</v>
      </c>
      <c r="K1700" s="8" t="str">
        <f t="shared" ca="1" si="84"/>
        <v/>
      </c>
      <c r="L1700" s="8"/>
      <c r="M1700" s="8" t="str">
        <f t="shared" ca="1" si="83"/>
        <v>no</v>
      </c>
      <c r="Q1700" s="23" t="str" cm="1">
        <f t="array" aca="1" ref="Q1700" ca="1">_xlfn.IFS(J1700="no","no",$B$10="si","si")</f>
        <v>si</v>
      </c>
    </row>
    <row r="1701" spans="1:17" x14ac:dyDescent="0.3">
      <c r="A1701" s="61" t="s">
        <v>6840</v>
      </c>
      <c r="B1701" s="224" t="s">
        <v>44</v>
      </c>
      <c r="C1701" s="225" t="s">
        <v>6841</v>
      </c>
      <c r="D1701" s="38" t="s">
        <v>57</v>
      </c>
      <c r="E1701" s="37" t="s">
        <v>6842</v>
      </c>
      <c r="F1701" s="38" t="s">
        <v>267</v>
      </c>
      <c r="G1701" s="54" t="s">
        <v>6843</v>
      </c>
      <c r="H1701" s="40">
        <v>44336</v>
      </c>
      <c r="I1701" s="41">
        <f>Table16[[#This Row],[Fecha 
de 
expedición]]+1461</f>
        <v>45797</v>
      </c>
      <c r="J1701" s="244" t="str">
        <f t="shared" ca="1" si="82"/>
        <v>si</v>
      </c>
      <c r="K1701" s="8" t="str">
        <f t="shared" ca="1" si="84"/>
        <v/>
      </c>
      <c r="L1701" s="8"/>
      <c r="M1701" s="8" t="str">
        <f t="shared" ca="1" si="83"/>
        <v>no</v>
      </c>
      <c r="Q1701" s="23" t="str" cm="1">
        <f t="array" aca="1" ref="Q1701" ca="1">_xlfn.IFS(J1701="no","no",$B$10="si","si")</f>
        <v>si</v>
      </c>
    </row>
    <row r="1702" spans="1:17" x14ac:dyDescent="0.3">
      <c r="A1702" s="61" t="s">
        <v>6844</v>
      </c>
      <c r="B1702" s="224" t="s">
        <v>44</v>
      </c>
      <c r="C1702" s="225" t="s">
        <v>6845</v>
      </c>
      <c r="D1702" s="38" t="s">
        <v>57</v>
      </c>
      <c r="E1702" s="37" t="s">
        <v>6846</v>
      </c>
      <c r="F1702" s="38" t="s">
        <v>664</v>
      </c>
      <c r="G1702" s="54" t="s">
        <v>6847</v>
      </c>
      <c r="H1702" s="40">
        <v>44336</v>
      </c>
      <c r="I1702" s="41">
        <f>Table16[[#This Row],[Fecha 
de 
expedición]]+1461</f>
        <v>45797</v>
      </c>
      <c r="J1702" s="244" t="str">
        <f t="shared" ca="1" si="82"/>
        <v>si</v>
      </c>
      <c r="K1702" s="8" t="str">
        <f t="shared" ca="1" si="84"/>
        <v/>
      </c>
      <c r="L1702" s="8"/>
      <c r="M1702" s="8" t="str">
        <f t="shared" ca="1" si="83"/>
        <v>no</v>
      </c>
      <c r="Q1702" s="23" t="str" cm="1">
        <f t="array" aca="1" ref="Q1702" ca="1">_xlfn.IFS(J1702="no","no",$B$10="si","si")</f>
        <v>si</v>
      </c>
    </row>
    <row r="1703" spans="1:17" x14ac:dyDescent="0.3">
      <c r="A1703" s="61" t="s">
        <v>6848</v>
      </c>
      <c r="B1703" s="224" t="s">
        <v>44</v>
      </c>
      <c r="C1703" s="225" t="s">
        <v>6849</v>
      </c>
      <c r="D1703" s="38" t="s">
        <v>57</v>
      </c>
      <c r="E1703" s="37" t="s">
        <v>6850</v>
      </c>
      <c r="F1703" s="38" t="s">
        <v>285</v>
      </c>
      <c r="G1703" s="39" t="s">
        <v>6851</v>
      </c>
      <c r="H1703" s="40">
        <v>44336</v>
      </c>
      <c r="I1703" s="41">
        <f>Table16[[#This Row],[Fecha 
de 
expedición]]+1461</f>
        <v>45797</v>
      </c>
      <c r="J1703" s="244" t="str">
        <f t="shared" ca="1" si="82"/>
        <v>si</v>
      </c>
      <c r="K1703" s="8" t="str">
        <f t="shared" ca="1" si="84"/>
        <v/>
      </c>
      <c r="L1703" s="8"/>
      <c r="M1703" s="8" t="str">
        <f t="shared" ca="1" si="83"/>
        <v>no</v>
      </c>
      <c r="Q1703" s="23" t="str" cm="1">
        <f t="array" aca="1" ref="Q1703" ca="1">_xlfn.IFS(J1703="no","no",$B$10="si","si")</f>
        <v>si</v>
      </c>
    </row>
    <row r="1704" spans="1:17" x14ac:dyDescent="0.3">
      <c r="A1704" s="63" t="s">
        <v>6852</v>
      </c>
      <c r="B1704" s="224" t="s">
        <v>44</v>
      </c>
      <c r="C1704" s="225" t="s">
        <v>6853</v>
      </c>
      <c r="D1704" s="38" t="s">
        <v>57</v>
      </c>
      <c r="E1704" s="37" t="s">
        <v>6854</v>
      </c>
      <c r="F1704" s="38" t="s">
        <v>119</v>
      </c>
      <c r="G1704" s="39" t="s">
        <v>6855</v>
      </c>
      <c r="H1704" s="40">
        <v>44336</v>
      </c>
      <c r="I1704" s="41">
        <f>Table16[[#This Row],[Fecha 
de 
expedición]]+1461</f>
        <v>45797</v>
      </c>
      <c r="J1704" s="244" t="str">
        <f t="shared" ca="1" si="82"/>
        <v>si</v>
      </c>
      <c r="K1704" s="8" t="str">
        <f t="shared" ca="1" si="84"/>
        <v/>
      </c>
      <c r="L1704" s="8"/>
      <c r="M1704" s="8" t="str">
        <f t="shared" ca="1" si="83"/>
        <v>no</v>
      </c>
      <c r="Q1704" s="23" t="str" cm="1">
        <f t="array" aca="1" ref="Q1704" ca="1">_xlfn.IFS(J1704="no","no",$B$10="si","si")</f>
        <v>si</v>
      </c>
    </row>
    <row r="1705" spans="1:17" x14ac:dyDescent="0.3">
      <c r="A1705" s="61" t="s">
        <v>6856</v>
      </c>
      <c r="B1705" s="224" t="s">
        <v>44</v>
      </c>
      <c r="C1705" s="225" t="s">
        <v>6857</v>
      </c>
      <c r="D1705" s="38" t="s">
        <v>57</v>
      </c>
      <c r="E1705" s="37" t="s">
        <v>6858</v>
      </c>
      <c r="F1705" s="38" t="s">
        <v>1204</v>
      </c>
      <c r="G1705" s="39" t="s">
        <v>6859</v>
      </c>
      <c r="H1705" s="40">
        <v>44336</v>
      </c>
      <c r="I1705" s="41">
        <f>Table16[[#This Row],[Fecha 
de 
expedición]]+1461</f>
        <v>45797</v>
      </c>
      <c r="J1705" s="244" t="str">
        <f t="shared" ca="1" si="82"/>
        <v>si</v>
      </c>
      <c r="K1705" s="8" t="str">
        <f t="shared" ca="1" si="84"/>
        <v/>
      </c>
      <c r="L1705" s="8"/>
      <c r="M1705" s="8" t="str">
        <f t="shared" ca="1" si="83"/>
        <v>no</v>
      </c>
      <c r="Q1705" s="23" t="str" cm="1">
        <f t="array" aca="1" ref="Q1705" ca="1">_xlfn.IFS(J1705="no","no",$B$10="si","si")</f>
        <v>si</v>
      </c>
    </row>
    <row r="1706" spans="1:17" x14ac:dyDescent="0.3">
      <c r="A1706" s="61" t="s">
        <v>6860</v>
      </c>
      <c r="B1706" s="224" t="s">
        <v>44</v>
      </c>
      <c r="C1706" s="225" t="s">
        <v>6861</v>
      </c>
      <c r="D1706" s="38" t="s">
        <v>57</v>
      </c>
      <c r="E1706" s="37" t="s">
        <v>6862</v>
      </c>
      <c r="F1706" s="38" t="s">
        <v>48</v>
      </c>
      <c r="G1706" s="39" t="s">
        <v>6863</v>
      </c>
      <c r="H1706" s="40">
        <v>44336</v>
      </c>
      <c r="I1706" s="41">
        <f>Table16[[#This Row],[Fecha 
de 
expedición]]+1461</f>
        <v>45797</v>
      </c>
      <c r="J1706" s="244" t="str">
        <f t="shared" ca="1" si="82"/>
        <v>si</v>
      </c>
      <c r="K1706" s="8" t="str">
        <f t="shared" ca="1" si="84"/>
        <v/>
      </c>
      <c r="L1706" s="8"/>
      <c r="M1706" s="8" t="str">
        <f t="shared" ca="1" si="83"/>
        <v>no</v>
      </c>
      <c r="Q1706" s="23" t="str" cm="1">
        <f t="array" aca="1" ref="Q1706" ca="1">_xlfn.IFS(J1706="no","no",$B$10="si","si")</f>
        <v>si</v>
      </c>
    </row>
    <row r="1707" spans="1:17" x14ac:dyDescent="0.3">
      <c r="A1707" s="61" t="s">
        <v>6864</v>
      </c>
      <c r="B1707" s="224" t="s">
        <v>44</v>
      </c>
      <c r="C1707" s="225" t="s">
        <v>6865</v>
      </c>
      <c r="D1707" s="38" t="s">
        <v>57</v>
      </c>
      <c r="E1707" s="37" t="s">
        <v>6866</v>
      </c>
      <c r="F1707" s="38" t="s">
        <v>168</v>
      </c>
      <c r="G1707" s="54" t="s">
        <v>6867</v>
      </c>
      <c r="H1707" s="40">
        <v>44336</v>
      </c>
      <c r="I1707" s="41">
        <f>Table16[[#This Row],[Fecha 
de 
expedición]]+1461</f>
        <v>45797</v>
      </c>
      <c r="J1707" s="244" t="str">
        <f t="shared" ca="1" si="82"/>
        <v>si</v>
      </c>
      <c r="K1707" s="8" t="str">
        <f t="shared" ca="1" si="84"/>
        <v/>
      </c>
      <c r="L1707" s="8"/>
      <c r="M1707" s="8" t="str">
        <f t="shared" ca="1" si="83"/>
        <v>no</v>
      </c>
      <c r="Q1707" s="23" t="str" cm="1">
        <f t="array" aca="1" ref="Q1707" ca="1">_xlfn.IFS(J1707="no","no",$B$10="si","si")</f>
        <v>si</v>
      </c>
    </row>
    <row r="1708" spans="1:17" x14ac:dyDescent="0.3">
      <c r="A1708" s="61" t="s">
        <v>6868</v>
      </c>
      <c r="B1708" s="224" t="s">
        <v>44</v>
      </c>
      <c r="C1708" s="225" t="s">
        <v>6869</v>
      </c>
      <c r="D1708" s="38" t="s">
        <v>57</v>
      </c>
      <c r="E1708" s="37" t="s">
        <v>6870</v>
      </c>
      <c r="F1708" s="38" t="s">
        <v>299</v>
      </c>
      <c r="G1708" s="39" t="s">
        <v>6871</v>
      </c>
      <c r="H1708" s="40">
        <v>44336</v>
      </c>
      <c r="I1708" s="41">
        <f>Table16[[#This Row],[Fecha 
de 
expedición]]+1461</f>
        <v>45797</v>
      </c>
      <c r="J1708" s="244" t="str">
        <f t="shared" ca="1" si="82"/>
        <v>si</v>
      </c>
      <c r="K1708" s="8" t="str">
        <f t="shared" ca="1" si="84"/>
        <v/>
      </c>
      <c r="L1708" s="8"/>
      <c r="M1708" s="8" t="str">
        <f t="shared" ca="1" si="83"/>
        <v>no</v>
      </c>
      <c r="Q1708" s="23" t="str" cm="1">
        <f t="array" aca="1" ref="Q1708" ca="1">_xlfn.IFS(J1708="no","no",$B$10="si","si")</f>
        <v>si</v>
      </c>
    </row>
    <row r="1709" spans="1:17" x14ac:dyDescent="0.3">
      <c r="A1709" s="61" t="s">
        <v>6872</v>
      </c>
      <c r="B1709" s="224" t="s">
        <v>44</v>
      </c>
      <c r="C1709" s="225" t="s">
        <v>6873</v>
      </c>
      <c r="D1709" s="38" t="s">
        <v>57</v>
      </c>
      <c r="E1709" s="37" t="s">
        <v>6874</v>
      </c>
      <c r="F1709" s="38" t="s">
        <v>237</v>
      </c>
      <c r="G1709" s="39" t="s">
        <v>6875</v>
      </c>
      <c r="H1709" s="40">
        <v>44336</v>
      </c>
      <c r="I1709" s="41">
        <f>Table16[[#This Row],[Fecha 
de 
expedición]]+1461</f>
        <v>45797</v>
      </c>
      <c r="J1709" s="244" t="str">
        <f t="shared" ca="1" si="82"/>
        <v>si</v>
      </c>
      <c r="K1709" s="8" t="str">
        <f t="shared" ca="1" si="84"/>
        <v/>
      </c>
      <c r="L1709" s="8"/>
      <c r="M1709" s="8" t="str">
        <f t="shared" ca="1" si="83"/>
        <v>no</v>
      </c>
      <c r="Q1709" s="23" t="str" cm="1">
        <f t="array" aca="1" ref="Q1709" ca="1">_xlfn.IFS(J1709="no","no",$B$10="si","si")</f>
        <v>si</v>
      </c>
    </row>
    <row r="1710" spans="1:17" x14ac:dyDescent="0.3">
      <c r="A1710" s="61" t="s">
        <v>6876</v>
      </c>
      <c r="B1710" s="224" t="s">
        <v>44</v>
      </c>
      <c r="C1710" s="225" t="s">
        <v>6877</v>
      </c>
      <c r="D1710" s="38" t="s">
        <v>57</v>
      </c>
      <c r="E1710" s="37" t="s">
        <v>6878</v>
      </c>
      <c r="F1710" s="38" t="s">
        <v>1204</v>
      </c>
      <c r="G1710" s="39" t="s">
        <v>6879</v>
      </c>
      <c r="H1710" s="40">
        <v>44336</v>
      </c>
      <c r="I1710" s="41">
        <f>Table16[[#This Row],[Fecha 
de 
expedición]]+1461</f>
        <v>45797</v>
      </c>
      <c r="J1710" s="244" t="str">
        <f t="shared" ca="1" si="82"/>
        <v>si</v>
      </c>
      <c r="K1710" s="8" t="str">
        <f t="shared" ca="1" si="84"/>
        <v/>
      </c>
      <c r="L1710" s="8"/>
      <c r="M1710" s="8" t="str">
        <f t="shared" ca="1" si="83"/>
        <v>no</v>
      </c>
      <c r="Q1710" s="23" t="str" cm="1">
        <f t="array" aca="1" ref="Q1710" ca="1">_xlfn.IFS(J1710="no","no",$B$10="si","si")</f>
        <v>si</v>
      </c>
    </row>
    <row r="1711" spans="1:17" x14ac:dyDescent="0.3">
      <c r="A1711" s="61" t="s">
        <v>6880</v>
      </c>
      <c r="B1711" s="224" t="s">
        <v>44</v>
      </c>
      <c r="C1711" s="225" t="s">
        <v>6881</v>
      </c>
      <c r="D1711" s="38" t="s">
        <v>57</v>
      </c>
      <c r="E1711" s="37" t="s">
        <v>6882</v>
      </c>
      <c r="F1711" s="38" t="s">
        <v>1204</v>
      </c>
      <c r="G1711" s="39" t="s">
        <v>6883</v>
      </c>
      <c r="H1711" s="40">
        <v>44336</v>
      </c>
      <c r="I1711" s="41">
        <f>Table16[[#This Row],[Fecha 
de 
expedición]]+1461</f>
        <v>45797</v>
      </c>
      <c r="J1711" s="244" t="str">
        <f t="shared" ca="1" si="82"/>
        <v>si</v>
      </c>
      <c r="K1711" s="8" t="str">
        <f t="shared" ca="1" si="84"/>
        <v/>
      </c>
      <c r="L1711" s="8"/>
      <c r="M1711" s="8" t="str">
        <f t="shared" ca="1" si="83"/>
        <v>no</v>
      </c>
      <c r="Q1711" s="23" t="str" cm="1">
        <f t="array" aca="1" ref="Q1711" ca="1">_xlfn.IFS(J1711="no","no",$B$10="si","si")</f>
        <v>si</v>
      </c>
    </row>
    <row r="1712" spans="1:17" x14ac:dyDescent="0.3">
      <c r="A1712" s="61" t="s">
        <v>6884</v>
      </c>
      <c r="B1712" s="224" t="s">
        <v>44</v>
      </c>
      <c r="C1712" s="225" t="s">
        <v>6885</v>
      </c>
      <c r="D1712" s="38" t="s">
        <v>46</v>
      </c>
      <c r="E1712" s="37" t="s">
        <v>6886</v>
      </c>
      <c r="F1712" s="38" t="s">
        <v>194</v>
      </c>
      <c r="G1712" s="54" t="s">
        <v>6887</v>
      </c>
      <c r="H1712" s="40">
        <v>44336</v>
      </c>
      <c r="I1712" s="41">
        <f>Table16[[#This Row],[Fecha 
de 
expedición]]+1461</f>
        <v>45797</v>
      </c>
      <c r="J1712" s="244" t="str">
        <f t="shared" ca="1" si="82"/>
        <v>si</v>
      </c>
      <c r="K1712" s="8" t="str">
        <f t="shared" ca="1" si="84"/>
        <v/>
      </c>
      <c r="L1712" s="8"/>
      <c r="M1712" s="8" t="str">
        <f t="shared" ca="1" si="83"/>
        <v>no</v>
      </c>
      <c r="Q1712" s="23" t="str" cm="1">
        <f t="array" aca="1" ref="Q1712" ca="1">_xlfn.IFS(J1712="no","no",$B$10="si","si")</f>
        <v>si</v>
      </c>
    </row>
    <row r="1713" spans="1:17" x14ac:dyDescent="0.3">
      <c r="A1713" s="61" t="s">
        <v>6888</v>
      </c>
      <c r="B1713" s="224" t="s">
        <v>44</v>
      </c>
      <c r="C1713" s="225" t="s">
        <v>6889</v>
      </c>
      <c r="D1713" s="38" t="s">
        <v>57</v>
      </c>
      <c r="E1713" s="37" t="s">
        <v>6890</v>
      </c>
      <c r="F1713" s="38" t="s">
        <v>285</v>
      </c>
      <c r="G1713" s="54" t="s">
        <v>6891</v>
      </c>
      <c r="H1713" s="40">
        <v>44336</v>
      </c>
      <c r="I1713" s="41">
        <f>Table16[[#This Row],[Fecha 
de 
expedición]]+1461</f>
        <v>45797</v>
      </c>
      <c r="J1713" s="244" t="str">
        <f t="shared" ca="1" si="82"/>
        <v>si</v>
      </c>
      <c r="K1713" s="8" t="str">
        <f t="shared" ca="1" si="84"/>
        <v/>
      </c>
      <c r="L1713" s="8"/>
      <c r="M1713" s="8" t="str">
        <f t="shared" ca="1" si="83"/>
        <v>no</v>
      </c>
      <c r="Q1713" s="23" t="str" cm="1">
        <f t="array" aca="1" ref="Q1713" ca="1">_xlfn.IFS(J1713="no","no",$B$10="si","si")</f>
        <v>si</v>
      </c>
    </row>
    <row r="1714" spans="1:17" x14ac:dyDescent="0.3">
      <c r="A1714" s="61" t="s">
        <v>6892</v>
      </c>
      <c r="B1714" s="224" t="s">
        <v>44</v>
      </c>
      <c r="C1714" s="225" t="s">
        <v>6893</v>
      </c>
      <c r="D1714" s="38" t="s">
        <v>57</v>
      </c>
      <c r="E1714" s="37" t="s">
        <v>6894</v>
      </c>
      <c r="F1714" s="38" t="s">
        <v>443</v>
      </c>
      <c r="G1714" s="39" t="s">
        <v>6895</v>
      </c>
      <c r="H1714" s="40">
        <v>44336</v>
      </c>
      <c r="I1714" s="41">
        <f>Table16[[#This Row],[Fecha 
de 
expedición]]+1461</f>
        <v>45797</v>
      </c>
      <c r="J1714" s="244" t="str">
        <f t="shared" ca="1" si="82"/>
        <v>si</v>
      </c>
      <c r="K1714" s="8" t="str">
        <f t="shared" ca="1" si="84"/>
        <v/>
      </c>
      <c r="L1714" s="8"/>
      <c r="M1714" s="8" t="str">
        <f t="shared" ca="1" si="83"/>
        <v>no</v>
      </c>
      <c r="Q1714" s="23" t="str" cm="1">
        <f t="array" aca="1" ref="Q1714" ca="1">_xlfn.IFS(J1714="no","no",$B$10="si","si")</f>
        <v>si</v>
      </c>
    </row>
    <row r="1715" spans="1:17" x14ac:dyDescent="0.3">
      <c r="A1715" s="61" t="s">
        <v>6896</v>
      </c>
      <c r="B1715" s="224" t="s">
        <v>44</v>
      </c>
      <c r="C1715" s="225" t="s">
        <v>6897</v>
      </c>
      <c r="D1715" s="38" t="s">
        <v>57</v>
      </c>
      <c r="E1715" s="37" t="s">
        <v>6898</v>
      </c>
      <c r="F1715" s="38" t="s">
        <v>1349</v>
      </c>
      <c r="G1715" s="39" t="s">
        <v>6899</v>
      </c>
      <c r="H1715" s="40">
        <v>44336</v>
      </c>
      <c r="I1715" s="41">
        <f>Table16[[#This Row],[Fecha 
de 
expedición]]+1461</f>
        <v>45797</v>
      </c>
      <c r="J1715" s="244" t="str">
        <f t="shared" ca="1" si="82"/>
        <v>si</v>
      </c>
      <c r="K1715" s="8" t="str">
        <f t="shared" ca="1" si="84"/>
        <v/>
      </c>
      <c r="L1715" s="8"/>
      <c r="M1715" s="8" t="str">
        <f t="shared" ca="1" si="83"/>
        <v>no</v>
      </c>
      <c r="Q1715" s="23" t="str" cm="1">
        <f t="array" aca="1" ref="Q1715" ca="1">_xlfn.IFS(J1715="no","no",$B$10="si","si")</f>
        <v>si</v>
      </c>
    </row>
    <row r="1716" spans="1:17" x14ac:dyDescent="0.3">
      <c r="A1716" s="61" t="s">
        <v>6900</v>
      </c>
      <c r="B1716" s="224" t="s">
        <v>44</v>
      </c>
      <c r="C1716" s="225" t="s">
        <v>6901</v>
      </c>
      <c r="D1716" s="38" t="s">
        <v>57</v>
      </c>
      <c r="E1716" s="37" t="s">
        <v>6902</v>
      </c>
      <c r="F1716" s="38" t="s">
        <v>508</v>
      </c>
      <c r="G1716" s="39" t="s">
        <v>6903</v>
      </c>
      <c r="H1716" s="40">
        <v>44336</v>
      </c>
      <c r="I1716" s="41">
        <f>Table16[[#This Row],[Fecha 
de 
expedición]]+1461</f>
        <v>45797</v>
      </c>
      <c r="J1716" s="244" t="str">
        <f t="shared" ca="1" si="82"/>
        <v>si</v>
      </c>
      <c r="K1716" s="8" t="str">
        <f t="shared" ca="1" si="84"/>
        <v/>
      </c>
      <c r="L1716" s="8"/>
      <c r="M1716" s="8" t="str">
        <f t="shared" ca="1" si="83"/>
        <v>no</v>
      </c>
      <c r="Q1716" s="23" t="str" cm="1">
        <f t="array" aca="1" ref="Q1716" ca="1">_xlfn.IFS(J1716="no","no",$B$10="si","si")</f>
        <v>si</v>
      </c>
    </row>
    <row r="1717" spans="1:17" x14ac:dyDescent="0.3">
      <c r="A1717" s="61" t="s">
        <v>6904</v>
      </c>
      <c r="B1717" s="224" t="s">
        <v>44</v>
      </c>
      <c r="C1717" s="225" t="s">
        <v>6905</v>
      </c>
      <c r="D1717" s="38" t="s">
        <v>57</v>
      </c>
      <c r="E1717" s="37" t="s">
        <v>6906</v>
      </c>
      <c r="F1717" s="38" t="s">
        <v>589</v>
      </c>
      <c r="G1717" s="39" t="s">
        <v>6907</v>
      </c>
      <c r="H1717" s="40">
        <v>44336</v>
      </c>
      <c r="I1717" s="41">
        <f>Table16[[#This Row],[Fecha 
de 
expedición]]+1461</f>
        <v>45797</v>
      </c>
      <c r="J1717" s="244" t="str">
        <f t="shared" ca="1" si="82"/>
        <v>si</v>
      </c>
      <c r="K1717" s="8" t="str">
        <f t="shared" ca="1" si="84"/>
        <v/>
      </c>
      <c r="L1717" s="8"/>
      <c r="M1717" s="8" t="str">
        <f t="shared" ca="1" si="83"/>
        <v>no</v>
      </c>
      <c r="Q1717" s="23" t="str" cm="1">
        <f t="array" aca="1" ref="Q1717" ca="1">_xlfn.IFS(J1717="no","no",$B$10="si","si")</f>
        <v>si</v>
      </c>
    </row>
    <row r="1718" spans="1:17" x14ac:dyDescent="0.3">
      <c r="A1718" s="61" t="s">
        <v>6908</v>
      </c>
      <c r="B1718" s="224" t="s">
        <v>44</v>
      </c>
      <c r="C1718" s="225" t="s">
        <v>6909</v>
      </c>
      <c r="D1718" s="38" t="s">
        <v>57</v>
      </c>
      <c r="E1718" s="37" t="s">
        <v>6910</v>
      </c>
      <c r="F1718" s="38" t="s">
        <v>555</v>
      </c>
      <c r="G1718" s="54" t="s">
        <v>6911</v>
      </c>
      <c r="H1718" s="40">
        <v>44336</v>
      </c>
      <c r="I1718" s="41">
        <f>Table16[[#This Row],[Fecha 
de 
expedición]]+1461</f>
        <v>45797</v>
      </c>
      <c r="J1718" s="244" t="str">
        <f t="shared" ca="1" si="82"/>
        <v>si</v>
      </c>
      <c r="K1718" s="8" t="str">
        <f t="shared" ca="1" si="84"/>
        <v/>
      </c>
      <c r="L1718" s="8"/>
      <c r="M1718" s="8" t="str">
        <f t="shared" ca="1" si="83"/>
        <v>no</v>
      </c>
      <c r="Q1718" s="23" t="str" cm="1">
        <f t="array" aca="1" ref="Q1718" ca="1">_xlfn.IFS(J1718="no","no",$B$10="si","si")</f>
        <v>si</v>
      </c>
    </row>
    <row r="1719" spans="1:17" x14ac:dyDescent="0.3">
      <c r="A1719" s="61" t="s">
        <v>6912</v>
      </c>
      <c r="B1719" s="224" t="s">
        <v>44</v>
      </c>
      <c r="C1719" s="225" t="s">
        <v>6913</v>
      </c>
      <c r="D1719" s="38" t="s">
        <v>57</v>
      </c>
      <c r="E1719" s="37" t="s">
        <v>6914</v>
      </c>
      <c r="F1719" s="38" t="s">
        <v>1048</v>
      </c>
      <c r="G1719" s="54" t="s">
        <v>6915</v>
      </c>
      <c r="H1719" s="40">
        <v>44336</v>
      </c>
      <c r="I1719" s="41">
        <f>Table16[[#This Row],[Fecha 
de 
expedición]]+1461</f>
        <v>45797</v>
      </c>
      <c r="J1719" s="244" t="str">
        <f t="shared" ca="1" si="82"/>
        <v>si</v>
      </c>
      <c r="K1719" s="8" t="str">
        <f t="shared" ca="1" si="84"/>
        <v/>
      </c>
      <c r="L1719" s="8"/>
      <c r="M1719" s="8" t="str">
        <f t="shared" ca="1" si="83"/>
        <v>no</v>
      </c>
      <c r="Q1719" s="23" t="str" cm="1">
        <f t="array" aca="1" ref="Q1719" ca="1">_xlfn.IFS(J1719="no","no",$B$10="si","si")</f>
        <v>si</v>
      </c>
    </row>
    <row r="1720" spans="1:17" x14ac:dyDescent="0.3">
      <c r="A1720" s="61" t="s">
        <v>6916</v>
      </c>
      <c r="B1720" s="224" t="s">
        <v>44</v>
      </c>
      <c r="C1720" s="225" t="s">
        <v>6917</v>
      </c>
      <c r="D1720" s="38" t="s">
        <v>57</v>
      </c>
      <c r="E1720" s="37" t="s">
        <v>6918</v>
      </c>
      <c r="F1720" s="38" t="s">
        <v>555</v>
      </c>
      <c r="G1720" s="39" t="s">
        <v>6919</v>
      </c>
      <c r="H1720" s="40">
        <v>44336</v>
      </c>
      <c r="I1720" s="41">
        <f>Table16[[#This Row],[Fecha 
de 
expedición]]+1461</f>
        <v>45797</v>
      </c>
      <c r="J1720" s="244" t="str">
        <f t="shared" ca="1" si="82"/>
        <v>si</v>
      </c>
      <c r="K1720" s="8" t="str">
        <f t="shared" ca="1" si="84"/>
        <v/>
      </c>
      <c r="L1720" s="8"/>
      <c r="M1720" s="8" t="str">
        <f t="shared" ca="1" si="83"/>
        <v>no</v>
      </c>
      <c r="Q1720" s="23" t="str" cm="1">
        <f t="array" aca="1" ref="Q1720" ca="1">_xlfn.IFS(J1720="no","no",$B$10="si","si")</f>
        <v>si</v>
      </c>
    </row>
    <row r="1721" spans="1:17" x14ac:dyDescent="0.3">
      <c r="A1721" s="61" t="s">
        <v>6920</v>
      </c>
      <c r="B1721" s="224" t="s">
        <v>44</v>
      </c>
      <c r="C1721" s="225" t="s">
        <v>6921</v>
      </c>
      <c r="D1721" s="38" t="s">
        <v>57</v>
      </c>
      <c r="E1721" s="37" t="s">
        <v>6922</v>
      </c>
      <c r="F1721" s="38" t="s">
        <v>168</v>
      </c>
      <c r="G1721" s="39" t="s">
        <v>6923</v>
      </c>
      <c r="H1721" s="40">
        <v>44336</v>
      </c>
      <c r="I1721" s="41">
        <f>Table16[[#This Row],[Fecha 
de 
expedición]]+1461</f>
        <v>45797</v>
      </c>
      <c r="J1721" s="244" t="str">
        <f t="shared" ca="1" si="82"/>
        <v>si</v>
      </c>
      <c r="K1721" s="8" t="str">
        <f t="shared" ca="1" si="84"/>
        <v/>
      </c>
      <c r="L1721" s="8"/>
      <c r="M1721" s="8" t="str">
        <f t="shared" ca="1" si="83"/>
        <v>no</v>
      </c>
      <c r="Q1721" s="23" t="str" cm="1">
        <f t="array" aca="1" ref="Q1721" ca="1">_xlfn.IFS(J1721="no","no",$B$10="si","si")</f>
        <v>si</v>
      </c>
    </row>
    <row r="1722" spans="1:17" x14ac:dyDescent="0.3">
      <c r="A1722" s="61" t="s">
        <v>6924</v>
      </c>
      <c r="B1722" s="224" t="s">
        <v>44</v>
      </c>
      <c r="C1722" s="225" t="s">
        <v>6925</v>
      </c>
      <c r="D1722" s="38" t="s">
        <v>57</v>
      </c>
      <c r="E1722" s="37" t="s">
        <v>6926</v>
      </c>
      <c r="F1722" s="38" t="s">
        <v>606</v>
      </c>
      <c r="G1722" s="39" t="s">
        <v>6927</v>
      </c>
      <c r="H1722" s="40">
        <v>44336</v>
      </c>
      <c r="I1722" s="41">
        <f>Table16[[#This Row],[Fecha 
de 
expedición]]+1461</f>
        <v>45797</v>
      </c>
      <c r="J1722" s="244" t="str">
        <f t="shared" ca="1" si="82"/>
        <v>si</v>
      </c>
      <c r="K1722" s="8" t="str">
        <f t="shared" ca="1" si="84"/>
        <v/>
      </c>
      <c r="L1722" s="8"/>
      <c r="M1722" s="8" t="str">
        <f t="shared" ca="1" si="83"/>
        <v>no</v>
      </c>
      <c r="Q1722" s="23" t="str" cm="1">
        <f t="array" aca="1" ref="Q1722" ca="1">_xlfn.IFS(J1722="no","no",$B$10="si","si")</f>
        <v>si</v>
      </c>
    </row>
    <row r="1723" spans="1:17" x14ac:dyDescent="0.3">
      <c r="A1723" s="61" t="s">
        <v>6928</v>
      </c>
      <c r="B1723" s="224" t="s">
        <v>44</v>
      </c>
      <c r="C1723" s="225" t="s">
        <v>6929</v>
      </c>
      <c r="D1723" s="38" t="s">
        <v>57</v>
      </c>
      <c r="E1723" s="37" t="s">
        <v>6930</v>
      </c>
      <c r="F1723" s="38" t="s">
        <v>74</v>
      </c>
      <c r="G1723" s="39" t="s">
        <v>6931</v>
      </c>
      <c r="H1723" s="40">
        <v>44336</v>
      </c>
      <c r="I1723" s="41">
        <f>Table16[[#This Row],[Fecha 
de 
expedición]]+1461</f>
        <v>45797</v>
      </c>
      <c r="J1723" s="244" t="str">
        <f t="shared" ca="1" si="82"/>
        <v>si</v>
      </c>
      <c r="K1723" s="8" t="str">
        <f t="shared" ca="1" si="84"/>
        <v/>
      </c>
      <c r="L1723" s="8"/>
      <c r="M1723" s="8" t="str">
        <f t="shared" ca="1" si="83"/>
        <v>no</v>
      </c>
      <c r="Q1723" s="23" t="str" cm="1">
        <f t="array" aca="1" ref="Q1723" ca="1">_xlfn.IFS(J1723="no","no",$B$10="si","si")</f>
        <v>si</v>
      </c>
    </row>
    <row r="1724" spans="1:17" x14ac:dyDescent="0.3">
      <c r="A1724" s="61" t="s">
        <v>6932</v>
      </c>
      <c r="B1724" s="224" t="s">
        <v>44</v>
      </c>
      <c r="C1724" s="225" t="s">
        <v>6933</v>
      </c>
      <c r="D1724" s="38" t="s">
        <v>57</v>
      </c>
      <c r="E1724" s="37" t="s">
        <v>6934</v>
      </c>
      <c r="F1724" s="38" t="s">
        <v>299</v>
      </c>
      <c r="G1724" s="39" t="s">
        <v>6935</v>
      </c>
      <c r="H1724" s="40">
        <v>44336</v>
      </c>
      <c r="I1724" s="41">
        <f>Table16[[#This Row],[Fecha 
de 
expedición]]+1461</f>
        <v>45797</v>
      </c>
      <c r="J1724" s="244" t="str">
        <f t="shared" ca="1" si="82"/>
        <v>si</v>
      </c>
      <c r="K1724" s="8" t="str">
        <f t="shared" ca="1" si="84"/>
        <v/>
      </c>
      <c r="L1724" s="8"/>
      <c r="M1724" s="8" t="str">
        <f t="shared" ca="1" si="83"/>
        <v>no</v>
      </c>
      <c r="Q1724" s="23" t="str" cm="1">
        <f t="array" aca="1" ref="Q1724" ca="1">_xlfn.IFS(J1724="no","no",$B$10="si","si")</f>
        <v>si</v>
      </c>
    </row>
    <row r="1725" spans="1:17" x14ac:dyDescent="0.3">
      <c r="A1725" s="61" t="s">
        <v>6936</v>
      </c>
      <c r="B1725" s="224" t="s">
        <v>44</v>
      </c>
      <c r="C1725" s="225" t="s">
        <v>6937</v>
      </c>
      <c r="D1725" s="38" t="s">
        <v>57</v>
      </c>
      <c r="E1725" s="37" t="s">
        <v>6938</v>
      </c>
      <c r="F1725" s="38" t="s">
        <v>119</v>
      </c>
      <c r="G1725" s="39" t="s">
        <v>6939</v>
      </c>
      <c r="H1725" s="40">
        <v>44336</v>
      </c>
      <c r="I1725" s="41">
        <f>Table16[[#This Row],[Fecha 
de 
expedición]]+1461</f>
        <v>45797</v>
      </c>
      <c r="J1725" s="244" t="str">
        <f t="shared" ca="1" si="82"/>
        <v>si</v>
      </c>
      <c r="K1725" s="8" t="str">
        <f t="shared" ca="1" si="84"/>
        <v/>
      </c>
      <c r="L1725" s="8"/>
      <c r="M1725" s="8" t="str">
        <f t="shared" ca="1" si="83"/>
        <v>no</v>
      </c>
      <c r="Q1725" s="23" t="str" cm="1">
        <f t="array" aca="1" ref="Q1725" ca="1">_xlfn.IFS(J1725="no","no",$B$10="si","si")</f>
        <v>si</v>
      </c>
    </row>
    <row r="1726" spans="1:17" x14ac:dyDescent="0.3">
      <c r="A1726" s="61" t="s">
        <v>6940</v>
      </c>
      <c r="B1726" s="224" t="s">
        <v>44</v>
      </c>
      <c r="C1726" s="225" t="s">
        <v>6941</v>
      </c>
      <c r="D1726" s="38" t="s">
        <v>57</v>
      </c>
      <c r="E1726" s="37" t="s">
        <v>6942</v>
      </c>
      <c r="F1726" s="38" t="s">
        <v>155</v>
      </c>
      <c r="G1726" s="39" t="s">
        <v>6943</v>
      </c>
      <c r="H1726" s="40">
        <v>44336</v>
      </c>
      <c r="I1726" s="41">
        <f>Table16[[#This Row],[Fecha 
de 
expedición]]+1461</f>
        <v>45797</v>
      </c>
      <c r="J1726" s="244" t="str">
        <f t="shared" ca="1" si="82"/>
        <v>si</v>
      </c>
      <c r="K1726" s="8" t="str">
        <f t="shared" ca="1" si="84"/>
        <v/>
      </c>
      <c r="L1726" s="8"/>
      <c r="M1726" s="8" t="str">
        <f t="shared" ca="1" si="83"/>
        <v>no</v>
      </c>
      <c r="Q1726" s="23" t="str" cm="1">
        <f t="array" aca="1" ref="Q1726" ca="1">_xlfn.IFS(J1726="no","no",$B$10="si","si")</f>
        <v>si</v>
      </c>
    </row>
    <row r="1727" spans="1:17" x14ac:dyDescent="0.3">
      <c r="A1727" s="61" t="s">
        <v>6944</v>
      </c>
      <c r="B1727" s="224" t="s">
        <v>44</v>
      </c>
      <c r="C1727" s="225" t="s">
        <v>6945</v>
      </c>
      <c r="D1727" s="38" t="s">
        <v>57</v>
      </c>
      <c r="E1727" s="37" t="s">
        <v>6946</v>
      </c>
      <c r="F1727" s="38" t="s">
        <v>555</v>
      </c>
      <c r="G1727" s="54" t="s">
        <v>6947</v>
      </c>
      <c r="H1727" s="40">
        <v>44336</v>
      </c>
      <c r="I1727" s="41">
        <f>Table16[[#This Row],[Fecha 
de 
expedición]]+1461</f>
        <v>45797</v>
      </c>
      <c r="J1727" s="244" t="str">
        <f t="shared" ca="1" si="82"/>
        <v>si</v>
      </c>
      <c r="K1727" s="8" t="str">
        <f t="shared" ca="1" si="84"/>
        <v/>
      </c>
      <c r="L1727" s="8"/>
      <c r="M1727" s="8" t="str">
        <f t="shared" ca="1" si="83"/>
        <v>no</v>
      </c>
      <c r="Q1727" s="23" t="str" cm="1">
        <f t="array" aca="1" ref="Q1727" ca="1">_xlfn.IFS(J1727="no","no",$B$10="si","si")</f>
        <v>si</v>
      </c>
    </row>
    <row r="1728" spans="1:17" x14ac:dyDescent="0.3">
      <c r="A1728" s="61" t="s">
        <v>6948</v>
      </c>
      <c r="B1728" s="224" t="s">
        <v>44</v>
      </c>
      <c r="C1728" s="225" t="s">
        <v>6949</v>
      </c>
      <c r="D1728" s="38" t="s">
        <v>57</v>
      </c>
      <c r="E1728" s="37" t="s">
        <v>6950</v>
      </c>
      <c r="F1728" s="38" t="s">
        <v>1647</v>
      </c>
      <c r="G1728" s="39" t="s">
        <v>6951</v>
      </c>
      <c r="H1728" s="40">
        <v>44328</v>
      </c>
      <c r="I1728" s="41">
        <f>Table16[[#This Row],[Fecha 
de 
expedición]]+1461</f>
        <v>45789</v>
      </c>
      <c r="J1728" s="244" t="str">
        <f t="shared" ca="1" si="82"/>
        <v>si</v>
      </c>
      <c r="K1728" s="8" t="str">
        <f t="shared" ca="1" si="84"/>
        <v/>
      </c>
      <c r="L1728" s="8"/>
      <c r="M1728" s="8" t="str">
        <f t="shared" ca="1" si="83"/>
        <v>no</v>
      </c>
      <c r="Q1728" s="23" t="str" cm="1">
        <f t="array" aca="1" ref="Q1728" ca="1">_xlfn.IFS(J1728="no","no",$B$10="si","si")</f>
        <v>si</v>
      </c>
    </row>
    <row r="1729" spans="1:17" x14ac:dyDescent="0.3">
      <c r="A1729" s="61" t="s">
        <v>6952</v>
      </c>
      <c r="B1729" s="224" t="s">
        <v>44</v>
      </c>
      <c r="C1729" s="225" t="s">
        <v>6953</v>
      </c>
      <c r="D1729" s="38" t="s">
        <v>57</v>
      </c>
      <c r="E1729" s="37" t="s">
        <v>6954</v>
      </c>
      <c r="F1729" s="38" t="s">
        <v>6955</v>
      </c>
      <c r="G1729" s="39" t="s">
        <v>6956</v>
      </c>
      <c r="H1729" s="40">
        <v>44328</v>
      </c>
      <c r="I1729" s="41">
        <f>Table16[[#This Row],[Fecha 
de 
expedición]]+1461</f>
        <v>45789</v>
      </c>
      <c r="J1729" s="244" t="str">
        <f t="shared" ca="1" si="82"/>
        <v>si</v>
      </c>
      <c r="K1729" s="8" t="str">
        <f t="shared" ca="1" si="84"/>
        <v/>
      </c>
      <c r="L1729" s="8"/>
      <c r="M1729" s="8" t="str">
        <f t="shared" ca="1" si="83"/>
        <v>no</v>
      </c>
      <c r="Q1729" s="23" t="str" cm="1">
        <f t="array" aca="1" ref="Q1729" ca="1">_xlfn.IFS(J1729="no","no",$B$10="si","si")</f>
        <v>si</v>
      </c>
    </row>
    <row r="1730" spans="1:17" x14ac:dyDescent="0.3">
      <c r="A1730" s="61" t="s">
        <v>6957</v>
      </c>
      <c r="B1730" s="224" t="s">
        <v>44</v>
      </c>
      <c r="C1730" s="225" t="s">
        <v>6958</v>
      </c>
      <c r="D1730" s="38" t="s">
        <v>57</v>
      </c>
      <c r="E1730" s="37" t="s">
        <v>6959</v>
      </c>
      <c r="F1730" s="38" t="s">
        <v>683</v>
      </c>
      <c r="G1730" s="54" t="s">
        <v>6960</v>
      </c>
      <c r="H1730" s="40">
        <v>44328</v>
      </c>
      <c r="I1730" s="41">
        <f>Table16[[#This Row],[Fecha 
de 
expedición]]+1461</f>
        <v>45789</v>
      </c>
      <c r="J1730" s="244" t="str">
        <f t="shared" ca="1" si="82"/>
        <v>si</v>
      </c>
      <c r="K1730" s="8" t="str">
        <f t="shared" ca="1" si="84"/>
        <v/>
      </c>
      <c r="L1730" s="8"/>
      <c r="M1730" s="8" t="str">
        <f t="shared" ca="1" si="83"/>
        <v>no</v>
      </c>
      <c r="Q1730" s="23" t="str" cm="1">
        <f t="array" aca="1" ref="Q1730" ca="1">_xlfn.IFS(J1730="no","no",$B$10="si","si")</f>
        <v>si</v>
      </c>
    </row>
    <row r="1731" spans="1:17" x14ac:dyDescent="0.3">
      <c r="A1731" s="61" t="s">
        <v>6961</v>
      </c>
      <c r="B1731" s="224" t="s">
        <v>44</v>
      </c>
      <c r="C1731" s="225" t="s">
        <v>6962</v>
      </c>
      <c r="D1731" s="38" t="s">
        <v>57</v>
      </c>
      <c r="E1731" s="37" t="s">
        <v>6963</v>
      </c>
      <c r="F1731" s="38" t="s">
        <v>1204</v>
      </c>
      <c r="G1731" s="54" t="s">
        <v>6964</v>
      </c>
      <c r="H1731" s="40">
        <v>44328</v>
      </c>
      <c r="I1731" s="41">
        <f>Table16[[#This Row],[Fecha 
de 
expedición]]+1461</f>
        <v>45789</v>
      </c>
      <c r="J1731" s="244" t="str">
        <f t="shared" ca="1" si="82"/>
        <v>si</v>
      </c>
      <c r="K1731" s="8" t="str">
        <f t="shared" ca="1" si="84"/>
        <v/>
      </c>
      <c r="L1731" s="8"/>
      <c r="M1731" s="8" t="str">
        <f t="shared" ca="1" si="83"/>
        <v>no</v>
      </c>
      <c r="Q1731" s="23" t="str" cm="1">
        <f t="array" aca="1" ref="Q1731" ca="1">_xlfn.IFS(J1731="no","no",$B$10="si","si")</f>
        <v>si</v>
      </c>
    </row>
    <row r="1732" spans="1:17" x14ac:dyDescent="0.3">
      <c r="A1732" s="61" t="s">
        <v>6965</v>
      </c>
      <c r="B1732" s="224" t="s">
        <v>44</v>
      </c>
      <c r="C1732" s="225" t="s">
        <v>6966</v>
      </c>
      <c r="D1732" s="38" t="s">
        <v>57</v>
      </c>
      <c r="E1732" s="37" t="s">
        <v>6967</v>
      </c>
      <c r="F1732" s="38" t="s">
        <v>168</v>
      </c>
      <c r="G1732" s="54" t="s">
        <v>6968</v>
      </c>
      <c r="H1732" s="40">
        <v>44328</v>
      </c>
      <c r="I1732" s="41">
        <f>Table16[[#This Row],[Fecha 
de 
expedición]]+1461</f>
        <v>45789</v>
      </c>
      <c r="J1732" s="244" t="str">
        <f t="shared" ca="1" si="82"/>
        <v>si</v>
      </c>
      <c r="K1732" s="8" t="str">
        <f t="shared" ca="1" si="84"/>
        <v/>
      </c>
      <c r="L1732" s="8"/>
      <c r="M1732" s="8" t="str">
        <f t="shared" ca="1" si="83"/>
        <v>no</v>
      </c>
      <c r="Q1732" s="23" t="str" cm="1">
        <f t="array" aca="1" ref="Q1732" ca="1">_xlfn.IFS(J1732="no","no",$B$10="si","si")</f>
        <v>si</v>
      </c>
    </row>
    <row r="1733" spans="1:17" x14ac:dyDescent="0.3">
      <c r="A1733" s="61" t="s">
        <v>6969</v>
      </c>
      <c r="B1733" s="224" t="s">
        <v>44</v>
      </c>
      <c r="C1733" s="225" t="s">
        <v>6970</v>
      </c>
      <c r="D1733" s="38" t="s">
        <v>57</v>
      </c>
      <c r="E1733" s="37" t="s">
        <v>6971</v>
      </c>
      <c r="F1733" s="38" t="s">
        <v>53</v>
      </c>
      <c r="G1733" s="54" t="s">
        <v>6972</v>
      </c>
      <c r="H1733" s="40">
        <v>44328</v>
      </c>
      <c r="I1733" s="41">
        <f>Table16[[#This Row],[Fecha 
de 
expedición]]+1461</f>
        <v>45789</v>
      </c>
      <c r="J1733" s="244" t="str">
        <f t="shared" ca="1" si="82"/>
        <v>si</v>
      </c>
      <c r="K1733" s="8" t="str">
        <f t="shared" ca="1" si="84"/>
        <v/>
      </c>
      <c r="L1733" s="8"/>
      <c r="M1733" s="8" t="str">
        <f t="shared" ca="1" si="83"/>
        <v>no</v>
      </c>
      <c r="Q1733" s="23" t="str" cm="1">
        <f t="array" aca="1" ref="Q1733" ca="1">_xlfn.IFS(J1733="no","no",$B$10="si","si")</f>
        <v>si</v>
      </c>
    </row>
    <row r="1734" spans="1:17" x14ac:dyDescent="0.3">
      <c r="A1734" s="61" t="s">
        <v>6973</v>
      </c>
      <c r="B1734" s="224" t="s">
        <v>44</v>
      </c>
      <c r="C1734" s="225" t="s">
        <v>6974</v>
      </c>
      <c r="D1734" s="38" t="s">
        <v>57</v>
      </c>
      <c r="E1734" s="37" t="s">
        <v>6975</v>
      </c>
      <c r="F1734" s="38" t="s">
        <v>6976</v>
      </c>
      <c r="G1734" s="54" t="s">
        <v>6977</v>
      </c>
      <c r="H1734" s="40">
        <v>44328</v>
      </c>
      <c r="I1734" s="41">
        <f>Table16[[#This Row],[Fecha 
de 
expedición]]+1461</f>
        <v>45789</v>
      </c>
      <c r="J1734" s="244" t="str">
        <f t="shared" ca="1" si="82"/>
        <v>si</v>
      </c>
      <c r="K1734" s="8" t="str">
        <f t="shared" ca="1" si="84"/>
        <v/>
      </c>
      <c r="L1734" s="8"/>
      <c r="M1734" s="8" t="str">
        <f t="shared" ca="1" si="83"/>
        <v>no</v>
      </c>
      <c r="Q1734" s="23" t="str" cm="1">
        <f t="array" aca="1" ref="Q1734" ca="1">_xlfn.IFS(J1734="no","no",$B$10="si","si")</f>
        <v>si</v>
      </c>
    </row>
    <row r="1735" spans="1:17" x14ac:dyDescent="0.3">
      <c r="A1735" s="61" t="s">
        <v>6978</v>
      </c>
      <c r="B1735" s="224" t="s">
        <v>44</v>
      </c>
      <c r="C1735" s="225" t="s">
        <v>6979</v>
      </c>
      <c r="D1735" s="38" t="s">
        <v>46</v>
      </c>
      <c r="E1735" s="37" t="s">
        <v>6980</v>
      </c>
      <c r="F1735" s="38" t="s">
        <v>69</v>
      </c>
      <c r="G1735" s="54" t="s">
        <v>6981</v>
      </c>
      <c r="H1735" s="40">
        <v>44328</v>
      </c>
      <c r="I1735" s="41">
        <f>Table16[[#This Row],[Fecha 
de 
expedición]]+1461</f>
        <v>45789</v>
      </c>
      <c r="J1735" s="244" t="str">
        <f t="shared" ca="1" si="82"/>
        <v>si</v>
      </c>
      <c r="K1735" s="8" t="str">
        <f t="shared" ca="1" si="84"/>
        <v/>
      </c>
      <c r="L1735" s="8"/>
      <c r="M1735" s="8" t="str">
        <f t="shared" ca="1" si="83"/>
        <v>no</v>
      </c>
      <c r="Q1735" s="23" t="str" cm="1">
        <f t="array" aca="1" ref="Q1735" ca="1">_xlfn.IFS(J1735="no","no",$B$10="si","si")</f>
        <v>si</v>
      </c>
    </row>
    <row r="1736" spans="1:17" x14ac:dyDescent="0.3">
      <c r="A1736" s="61" t="s">
        <v>6982</v>
      </c>
      <c r="B1736" s="224" t="s">
        <v>44</v>
      </c>
      <c r="C1736" s="225" t="s">
        <v>6983</v>
      </c>
      <c r="D1736" s="38" t="s">
        <v>57</v>
      </c>
      <c r="E1736" s="37" t="s">
        <v>6984</v>
      </c>
      <c r="F1736" s="38" t="s">
        <v>53</v>
      </c>
      <c r="G1736" s="54" t="s">
        <v>6985</v>
      </c>
      <c r="H1736" s="40">
        <v>44328</v>
      </c>
      <c r="I1736" s="41">
        <f>Table16[[#This Row],[Fecha 
de 
expedición]]+1461</f>
        <v>45789</v>
      </c>
      <c r="J1736" s="244" t="str">
        <f t="shared" ca="1" si="82"/>
        <v>si</v>
      </c>
      <c r="K1736" s="8" t="str">
        <f t="shared" ca="1" si="84"/>
        <v/>
      </c>
      <c r="L1736" s="8"/>
      <c r="M1736" s="8" t="str">
        <f t="shared" ca="1" si="83"/>
        <v>no</v>
      </c>
      <c r="Q1736" s="23" t="str" cm="1">
        <f t="array" aca="1" ref="Q1736" ca="1">_xlfn.IFS(J1736="no","no",$B$10="si","si")</f>
        <v>si</v>
      </c>
    </row>
    <row r="1737" spans="1:17" x14ac:dyDescent="0.3">
      <c r="A1737" s="61" t="s">
        <v>6986</v>
      </c>
      <c r="B1737" s="224" t="s">
        <v>44</v>
      </c>
      <c r="C1737" s="225" t="s">
        <v>6987</v>
      </c>
      <c r="D1737" s="38" t="s">
        <v>57</v>
      </c>
      <c r="E1737" s="37" t="s">
        <v>6988</v>
      </c>
      <c r="F1737" s="38" t="s">
        <v>84</v>
      </c>
      <c r="G1737" s="39" t="s">
        <v>6989</v>
      </c>
      <c r="H1737" s="40">
        <v>44259</v>
      </c>
      <c r="I1737" s="41">
        <f>Table16[[#This Row],[Fecha 
de 
expedición]]+1461</f>
        <v>45720</v>
      </c>
      <c r="J1737" s="244" t="str">
        <f t="shared" ca="1" si="82"/>
        <v>si</v>
      </c>
      <c r="K1737" s="8" t="str">
        <f t="shared" ca="1" si="84"/>
        <v/>
      </c>
      <c r="L1737" s="8"/>
      <c r="M1737" s="8" t="str">
        <f t="shared" ca="1" si="83"/>
        <v>no</v>
      </c>
      <c r="Q1737" s="23" t="str" cm="1">
        <f t="array" aca="1" ref="Q1737" ca="1">_xlfn.IFS(J1737="no","no",$B$10="si","si")</f>
        <v>si</v>
      </c>
    </row>
    <row r="1738" spans="1:17" x14ac:dyDescent="0.3">
      <c r="A1738" s="61" t="s">
        <v>6990</v>
      </c>
      <c r="B1738" s="224" t="s">
        <v>44</v>
      </c>
      <c r="C1738" s="225" t="s">
        <v>6991</v>
      </c>
      <c r="D1738" s="38" t="s">
        <v>57</v>
      </c>
      <c r="E1738" s="37" t="s">
        <v>6992</v>
      </c>
      <c r="F1738" s="38" t="s">
        <v>1011</v>
      </c>
      <c r="G1738" s="39" t="s">
        <v>6993</v>
      </c>
      <c r="H1738" s="40">
        <v>44259</v>
      </c>
      <c r="I1738" s="41">
        <f>Table16[[#This Row],[Fecha 
de 
expedición]]+1461</f>
        <v>45720</v>
      </c>
      <c r="J1738" s="244" t="str">
        <f t="shared" ca="1" si="82"/>
        <v>si</v>
      </c>
      <c r="K1738" s="8" t="str">
        <f t="shared" ca="1" si="84"/>
        <v/>
      </c>
      <c r="L1738" s="8"/>
      <c r="M1738" s="8" t="str">
        <f t="shared" ca="1" si="83"/>
        <v>no</v>
      </c>
      <c r="Q1738" s="23" t="str" cm="1">
        <f t="array" aca="1" ref="Q1738" ca="1">_xlfn.IFS(J1738="no","no",$B$10="si","si")</f>
        <v>si</v>
      </c>
    </row>
    <row r="1739" spans="1:17" x14ac:dyDescent="0.3">
      <c r="A1739" s="61" t="s">
        <v>6994</v>
      </c>
      <c r="B1739" s="224" t="s">
        <v>44</v>
      </c>
      <c r="C1739" s="225" t="s">
        <v>6995</v>
      </c>
      <c r="D1739" s="38" t="s">
        <v>57</v>
      </c>
      <c r="E1739" s="37" t="s">
        <v>6996</v>
      </c>
      <c r="F1739" s="38" t="s">
        <v>835</v>
      </c>
      <c r="G1739" s="39" t="s">
        <v>6997</v>
      </c>
      <c r="H1739" s="40">
        <v>44259</v>
      </c>
      <c r="I1739" s="41">
        <f>Table16[[#This Row],[Fecha 
de 
expedición]]+1461</f>
        <v>45720</v>
      </c>
      <c r="J1739" s="244" t="str">
        <f t="shared" ca="1" si="82"/>
        <v>si</v>
      </c>
      <c r="K1739" s="8" t="str">
        <f t="shared" ca="1" si="84"/>
        <v/>
      </c>
      <c r="L1739" s="8"/>
      <c r="M1739" s="8" t="str">
        <f t="shared" ca="1" si="83"/>
        <v>no</v>
      </c>
      <c r="Q1739" s="23" t="str" cm="1">
        <f t="array" aca="1" ref="Q1739" ca="1">_xlfn.IFS(J1739="no","no",$B$10="si","si")</f>
        <v>si</v>
      </c>
    </row>
    <row r="1740" spans="1:17" x14ac:dyDescent="0.3">
      <c r="A1740" s="61" t="s">
        <v>6998</v>
      </c>
      <c r="B1740" s="224" t="s">
        <v>44</v>
      </c>
      <c r="C1740" s="225" t="s">
        <v>6999</v>
      </c>
      <c r="D1740" s="38" t="s">
        <v>57</v>
      </c>
      <c r="E1740" s="37" t="s">
        <v>7000</v>
      </c>
      <c r="F1740" s="38" t="s">
        <v>53</v>
      </c>
      <c r="G1740" s="39" t="s">
        <v>7001</v>
      </c>
      <c r="H1740" s="40">
        <v>44259</v>
      </c>
      <c r="I1740" s="41">
        <f>Table16[[#This Row],[Fecha 
de 
expedición]]+1461</f>
        <v>45720</v>
      </c>
      <c r="J1740" s="244" t="str">
        <f t="shared" ca="1" si="82"/>
        <v>si</v>
      </c>
      <c r="K1740" s="8" t="str">
        <f t="shared" ca="1" si="84"/>
        <v/>
      </c>
      <c r="L1740" s="8"/>
      <c r="M1740" s="8" t="str">
        <f t="shared" ca="1" si="83"/>
        <v>no</v>
      </c>
      <c r="Q1740" s="23" t="str" cm="1">
        <f t="array" aca="1" ref="Q1740" ca="1">_xlfn.IFS(J1740="no","no",$B$10="si","si")</f>
        <v>si</v>
      </c>
    </row>
    <row r="1741" spans="1:17" x14ac:dyDescent="0.3">
      <c r="A1741" s="61" t="s">
        <v>7002</v>
      </c>
      <c r="B1741" s="224" t="s">
        <v>44</v>
      </c>
      <c r="C1741" s="225" t="s">
        <v>7003</v>
      </c>
      <c r="D1741" s="38" t="s">
        <v>57</v>
      </c>
      <c r="E1741" s="37" t="s">
        <v>7004</v>
      </c>
      <c r="F1741" s="38" t="s">
        <v>664</v>
      </c>
      <c r="G1741" s="39" t="s">
        <v>7005</v>
      </c>
      <c r="H1741" s="40">
        <v>44259</v>
      </c>
      <c r="I1741" s="41">
        <f>Table16[[#This Row],[Fecha 
de 
expedición]]+1461</f>
        <v>45720</v>
      </c>
      <c r="J1741" s="244" t="str">
        <f t="shared" ca="1" si="82"/>
        <v>si</v>
      </c>
      <c r="K1741" s="8" t="str">
        <f t="shared" ca="1" si="84"/>
        <v/>
      </c>
      <c r="L1741" s="8"/>
      <c r="M1741" s="8" t="str">
        <f t="shared" ca="1" si="83"/>
        <v>no</v>
      </c>
      <c r="Q1741" s="23" t="str" cm="1">
        <f t="array" aca="1" ref="Q1741" ca="1">_xlfn.IFS(J1741="no","no",$B$10="si","si")</f>
        <v>si</v>
      </c>
    </row>
    <row r="1742" spans="1:17" x14ac:dyDescent="0.3">
      <c r="A1742" s="61" t="s">
        <v>7006</v>
      </c>
      <c r="B1742" s="224" t="s">
        <v>44</v>
      </c>
      <c r="C1742" s="225" t="s">
        <v>7007</v>
      </c>
      <c r="D1742" s="38" t="s">
        <v>46</v>
      </c>
      <c r="E1742" s="37" t="s">
        <v>7008</v>
      </c>
      <c r="F1742" s="38" t="s">
        <v>89</v>
      </c>
      <c r="G1742" s="39" t="s">
        <v>7009</v>
      </c>
      <c r="H1742" s="40">
        <v>44259</v>
      </c>
      <c r="I1742" s="41">
        <f>Table16[[#This Row],[Fecha 
de 
expedición]]+1461</f>
        <v>45720</v>
      </c>
      <c r="J1742" s="244" t="str">
        <f t="shared" ca="1" si="82"/>
        <v>si</v>
      </c>
      <c r="K1742" s="8" t="str">
        <f t="shared" ca="1" si="84"/>
        <v/>
      </c>
      <c r="L1742" s="8"/>
      <c r="M1742" s="8" t="str">
        <f t="shared" ca="1" si="83"/>
        <v>no</v>
      </c>
      <c r="Q1742" s="23" t="str" cm="1">
        <f t="array" aca="1" ref="Q1742" ca="1">_xlfn.IFS(J1742="no","no",$B$10="si","si")</f>
        <v>si</v>
      </c>
    </row>
    <row r="1743" spans="1:17" x14ac:dyDescent="0.3">
      <c r="A1743" s="61" t="s">
        <v>7010</v>
      </c>
      <c r="B1743" s="224" t="s">
        <v>44</v>
      </c>
      <c r="C1743" s="225" t="s">
        <v>7011</v>
      </c>
      <c r="D1743" s="38" t="s">
        <v>57</v>
      </c>
      <c r="E1743" s="37" t="s">
        <v>7012</v>
      </c>
      <c r="F1743" s="38" t="s">
        <v>835</v>
      </c>
      <c r="G1743" s="39" t="s">
        <v>7013</v>
      </c>
      <c r="H1743" s="40">
        <v>44259</v>
      </c>
      <c r="I1743" s="41">
        <f>Table16[[#This Row],[Fecha 
de 
expedición]]+1461</f>
        <v>45720</v>
      </c>
      <c r="J1743" s="244" t="str">
        <f t="shared" ca="1" si="82"/>
        <v>si</v>
      </c>
      <c r="K1743" s="8" t="str">
        <f t="shared" ca="1" si="84"/>
        <v/>
      </c>
      <c r="L1743" s="8"/>
      <c r="M1743" s="8" t="str">
        <f t="shared" ca="1" si="83"/>
        <v>no</v>
      </c>
      <c r="Q1743" s="23" t="str" cm="1">
        <f t="array" aca="1" ref="Q1743" ca="1">_xlfn.IFS(J1743="no","no",$B$10="si","si")</f>
        <v>si</v>
      </c>
    </row>
    <row r="1744" spans="1:17" x14ac:dyDescent="0.3">
      <c r="A1744" s="61" t="s">
        <v>7014</v>
      </c>
      <c r="B1744" s="224" t="s">
        <v>44</v>
      </c>
      <c r="C1744" s="225" t="s">
        <v>7015</v>
      </c>
      <c r="D1744" s="38" t="s">
        <v>57</v>
      </c>
      <c r="E1744" s="37" t="s">
        <v>7016</v>
      </c>
      <c r="F1744" s="38" t="s">
        <v>1204</v>
      </c>
      <c r="G1744" s="39" t="s">
        <v>7017</v>
      </c>
      <c r="H1744" s="40">
        <v>44259</v>
      </c>
      <c r="I1744" s="41">
        <f>Table16[[#This Row],[Fecha 
de 
expedición]]+1461</f>
        <v>45720</v>
      </c>
      <c r="J1744" s="244" t="str">
        <f t="shared" ca="1" si="82"/>
        <v>si</v>
      </c>
      <c r="K1744" s="8" t="str">
        <f t="shared" ca="1" si="84"/>
        <v/>
      </c>
      <c r="L1744" s="8"/>
      <c r="M1744" s="8" t="str">
        <f t="shared" ca="1" si="83"/>
        <v>no</v>
      </c>
      <c r="Q1744" s="23" t="str" cm="1">
        <f t="array" aca="1" ref="Q1744" ca="1">_xlfn.IFS(J1744="no","no",$B$10="si","si")</f>
        <v>si</v>
      </c>
    </row>
    <row r="1745" spans="1:17" x14ac:dyDescent="0.3">
      <c r="A1745" s="61" t="s">
        <v>7018</v>
      </c>
      <c r="B1745" s="224" t="s">
        <v>44</v>
      </c>
      <c r="C1745" s="225" t="s">
        <v>7019</v>
      </c>
      <c r="D1745" s="38" t="s">
        <v>57</v>
      </c>
      <c r="E1745" s="37" t="s">
        <v>7020</v>
      </c>
      <c r="F1745" s="38" t="s">
        <v>109</v>
      </c>
      <c r="G1745" s="39" t="s">
        <v>7021</v>
      </c>
      <c r="H1745" s="40">
        <v>44259</v>
      </c>
      <c r="I1745" s="41">
        <f>Table16[[#This Row],[Fecha 
de 
expedición]]+1461</f>
        <v>45720</v>
      </c>
      <c r="J1745" s="244" t="str">
        <f t="shared" ref="J1745:J1808" ca="1" si="85">IF(I1745&gt;=TODAY(),"si","no")</f>
        <v>si</v>
      </c>
      <c r="K1745" s="8" t="str">
        <f t="shared" ca="1" si="84"/>
        <v/>
      </c>
      <c r="L1745" s="8"/>
      <c r="M1745" s="8" t="str">
        <f t="shared" ref="M1745:M1808" ca="1" si="86">IF(AND(J1745="no",$B$10="si"),"si","no")</f>
        <v>no</v>
      </c>
      <c r="Q1745" s="23" t="str" cm="1">
        <f t="array" aca="1" ref="Q1745" ca="1">_xlfn.IFS(J1745="no","no",$B$10="si","si")</f>
        <v>si</v>
      </c>
    </row>
    <row r="1746" spans="1:17" x14ac:dyDescent="0.3">
      <c r="A1746" s="61" t="s">
        <v>7022</v>
      </c>
      <c r="B1746" s="224" t="s">
        <v>44</v>
      </c>
      <c r="C1746" s="225" t="s">
        <v>7023</v>
      </c>
      <c r="D1746" s="38" t="s">
        <v>57</v>
      </c>
      <c r="E1746" s="37" t="s">
        <v>7024</v>
      </c>
      <c r="F1746" s="38" t="s">
        <v>155</v>
      </c>
      <c r="G1746" s="39" t="s">
        <v>7025</v>
      </c>
      <c r="H1746" s="40">
        <v>44259</v>
      </c>
      <c r="I1746" s="41">
        <f>Table16[[#This Row],[Fecha 
de 
expedición]]+1461</f>
        <v>45720</v>
      </c>
      <c r="J1746" s="244" t="str">
        <f t="shared" ca="1" si="85"/>
        <v>si</v>
      </c>
      <c r="K1746" s="8" t="str">
        <f t="shared" ca="1" si="84"/>
        <v/>
      </c>
      <c r="L1746" s="8"/>
      <c r="M1746" s="8" t="str">
        <f t="shared" ca="1" si="86"/>
        <v>no</v>
      </c>
      <c r="Q1746" s="23" t="str" cm="1">
        <f t="array" aca="1" ref="Q1746" ca="1">_xlfn.IFS(J1746="no","no",$B$10="si","si")</f>
        <v>si</v>
      </c>
    </row>
    <row r="1747" spans="1:17" x14ac:dyDescent="0.3">
      <c r="A1747" s="61" t="s">
        <v>7026</v>
      </c>
      <c r="B1747" s="224" t="s">
        <v>44</v>
      </c>
      <c r="C1747" s="225" t="s">
        <v>7027</v>
      </c>
      <c r="D1747" s="38" t="s">
        <v>57</v>
      </c>
      <c r="E1747" s="37" t="s">
        <v>7028</v>
      </c>
      <c r="F1747" s="38" t="s">
        <v>53</v>
      </c>
      <c r="G1747" s="39" t="s">
        <v>7029</v>
      </c>
      <c r="H1747" s="40">
        <v>44259</v>
      </c>
      <c r="I1747" s="41">
        <f>Table16[[#This Row],[Fecha 
de 
expedición]]+1461</f>
        <v>45720</v>
      </c>
      <c r="J1747" s="244" t="str">
        <f t="shared" ca="1" si="85"/>
        <v>si</v>
      </c>
      <c r="K1747" s="8" t="str">
        <f t="shared" ca="1" si="84"/>
        <v/>
      </c>
      <c r="L1747" s="8"/>
      <c r="M1747" s="8" t="str">
        <f t="shared" ca="1" si="86"/>
        <v>no</v>
      </c>
      <c r="Q1747" s="23" t="str" cm="1">
        <f t="array" aca="1" ref="Q1747" ca="1">_xlfn.IFS(J1747="no","no",$B$10="si","si")</f>
        <v>si</v>
      </c>
    </row>
    <row r="1748" spans="1:17" x14ac:dyDescent="0.3">
      <c r="A1748" s="61" t="s">
        <v>7030</v>
      </c>
      <c r="B1748" s="224" t="s">
        <v>44</v>
      </c>
      <c r="C1748" s="225" t="s">
        <v>7031</v>
      </c>
      <c r="D1748" s="38" t="s">
        <v>57</v>
      </c>
      <c r="E1748" s="37" t="s">
        <v>7032</v>
      </c>
      <c r="F1748" s="38" t="s">
        <v>168</v>
      </c>
      <c r="G1748" s="39" t="s">
        <v>7033</v>
      </c>
      <c r="H1748" s="40">
        <v>44259</v>
      </c>
      <c r="I1748" s="41">
        <f>Table16[[#This Row],[Fecha 
de 
expedición]]+1461</f>
        <v>45720</v>
      </c>
      <c r="J1748" s="244" t="str">
        <f t="shared" ca="1" si="85"/>
        <v>si</v>
      </c>
      <c r="K1748" s="8" t="str">
        <f t="shared" ca="1" si="84"/>
        <v/>
      </c>
      <c r="L1748" s="8"/>
      <c r="M1748" s="8" t="str">
        <f t="shared" ca="1" si="86"/>
        <v>no</v>
      </c>
      <c r="Q1748" s="23" t="str" cm="1">
        <f t="array" aca="1" ref="Q1748" ca="1">_xlfn.IFS(J1748="no","no",$B$10="si","si")</f>
        <v>si</v>
      </c>
    </row>
    <row r="1749" spans="1:17" x14ac:dyDescent="0.3">
      <c r="A1749" s="61" t="s">
        <v>7034</v>
      </c>
      <c r="B1749" s="224" t="s">
        <v>44</v>
      </c>
      <c r="C1749" s="225" t="s">
        <v>7035</v>
      </c>
      <c r="D1749" s="38" t="s">
        <v>46</v>
      </c>
      <c r="E1749" s="37" t="s">
        <v>7036</v>
      </c>
      <c r="F1749" s="38" t="s">
        <v>7037</v>
      </c>
      <c r="G1749" s="54" t="s">
        <v>7038</v>
      </c>
      <c r="H1749" s="40">
        <v>44259</v>
      </c>
      <c r="I1749" s="41">
        <f>Table16[[#This Row],[Fecha 
de 
expedición]]+1461</f>
        <v>45720</v>
      </c>
      <c r="J1749" s="244" t="str">
        <f t="shared" ca="1" si="85"/>
        <v>si</v>
      </c>
      <c r="K1749" s="8" t="str">
        <f t="shared" ca="1" si="84"/>
        <v/>
      </c>
      <c r="L1749" s="8"/>
      <c r="M1749" s="8" t="str">
        <f t="shared" ca="1" si="86"/>
        <v>no</v>
      </c>
      <c r="Q1749" s="23" t="str" cm="1">
        <f t="array" aca="1" ref="Q1749" ca="1">_xlfn.IFS(J1749="no","no",$B$10="si","si")</f>
        <v>si</v>
      </c>
    </row>
    <row r="1750" spans="1:17" x14ac:dyDescent="0.3">
      <c r="A1750" s="61" t="s">
        <v>7039</v>
      </c>
      <c r="B1750" s="224" t="s">
        <v>44</v>
      </c>
      <c r="C1750" s="225" t="s">
        <v>7040</v>
      </c>
      <c r="D1750" s="38" t="s">
        <v>57</v>
      </c>
      <c r="E1750" s="37" t="s">
        <v>7041</v>
      </c>
      <c r="F1750" s="38" t="s">
        <v>7042</v>
      </c>
      <c r="G1750" s="39" t="s">
        <v>7043</v>
      </c>
      <c r="H1750" s="40">
        <v>44273</v>
      </c>
      <c r="I1750" s="41">
        <f>Table16[[#This Row],[Fecha 
de 
expedición]]+1461</f>
        <v>45734</v>
      </c>
      <c r="J1750" s="244" t="str">
        <f t="shared" ca="1" si="85"/>
        <v>si</v>
      </c>
      <c r="K1750" s="8" t="str">
        <f t="shared" ca="1" si="84"/>
        <v/>
      </c>
      <c r="L1750" s="8"/>
      <c r="M1750" s="8" t="str">
        <f t="shared" ca="1" si="86"/>
        <v>no</v>
      </c>
      <c r="Q1750" s="23" t="str" cm="1">
        <f t="array" aca="1" ref="Q1750" ca="1">_xlfn.IFS(J1750="no","no",$B$10="si","si")</f>
        <v>si</v>
      </c>
    </row>
    <row r="1751" spans="1:17" x14ac:dyDescent="0.3">
      <c r="A1751" s="61" t="s">
        <v>7044</v>
      </c>
      <c r="B1751" s="224" t="s">
        <v>44</v>
      </c>
      <c r="C1751" s="225" t="s">
        <v>7045</v>
      </c>
      <c r="D1751" s="38" t="s">
        <v>57</v>
      </c>
      <c r="E1751" s="37" t="s">
        <v>7046</v>
      </c>
      <c r="F1751" s="38" t="s">
        <v>606</v>
      </c>
      <c r="G1751" s="39" t="s">
        <v>7047</v>
      </c>
      <c r="H1751" s="40">
        <v>44273</v>
      </c>
      <c r="I1751" s="41">
        <f>Table16[[#This Row],[Fecha 
de 
expedición]]+1461</f>
        <v>45734</v>
      </c>
      <c r="J1751" s="244" t="str">
        <f t="shared" ca="1" si="85"/>
        <v>si</v>
      </c>
      <c r="K1751" s="8" t="str">
        <f t="shared" ca="1" si="84"/>
        <v/>
      </c>
      <c r="L1751" s="8"/>
      <c r="M1751" s="8" t="str">
        <f t="shared" ca="1" si="86"/>
        <v>no</v>
      </c>
      <c r="Q1751" s="23" t="str" cm="1">
        <f t="array" aca="1" ref="Q1751" ca="1">_xlfn.IFS(J1751="no","no",$B$10="si","si")</f>
        <v>si</v>
      </c>
    </row>
    <row r="1752" spans="1:17" x14ac:dyDescent="0.3">
      <c r="A1752" s="61" t="s">
        <v>7048</v>
      </c>
      <c r="B1752" s="224" t="s">
        <v>44</v>
      </c>
      <c r="C1752" s="225" t="s">
        <v>7049</v>
      </c>
      <c r="D1752" s="38" t="s">
        <v>46</v>
      </c>
      <c r="E1752" s="37" t="s">
        <v>7050</v>
      </c>
      <c r="F1752" s="38" t="s">
        <v>74</v>
      </c>
      <c r="G1752" s="39" t="s">
        <v>7051</v>
      </c>
      <c r="H1752" s="40">
        <v>44279</v>
      </c>
      <c r="I1752" s="41">
        <f>Table16[[#This Row],[Fecha 
de 
expedición]]+1461</f>
        <v>45740</v>
      </c>
      <c r="J1752" s="244" t="str">
        <f t="shared" ca="1" si="85"/>
        <v>si</v>
      </c>
      <c r="K1752" s="8" t="str">
        <f t="shared" ca="1" si="84"/>
        <v/>
      </c>
      <c r="L1752" s="8"/>
      <c r="M1752" s="8" t="str">
        <f t="shared" ca="1" si="86"/>
        <v>no</v>
      </c>
      <c r="Q1752" s="23" t="str" cm="1">
        <f t="array" aca="1" ref="Q1752" ca="1">_xlfn.IFS(J1752="no","no",$B$10="si","si")</f>
        <v>si</v>
      </c>
    </row>
    <row r="1753" spans="1:17" x14ac:dyDescent="0.3">
      <c r="A1753" s="61" t="s">
        <v>7052</v>
      </c>
      <c r="B1753" s="224" t="s">
        <v>44</v>
      </c>
      <c r="C1753" s="225" t="s">
        <v>7053</v>
      </c>
      <c r="D1753" s="38" t="s">
        <v>46</v>
      </c>
      <c r="E1753" s="37" t="s">
        <v>7054</v>
      </c>
      <c r="F1753" s="38" t="s">
        <v>124</v>
      </c>
      <c r="G1753" s="39" t="s">
        <v>7055</v>
      </c>
      <c r="H1753" s="40">
        <v>44278</v>
      </c>
      <c r="I1753" s="41">
        <f>Table16[[#This Row],[Fecha 
de 
expedición]]+1461</f>
        <v>45739</v>
      </c>
      <c r="J1753" s="244" t="str">
        <f t="shared" ca="1" si="85"/>
        <v>si</v>
      </c>
      <c r="K1753" s="8" t="str">
        <f t="shared" ca="1" si="84"/>
        <v/>
      </c>
      <c r="L1753" s="8"/>
      <c r="M1753" s="8" t="str">
        <f t="shared" ca="1" si="86"/>
        <v>no</v>
      </c>
      <c r="Q1753" s="23" t="str" cm="1">
        <f t="array" aca="1" ref="Q1753" ca="1">_xlfn.IFS(J1753="no","no",$B$10="si","si")</f>
        <v>si</v>
      </c>
    </row>
    <row r="1754" spans="1:17" x14ac:dyDescent="0.3">
      <c r="A1754" s="61" t="s">
        <v>7056</v>
      </c>
      <c r="B1754" s="224" t="s">
        <v>44</v>
      </c>
      <c r="C1754" s="225" t="s">
        <v>7057</v>
      </c>
      <c r="D1754" s="38" t="s">
        <v>46</v>
      </c>
      <c r="E1754" s="37" t="s">
        <v>7058</v>
      </c>
      <c r="F1754" s="38" t="s">
        <v>74</v>
      </c>
      <c r="G1754" s="39" t="s">
        <v>7059</v>
      </c>
      <c r="H1754" s="40">
        <v>44279</v>
      </c>
      <c r="I1754" s="41">
        <f>Table16[[#This Row],[Fecha 
de 
expedición]]+1461</f>
        <v>45740</v>
      </c>
      <c r="J1754" s="244" t="str">
        <f t="shared" ca="1" si="85"/>
        <v>si</v>
      </c>
      <c r="K1754" s="8" t="str">
        <f t="shared" ca="1" si="84"/>
        <v/>
      </c>
      <c r="L1754" s="8"/>
      <c r="M1754" s="8" t="str">
        <f t="shared" ca="1" si="86"/>
        <v>no</v>
      </c>
      <c r="Q1754" s="23" t="str" cm="1">
        <f t="array" aca="1" ref="Q1754" ca="1">_xlfn.IFS(J1754="no","no",$B$10="si","si")</f>
        <v>si</v>
      </c>
    </row>
    <row r="1755" spans="1:17" x14ac:dyDescent="0.3">
      <c r="A1755" s="61" t="s">
        <v>7060</v>
      </c>
      <c r="B1755" s="224" t="s">
        <v>44</v>
      </c>
      <c r="C1755" s="225" t="s">
        <v>7061</v>
      </c>
      <c r="D1755" s="38" t="s">
        <v>46</v>
      </c>
      <c r="E1755" s="37" t="s">
        <v>7062</v>
      </c>
      <c r="F1755" s="38" t="s">
        <v>53</v>
      </c>
      <c r="G1755" s="39" t="s">
        <v>7063</v>
      </c>
      <c r="H1755" s="40">
        <v>44279</v>
      </c>
      <c r="I1755" s="41">
        <f>Table16[[#This Row],[Fecha 
de 
expedición]]+1461</f>
        <v>45740</v>
      </c>
      <c r="J1755" s="244" t="str">
        <f t="shared" ca="1" si="85"/>
        <v>si</v>
      </c>
      <c r="K1755" s="8" t="str">
        <f t="shared" ca="1" si="84"/>
        <v/>
      </c>
      <c r="L1755" s="8"/>
      <c r="M1755" s="8" t="str">
        <f t="shared" ca="1" si="86"/>
        <v>no</v>
      </c>
      <c r="Q1755" s="23" t="str" cm="1">
        <f t="array" aca="1" ref="Q1755" ca="1">_xlfn.IFS(J1755="no","no",$B$10="si","si")</f>
        <v>si</v>
      </c>
    </row>
    <row r="1756" spans="1:17" x14ac:dyDescent="0.3">
      <c r="A1756" s="61" t="s">
        <v>7064</v>
      </c>
      <c r="B1756" s="224" t="s">
        <v>44</v>
      </c>
      <c r="C1756" s="225" t="s">
        <v>7065</v>
      </c>
      <c r="D1756" s="38" t="s">
        <v>57</v>
      </c>
      <c r="E1756" s="37" t="s">
        <v>7066</v>
      </c>
      <c r="F1756" s="38" t="s">
        <v>109</v>
      </c>
      <c r="G1756" s="39" t="s">
        <v>7067</v>
      </c>
      <c r="H1756" s="40">
        <v>44279</v>
      </c>
      <c r="I1756" s="41">
        <f>Table16[[#This Row],[Fecha 
de 
expedición]]+1461</f>
        <v>45740</v>
      </c>
      <c r="J1756" s="244" t="str">
        <f t="shared" ca="1" si="85"/>
        <v>si</v>
      </c>
      <c r="K1756" s="8" t="str">
        <f t="shared" ca="1" si="84"/>
        <v/>
      </c>
      <c r="L1756" s="8"/>
      <c r="M1756" s="8" t="str">
        <f t="shared" ca="1" si="86"/>
        <v>no</v>
      </c>
      <c r="Q1756" s="23" t="str" cm="1">
        <f t="array" aca="1" ref="Q1756" ca="1">_xlfn.IFS(J1756="no","no",$B$10="si","si")</f>
        <v>si</v>
      </c>
    </row>
    <row r="1757" spans="1:17" x14ac:dyDescent="0.3">
      <c r="A1757" s="61" t="s">
        <v>7068</v>
      </c>
      <c r="B1757" s="224" t="s">
        <v>44</v>
      </c>
      <c r="C1757" s="225" t="s">
        <v>7069</v>
      </c>
      <c r="D1757" s="38" t="s">
        <v>57</v>
      </c>
      <c r="E1757" s="37" t="s">
        <v>7070</v>
      </c>
      <c r="F1757" s="38" t="s">
        <v>53</v>
      </c>
      <c r="G1757" s="39" t="s">
        <v>7071</v>
      </c>
      <c r="H1757" s="40">
        <v>44279</v>
      </c>
      <c r="I1757" s="41">
        <f>Table16[[#This Row],[Fecha 
de 
expedición]]+1461</f>
        <v>45740</v>
      </c>
      <c r="J1757" s="244" t="str">
        <f t="shared" ca="1" si="85"/>
        <v>si</v>
      </c>
      <c r="K1757" s="8" t="str">
        <f t="shared" ca="1" si="84"/>
        <v/>
      </c>
      <c r="L1757" s="8"/>
      <c r="M1757" s="8" t="str">
        <f t="shared" ca="1" si="86"/>
        <v>no</v>
      </c>
      <c r="Q1757" s="23" t="str" cm="1">
        <f t="array" aca="1" ref="Q1757" ca="1">_xlfn.IFS(J1757="no","no",$B$10="si","si")</f>
        <v>si</v>
      </c>
    </row>
    <row r="1758" spans="1:17" x14ac:dyDescent="0.3">
      <c r="A1758" s="61" t="s">
        <v>7072</v>
      </c>
      <c r="B1758" s="224" t="s">
        <v>44</v>
      </c>
      <c r="C1758" s="225" t="s">
        <v>7073</v>
      </c>
      <c r="D1758" s="38" t="s">
        <v>57</v>
      </c>
      <c r="E1758" s="37" t="s">
        <v>7074</v>
      </c>
      <c r="F1758" s="38" t="s">
        <v>443</v>
      </c>
      <c r="G1758" s="39" t="s">
        <v>7075</v>
      </c>
      <c r="H1758" s="40">
        <v>44279</v>
      </c>
      <c r="I1758" s="41">
        <f>Table16[[#This Row],[Fecha 
de 
expedición]]+1461</f>
        <v>45740</v>
      </c>
      <c r="J1758" s="244" t="str">
        <f t="shared" ca="1" si="85"/>
        <v>si</v>
      </c>
      <c r="K1758" s="8" t="str">
        <f t="shared" ca="1" si="84"/>
        <v/>
      </c>
      <c r="L1758" s="8"/>
      <c r="M1758" s="8" t="str">
        <f t="shared" ca="1" si="86"/>
        <v>no</v>
      </c>
      <c r="Q1758" s="23" t="str" cm="1">
        <f t="array" aca="1" ref="Q1758" ca="1">_xlfn.IFS(J1758="no","no",$B$10="si","si")</f>
        <v>si</v>
      </c>
    </row>
    <row r="1759" spans="1:17" x14ac:dyDescent="0.3">
      <c r="A1759" s="61" t="s">
        <v>7076</v>
      </c>
      <c r="B1759" s="224" t="s">
        <v>44</v>
      </c>
      <c r="C1759" s="225" t="s">
        <v>7077</v>
      </c>
      <c r="D1759" s="38" t="s">
        <v>57</v>
      </c>
      <c r="E1759" s="37" t="s">
        <v>7078</v>
      </c>
      <c r="F1759" s="38" t="s">
        <v>150</v>
      </c>
      <c r="G1759" s="39" t="s">
        <v>7079</v>
      </c>
      <c r="H1759" s="40">
        <v>44279</v>
      </c>
      <c r="I1759" s="41">
        <f>Table16[[#This Row],[Fecha 
de 
expedición]]+1461</f>
        <v>45740</v>
      </c>
      <c r="J1759" s="244" t="str">
        <f t="shared" ca="1" si="85"/>
        <v>si</v>
      </c>
      <c r="K1759" s="8" t="str">
        <f t="shared" ref="K1759:K1822" ca="1" si="87">IF(ABS(_xlfn.DAYS(TODAY(),I1759))&lt;$B$9,"Debe renovar licencia luego de curso de 8 horas","")</f>
        <v/>
      </c>
      <c r="L1759" s="8"/>
      <c r="M1759" s="8" t="str">
        <f t="shared" ca="1" si="86"/>
        <v>no</v>
      </c>
      <c r="Q1759" s="23" t="str" cm="1">
        <f t="array" aca="1" ref="Q1759" ca="1">_xlfn.IFS(J1759="no","no",$B$10="si","si")</f>
        <v>si</v>
      </c>
    </row>
    <row r="1760" spans="1:17" x14ac:dyDescent="0.3">
      <c r="A1760" s="61" t="s">
        <v>7080</v>
      </c>
      <c r="B1760" s="224" t="s">
        <v>44</v>
      </c>
      <c r="C1760" s="225" t="s">
        <v>7081</v>
      </c>
      <c r="D1760" s="38" t="s">
        <v>57</v>
      </c>
      <c r="E1760" s="37" t="s">
        <v>7082</v>
      </c>
      <c r="F1760" s="38" t="s">
        <v>1053</v>
      </c>
      <c r="G1760" s="39" t="s">
        <v>7083</v>
      </c>
      <c r="H1760" s="40">
        <v>44279</v>
      </c>
      <c r="I1760" s="41">
        <f>Table16[[#This Row],[Fecha 
de 
expedición]]+1461</f>
        <v>45740</v>
      </c>
      <c r="J1760" s="244" t="str">
        <f t="shared" ca="1" si="85"/>
        <v>si</v>
      </c>
      <c r="K1760" s="8" t="str">
        <f t="shared" ca="1" si="87"/>
        <v/>
      </c>
      <c r="L1760" s="8"/>
      <c r="M1760" s="8" t="str">
        <f t="shared" ca="1" si="86"/>
        <v>no</v>
      </c>
      <c r="Q1760" s="23" t="str" cm="1">
        <f t="array" aca="1" ref="Q1760" ca="1">_xlfn.IFS(J1760="no","no",$B$10="si","si")</f>
        <v>si</v>
      </c>
    </row>
    <row r="1761" spans="1:17" x14ac:dyDescent="0.3">
      <c r="A1761" s="61" t="s">
        <v>7084</v>
      </c>
      <c r="B1761" s="224" t="s">
        <v>44</v>
      </c>
      <c r="C1761" s="225" t="s">
        <v>7085</v>
      </c>
      <c r="D1761" s="38" t="s">
        <v>57</v>
      </c>
      <c r="E1761" s="37" t="s">
        <v>7086</v>
      </c>
      <c r="F1761" s="38" t="s">
        <v>924</v>
      </c>
      <c r="G1761" s="39" t="s">
        <v>7087</v>
      </c>
      <c r="H1761" s="40">
        <v>44279</v>
      </c>
      <c r="I1761" s="41">
        <f>Table16[[#This Row],[Fecha 
de 
expedición]]+1461</f>
        <v>45740</v>
      </c>
      <c r="J1761" s="244" t="str">
        <f t="shared" ca="1" si="85"/>
        <v>si</v>
      </c>
      <c r="K1761" s="8" t="str">
        <f t="shared" ca="1" si="87"/>
        <v/>
      </c>
      <c r="L1761" s="8"/>
      <c r="M1761" s="8" t="str">
        <f t="shared" ca="1" si="86"/>
        <v>no</v>
      </c>
      <c r="Q1761" s="23" t="str" cm="1">
        <f t="array" aca="1" ref="Q1761" ca="1">_xlfn.IFS(J1761="no","no",$B$10="si","si")</f>
        <v>si</v>
      </c>
    </row>
    <row r="1762" spans="1:17" x14ac:dyDescent="0.3">
      <c r="A1762" s="61" t="s">
        <v>7088</v>
      </c>
      <c r="B1762" s="224" t="s">
        <v>44</v>
      </c>
      <c r="C1762" s="225" t="s">
        <v>7089</v>
      </c>
      <c r="D1762" s="38" t="s">
        <v>57</v>
      </c>
      <c r="E1762" s="37" t="s">
        <v>7090</v>
      </c>
      <c r="F1762" s="38" t="s">
        <v>155</v>
      </c>
      <c r="G1762" s="54" t="s">
        <v>7091</v>
      </c>
      <c r="H1762" s="40">
        <v>44280</v>
      </c>
      <c r="I1762" s="41">
        <f>Table16[[#This Row],[Fecha 
de 
expedición]]+1461</f>
        <v>45741</v>
      </c>
      <c r="J1762" s="244" t="str">
        <f t="shared" ca="1" si="85"/>
        <v>si</v>
      </c>
      <c r="K1762" s="8" t="str">
        <f t="shared" ca="1" si="87"/>
        <v/>
      </c>
      <c r="L1762" s="8"/>
      <c r="M1762" s="8" t="str">
        <f t="shared" ca="1" si="86"/>
        <v>no</v>
      </c>
      <c r="Q1762" s="23" t="str" cm="1">
        <f t="array" aca="1" ref="Q1762" ca="1">_xlfn.IFS(J1762="no","no",$B$10="si","si")</f>
        <v>si</v>
      </c>
    </row>
    <row r="1763" spans="1:17" x14ac:dyDescent="0.3">
      <c r="A1763" s="61" t="s">
        <v>7092</v>
      </c>
      <c r="B1763" s="224" t="s">
        <v>44</v>
      </c>
      <c r="C1763" s="225" t="s">
        <v>7093</v>
      </c>
      <c r="D1763" s="38" t="s">
        <v>57</v>
      </c>
      <c r="E1763" s="37" t="s">
        <v>7094</v>
      </c>
      <c r="F1763" s="38" t="s">
        <v>443</v>
      </c>
      <c r="G1763" s="39" t="s">
        <v>7095</v>
      </c>
      <c r="H1763" s="40">
        <v>44280</v>
      </c>
      <c r="I1763" s="41">
        <f>Table16[[#This Row],[Fecha 
de 
expedición]]+1461</f>
        <v>45741</v>
      </c>
      <c r="J1763" s="244" t="str">
        <f t="shared" ca="1" si="85"/>
        <v>si</v>
      </c>
      <c r="K1763" s="8" t="str">
        <f t="shared" ca="1" si="87"/>
        <v/>
      </c>
      <c r="L1763" s="8"/>
      <c r="M1763" s="8" t="str">
        <f t="shared" ca="1" si="86"/>
        <v>no</v>
      </c>
      <c r="Q1763" s="23" t="str" cm="1">
        <f t="array" aca="1" ref="Q1763" ca="1">_xlfn.IFS(J1763="no","no",$B$10="si","si")</f>
        <v>si</v>
      </c>
    </row>
    <row r="1764" spans="1:17" x14ac:dyDescent="0.3">
      <c r="A1764" s="61" t="s">
        <v>7096</v>
      </c>
      <c r="B1764" s="224" t="s">
        <v>44</v>
      </c>
      <c r="C1764" s="225" t="s">
        <v>7097</v>
      </c>
      <c r="D1764" s="38" t="s">
        <v>57</v>
      </c>
      <c r="E1764" s="37" t="s">
        <v>7098</v>
      </c>
      <c r="F1764" s="38" t="s">
        <v>425</v>
      </c>
      <c r="G1764" s="39" t="s">
        <v>7099</v>
      </c>
      <c r="H1764" s="40">
        <v>44280</v>
      </c>
      <c r="I1764" s="41">
        <f>Table16[[#This Row],[Fecha 
de 
expedición]]+1461</f>
        <v>45741</v>
      </c>
      <c r="J1764" s="244" t="str">
        <f t="shared" ca="1" si="85"/>
        <v>si</v>
      </c>
      <c r="K1764" s="8" t="str">
        <f t="shared" ca="1" si="87"/>
        <v/>
      </c>
      <c r="L1764" s="8"/>
      <c r="M1764" s="8" t="str">
        <f t="shared" ca="1" si="86"/>
        <v>no</v>
      </c>
      <c r="Q1764" s="23" t="str" cm="1">
        <f t="array" aca="1" ref="Q1764" ca="1">_xlfn.IFS(J1764="no","no",$B$10="si","si")</f>
        <v>si</v>
      </c>
    </row>
    <row r="1765" spans="1:17" x14ac:dyDescent="0.3">
      <c r="A1765" s="61" t="s">
        <v>7100</v>
      </c>
      <c r="B1765" s="224" t="s">
        <v>44</v>
      </c>
      <c r="C1765" s="225" t="s">
        <v>7101</v>
      </c>
      <c r="D1765" s="38" t="s">
        <v>57</v>
      </c>
      <c r="E1765" s="37" t="s">
        <v>7102</v>
      </c>
      <c r="F1765" s="38" t="s">
        <v>119</v>
      </c>
      <c r="G1765" s="39" t="s">
        <v>7103</v>
      </c>
      <c r="H1765" s="40">
        <v>44280</v>
      </c>
      <c r="I1765" s="41">
        <f>Table16[[#This Row],[Fecha 
de 
expedición]]+1461</f>
        <v>45741</v>
      </c>
      <c r="J1765" s="244" t="str">
        <f t="shared" ca="1" si="85"/>
        <v>si</v>
      </c>
      <c r="K1765" s="8" t="str">
        <f t="shared" ca="1" si="87"/>
        <v/>
      </c>
      <c r="L1765" s="8"/>
      <c r="M1765" s="8" t="str">
        <f t="shared" ca="1" si="86"/>
        <v>no</v>
      </c>
      <c r="Q1765" s="23" t="str" cm="1">
        <f t="array" aca="1" ref="Q1765" ca="1">_xlfn.IFS(J1765="no","no",$B$10="si","si")</f>
        <v>si</v>
      </c>
    </row>
    <row r="1766" spans="1:17" x14ac:dyDescent="0.3">
      <c r="A1766" s="61" t="s">
        <v>7104</v>
      </c>
      <c r="B1766" s="224" t="s">
        <v>44</v>
      </c>
      <c r="C1766" s="225" t="s">
        <v>7105</v>
      </c>
      <c r="D1766" s="38" t="s">
        <v>57</v>
      </c>
      <c r="E1766" s="37" t="s">
        <v>7106</v>
      </c>
      <c r="F1766" s="38" t="s">
        <v>425</v>
      </c>
      <c r="G1766" s="39" t="s">
        <v>7107</v>
      </c>
      <c r="H1766" s="40">
        <v>44280</v>
      </c>
      <c r="I1766" s="41">
        <f>Table16[[#This Row],[Fecha 
de 
expedición]]+1461</f>
        <v>45741</v>
      </c>
      <c r="J1766" s="244" t="str">
        <f t="shared" ca="1" si="85"/>
        <v>si</v>
      </c>
      <c r="K1766" s="8" t="str">
        <f t="shared" ca="1" si="87"/>
        <v/>
      </c>
      <c r="L1766" s="8"/>
      <c r="M1766" s="8" t="str">
        <f t="shared" ca="1" si="86"/>
        <v>no</v>
      </c>
      <c r="Q1766" s="23" t="str" cm="1">
        <f t="array" aca="1" ref="Q1766" ca="1">_xlfn.IFS(J1766="no","no",$B$10="si","si")</f>
        <v>si</v>
      </c>
    </row>
    <row r="1767" spans="1:17" x14ac:dyDescent="0.3">
      <c r="A1767" s="63" t="s">
        <v>7108</v>
      </c>
      <c r="B1767" s="224" t="s">
        <v>44</v>
      </c>
      <c r="C1767" s="225" t="s">
        <v>7109</v>
      </c>
      <c r="D1767" s="38" t="s">
        <v>57</v>
      </c>
      <c r="E1767" s="37" t="s">
        <v>7110</v>
      </c>
      <c r="F1767" s="38" t="s">
        <v>74</v>
      </c>
      <c r="G1767" s="38" t="s">
        <v>7111</v>
      </c>
      <c r="H1767" s="40">
        <v>44305</v>
      </c>
      <c r="I1767" s="41">
        <f>Table16[[#This Row],[Fecha 
de 
expedición]]+1461</f>
        <v>45766</v>
      </c>
      <c r="J1767" s="244" t="str">
        <f t="shared" ca="1" si="85"/>
        <v>si</v>
      </c>
      <c r="K1767" s="8" t="str">
        <f t="shared" ca="1" si="87"/>
        <v/>
      </c>
      <c r="L1767" s="8"/>
      <c r="M1767" s="8" t="str">
        <f t="shared" ca="1" si="86"/>
        <v>no</v>
      </c>
      <c r="Q1767" s="23" t="str" cm="1">
        <f t="array" aca="1" ref="Q1767" ca="1">_xlfn.IFS(J1767="no","no",$B$10="si","si")</f>
        <v>si</v>
      </c>
    </row>
    <row r="1768" spans="1:17" x14ac:dyDescent="0.3">
      <c r="A1768" s="63" t="s">
        <v>7112</v>
      </c>
      <c r="B1768" s="224" t="s">
        <v>44</v>
      </c>
      <c r="C1768" s="225" t="s">
        <v>7113</v>
      </c>
      <c r="D1768" s="38" t="s">
        <v>57</v>
      </c>
      <c r="E1768" s="37" t="s">
        <v>7114</v>
      </c>
      <c r="F1768" s="38" t="s">
        <v>109</v>
      </c>
      <c r="G1768" s="38" t="s">
        <v>7115</v>
      </c>
      <c r="H1768" s="40">
        <v>44305</v>
      </c>
      <c r="I1768" s="41">
        <f>Table16[[#This Row],[Fecha 
de 
expedición]]+1461</f>
        <v>45766</v>
      </c>
      <c r="J1768" s="244" t="str">
        <f t="shared" ca="1" si="85"/>
        <v>si</v>
      </c>
      <c r="K1768" s="8" t="str">
        <f t="shared" ca="1" si="87"/>
        <v/>
      </c>
      <c r="L1768" s="8"/>
      <c r="M1768" s="8" t="str">
        <f t="shared" ca="1" si="86"/>
        <v>no</v>
      </c>
      <c r="Q1768" s="23" t="str" cm="1">
        <f t="array" aca="1" ref="Q1768" ca="1">_xlfn.IFS(J1768="no","no",$B$10="si","si")</f>
        <v>si</v>
      </c>
    </row>
    <row r="1769" spans="1:17" x14ac:dyDescent="0.3">
      <c r="A1769" s="63" t="s">
        <v>7116</v>
      </c>
      <c r="B1769" s="224" t="s">
        <v>44</v>
      </c>
      <c r="C1769" s="225" t="s">
        <v>7117</v>
      </c>
      <c r="D1769" s="38" t="s">
        <v>57</v>
      </c>
      <c r="E1769" s="37" t="s">
        <v>7118</v>
      </c>
      <c r="F1769" s="38" t="s">
        <v>683</v>
      </c>
      <c r="G1769" s="38" t="s">
        <v>7119</v>
      </c>
      <c r="H1769" s="40">
        <v>44305</v>
      </c>
      <c r="I1769" s="41">
        <f>Table16[[#This Row],[Fecha 
de 
expedición]]+1461</f>
        <v>45766</v>
      </c>
      <c r="J1769" s="244" t="str">
        <f t="shared" ca="1" si="85"/>
        <v>si</v>
      </c>
      <c r="K1769" s="8" t="str">
        <f t="shared" ca="1" si="87"/>
        <v/>
      </c>
      <c r="L1769" s="8"/>
      <c r="M1769" s="8" t="str">
        <f t="shared" ca="1" si="86"/>
        <v>no</v>
      </c>
      <c r="Q1769" s="23" t="str" cm="1">
        <f t="array" aca="1" ref="Q1769" ca="1">_xlfn.IFS(J1769="no","no",$B$10="si","si")</f>
        <v>si</v>
      </c>
    </row>
    <row r="1770" spans="1:17" x14ac:dyDescent="0.3">
      <c r="A1770" s="63" t="s">
        <v>7120</v>
      </c>
      <c r="B1770" s="224" t="s">
        <v>44</v>
      </c>
      <c r="C1770" s="225" t="s">
        <v>7121</v>
      </c>
      <c r="D1770" s="38" t="s">
        <v>57</v>
      </c>
      <c r="E1770" s="37" t="s">
        <v>7122</v>
      </c>
      <c r="F1770" s="38" t="s">
        <v>53</v>
      </c>
      <c r="G1770" s="38" t="s">
        <v>7123</v>
      </c>
      <c r="H1770" s="40">
        <v>44305</v>
      </c>
      <c r="I1770" s="41">
        <f>Table16[[#This Row],[Fecha 
de 
expedición]]+1461</f>
        <v>45766</v>
      </c>
      <c r="J1770" s="244" t="str">
        <f t="shared" ca="1" si="85"/>
        <v>si</v>
      </c>
      <c r="K1770" s="8" t="str">
        <f t="shared" ca="1" si="87"/>
        <v/>
      </c>
      <c r="L1770" s="8"/>
      <c r="M1770" s="8" t="str">
        <f t="shared" ca="1" si="86"/>
        <v>no</v>
      </c>
      <c r="Q1770" s="23" t="str" cm="1">
        <f t="array" aca="1" ref="Q1770" ca="1">_xlfn.IFS(J1770="no","no",$B$10="si","si")</f>
        <v>si</v>
      </c>
    </row>
    <row r="1771" spans="1:17" x14ac:dyDescent="0.3">
      <c r="A1771" s="63" t="s">
        <v>7124</v>
      </c>
      <c r="B1771" s="224" t="s">
        <v>44</v>
      </c>
      <c r="C1771" s="225" t="s">
        <v>7125</v>
      </c>
      <c r="D1771" s="38" t="s">
        <v>57</v>
      </c>
      <c r="E1771" s="37" t="s">
        <v>7126</v>
      </c>
      <c r="F1771" s="38" t="s">
        <v>1011</v>
      </c>
      <c r="G1771" s="38" t="s">
        <v>7127</v>
      </c>
      <c r="H1771" s="40">
        <v>44305</v>
      </c>
      <c r="I1771" s="41">
        <f>Table16[[#This Row],[Fecha 
de 
expedición]]+1461</f>
        <v>45766</v>
      </c>
      <c r="J1771" s="244" t="str">
        <f t="shared" ca="1" si="85"/>
        <v>si</v>
      </c>
      <c r="K1771" s="8" t="str">
        <f t="shared" ca="1" si="87"/>
        <v/>
      </c>
      <c r="L1771" s="8"/>
      <c r="M1771" s="8" t="str">
        <f t="shared" ca="1" si="86"/>
        <v>no</v>
      </c>
      <c r="Q1771" s="23" t="str" cm="1">
        <f t="array" aca="1" ref="Q1771" ca="1">_xlfn.IFS(J1771="no","no",$B$10="si","si")</f>
        <v>si</v>
      </c>
    </row>
    <row r="1772" spans="1:17" x14ac:dyDescent="0.3">
      <c r="A1772" s="63" t="s">
        <v>7128</v>
      </c>
      <c r="B1772" s="224" t="s">
        <v>44</v>
      </c>
      <c r="C1772" s="225" t="s">
        <v>7129</v>
      </c>
      <c r="D1772" s="38" t="s">
        <v>57</v>
      </c>
      <c r="E1772" s="37" t="s">
        <v>7130</v>
      </c>
      <c r="F1772" s="38" t="s">
        <v>678</v>
      </c>
      <c r="G1772" s="38" t="s">
        <v>7131</v>
      </c>
      <c r="H1772" s="40">
        <v>44305</v>
      </c>
      <c r="I1772" s="41">
        <f>Table16[[#This Row],[Fecha 
de 
expedición]]+1461</f>
        <v>45766</v>
      </c>
      <c r="J1772" s="244" t="str">
        <f t="shared" ca="1" si="85"/>
        <v>si</v>
      </c>
      <c r="K1772" s="8" t="str">
        <f t="shared" ca="1" si="87"/>
        <v/>
      </c>
      <c r="L1772" s="8"/>
      <c r="M1772" s="8" t="str">
        <f t="shared" ca="1" si="86"/>
        <v>no</v>
      </c>
      <c r="Q1772" s="23" t="str" cm="1">
        <f t="array" aca="1" ref="Q1772" ca="1">_xlfn.IFS(J1772="no","no",$B$10="si","si")</f>
        <v>si</v>
      </c>
    </row>
    <row r="1773" spans="1:17" x14ac:dyDescent="0.3">
      <c r="A1773" s="63" t="s">
        <v>7132</v>
      </c>
      <c r="B1773" s="224" t="s">
        <v>44</v>
      </c>
      <c r="C1773" s="225" t="s">
        <v>7133</v>
      </c>
      <c r="D1773" s="38" t="s">
        <v>46</v>
      </c>
      <c r="E1773" s="37" t="s">
        <v>7134</v>
      </c>
      <c r="F1773" s="38" t="s">
        <v>53</v>
      </c>
      <c r="G1773" s="38" t="s">
        <v>7135</v>
      </c>
      <c r="H1773" s="40">
        <v>44305</v>
      </c>
      <c r="I1773" s="41">
        <f>Table16[[#This Row],[Fecha 
de 
expedición]]+1461</f>
        <v>45766</v>
      </c>
      <c r="J1773" s="244" t="str">
        <f t="shared" ca="1" si="85"/>
        <v>si</v>
      </c>
      <c r="K1773" s="8" t="str">
        <f t="shared" ca="1" si="87"/>
        <v/>
      </c>
      <c r="L1773" s="8"/>
      <c r="M1773" s="8" t="str">
        <f t="shared" ca="1" si="86"/>
        <v>no</v>
      </c>
      <c r="Q1773" s="23" t="str" cm="1">
        <f t="array" aca="1" ref="Q1773" ca="1">_xlfn.IFS(J1773="no","no",$B$10="si","si")</f>
        <v>si</v>
      </c>
    </row>
    <row r="1774" spans="1:17" x14ac:dyDescent="0.3">
      <c r="A1774" s="63" t="s">
        <v>7136</v>
      </c>
      <c r="B1774" s="224" t="s">
        <v>44</v>
      </c>
      <c r="C1774" s="225" t="s">
        <v>7137</v>
      </c>
      <c r="D1774" s="38" t="s">
        <v>57</v>
      </c>
      <c r="E1774" s="37" t="s">
        <v>7138</v>
      </c>
      <c r="F1774" s="38" t="s">
        <v>508</v>
      </c>
      <c r="G1774" s="38" t="s">
        <v>7139</v>
      </c>
      <c r="H1774" s="40">
        <v>44305</v>
      </c>
      <c r="I1774" s="41">
        <f>Table16[[#This Row],[Fecha 
de 
expedición]]+1461</f>
        <v>45766</v>
      </c>
      <c r="J1774" s="244" t="str">
        <f t="shared" ca="1" si="85"/>
        <v>si</v>
      </c>
      <c r="K1774" s="8" t="str">
        <f t="shared" ca="1" si="87"/>
        <v/>
      </c>
      <c r="L1774" s="8"/>
      <c r="M1774" s="8" t="str">
        <f t="shared" ca="1" si="86"/>
        <v>no</v>
      </c>
      <c r="Q1774" s="23" t="str" cm="1">
        <f t="array" aca="1" ref="Q1774" ca="1">_xlfn.IFS(J1774="no","no",$B$10="si","si")</f>
        <v>si</v>
      </c>
    </row>
    <row r="1775" spans="1:17" x14ac:dyDescent="0.3">
      <c r="A1775" s="63" t="s">
        <v>7140</v>
      </c>
      <c r="B1775" s="224" t="s">
        <v>44</v>
      </c>
      <c r="C1775" s="225" t="s">
        <v>7141</v>
      </c>
      <c r="D1775" s="38" t="s">
        <v>57</v>
      </c>
      <c r="E1775" s="37" t="s">
        <v>7142</v>
      </c>
      <c r="F1775" s="38" t="s">
        <v>320</v>
      </c>
      <c r="G1775" s="38" t="s">
        <v>7143</v>
      </c>
      <c r="H1775" s="40">
        <v>44305</v>
      </c>
      <c r="I1775" s="41">
        <f>Table16[[#This Row],[Fecha 
de 
expedición]]+1461</f>
        <v>45766</v>
      </c>
      <c r="J1775" s="244" t="str">
        <f t="shared" ca="1" si="85"/>
        <v>si</v>
      </c>
      <c r="K1775" s="8" t="str">
        <f t="shared" ca="1" si="87"/>
        <v/>
      </c>
      <c r="L1775" s="8"/>
      <c r="M1775" s="8" t="str">
        <f t="shared" ca="1" si="86"/>
        <v>no</v>
      </c>
      <c r="Q1775" s="23" t="str" cm="1">
        <f t="array" aca="1" ref="Q1775" ca="1">_xlfn.IFS(J1775="no","no",$B$10="si","si")</f>
        <v>si</v>
      </c>
    </row>
    <row r="1776" spans="1:17" x14ac:dyDescent="0.3">
      <c r="A1776" s="63" t="s">
        <v>7144</v>
      </c>
      <c r="B1776" s="224" t="s">
        <v>44</v>
      </c>
      <c r="C1776" s="225" t="s">
        <v>7145</v>
      </c>
      <c r="D1776" s="38" t="s">
        <v>46</v>
      </c>
      <c r="E1776" s="37" t="s">
        <v>7146</v>
      </c>
      <c r="F1776" s="38" t="s">
        <v>606</v>
      </c>
      <c r="G1776" s="38" t="s">
        <v>7147</v>
      </c>
      <c r="H1776" s="40">
        <v>44305</v>
      </c>
      <c r="I1776" s="41">
        <f>Table16[[#This Row],[Fecha 
de 
expedición]]+1461</f>
        <v>45766</v>
      </c>
      <c r="J1776" s="244" t="str">
        <f t="shared" ca="1" si="85"/>
        <v>si</v>
      </c>
      <c r="K1776" s="8" t="str">
        <f t="shared" ca="1" si="87"/>
        <v/>
      </c>
      <c r="L1776" s="8"/>
      <c r="M1776" s="8" t="str">
        <f t="shared" ca="1" si="86"/>
        <v>no</v>
      </c>
      <c r="Q1776" s="23" t="str" cm="1">
        <f t="array" aca="1" ref="Q1776" ca="1">_xlfn.IFS(J1776="no","no",$B$10="si","si")</f>
        <v>si</v>
      </c>
    </row>
    <row r="1777" spans="1:17" x14ac:dyDescent="0.3">
      <c r="A1777" s="63" t="s">
        <v>7148</v>
      </c>
      <c r="B1777" s="224" t="s">
        <v>44</v>
      </c>
      <c r="C1777" s="225" t="s">
        <v>7149</v>
      </c>
      <c r="D1777" s="38" t="s">
        <v>57</v>
      </c>
      <c r="E1777" s="37" t="s">
        <v>7150</v>
      </c>
      <c r="F1777" s="38" t="s">
        <v>267</v>
      </c>
      <c r="G1777" s="38" t="s">
        <v>7151</v>
      </c>
      <c r="H1777" s="40">
        <v>44305</v>
      </c>
      <c r="I1777" s="41">
        <f>Table16[[#This Row],[Fecha 
de 
expedición]]+1461</f>
        <v>45766</v>
      </c>
      <c r="J1777" s="244" t="str">
        <f t="shared" ca="1" si="85"/>
        <v>si</v>
      </c>
      <c r="K1777" s="8" t="str">
        <f t="shared" ca="1" si="87"/>
        <v/>
      </c>
      <c r="L1777" s="8"/>
      <c r="M1777" s="8" t="str">
        <f t="shared" ca="1" si="86"/>
        <v>no</v>
      </c>
      <c r="Q1777" s="23" t="str" cm="1">
        <f t="array" aca="1" ref="Q1777" ca="1">_xlfn.IFS(J1777="no","no",$B$10="si","si")</f>
        <v>si</v>
      </c>
    </row>
    <row r="1778" spans="1:17" x14ac:dyDescent="0.3">
      <c r="A1778" s="63" t="s">
        <v>7152</v>
      </c>
      <c r="B1778" s="224" t="s">
        <v>44</v>
      </c>
      <c r="C1778" s="225" t="s">
        <v>7153</v>
      </c>
      <c r="D1778" s="38" t="s">
        <v>57</v>
      </c>
      <c r="E1778" s="37" t="s">
        <v>7154</v>
      </c>
      <c r="F1778" s="38" t="s">
        <v>2175</v>
      </c>
      <c r="G1778" s="38" t="s">
        <v>7155</v>
      </c>
      <c r="H1778" s="40">
        <v>44305</v>
      </c>
      <c r="I1778" s="41">
        <f>Table16[[#This Row],[Fecha 
de 
expedición]]+1461</f>
        <v>45766</v>
      </c>
      <c r="J1778" s="244" t="str">
        <f t="shared" ca="1" si="85"/>
        <v>si</v>
      </c>
      <c r="K1778" s="8" t="str">
        <f t="shared" ca="1" si="87"/>
        <v/>
      </c>
      <c r="L1778" s="8"/>
      <c r="M1778" s="8" t="str">
        <f t="shared" ca="1" si="86"/>
        <v>no</v>
      </c>
      <c r="Q1778" s="23" t="str" cm="1">
        <f t="array" aca="1" ref="Q1778" ca="1">_xlfn.IFS(J1778="no","no",$B$10="si","si")</f>
        <v>si</v>
      </c>
    </row>
    <row r="1779" spans="1:17" x14ac:dyDescent="0.3">
      <c r="A1779" s="63" t="s">
        <v>7156</v>
      </c>
      <c r="B1779" s="224" t="s">
        <v>44</v>
      </c>
      <c r="C1779" s="225" t="s">
        <v>7157</v>
      </c>
      <c r="D1779" s="38" t="s">
        <v>57</v>
      </c>
      <c r="E1779" s="37" t="s">
        <v>7158</v>
      </c>
      <c r="F1779" s="38" t="s">
        <v>237</v>
      </c>
      <c r="G1779" s="38" t="s">
        <v>7159</v>
      </c>
      <c r="H1779" s="40">
        <v>44305</v>
      </c>
      <c r="I1779" s="41">
        <f>Table16[[#This Row],[Fecha 
de 
expedición]]+1461</f>
        <v>45766</v>
      </c>
      <c r="J1779" s="244" t="str">
        <f t="shared" ca="1" si="85"/>
        <v>si</v>
      </c>
      <c r="K1779" s="8" t="str">
        <f t="shared" ca="1" si="87"/>
        <v/>
      </c>
      <c r="L1779" s="8"/>
      <c r="M1779" s="8" t="str">
        <f t="shared" ca="1" si="86"/>
        <v>no</v>
      </c>
      <c r="Q1779" s="23" t="str" cm="1">
        <f t="array" aca="1" ref="Q1779" ca="1">_xlfn.IFS(J1779="no","no",$B$10="si","si")</f>
        <v>si</v>
      </c>
    </row>
    <row r="1780" spans="1:17" x14ac:dyDescent="0.3">
      <c r="A1780" s="63" t="s">
        <v>7160</v>
      </c>
      <c r="B1780" s="224" t="s">
        <v>44</v>
      </c>
      <c r="C1780" s="225" t="s">
        <v>7161</v>
      </c>
      <c r="D1780" s="38" t="s">
        <v>57</v>
      </c>
      <c r="E1780" s="37" t="s">
        <v>7162</v>
      </c>
      <c r="F1780" s="38" t="s">
        <v>320</v>
      </c>
      <c r="G1780" s="38" t="s">
        <v>7163</v>
      </c>
      <c r="H1780" s="40">
        <v>44305</v>
      </c>
      <c r="I1780" s="41">
        <f>Table16[[#This Row],[Fecha 
de 
expedición]]+1461</f>
        <v>45766</v>
      </c>
      <c r="J1780" s="244" t="str">
        <f t="shared" ca="1" si="85"/>
        <v>si</v>
      </c>
      <c r="K1780" s="8" t="str">
        <f t="shared" ca="1" si="87"/>
        <v/>
      </c>
      <c r="L1780" s="8"/>
      <c r="M1780" s="8" t="str">
        <f t="shared" ca="1" si="86"/>
        <v>no</v>
      </c>
      <c r="Q1780" s="23" t="str" cm="1">
        <f t="array" aca="1" ref="Q1780" ca="1">_xlfn.IFS(J1780="no","no",$B$10="si","si")</f>
        <v>si</v>
      </c>
    </row>
    <row r="1781" spans="1:17" x14ac:dyDescent="0.3">
      <c r="A1781" s="63" t="s">
        <v>7164</v>
      </c>
      <c r="B1781" s="224" t="s">
        <v>44</v>
      </c>
      <c r="C1781" s="225" t="s">
        <v>7165</v>
      </c>
      <c r="D1781" s="38" t="s">
        <v>57</v>
      </c>
      <c r="E1781" s="37" t="s">
        <v>7166</v>
      </c>
      <c r="F1781" s="38" t="s">
        <v>109</v>
      </c>
      <c r="G1781" s="38" t="s">
        <v>7167</v>
      </c>
      <c r="H1781" s="40">
        <v>44305</v>
      </c>
      <c r="I1781" s="41">
        <f>Table16[[#This Row],[Fecha 
de 
expedición]]+1461</f>
        <v>45766</v>
      </c>
      <c r="J1781" s="244" t="str">
        <f t="shared" ca="1" si="85"/>
        <v>si</v>
      </c>
      <c r="K1781" s="8" t="str">
        <f t="shared" ca="1" si="87"/>
        <v/>
      </c>
      <c r="L1781" s="8"/>
      <c r="M1781" s="8" t="str">
        <f t="shared" ca="1" si="86"/>
        <v>no</v>
      </c>
      <c r="Q1781" s="23" t="str" cm="1">
        <f t="array" aca="1" ref="Q1781" ca="1">_xlfn.IFS(J1781="no","no",$B$10="si","si")</f>
        <v>si</v>
      </c>
    </row>
    <row r="1782" spans="1:17" x14ac:dyDescent="0.3">
      <c r="A1782" s="63" t="s">
        <v>7168</v>
      </c>
      <c r="B1782" s="224" t="s">
        <v>44</v>
      </c>
      <c r="C1782" s="225" t="s">
        <v>7169</v>
      </c>
      <c r="D1782" s="38" t="s">
        <v>57</v>
      </c>
      <c r="E1782" s="37" t="s">
        <v>7170</v>
      </c>
      <c r="F1782" s="38" t="s">
        <v>619</v>
      </c>
      <c r="G1782" s="38" t="s">
        <v>7171</v>
      </c>
      <c r="H1782" s="40">
        <v>44305</v>
      </c>
      <c r="I1782" s="41">
        <f>Table16[[#This Row],[Fecha 
de 
expedición]]+1461</f>
        <v>45766</v>
      </c>
      <c r="J1782" s="244" t="str">
        <f t="shared" ca="1" si="85"/>
        <v>si</v>
      </c>
      <c r="K1782" s="8" t="str">
        <f t="shared" ca="1" si="87"/>
        <v/>
      </c>
      <c r="L1782" s="8"/>
      <c r="M1782" s="8" t="str">
        <f t="shared" ca="1" si="86"/>
        <v>no</v>
      </c>
      <c r="Q1782" s="23" t="str" cm="1">
        <f t="array" aca="1" ref="Q1782" ca="1">_xlfn.IFS(J1782="no","no",$B$10="si","si")</f>
        <v>si</v>
      </c>
    </row>
    <row r="1783" spans="1:17" x14ac:dyDescent="0.3">
      <c r="A1783" s="63" t="s">
        <v>7172</v>
      </c>
      <c r="B1783" s="224" t="s">
        <v>44</v>
      </c>
      <c r="C1783" s="225" t="s">
        <v>7173</v>
      </c>
      <c r="D1783" s="38" t="s">
        <v>57</v>
      </c>
      <c r="E1783" s="37" t="s">
        <v>7174</v>
      </c>
      <c r="F1783" s="38" t="s">
        <v>508</v>
      </c>
      <c r="G1783" s="38" t="s">
        <v>7175</v>
      </c>
      <c r="H1783" s="40">
        <v>44305</v>
      </c>
      <c r="I1783" s="41">
        <f>Table16[[#This Row],[Fecha 
de 
expedición]]+1461</f>
        <v>45766</v>
      </c>
      <c r="J1783" s="244" t="str">
        <f t="shared" ca="1" si="85"/>
        <v>si</v>
      </c>
      <c r="K1783" s="8" t="str">
        <f t="shared" ca="1" si="87"/>
        <v/>
      </c>
      <c r="L1783" s="8"/>
      <c r="M1783" s="8" t="str">
        <f t="shared" ca="1" si="86"/>
        <v>no</v>
      </c>
      <c r="Q1783" s="23" t="str" cm="1">
        <f t="array" aca="1" ref="Q1783" ca="1">_xlfn.IFS(J1783="no","no",$B$10="si","si")</f>
        <v>si</v>
      </c>
    </row>
    <row r="1784" spans="1:17" x14ac:dyDescent="0.3">
      <c r="A1784" s="63" t="s">
        <v>7176</v>
      </c>
      <c r="B1784" s="224" t="s">
        <v>44</v>
      </c>
      <c r="C1784" s="225" t="s">
        <v>7177</v>
      </c>
      <c r="D1784" s="38" t="s">
        <v>57</v>
      </c>
      <c r="E1784" s="37" t="s">
        <v>7178</v>
      </c>
      <c r="F1784" s="38" t="s">
        <v>4080</v>
      </c>
      <c r="G1784" s="38" t="s">
        <v>7179</v>
      </c>
      <c r="H1784" s="40">
        <v>44306</v>
      </c>
      <c r="I1784" s="41">
        <f>Table16[[#This Row],[Fecha 
de 
expedición]]+1461</f>
        <v>45767</v>
      </c>
      <c r="J1784" s="244" t="str">
        <f t="shared" ca="1" si="85"/>
        <v>si</v>
      </c>
      <c r="K1784" s="8" t="str">
        <f t="shared" ca="1" si="87"/>
        <v/>
      </c>
      <c r="L1784" s="8"/>
      <c r="M1784" s="8" t="str">
        <f t="shared" ca="1" si="86"/>
        <v>no</v>
      </c>
      <c r="Q1784" s="23" t="str" cm="1">
        <f t="array" aca="1" ref="Q1784" ca="1">_xlfn.IFS(J1784="no","no",$B$10="si","si")</f>
        <v>si</v>
      </c>
    </row>
    <row r="1785" spans="1:17" x14ac:dyDescent="0.3">
      <c r="A1785" s="63" t="s">
        <v>7180</v>
      </c>
      <c r="B1785" s="224" t="s">
        <v>44</v>
      </c>
      <c r="C1785" s="225" t="s">
        <v>7181</v>
      </c>
      <c r="D1785" s="38" t="s">
        <v>57</v>
      </c>
      <c r="E1785" s="37" t="s">
        <v>7182</v>
      </c>
      <c r="F1785" s="38" t="s">
        <v>53</v>
      </c>
      <c r="G1785" s="38" t="s">
        <v>7183</v>
      </c>
      <c r="H1785" s="40">
        <v>44306</v>
      </c>
      <c r="I1785" s="41">
        <f>Table16[[#This Row],[Fecha 
de 
expedición]]+1461</f>
        <v>45767</v>
      </c>
      <c r="J1785" s="244" t="str">
        <f t="shared" ca="1" si="85"/>
        <v>si</v>
      </c>
      <c r="K1785" s="8" t="str">
        <f t="shared" ca="1" si="87"/>
        <v/>
      </c>
      <c r="L1785" s="8"/>
      <c r="M1785" s="8" t="str">
        <f t="shared" ca="1" si="86"/>
        <v>no</v>
      </c>
      <c r="Q1785" s="23" t="str" cm="1">
        <f t="array" aca="1" ref="Q1785" ca="1">_xlfn.IFS(J1785="no","no",$B$10="si","si")</f>
        <v>si</v>
      </c>
    </row>
    <row r="1786" spans="1:17" x14ac:dyDescent="0.3">
      <c r="A1786" s="63" t="s">
        <v>7184</v>
      </c>
      <c r="B1786" s="224" t="s">
        <v>44</v>
      </c>
      <c r="C1786" s="225" t="s">
        <v>7185</v>
      </c>
      <c r="D1786" s="38" t="s">
        <v>57</v>
      </c>
      <c r="E1786" s="37" t="s">
        <v>7186</v>
      </c>
      <c r="F1786" s="38" t="s">
        <v>168</v>
      </c>
      <c r="G1786" s="38" t="s">
        <v>7187</v>
      </c>
      <c r="H1786" s="40">
        <v>44306</v>
      </c>
      <c r="I1786" s="41">
        <f>Table16[[#This Row],[Fecha 
de 
expedición]]+1461</f>
        <v>45767</v>
      </c>
      <c r="J1786" s="244" t="str">
        <f t="shared" ca="1" si="85"/>
        <v>si</v>
      </c>
      <c r="K1786" s="8" t="str">
        <f t="shared" ca="1" si="87"/>
        <v/>
      </c>
      <c r="L1786" s="8"/>
      <c r="M1786" s="8" t="str">
        <f t="shared" ca="1" si="86"/>
        <v>no</v>
      </c>
      <c r="Q1786" s="23" t="str" cm="1">
        <f t="array" aca="1" ref="Q1786" ca="1">_xlfn.IFS(J1786="no","no",$B$10="si","si")</f>
        <v>si</v>
      </c>
    </row>
    <row r="1787" spans="1:17" x14ac:dyDescent="0.3">
      <c r="A1787" s="63" t="s">
        <v>7188</v>
      </c>
      <c r="B1787" s="224" t="s">
        <v>44</v>
      </c>
      <c r="C1787" s="225" t="s">
        <v>7189</v>
      </c>
      <c r="D1787" s="38" t="s">
        <v>57</v>
      </c>
      <c r="E1787" s="37" t="s">
        <v>7190</v>
      </c>
      <c r="F1787" s="38" t="s">
        <v>2833</v>
      </c>
      <c r="G1787" s="38" t="s">
        <v>7191</v>
      </c>
      <c r="H1787" s="40">
        <v>44306</v>
      </c>
      <c r="I1787" s="41">
        <f>Table16[[#This Row],[Fecha 
de 
expedición]]+1461</f>
        <v>45767</v>
      </c>
      <c r="J1787" s="244" t="str">
        <f t="shared" ca="1" si="85"/>
        <v>si</v>
      </c>
      <c r="K1787" s="8" t="str">
        <f t="shared" ca="1" si="87"/>
        <v/>
      </c>
      <c r="L1787" s="8"/>
      <c r="M1787" s="8" t="str">
        <f t="shared" ca="1" si="86"/>
        <v>no</v>
      </c>
      <c r="Q1787" s="23" t="str" cm="1">
        <f t="array" aca="1" ref="Q1787" ca="1">_xlfn.IFS(J1787="no","no",$B$10="si","si")</f>
        <v>si</v>
      </c>
    </row>
    <row r="1788" spans="1:17" x14ac:dyDescent="0.3">
      <c r="A1788" s="63" t="s">
        <v>7192</v>
      </c>
      <c r="B1788" s="224" t="s">
        <v>44</v>
      </c>
      <c r="C1788" s="225" t="s">
        <v>7193</v>
      </c>
      <c r="D1788" s="38" t="s">
        <v>57</v>
      </c>
      <c r="E1788" s="37" t="s">
        <v>7194</v>
      </c>
      <c r="F1788" s="38" t="s">
        <v>430</v>
      </c>
      <c r="G1788" s="38" t="s">
        <v>7195</v>
      </c>
      <c r="H1788" s="40">
        <v>44306</v>
      </c>
      <c r="I1788" s="41">
        <f>Table16[[#This Row],[Fecha 
de 
expedición]]+1461</f>
        <v>45767</v>
      </c>
      <c r="J1788" s="244" t="str">
        <f t="shared" ca="1" si="85"/>
        <v>si</v>
      </c>
      <c r="K1788" s="8" t="str">
        <f t="shared" ca="1" si="87"/>
        <v/>
      </c>
      <c r="L1788" s="8"/>
      <c r="M1788" s="8" t="str">
        <f t="shared" ca="1" si="86"/>
        <v>no</v>
      </c>
      <c r="Q1788" s="23" t="str" cm="1">
        <f t="array" aca="1" ref="Q1788" ca="1">_xlfn.IFS(J1788="no","no",$B$10="si","si")</f>
        <v>si</v>
      </c>
    </row>
    <row r="1789" spans="1:17" x14ac:dyDescent="0.3">
      <c r="A1789" s="63" t="s">
        <v>7196</v>
      </c>
      <c r="B1789" s="224" t="s">
        <v>44</v>
      </c>
      <c r="C1789" s="225" t="s">
        <v>7197</v>
      </c>
      <c r="D1789" s="38" t="s">
        <v>57</v>
      </c>
      <c r="E1789" s="37" t="s">
        <v>7198</v>
      </c>
      <c r="F1789" s="38" t="s">
        <v>74</v>
      </c>
      <c r="G1789" s="38" t="s">
        <v>7199</v>
      </c>
      <c r="H1789" s="40">
        <v>44326</v>
      </c>
      <c r="I1789" s="41">
        <f>Table16[[#This Row],[Fecha 
de 
expedición]]+1461</f>
        <v>45787</v>
      </c>
      <c r="J1789" s="244" t="str">
        <f t="shared" ca="1" si="85"/>
        <v>si</v>
      </c>
      <c r="K1789" s="8" t="str">
        <f t="shared" ca="1" si="87"/>
        <v/>
      </c>
      <c r="L1789" s="8"/>
      <c r="M1789" s="8" t="str">
        <f t="shared" ca="1" si="86"/>
        <v>no</v>
      </c>
      <c r="Q1789" s="23" t="str" cm="1">
        <f t="array" aca="1" ref="Q1789" ca="1">_xlfn.IFS(J1789="no","no",$B$10="si","si")</f>
        <v>si</v>
      </c>
    </row>
    <row r="1790" spans="1:17" x14ac:dyDescent="0.3">
      <c r="A1790" s="63" t="s">
        <v>7200</v>
      </c>
      <c r="B1790" s="224" t="s">
        <v>44</v>
      </c>
      <c r="C1790" s="225" t="s">
        <v>7201</v>
      </c>
      <c r="D1790" s="38" t="s">
        <v>57</v>
      </c>
      <c r="E1790" s="37" t="s">
        <v>7202</v>
      </c>
      <c r="F1790" s="38" t="s">
        <v>69</v>
      </c>
      <c r="G1790" s="38" t="s">
        <v>7203</v>
      </c>
      <c r="H1790" s="40">
        <v>44326</v>
      </c>
      <c r="I1790" s="41">
        <f>Table16[[#This Row],[Fecha 
de 
expedición]]+1461</f>
        <v>45787</v>
      </c>
      <c r="J1790" s="244" t="str">
        <f t="shared" ca="1" si="85"/>
        <v>si</v>
      </c>
      <c r="K1790" s="8" t="str">
        <f t="shared" ca="1" si="87"/>
        <v/>
      </c>
      <c r="L1790" s="8"/>
      <c r="M1790" s="8" t="str">
        <f t="shared" ca="1" si="86"/>
        <v>no</v>
      </c>
      <c r="Q1790" s="23" t="str" cm="1">
        <f t="array" aca="1" ref="Q1790" ca="1">_xlfn.IFS(J1790="no","no",$B$10="si","si")</f>
        <v>si</v>
      </c>
    </row>
    <row r="1791" spans="1:17" x14ac:dyDescent="0.3">
      <c r="A1791" s="63" t="s">
        <v>7204</v>
      </c>
      <c r="B1791" s="224" t="s">
        <v>44</v>
      </c>
      <c r="C1791" s="225" t="s">
        <v>7205</v>
      </c>
      <c r="D1791" s="38" t="s">
        <v>57</v>
      </c>
      <c r="E1791" s="37" t="s">
        <v>7206</v>
      </c>
      <c r="F1791" s="38" t="s">
        <v>94</v>
      </c>
      <c r="G1791" s="38" t="s">
        <v>7207</v>
      </c>
      <c r="H1791" s="40">
        <v>44326</v>
      </c>
      <c r="I1791" s="41">
        <f>Table16[[#This Row],[Fecha 
de 
expedición]]+1461</f>
        <v>45787</v>
      </c>
      <c r="J1791" s="244" t="str">
        <f t="shared" ca="1" si="85"/>
        <v>si</v>
      </c>
      <c r="K1791" s="8" t="str">
        <f t="shared" ca="1" si="87"/>
        <v/>
      </c>
      <c r="L1791" s="8"/>
      <c r="M1791" s="8" t="str">
        <f t="shared" ca="1" si="86"/>
        <v>no</v>
      </c>
      <c r="Q1791" s="23" t="str" cm="1">
        <f t="array" aca="1" ref="Q1791" ca="1">_xlfn.IFS(J1791="no","no",$B$10="si","si")</f>
        <v>si</v>
      </c>
    </row>
    <row r="1792" spans="1:17" x14ac:dyDescent="0.3">
      <c r="A1792" s="63" t="s">
        <v>7208</v>
      </c>
      <c r="B1792" s="224" t="s">
        <v>44</v>
      </c>
      <c r="C1792" s="225" t="s">
        <v>7209</v>
      </c>
      <c r="D1792" s="38" t="s">
        <v>57</v>
      </c>
      <c r="E1792" s="37" t="s">
        <v>7210</v>
      </c>
      <c r="F1792" s="38" t="s">
        <v>411</v>
      </c>
      <c r="G1792" s="38" t="s">
        <v>7211</v>
      </c>
      <c r="H1792" s="40">
        <v>44326</v>
      </c>
      <c r="I1792" s="41">
        <f>Table16[[#This Row],[Fecha 
de 
expedición]]+1461</f>
        <v>45787</v>
      </c>
      <c r="J1792" s="244" t="str">
        <f t="shared" ca="1" si="85"/>
        <v>si</v>
      </c>
      <c r="K1792" s="8" t="str">
        <f t="shared" ca="1" si="87"/>
        <v/>
      </c>
      <c r="L1792" s="8"/>
      <c r="M1792" s="8" t="str">
        <f t="shared" ca="1" si="86"/>
        <v>no</v>
      </c>
      <c r="Q1792" s="23" t="str" cm="1">
        <f t="array" aca="1" ref="Q1792" ca="1">_xlfn.IFS(J1792="no","no",$B$10="si","si")</f>
        <v>si</v>
      </c>
    </row>
    <row r="1793" spans="1:17" x14ac:dyDescent="0.3">
      <c r="A1793" s="63" t="s">
        <v>7212</v>
      </c>
      <c r="B1793" s="224" t="s">
        <v>44</v>
      </c>
      <c r="C1793" s="225" t="s">
        <v>7213</v>
      </c>
      <c r="D1793" s="38" t="s">
        <v>57</v>
      </c>
      <c r="E1793" s="37" t="s">
        <v>7214</v>
      </c>
      <c r="F1793" s="38" t="s">
        <v>466</v>
      </c>
      <c r="G1793" s="38" t="s">
        <v>7215</v>
      </c>
      <c r="H1793" s="40">
        <v>44326</v>
      </c>
      <c r="I1793" s="41">
        <f>Table16[[#This Row],[Fecha 
de 
expedición]]+1461</f>
        <v>45787</v>
      </c>
      <c r="J1793" s="244" t="str">
        <f t="shared" ca="1" si="85"/>
        <v>si</v>
      </c>
      <c r="K1793" s="8" t="str">
        <f t="shared" ca="1" si="87"/>
        <v/>
      </c>
      <c r="L1793" s="8"/>
      <c r="M1793" s="8" t="str">
        <f t="shared" ca="1" si="86"/>
        <v>no</v>
      </c>
      <c r="Q1793" s="23" t="str" cm="1">
        <f t="array" aca="1" ref="Q1793" ca="1">_xlfn.IFS(J1793="no","no",$B$10="si","si")</f>
        <v>si</v>
      </c>
    </row>
    <row r="1794" spans="1:17" x14ac:dyDescent="0.3">
      <c r="A1794" s="63" t="s">
        <v>7216</v>
      </c>
      <c r="B1794" s="224" t="s">
        <v>44</v>
      </c>
      <c r="C1794" s="225" t="s">
        <v>7217</v>
      </c>
      <c r="D1794" s="38" t="s">
        <v>57</v>
      </c>
      <c r="E1794" s="37" t="s">
        <v>7218</v>
      </c>
      <c r="F1794" s="38" t="s">
        <v>619</v>
      </c>
      <c r="G1794" s="38" t="s">
        <v>7219</v>
      </c>
      <c r="H1794" s="40">
        <v>44326</v>
      </c>
      <c r="I1794" s="41">
        <f>Table16[[#This Row],[Fecha 
de 
expedición]]+1461</f>
        <v>45787</v>
      </c>
      <c r="J1794" s="244" t="str">
        <f t="shared" ca="1" si="85"/>
        <v>si</v>
      </c>
      <c r="K1794" s="8" t="str">
        <f t="shared" ca="1" si="87"/>
        <v/>
      </c>
      <c r="L1794" s="8"/>
      <c r="M1794" s="8" t="str">
        <f t="shared" ca="1" si="86"/>
        <v>no</v>
      </c>
      <c r="Q1794" s="23" t="str" cm="1">
        <f t="array" aca="1" ref="Q1794" ca="1">_xlfn.IFS(J1794="no","no",$B$10="si","si")</f>
        <v>si</v>
      </c>
    </row>
    <row r="1795" spans="1:17" x14ac:dyDescent="0.3">
      <c r="A1795" s="63" t="s">
        <v>7220</v>
      </c>
      <c r="B1795" s="224" t="s">
        <v>44</v>
      </c>
      <c r="C1795" s="225" t="s">
        <v>7221</v>
      </c>
      <c r="D1795" s="38" t="s">
        <v>57</v>
      </c>
      <c r="E1795" s="37" t="s">
        <v>7222</v>
      </c>
      <c r="F1795" s="38" t="s">
        <v>1332</v>
      </c>
      <c r="G1795" s="38" t="s">
        <v>7223</v>
      </c>
      <c r="H1795" s="40">
        <v>44326</v>
      </c>
      <c r="I1795" s="41">
        <f>Table16[[#This Row],[Fecha 
de 
expedición]]+1461</f>
        <v>45787</v>
      </c>
      <c r="J1795" s="244" t="str">
        <f t="shared" ca="1" si="85"/>
        <v>si</v>
      </c>
      <c r="K1795" s="8" t="str">
        <f t="shared" ca="1" si="87"/>
        <v/>
      </c>
      <c r="L1795" s="8"/>
      <c r="M1795" s="8" t="str">
        <f t="shared" ca="1" si="86"/>
        <v>no</v>
      </c>
      <c r="Q1795" s="23" t="str" cm="1">
        <f t="array" aca="1" ref="Q1795" ca="1">_xlfn.IFS(J1795="no","no",$B$10="si","si")</f>
        <v>si</v>
      </c>
    </row>
    <row r="1796" spans="1:17" x14ac:dyDescent="0.3">
      <c r="A1796" s="63" t="s">
        <v>7224</v>
      </c>
      <c r="B1796" s="224" t="s">
        <v>44</v>
      </c>
      <c r="C1796" s="225" t="s">
        <v>7225</v>
      </c>
      <c r="D1796" s="38" t="s">
        <v>57</v>
      </c>
      <c r="E1796" s="37" t="s">
        <v>7226</v>
      </c>
      <c r="F1796" s="38" t="s">
        <v>48</v>
      </c>
      <c r="G1796" s="38" t="s">
        <v>7227</v>
      </c>
      <c r="H1796" s="40">
        <v>44326</v>
      </c>
      <c r="I1796" s="41">
        <f>Table16[[#This Row],[Fecha 
de 
expedición]]+1461</f>
        <v>45787</v>
      </c>
      <c r="J1796" s="244" t="str">
        <f t="shared" ca="1" si="85"/>
        <v>si</v>
      </c>
      <c r="K1796" s="8" t="str">
        <f t="shared" ca="1" si="87"/>
        <v/>
      </c>
      <c r="L1796" s="8"/>
      <c r="M1796" s="8" t="str">
        <f t="shared" ca="1" si="86"/>
        <v>no</v>
      </c>
      <c r="Q1796" s="23" t="str" cm="1">
        <f t="array" aca="1" ref="Q1796" ca="1">_xlfn.IFS(J1796="no","no",$B$10="si","si")</f>
        <v>si</v>
      </c>
    </row>
    <row r="1797" spans="1:17" x14ac:dyDescent="0.3">
      <c r="A1797" s="63" t="s">
        <v>7228</v>
      </c>
      <c r="B1797" s="224" t="s">
        <v>44</v>
      </c>
      <c r="C1797" s="225" t="s">
        <v>7229</v>
      </c>
      <c r="D1797" s="38" t="s">
        <v>57</v>
      </c>
      <c r="E1797" s="37" t="s">
        <v>7230</v>
      </c>
      <c r="F1797" s="38" t="s">
        <v>2833</v>
      </c>
      <c r="G1797" s="38" t="s">
        <v>7231</v>
      </c>
      <c r="H1797" s="40">
        <v>44326</v>
      </c>
      <c r="I1797" s="41">
        <f>Table16[[#This Row],[Fecha 
de 
expedición]]+1461</f>
        <v>45787</v>
      </c>
      <c r="J1797" s="244" t="str">
        <f t="shared" ca="1" si="85"/>
        <v>si</v>
      </c>
      <c r="K1797" s="8" t="str">
        <f t="shared" ca="1" si="87"/>
        <v/>
      </c>
      <c r="L1797" s="8"/>
      <c r="M1797" s="8" t="str">
        <f t="shared" ca="1" si="86"/>
        <v>no</v>
      </c>
      <c r="Q1797" s="23" t="str" cm="1">
        <f t="array" aca="1" ref="Q1797" ca="1">_xlfn.IFS(J1797="no","no",$B$10="si","si")</f>
        <v>si</v>
      </c>
    </row>
    <row r="1798" spans="1:17" x14ac:dyDescent="0.3">
      <c r="A1798" s="63" t="s">
        <v>7232</v>
      </c>
      <c r="B1798" s="224" t="s">
        <v>44</v>
      </c>
      <c r="C1798" s="225" t="s">
        <v>7233</v>
      </c>
      <c r="D1798" s="38" t="s">
        <v>57</v>
      </c>
      <c r="E1798" s="37" t="s">
        <v>7234</v>
      </c>
      <c r="F1798" s="38" t="s">
        <v>104</v>
      </c>
      <c r="G1798" s="38" t="s">
        <v>7235</v>
      </c>
      <c r="H1798" s="40">
        <v>44341</v>
      </c>
      <c r="I1798" s="41">
        <f>Table16[[#This Row],[Fecha 
de 
expedición]]+1461</f>
        <v>45802</v>
      </c>
      <c r="J1798" s="244" t="str">
        <f t="shared" ca="1" si="85"/>
        <v>si</v>
      </c>
      <c r="K1798" s="8" t="str">
        <f t="shared" ca="1" si="87"/>
        <v/>
      </c>
      <c r="L1798" s="8"/>
      <c r="M1798" s="8" t="str">
        <f t="shared" ca="1" si="86"/>
        <v>no</v>
      </c>
      <c r="Q1798" s="23" t="str" cm="1">
        <f t="array" aca="1" ref="Q1798" ca="1">_xlfn.IFS(J1798="no","no",$B$10="si","si")</f>
        <v>si</v>
      </c>
    </row>
    <row r="1799" spans="1:17" x14ac:dyDescent="0.3">
      <c r="A1799" s="63" t="s">
        <v>7236</v>
      </c>
      <c r="B1799" s="224" t="s">
        <v>44</v>
      </c>
      <c r="C1799" s="225" t="s">
        <v>7237</v>
      </c>
      <c r="D1799" s="38" t="s">
        <v>57</v>
      </c>
      <c r="E1799" s="37" t="s">
        <v>7238</v>
      </c>
      <c r="F1799" s="38" t="s">
        <v>155</v>
      </c>
      <c r="G1799" s="38" t="s">
        <v>7239</v>
      </c>
      <c r="H1799" s="40">
        <v>44341</v>
      </c>
      <c r="I1799" s="41">
        <f>Table16[[#This Row],[Fecha 
de 
expedición]]+1461</f>
        <v>45802</v>
      </c>
      <c r="J1799" s="244" t="str">
        <f t="shared" ca="1" si="85"/>
        <v>si</v>
      </c>
      <c r="K1799" s="8" t="str">
        <f t="shared" ca="1" si="87"/>
        <v/>
      </c>
      <c r="L1799" s="8"/>
      <c r="M1799" s="8" t="str">
        <f t="shared" ca="1" si="86"/>
        <v>no</v>
      </c>
      <c r="Q1799" s="23" t="str" cm="1">
        <f t="array" aca="1" ref="Q1799" ca="1">_xlfn.IFS(J1799="no","no",$B$10="si","si")</f>
        <v>si</v>
      </c>
    </row>
    <row r="1800" spans="1:17" x14ac:dyDescent="0.3">
      <c r="A1800" s="63" t="s">
        <v>7240</v>
      </c>
      <c r="B1800" s="224" t="s">
        <v>44</v>
      </c>
      <c r="C1800" s="225" t="s">
        <v>7241</v>
      </c>
      <c r="D1800" s="38" t="s">
        <v>57</v>
      </c>
      <c r="E1800" s="37" t="s">
        <v>7242</v>
      </c>
      <c r="F1800" s="38" t="s">
        <v>3010</v>
      </c>
      <c r="G1800" s="38" t="s">
        <v>7243</v>
      </c>
      <c r="H1800" s="40">
        <v>44341</v>
      </c>
      <c r="I1800" s="41">
        <f>Table16[[#This Row],[Fecha 
de 
expedición]]+1461</f>
        <v>45802</v>
      </c>
      <c r="J1800" s="244" t="str">
        <f t="shared" ca="1" si="85"/>
        <v>si</v>
      </c>
      <c r="K1800" s="8" t="str">
        <f t="shared" ca="1" si="87"/>
        <v/>
      </c>
      <c r="L1800" s="8"/>
      <c r="M1800" s="8" t="str">
        <f t="shared" ca="1" si="86"/>
        <v>no</v>
      </c>
      <c r="Q1800" s="23" t="str" cm="1">
        <f t="array" aca="1" ref="Q1800" ca="1">_xlfn.IFS(J1800="no","no",$B$10="si","si")</f>
        <v>si</v>
      </c>
    </row>
    <row r="1801" spans="1:17" x14ac:dyDescent="0.3">
      <c r="A1801" s="63" t="s">
        <v>7244</v>
      </c>
      <c r="B1801" s="224" t="s">
        <v>44</v>
      </c>
      <c r="C1801" s="225" t="s">
        <v>7245</v>
      </c>
      <c r="D1801" s="38" t="s">
        <v>57</v>
      </c>
      <c r="E1801" s="37" t="s">
        <v>7246</v>
      </c>
      <c r="F1801" s="38" t="s">
        <v>129</v>
      </c>
      <c r="G1801" s="38" t="s">
        <v>7247</v>
      </c>
      <c r="H1801" s="40">
        <v>44341</v>
      </c>
      <c r="I1801" s="41">
        <f>Table16[[#This Row],[Fecha 
de 
expedición]]+1461</f>
        <v>45802</v>
      </c>
      <c r="J1801" s="244" t="str">
        <f t="shared" ca="1" si="85"/>
        <v>si</v>
      </c>
      <c r="K1801" s="8" t="str">
        <f t="shared" ca="1" si="87"/>
        <v/>
      </c>
      <c r="L1801" s="8"/>
      <c r="M1801" s="8" t="str">
        <f t="shared" ca="1" si="86"/>
        <v>no</v>
      </c>
      <c r="Q1801" s="23" t="str" cm="1">
        <f t="array" aca="1" ref="Q1801" ca="1">_xlfn.IFS(J1801="no","no",$B$10="si","si")</f>
        <v>si</v>
      </c>
    </row>
    <row r="1802" spans="1:17" x14ac:dyDescent="0.3">
      <c r="A1802" s="63" t="s">
        <v>7248</v>
      </c>
      <c r="B1802" s="224" t="s">
        <v>44</v>
      </c>
      <c r="C1802" s="225" t="s">
        <v>7249</v>
      </c>
      <c r="D1802" s="38" t="s">
        <v>46</v>
      </c>
      <c r="E1802" s="37" t="s">
        <v>7250</v>
      </c>
      <c r="F1802" s="38" t="s">
        <v>443</v>
      </c>
      <c r="G1802" s="38" t="s">
        <v>7251</v>
      </c>
      <c r="H1802" s="40">
        <v>44341</v>
      </c>
      <c r="I1802" s="41">
        <f>Table16[[#This Row],[Fecha 
de 
expedición]]+1461</f>
        <v>45802</v>
      </c>
      <c r="J1802" s="244" t="str">
        <f t="shared" ca="1" si="85"/>
        <v>si</v>
      </c>
      <c r="K1802" s="8" t="str">
        <f t="shared" ca="1" si="87"/>
        <v/>
      </c>
      <c r="L1802" s="8"/>
      <c r="M1802" s="8" t="str">
        <f t="shared" ca="1" si="86"/>
        <v>no</v>
      </c>
      <c r="Q1802" s="23" t="str" cm="1">
        <f t="array" aca="1" ref="Q1802" ca="1">_xlfn.IFS(J1802="no","no",$B$10="si","si")</f>
        <v>si</v>
      </c>
    </row>
    <row r="1803" spans="1:17" x14ac:dyDescent="0.3">
      <c r="A1803" s="63" t="s">
        <v>7252</v>
      </c>
      <c r="B1803" s="224" t="s">
        <v>44</v>
      </c>
      <c r="C1803" s="225" t="s">
        <v>7253</v>
      </c>
      <c r="D1803" s="38" t="s">
        <v>57</v>
      </c>
      <c r="E1803" s="37" t="s">
        <v>7254</v>
      </c>
      <c r="F1803" s="38" t="s">
        <v>155</v>
      </c>
      <c r="G1803" s="38" t="s">
        <v>7255</v>
      </c>
      <c r="H1803" s="40">
        <v>44341</v>
      </c>
      <c r="I1803" s="41">
        <f>Table16[[#This Row],[Fecha 
de 
expedición]]+1461</f>
        <v>45802</v>
      </c>
      <c r="J1803" s="244" t="str">
        <f t="shared" ca="1" si="85"/>
        <v>si</v>
      </c>
      <c r="K1803" s="8" t="str">
        <f t="shared" ca="1" si="87"/>
        <v/>
      </c>
      <c r="L1803" s="8"/>
      <c r="M1803" s="8" t="str">
        <f t="shared" ca="1" si="86"/>
        <v>no</v>
      </c>
      <c r="Q1803" s="23" t="str" cm="1">
        <f t="array" aca="1" ref="Q1803" ca="1">_xlfn.IFS(J1803="no","no",$B$10="si","si")</f>
        <v>si</v>
      </c>
    </row>
    <row r="1804" spans="1:17" x14ac:dyDescent="0.3">
      <c r="A1804" s="63" t="s">
        <v>7256</v>
      </c>
      <c r="B1804" s="224" t="s">
        <v>44</v>
      </c>
      <c r="C1804" s="225" t="s">
        <v>7257</v>
      </c>
      <c r="D1804" s="38" t="s">
        <v>57</v>
      </c>
      <c r="E1804" s="37" t="s">
        <v>7258</v>
      </c>
      <c r="F1804" s="38" t="s">
        <v>490</v>
      </c>
      <c r="G1804" s="38" t="s">
        <v>7259</v>
      </c>
      <c r="H1804" s="40">
        <v>44342</v>
      </c>
      <c r="I1804" s="41">
        <f>Table16[[#This Row],[Fecha 
de 
expedición]]+1461</f>
        <v>45803</v>
      </c>
      <c r="J1804" s="244" t="str">
        <f t="shared" ca="1" si="85"/>
        <v>si</v>
      </c>
      <c r="K1804" s="8" t="str">
        <f t="shared" ca="1" si="87"/>
        <v/>
      </c>
      <c r="L1804" s="8"/>
      <c r="M1804" s="8" t="str">
        <f t="shared" ca="1" si="86"/>
        <v>no</v>
      </c>
      <c r="Q1804" s="23" t="str" cm="1">
        <f t="array" aca="1" ref="Q1804" ca="1">_xlfn.IFS(J1804="no","no",$B$10="si","si")</f>
        <v>si</v>
      </c>
    </row>
    <row r="1805" spans="1:17" x14ac:dyDescent="0.3">
      <c r="A1805" s="64" t="s">
        <v>7260</v>
      </c>
      <c r="B1805" s="224" t="s">
        <v>44</v>
      </c>
      <c r="C1805" s="225" t="s">
        <v>7261</v>
      </c>
      <c r="D1805" s="45" t="s">
        <v>57</v>
      </c>
      <c r="E1805" s="37" t="s">
        <v>7262</v>
      </c>
      <c r="F1805" s="45" t="s">
        <v>155</v>
      </c>
      <c r="G1805" s="45" t="s">
        <v>7263</v>
      </c>
      <c r="H1805" s="55">
        <v>44342</v>
      </c>
      <c r="I1805" s="41">
        <f>Table16[[#This Row],[Fecha 
de 
expedición]]+1461</f>
        <v>45803</v>
      </c>
      <c r="J1805" s="244" t="str">
        <f t="shared" ca="1" si="85"/>
        <v>si</v>
      </c>
      <c r="K1805" s="8" t="str">
        <f t="shared" ca="1" si="87"/>
        <v/>
      </c>
      <c r="L1805" s="8"/>
      <c r="M1805" s="8" t="str">
        <f t="shared" ca="1" si="86"/>
        <v>no</v>
      </c>
      <c r="Q1805" s="23" t="str" cm="1">
        <f t="array" aca="1" ref="Q1805" ca="1">_xlfn.IFS(J1805="no","no",$B$10="si","si")</f>
        <v>si</v>
      </c>
    </row>
    <row r="1806" spans="1:17" x14ac:dyDescent="0.3">
      <c r="A1806" s="63" t="s">
        <v>7264</v>
      </c>
      <c r="B1806" s="224" t="s">
        <v>44</v>
      </c>
      <c r="C1806" s="225" t="s">
        <v>7265</v>
      </c>
      <c r="D1806" s="38" t="s">
        <v>57</v>
      </c>
      <c r="E1806" s="37" t="s">
        <v>7266</v>
      </c>
      <c r="F1806" s="38" t="s">
        <v>124</v>
      </c>
      <c r="G1806" s="38" t="s">
        <v>7267</v>
      </c>
      <c r="H1806" s="40">
        <v>44342</v>
      </c>
      <c r="I1806" s="41">
        <f>Table16[[#This Row],[Fecha 
de 
expedición]]+1461</f>
        <v>45803</v>
      </c>
      <c r="J1806" s="244" t="str">
        <f t="shared" ca="1" si="85"/>
        <v>si</v>
      </c>
      <c r="K1806" s="8" t="str">
        <f t="shared" ca="1" si="87"/>
        <v/>
      </c>
      <c r="L1806" s="8"/>
      <c r="M1806" s="8" t="str">
        <f t="shared" ca="1" si="86"/>
        <v>no</v>
      </c>
      <c r="Q1806" s="23" t="str" cm="1">
        <f t="array" aca="1" ref="Q1806" ca="1">_xlfn.IFS(J1806="no","no",$B$10="si","si")</f>
        <v>si</v>
      </c>
    </row>
    <row r="1807" spans="1:17" x14ac:dyDescent="0.3">
      <c r="A1807" s="63" t="s">
        <v>7268</v>
      </c>
      <c r="B1807" s="224" t="s">
        <v>44</v>
      </c>
      <c r="C1807" s="225" t="s">
        <v>7269</v>
      </c>
      <c r="D1807" s="38" t="s">
        <v>57</v>
      </c>
      <c r="E1807" s="37" t="s">
        <v>7270</v>
      </c>
      <c r="F1807" s="38" t="s">
        <v>74</v>
      </c>
      <c r="G1807" s="38" t="s">
        <v>7271</v>
      </c>
      <c r="H1807" s="40">
        <v>44342</v>
      </c>
      <c r="I1807" s="41">
        <f>Table16[[#This Row],[Fecha 
de 
expedición]]+1461</f>
        <v>45803</v>
      </c>
      <c r="J1807" s="244" t="str">
        <f t="shared" ca="1" si="85"/>
        <v>si</v>
      </c>
      <c r="K1807" s="8" t="str">
        <f t="shared" ca="1" si="87"/>
        <v/>
      </c>
      <c r="L1807" s="8"/>
      <c r="M1807" s="8" t="str">
        <f t="shared" ca="1" si="86"/>
        <v>no</v>
      </c>
      <c r="Q1807" s="23" t="str" cm="1">
        <f t="array" aca="1" ref="Q1807" ca="1">_xlfn.IFS(J1807="no","no",$B$10="si","si")</f>
        <v>si</v>
      </c>
    </row>
    <row r="1808" spans="1:17" x14ac:dyDescent="0.3">
      <c r="A1808" s="63" t="s">
        <v>7272</v>
      </c>
      <c r="B1808" s="224" t="s">
        <v>44</v>
      </c>
      <c r="C1808" s="225" t="s">
        <v>7273</v>
      </c>
      <c r="D1808" s="38" t="s">
        <v>46</v>
      </c>
      <c r="E1808" s="37" t="s">
        <v>7274</v>
      </c>
      <c r="F1808" s="38" t="s">
        <v>114</v>
      </c>
      <c r="G1808" s="38" t="s">
        <v>7275</v>
      </c>
      <c r="H1808" s="40">
        <v>44342</v>
      </c>
      <c r="I1808" s="41">
        <f>Table16[[#This Row],[Fecha 
de 
expedición]]+1461</f>
        <v>45803</v>
      </c>
      <c r="J1808" s="244" t="str">
        <f t="shared" ca="1" si="85"/>
        <v>si</v>
      </c>
      <c r="K1808" s="8" t="str">
        <f t="shared" ca="1" si="87"/>
        <v/>
      </c>
      <c r="L1808" s="8"/>
      <c r="M1808" s="8" t="str">
        <f t="shared" ca="1" si="86"/>
        <v>no</v>
      </c>
      <c r="Q1808" s="23" t="str" cm="1">
        <f t="array" aca="1" ref="Q1808" ca="1">_xlfn.IFS(J1808="no","no",$B$10="si","si")</f>
        <v>si</v>
      </c>
    </row>
    <row r="1809" spans="1:17" x14ac:dyDescent="0.3">
      <c r="A1809" s="63" t="s">
        <v>7276</v>
      </c>
      <c r="B1809" s="224" t="s">
        <v>44</v>
      </c>
      <c r="C1809" s="225" t="s">
        <v>7277</v>
      </c>
      <c r="D1809" s="38" t="s">
        <v>57</v>
      </c>
      <c r="E1809" s="37" t="s">
        <v>7278</v>
      </c>
      <c r="F1809" s="38" t="s">
        <v>655</v>
      </c>
      <c r="G1809" s="38" t="s">
        <v>7279</v>
      </c>
      <c r="H1809" s="40">
        <v>44342</v>
      </c>
      <c r="I1809" s="41">
        <f>Table16[[#This Row],[Fecha 
de 
expedición]]+1461</f>
        <v>45803</v>
      </c>
      <c r="J1809" s="244" t="str">
        <f t="shared" ref="J1809:J1872" ca="1" si="88">IF(I1809&gt;=TODAY(),"si","no")</f>
        <v>si</v>
      </c>
      <c r="K1809" s="8" t="str">
        <f t="shared" ca="1" si="87"/>
        <v/>
      </c>
      <c r="L1809" s="8"/>
      <c r="M1809" s="8" t="str">
        <f t="shared" ref="M1809:M1872" ca="1" si="89">IF(AND(J1809="no",$B$10="si"),"si","no")</f>
        <v>no</v>
      </c>
      <c r="Q1809" s="23" t="str" cm="1">
        <f t="array" aca="1" ref="Q1809" ca="1">_xlfn.IFS(J1809="no","no",$B$10="si","si")</f>
        <v>si</v>
      </c>
    </row>
    <row r="1810" spans="1:17" x14ac:dyDescent="0.3">
      <c r="A1810" s="63" t="s">
        <v>7280</v>
      </c>
      <c r="B1810" s="224" t="s">
        <v>44</v>
      </c>
      <c r="C1810" s="225" t="s">
        <v>7281</v>
      </c>
      <c r="D1810" s="38" t="s">
        <v>57</v>
      </c>
      <c r="E1810" s="37" t="s">
        <v>7282</v>
      </c>
      <c r="F1810" s="38" t="s">
        <v>204</v>
      </c>
      <c r="G1810" s="38" t="s">
        <v>7283</v>
      </c>
      <c r="H1810" s="40">
        <v>44342</v>
      </c>
      <c r="I1810" s="41">
        <f>Table16[[#This Row],[Fecha 
de 
expedición]]+1461</f>
        <v>45803</v>
      </c>
      <c r="J1810" s="244" t="str">
        <f t="shared" ca="1" si="88"/>
        <v>si</v>
      </c>
      <c r="K1810" s="8" t="str">
        <f t="shared" ca="1" si="87"/>
        <v/>
      </c>
      <c r="L1810" s="8"/>
      <c r="M1810" s="8" t="str">
        <f t="shared" ca="1" si="89"/>
        <v>no</v>
      </c>
      <c r="Q1810" s="23" t="str" cm="1">
        <f t="array" aca="1" ref="Q1810" ca="1">_xlfn.IFS(J1810="no","no",$B$10="si","si")</f>
        <v>si</v>
      </c>
    </row>
    <row r="1811" spans="1:17" x14ac:dyDescent="0.3">
      <c r="A1811" s="63" t="s">
        <v>7284</v>
      </c>
      <c r="B1811" s="224" t="s">
        <v>44</v>
      </c>
      <c r="C1811" s="225" t="s">
        <v>7285</v>
      </c>
      <c r="D1811" s="38" t="s">
        <v>57</v>
      </c>
      <c r="E1811" s="37" t="s">
        <v>7286</v>
      </c>
      <c r="F1811" s="38" t="s">
        <v>74</v>
      </c>
      <c r="G1811" s="38" t="s">
        <v>7287</v>
      </c>
      <c r="H1811" s="40">
        <v>44342</v>
      </c>
      <c r="I1811" s="41">
        <f>Table16[[#This Row],[Fecha 
de 
expedición]]+1461</f>
        <v>45803</v>
      </c>
      <c r="J1811" s="244" t="str">
        <f t="shared" ca="1" si="88"/>
        <v>si</v>
      </c>
      <c r="K1811" s="8" t="str">
        <f t="shared" ca="1" si="87"/>
        <v/>
      </c>
      <c r="L1811" s="8"/>
      <c r="M1811" s="8" t="str">
        <f t="shared" ca="1" si="89"/>
        <v>no</v>
      </c>
      <c r="Q1811" s="23" t="str" cm="1">
        <f t="array" aca="1" ref="Q1811" ca="1">_xlfn.IFS(J1811="no","no",$B$10="si","si")</f>
        <v>si</v>
      </c>
    </row>
    <row r="1812" spans="1:17" x14ac:dyDescent="0.3">
      <c r="A1812" s="61" t="s">
        <v>7288</v>
      </c>
      <c r="B1812" s="224" t="s">
        <v>44</v>
      </c>
      <c r="C1812" s="225" t="s">
        <v>7289</v>
      </c>
      <c r="D1812" s="38" t="s">
        <v>57</v>
      </c>
      <c r="E1812" s="37" t="s">
        <v>7290</v>
      </c>
      <c r="F1812" s="38" t="s">
        <v>994</v>
      </c>
      <c r="G1812" s="39" t="s">
        <v>7291</v>
      </c>
      <c r="H1812" s="40">
        <v>44356</v>
      </c>
      <c r="I1812" s="41">
        <f>Table16[[#This Row],[Fecha 
de 
expedición]]+1461</f>
        <v>45817</v>
      </c>
      <c r="J1812" s="244" t="str">
        <f t="shared" ca="1" si="88"/>
        <v>si</v>
      </c>
      <c r="K1812" s="8" t="str">
        <f t="shared" ca="1" si="87"/>
        <v/>
      </c>
      <c r="L1812" s="8"/>
      <c r="M1812" s="8" t="str">
        <f t="shared" ca="1" si="89"/>
        <v>no</v>
      </c>
      <c r="Q1812" s="23" t="str" cm="1">
        <f t="array" aca="1" ref="Q1812" ca="1">_xlfn.IFS(J1812="no","no",$B$10="si","si")</f>
        <v>si</v>
      </c>
    </row>
    <row r="1813" spans="1:17" x14ac:dyDescent="0.3">
      <c r="A1813" s="61" t="s">
        <v>7292</v>
      </c>
      <c r="B1813" s="224" t="s">
        <v>44</v>
      </c>
      <c r="C1813" s="225" t="s">
        <v>7293</v>
      </c>
      <c r="D1813" s="38" t="s">
        <v>57</v>
      </c>
      <c r="E1813" s="37" t="s">
        <v>7294</v>
      </c>
      <c r="F1813" s="38" t="s">
        <v>53</v>
      </c>
      <c r="G1813" s="39" t="s">
        <v>7295</v>
      </c>
      <c r="H1813" s="40">
        <v>44356</v>
      </c>
      <c r="I1813" s="41">
        <f>Table16[[#This Row],[Fecha 
de 
expedición]]+1461</f>
        <v>45817</v>
      </c>
      <c r="J1813" s="244" t="str">
        <f t="shared" ca="1" si="88"/>
        <v>si</v>
      </c>
      <c r="K1813" s="8" t="str">
        <f t="shared" ca="1" si="87"/>
        <v/>
      </c>
      <c r="L1813" s="8"/>
      <c r="M1813" s="8" t="str">
        <f t="shared" ca="1" si="89"/>
        <v>no</v>
      </c>
      <c r="Q1813" s="23" t="str" cm="1">
        <f t="array" aca="1" ref="Q1813" ca="1">_xlfn.IFS(J1813="no","no",$B$10="si","si")</f>
        <v>si</v>
      </c>
    </row>
    <row r="1814" spans="1:17" x14ac:dyDescent="0.3">
      <c r="A1814" s="61" t="s">
        <v>7296</v>
      </c>
      <c r="B1814" s="224" t="s">
        <v>44</v>
      </c>
      <c r="C1814" s="225" t="s">
        <v>7297</v>
      </c>
      <c r="D1814" s="38" t="s">
        <v>57</v>
      </c>
      <c r="E1814" s="37" t="s">
        <v>7298</v>
      </c>
      <c r="F1814" s="38" t="s">
        <v>508</v>
      </c>
      <c r="G1814" s="39" t="s">
        <v>7299</v>
      </c>
      <c r="H1814" s="40">
        <v>44356</v>
      </c>
      <c r="I1814" s="41">
        <f>Table16[[#This Row],[Fecha 
de 
expedición]]+1461</f>
        <v>45817</v>
      </c>
      <c r="J1814" s="244" t="str">
        <f t="shared" ca="1" si="88"/>
        <v>si</v>
      </c>
      <c r="K1814" s="8" t="str">
        <f t="shared" ca="1" si="87"/>
        <v/>
      </c>
      <c r="L1814" s="8"/>
      <c r="M1814" s="8" t="str">
        <f t="shared" ca="1" si="89"/>
        <v>no</v>
      </c>
      <c r="Q1814" s="23" t="str" cm="1">
        <f t="array" aca="1" ref="Q1814" ca="1">_xlfn.IFS(J1814="no","no",$B$10="si","si")</f>
        <v>si</v>
      </c>
    </row>
    <row r="1815" spans="1:17" x14ac:dyDescent="0.3">
      <c r="A1815" s="61" t="s">
        <v>7300</v>
      </c>
      <c r="B1815" s="224" t="s">
        <v>44</v>
      </c>
      <c r="C1815" s="225" t="s">
        <v>7301</v>
      </c>
      <c r="D1815" s="38" t="s">
        <v>46</v>
      </c>
      <c r="E1815" s="37" t="s">
        <v>7302</v>
      </c>
      <c r="F1815" s="38" t="s">
        <v>74</v>
      </c>
      <c r="G1815" s="39" t="s">
        <v>7303</v>
      </c>
      <c r="H1815" s="40">
        <v>44356</v>
      </c>
      <c r="I1815" s="41">
        <f>Table16[[#This Row],[Fecha 
de 
expedición]]+1461</f>
        <v>45817</v>
      </c>
      <c r="J1815" s="244" t="str">
        <f t="shared" ca="1" si="88"/>
        <v>si</v>
      </c>
      <c r="K1815" s="8" t="str">
        <f t="shared" ca="1" si="87"/>
        <v/>
      </c>
      <c r="L1815" s="8"/>
      <c r="M1815" s="8" t="str">
        <f t="shared" ca="1" si="89"/>
        <v>no</v>
      </c>
      <c r="Q1815" s="23" t="str" cm="1">
        <f t="array" aca="1" ref="Q1815" ca="1">_xlfn.IFS(J1815="no","no",$B$10="si","si")</f>
        <v>si</v>
      </c>
    </row>
    <row r="1816" spans="1:17" x14ac:dyDescent="0.3">
      <c r="A1816" s="61" t="s">
        <v>7304</v>
      </c>
      <c r="B1816" s="224" t="s">
        <v>44</v>
      </c>
      <c r="C1816" s="225" t="s">
        <v>7305</v>
      </c>
      <c r="D1816" s="38" t="s">
        <v>57</v>
      </c>
      <c r="E1816" s="37" t="s">
        <v>7306</v>
      </c>
      <c r="F1816" s="38" t="s">
        <v>1824</v>
      </c>
      <c r="G1816" s="39" t="s">
        <v>7307</v>
      </c>
      <c r="H1816" s="40">
        <v>44356</v>
      </c>
      <c r="I1816" s="41">
        <f>Table16[[#This Row],[Fecha 
de 
expedición]]+1461</f>
        <v>45817</v>
      </c>
      <c r="J1816" s="244" t="str">
        <f t="shared" ca="1" si="88"/>
        <v>si</v>
      </c>
      <c r="K1816" s="8" t="str">
        <f t="shared" ca="1" si="87"/>
        <v/>
      </c>
      <c r="L1816" s="8"/>
      <c r="M1816" s="8" t="str">
        <f t="shared" ca="1" si="89"/>
        <v>no</v>
      </c>
      <c r="Q1816" s="23" t="str" cm="1">
        <f t="array" aca="1" ref="Q1816" ca="1">_xlfn.IFS(J1816="no","no",$B$10="si","si")</f>
        <v>si</v>
      </c>
    </row>
    <row r="1817" spans="1:17" x14ac:dyDescent="0.3">
      <c r="A1817" s="61" t="s">
        <v>7308</v>
      </c>
      <c r="B1817" s="224" t="s">
        <v>44</v>
      </c>
      <c r="C1817" s="225" t="s">
        <v>7309</v>
      </c>
      <c r="D1817" s="38" t="s">
        <v>57</v>
      </c>
      <c r="E1817" s="37" t="s">
        <v>7310</v>
      </c>
      <c r="F1817" s="38" t="s">
        <v>194</v>
      </c>
      <c r="G1817" s="39" t="s">
        <v>7311</v>
      </c>
      <c r="H1817" s="40">
        <v>44356</v>
      </c>
      <c r="I1817" s="41">
        <f>Table16[[#This Row],[Fecha 
de 
expedición]]+1461</f>
        <v>45817</v>
      </c>
      <c r="J1817" s="244" t="str">
        <f t="shared" ca="1" si="88"/>
        <v>si</v>
      </c>
      <c r="K1817" s="8" t="str">
        <f t="shared" ca="1" si="87"/>
        <v/>
      </c>
      <c r="L1817" s="8"/>
      <c r="M1817" s="8" t="str">
        <f t="shared" ca="1" si="89"/>
        <v>no</v>
      </c>
      <c r="Q1817" s="23" t="str" cm="1">
        <f t="array" aca="1" ref="Q1817" ca="1">_xlfn.IFS(J1817="no","no",$B$10="si","si")</f>
        <v>si</v>
      </c>
    </row>
    <row r="1818" spans="1:17" x14ac:dyDescent="0.3">
      <c r="A1818" s="61" t="s">
        <v>7312</v>
      </c>
      <c r="B1818" s="224" t="s">
        <v>44</v>
      </c>
      <c r="C1818" s="225" t="s">
        <v>7313</v>
      </c>
      <c r="D1818" s="38" t="s">
        <v>57</v>
      </c>
      <c r="E1818" s="37" t="s">
        <v>7314</v>
      </c>
      <c r="F1818" s="38" t="s">
        <v>194</v>
      </c>
      <c r="G1818" s="39" t="s">
        <v>7315</v>
      </c>
      <c r="H1818" s="40">
        <v>44356</v>
      </c>
      <c r="I1818" s="41">
        <f>Table16[[#This Row],[Fecha 
de 
expedición]]+1461</f>
        <v>45817</v>
      </c>
      <c r="J1818" s="244" t="str">
        <f t="shared" ca="1" si="88"/>
        <v>si</v>
      </c>
      <c r="K1818" s="8" t="str">
        <f t="shared" ca="1" si="87"/>
        <v/>
      </c>
      <c r="L1818" s="8"/>
      <c r="M1818" s="8" t="str">
        <f t="shared" ca="1" si="89"/>
        <v>no</v>
      </c>
      <c r="Q1818" s="23" t="str" cm="1">
        <f t="array" aca="1" ref="Q1818" ca="1">_xlfn.IFS(J1818="no","no",$B$10="si","si")</f>
        <v>si</v>
      </c>
    </row>
    <row r="1819" spans="1:17" x14ac:dyDescent="0.3">
      <c r="A1819" s="61" t="s">
        <v>7316</v>
      </c>
      <c r="B1819" s="224" t="s">
        <v>44</v>
      </c>
      <c r="C1819" s="225" t="s">
        <v>7317</v>
      </c>
      <c r="D1819" s="38" t="s">
        <v>57</v>
      </c>
      <c r="E1819" s="37" t="s">
        <v>7318</v>
      </c>
      <c r="F1819" s="38" t="s">
        <v>1035</v>
      </c>
      <c r="G1819" s="39" t="s">
        <v>7319</v>
      </c>
      <c r="H1819" s="40">
        <v>44356</v>
      </c>
      <c r="I1819" s="41">
        <f>Table16[[#This Row],[Fecha 
de 
expedición]]+1461</f>
        <v>45817</v>
      </c>
      <c r="J1819" s="244" t="str">
        <f t="shared" ca="1" si="88"/>
        <v>si</v>
      </c>
      <c r="K1819" s="8" t="str">
        <f t="shared" ca="1" si="87"/>
        <v/>
      </c>
      <c r="L1819" s="8"/>
      <c r="M1819" s="8" t="str">
        <f t="shared" ca="1" si="89"/>
        <v>no</v>
      </c>
      <c r="Q1819" s="23" t="str" cm="1">
        <f t="array" aca="1" ref="Q1819" ca="1">_xlfn.IFS(J1819="no","no",$B$10="si","si")</f>
        <v>si</v>
      </c>
    </row>
    <row r="1820" spans="1:17" x14ac:dyDescent="0.3">
      <c r="A1820" s="61" t="s">
        <v>7320</v>
      </c>
      <c r="B1820" s="224" t="s">
        <v>44</v>
      </c>
      <c r="C1820" s="225" t="s">
        <v>7321</v>
      </c>
      <c r="D1820" s="38" t="s">
        <v>57</v>
      </c>
      <c r="E1820" s="37" t="s">
        <v>7322</v>
      </c>
      <c r="F1820" s="38" t="s">
        <v>114</v>
      </c>
      <c r="G1820" s="39" t="s">
        <v>7323</v>
      </c>
      <c r="H1820" s="40">
        <v>44356</v>
      </c>
      <c r="I1820" s="41">
        <f>Table16[[#This Row],[Fecha 
de 
expedición]]+1461</f>
        <v>45817</v>
      </c>
      <c r="J1820" s="244" t="str">
        <f t="shared" ca="1" si="88"/>
        <v>si</v>
      </c>
      <c r="K1820" s="8" t="str">
        <f t="shared" ca="1" si="87"/>
        <v/>
      </c>
      <c r="L1820" s="8"/>
      <c r="M1820" s="8" t="str">
        <f t="shared" ca="1" si="89"/>
        <v>no</v>
      </c>
      <c r="Q1820" s="23" t="str" cm="1">
        <f t="array" aca="1" ref="Q1820" ca="1">_xlfn.IFS(J1820="no","no",$B$10="si","si")</f>
        <v>si</v>
      </c>
    </row>
    <row r="1821" spans="1:17" x14ac:dyDescent="0.3">
      <c r="A1821" s="61" t="s">
        <v>7324</v>
      </c>
      <c r="B1821" s="224" t="s">
        <v>44</v>
      </c>
      <c r="C1821" s="225" t="s">
        <v>7325</v>
      </c>
      <c r="D1821" s="38" t="s">
        <v>57</v>
      </c>
      <c r="E1821" s="37" t="s">
        <v>7326</v>
      </c>
      <c r="F1821" s="38" t="s">
        <v>924</v>
      </c>
      <c r="G1821" s="39" t="s">
        <v>7327</v>
      </c>
      <c r="H1821" s="40">
        <v>44356</v>
      </c>
      <c r="I1821" s="41">
        <f>Table16[[#This Row],[Fecha 
de 
expedición]]+1461</f>
        <v>45817</v>
      </c>
      <c r="J1821" s="244" t="str">
        <f t="shared" ca="1" si="88"/>
        <v>si</v>
      </c>
      <c r="K1821" s="8" t="str">
        <f t="shared" ca="1" si="87"/>
        <v/>
      </c>
      <c r="L1821" s="8"/>
      <c r="M1821" s="8" t="str">
        <f t="shared" ca="1" si="89"/>
        <v>no</v>
      </c>
      <c r="Q1821" s="23" t="str" cm="1">
        <f t="array" aca="1" ref="Q1821" ca="1">_xlfn.IFS(J1821="no","no",$B$10="si","si")</f>
        <v>si</v>
      </c>
    </row>
    <row r="1822" spans="1:17" x14ac:dyDescent="0.3">
      <c r="A1822" s="61" t="s">
        <v>7328</v>
      </c>
      <c r="B1822" s="224" t="s">
        <v>44</v>
      </c>
      <c r="C1822" s="225" t="s">
        <v>7329</v>
      </c>
      <c r="D1822" s="38" t="s">
        <v>46</v>
      </c>
      <c r="E1822" s="58" t="s">
        <v>7330</v>
      </c>
      <c r="F1822" s="38" t="s">
        <v>74</v>
      </c>
      <c r="G1822" s="39" t="s">
        <v>7331</v>
      </c>
      <c r="H1822" s="40">
        <v>44363</v>
      </c>
      <c r="I1822" s="41">
        <f>Table16[[#This Row],[Fecha 
de 
expedición]]+1461</f>
        <v>45824</v>
      </c>
      <c r="J1822" s="244" t="str">
        <f t="shared" ca="1" si="88"/>
        <v>si</v>
      </c>
      <c r="K1822" s="8" t="str">
        <f t="shared" ca="1" si="87"/>
        <v/>
      </c>
      <c r="L1822" s="8"/>
      <c r="M1822" s="8" t="str">
        <f t="shared" ca="1" si="89"/>
        <v>no</v>
      </c>
      <c r="Q1822" s="23" t="str" cm="1">
        <f t="array" aca="1" ref="Q1822" ca="1">_xlfn.IFS(J1822="no","no",$B$10="si","si")</f>
        <v>si</v>
      </c>
    </row>
    <row r="1823" spans="1:17" x14ac:dyDescent="0.3">
      <c r="A1823" s="61" t="s">
        <v>7332</v>
      </c>
      <c r="B1823" s="224" t="s">
        <v>44</v>
      </c>
      <c r="C1823" s="225" t="s">
        <v>7333</v>
      </c>
      <c r="D1823" s="38" t="s">
        <v>57</v>
      </c>
      <c r="E1823" s="58" t="s">
        <v>7334</v>
      </c>
      <c r="F1823" s="38" t="s">
        <v>124</v>
      </c>
      <c r="G1823" s="39" t="s">
        <v>7335</v>
      </c>
      <c r="H1823" s="40">
        <v>44363</v>
      </c>
      <c r="I1823" s="41">
        <f>Table16[[#This Row],[Fecha 
de 
expedición]]+1461</f>
        <v>45824</v>
      </c>
      <c r="J1823" s="244" t="str">
        <f t="shared" ca="1" si="88"/>
        <v>si</v>
      </c>
      <c r="K1823" s="8" t="str">
        <f t="shared" ref="K1823:K1886" ca="1" si="90">IF(ABS(_xlfn.DAYS(TODAY(),I1823))&lt;$B$9,"Debe renovar licencia luego de curso de 8 horas","")</f>
        <v/>
      </c>
      <c r="L1823" s="8"/>
      <c r="M1823" s="8" t="str">
        <f t="shared" ca="1" si="89"/>
        <v>no</v>
      </c>
      <c r="Q1823" s="23" t="str" cm="1">
        <f t="array" aca="1" ref="Q1823" ca="1">_xlfn.IFS(J1823="no","no",$B$10="si","si")</f>
        <v>si</v>
      </c>
    </row>
    <row r="1824" spans="1:17" x14ac:dyDescent="0.3">
      <c r="A1824" s="61" t="s">
        <v>7336</v>
      </c>
      <c r="B1824" s="224" t="s">
        <v>44</v>
      </c>
      <c r="C1824" s="225" t="s">
        <v>7337</v>
      </c>
      <c r="D1824" s="38" t="s">
        <v>57</v>
      </c>
      <c r="E1824" s="58" t="s">
        <v>7338</v>
      </c>
      <c r="F1824" s="38" t="s">
        <v>416</v>
      </c>
      <c r="G1824" s="39" t="s">
        <v>7339</v>
      </c>
      <c r="H1824" s="40">
        <v>44363</v>
      </c>
      <c r="I1824" s="41">
        <f>Table16[[#This Row],[Fecha 
de 
expedición]]+1461</f>
        <v>45824</v>
      </c>
      <c r="J1824" s="244" t="str">
        <f t="shared" ca="1" si="88"/>
        <v>si</v>
      </c>
      <c r="K1824" s="8" t="str">
        <f t="shared" ca="1" si="90"/>
        <v/>
      </c>
      <c r="L1824" s="8"/>
      <c r="M1824" s="8" t="str">
        <f t="shared" ca="1" si="89"/>
        <v>no</v>
      </c>
      <c r="Q1824" s="23" t="str" cm="1">
        <f t="array" aca="1" ref="Q1824" ca="1">_xlfn.IFS(J1824="no","no",$B$10="si","si")</f>
        <v>si</v>
      </c>
    </row>
    <row r="1825" spans="1:17" x14ac:dyDescent="0.3">
      <c r="A1825" s="61" t="s">
        <v>7340</v>
      </c>
      <c r="B1825" s="224" t="s">
        <v>44</v>
      </c>
      <c r="C1825" s="225" t="s">
        <v>7341</v>
      </c>
      <c r="D1825" s="38" t="s">
        <v>46</v>
      </c>
      <c r="E1825" s="58" t="s">
        <v>7342</v>
      </c>
      <c r="F1825" s="38" t="s">
        <v>267</v>
      </c>
      <c r="G1825" s="39" t="s">
        <v>7343</v>
      </c>
      <c r="H1825" s="40">
        <v>44363</v>
      </c>
      <c r="I1825" s="41">
        <f>Table16[[#This Row],[Fecha 
de 
expedición]]+1461</f>
        <v>45824</v>
      </c>
      <c r="J1825" s="244" t="str">
        <f t="shared" ca="1" si="88"/>
        <v>si</v>
      </c>
      <c r="K1825" s="8" t="str">
        <f t="shared" ca="1" si="90"/>
        <v/>
      </c>
      <c r="L1825" s="8"/>
      <c r="M1825" s="8" t="str">
        <f t="shared" ca="1" si="89"/>
        <v>no</v>
      </c>
      <c r="Q1825" s="23" t="str" cm="1">
        <f t="array" aca="1" ref="Q1825" ca="1">_xlfn.IFS(J1825="no","no",$B$10="si","si")</f>
        <v>si</v>
      </c>
    </row>
    <row r="1826" spans="1:17" x14ac:dyDescent="0.3">
      <c r="A1826" s="61" t="s">
        <v>7344</v>
      </c>
      <c r="B1826" s="224" t="s">
        <v>44</v>
      </c>
      <c r="C1826" s="225" t="s">
        <v>7345</v>
      </c>
      <c r="D1826" s="38" t="s">
        <v>46</v>
      </c>
      <c r="E1826" s="58" t="s">
        <v>7346</v>
      </c>
      <c r="F1826" s="38" t="s">
        <v>443</v>
      </c>
      <c r="G1826" s="39" t="s">
        <v>7347</v>
      </c>
      <c r="H1826" s="40">
        <v>44363</v>
      </c>
      <c r="I1826" s="41">
        <f>Table16[[#This Row],[Fecha 
de 
expedición]]+1461</f>
        <v>45824</v>
      </c>
      <c r="J1826" s="244" t="str">
        <f t="shared" ca="1" si="88"/>
        <v>si</v>
      </c>
      <c r="K1826" s="8" t="str">
        <f t="shared" ca="1" si="90"/>
        <v/>
      </c>
      <c r="L1826" s="8"/>
      <c r="M1826" s="8" t="str">
        <f t="shared" ca="1" si="89"/>
        <v>no</v>
      </c>
      <c r="Q1826" s="23" t="str" cm="1">
        <f t="array" aca="1" ref="Q1826" ca="1">_xlfn.IFS(J1826="no","no",$B$10="si","si")</f>
        <v>si</v>
      </c>
    </row>
    <row r="1827" spans="1:17" x14ac:dyDescent="0.3">
      <c r="A1827" s="61" t="s">
        <v>7348</v>
      </c>
      <c r="B1827" s="224" t="s">
        <v>44</v>
      </c>
      <c r="C1827" s="225" t="s">
        <v>7349</v>
      </c>
      <c r="D1827" s="38" t="s">
        <v>57</v>
      </c>
      <c r="E1827" s="58" t="s">
        <v>7350</v>
      </c>
      <c r="F1827" s="38" t="s">
        <v>555</v>
      </c>
      <c r="G1827" s="39" t="s">
        <v>7351</v>
      </c>
      <c r="H1827" s="40">
        <v>44370</v>
      </c>
      <c r="I1827" s="41">
        <f>Table16[[#This Row],[Fecha 
de 
expedición]]+1461</f>
        <v>45831</v>
      </c>
      <c r="J1827" s="244" t="str">
        <f t="shared" ca="1" si="88"/>
        <v>si</v>
      </c>
      <c r="K1827" s="8" t="str">
        <f t="shared" ca="1" si="90"/>
        <v/>
      </c>
      <c r="L1827" s="8"/>
      <c r="M1827" s="8" t="str">
        <f t="shared" ca="1" si="89"/>
        <v>no</v>
      </c>
      <c r="Q1827" s="23" t="str" cm="1">
        <f t="array" aca="1" ref="Q1827" ca="1">_xlfn.IFS(J1827="no","no",$B$10="si","si")</f>
        <v>si</v>
      </c>
    </row>
    <row r="1828" spans="1:17" x14ac:dyDescent="0.3">
      <c r="A1828" s="61" t="s">
        <v>7352</v>
      </c>
      <c r="B1828" s="224" t="s">
        <v>44</v>
      </c>
      <c r="C1828" s="225" t="s">
        <v>7353</v>
      </c>
      <c r="D1828" s="38" t="s">
        <v>57</v>
      </c>
      <c r="E1828" s="58" t="s">
        <v>7354</v>
      </c>
      <c r="F1828" s="38" t="s">
        <v>555</v>
      </c>
      <c r="G1828" s="39" t="s">
        <v>7355</v>
      </c>
      <c r="H1828" s="40">
        <v>44370</v>
      </c>
      <c r="I1828" s="41">
        <f>Table16[[#This Row],[Fecha 
de 
expedición]]+1461</f>
        <v>45831</v>
      </c>
      <c r="J1828" s="244" t="str">
        <f t="shared" ca="1" si="88"/>
        <v>si</v>
      </c>
      <c r="K1828" s="8" t="str">
        <f t="shared" ca="1" si="90"/>
        <v/>
      </c>
      <c r="L1828" s="8"/>
      <c r="M1828" s="8" t="str">
        <f t="shared" ca="1" si="89"/>
        <v>no</v>
      </c>
      <c r="Q1828" s="23" t="str" cm="1">
        <f t="array" aca="1" ref="Q1828" ca="1">_xlfn.IFS(J1828="no","no",$B$10="si","si")</f>
        <v>si</v>
      </c>
    </row>
    <row r="1829" spans="1:17" x14ac:dyDescent="0.3">
      <c r="A1829" s="61" t="s">
        <v>7356</v>
      </c>
      <c r="B1829" s="224" t="s">
        <v>44</v>
      </c>
      <c r="C1829" s="225" t="s">
        <v>7357</v>
      </c>
      <c r="D1829" s="38" t="s">
        <v>57</v>
      </c>
      <c r="E1829" s="58" t="s">
        <v>7358</v>
      </c>
      <c r="F1829" s="38" t="s">
        <v>74</v>
      </c>
      <c r="G1829" s="39" t="s">
        <v>7359</v>
      </c>
      <c r="H1829" s="40">
        <v>44370</v>
      </c>
      <c r="I1829" s="41">
        <f>Table16[[#This Row],[Fecha 
de 
expedición]]+1461</f>
        <v>45831</v>
      </c>
      <c r="J1829" s="244" t="str">
        <f t="shared" ca="1" si="88"/>
        <v>si</v>
      </c>
      <c r="K1829" s="8" t="str">
        <f t="shared" ca="1" si="90"/>
        <v/>
      </c>
      <c r="L1829" s="8"/>
      <c r="M1829" s="8" t="str">
        <f t="shared" ca="1" si="89"/>
        <v>no</v>
      </c>
      <c r="Q1829" s="23" t="str" cm="1">
        <f t="array" aca="1" ref="Q1829" ca="1">_xlfn.IFS(J1829="no","no",$B$10="si","si")</f>
        <v>si</v>
      </c>
    </row>
    <row r="1830" spans="1:17" x14ac:dyDescent="0.3">
      <c r="A1830" s="61" t="s">
        <v>7360</v>
      </c>
      <c r="B1830" s="224" t="s">
        <v>44</v>
      </c>
      <c r="C1830" s="225" t="s">
        <v>7361</v>
      </c>
      <c r="D1830" s="38" t="s">
        <v>57</v>
      </c>
      <c r="E1830" s="58" t="s">
        <v>7362</v>
      </c>
      <c r="F1830" s="38" t="s">
        <v>89</v>
      </c>
      <c r="G1830" s="39" t="s">
        <v>7363</v>
      </c>
      <c r="H1830" s="40">
        <v>44378</v>
      </c>
      <c r="I1830" s="41">
        <f>Table16[[#This Row],[Fecha 
de 
expedición]]+1461</f>
        <v>45839</v>
      </c>
      <c r="J1830" s="244" t="str">
        <f t="shared" ca="1" si="88"/>
        <v>si</v>
      </c>
      <c r="K1830" s="8" t="str">
        <f t="shared" ca="1" si="90"/>
        <v/>
      </c>
      <c r="L1830" s="8"/>
      <c r="M1830" s="8" t="str">
        <f t="shared" ca="1" si="89"/>
        <v>no</v>
      </c>
      <c r="Q1830" s="23" t="str" cm="1">
        <f t="array" aca="1" ref="Q1830" ca="1">_xlfn.IFS(J1830="no","no",$B$10="si","si")</f>
        <v>si</v>
      </c>
    </row>
    <row r="1831" spans="1:17" x14ac:dyDescent="0.3">
      <c r="A1831" s="61" t="s">
        <v>7364</v>
      </c>
      <c r="B1831" s="224" t="s">
        <v>44</v>
      </c>
      <c r="C1831" s="225" t="s">
        <v>7365</v>
      </c>
      <c r="D1831" s="38" t="s">
        <v>57</v>
      </c>
      <c r="E1831" s="58" t="s">
        <v>7366</v>
      </c>
      <c r="F1831" s="38" t="s">
        <v>204</v>
      </c>
      <c r="G1831" s="39" t="s">
        <v>7367</v>
      </c>
      <c r="H1831" s="40">
        <v>44383</v>
      </c>
      <c r="I1831" s="41">
        <f>Table16[[#This Row],[Fecha 
de 
expedición]]+1461</f>
        <v>45844</v>
      </c>
      <c r="J1831" s="244" t="str">
        <f t="shared" ca="1" si="88"/>
        <v>si</v>
      </c>
      <c r="K1831" s="8" t="str">
        <f t="shared" ca="1" si="90"/>
        <v/>
      </c>
      <c r="L1831" s="8"/>
      <c r="M1831" s="8" t="str">
        <f t="shared" ca="1" si="89"/>
        <v>no</v>
      </c>
      <c r="Q1831" s="23" t="str" cm="1">
        <f t="array" aca="1" ref="Q1831" ca="1">_xlfn.IFS(J1831="no","no",$B$10="si","si")</f>
        <v>si</v>
      </c>
    </row>
    <row r="1832" spans="1:17" x14ac:dyDescent="0.3">
      <c r="A1832" s="61" t="s">
        <v>7368</v>
      </c>
      <c r="B1832" s="224" t="s">
        <v>44</v>
      </c>
      <c r="C1832" s="225" t="s">
        <v>7369</v>
      </c>
      <c r="D1832" s="38" t="s">
        <v>57</v>
      </c>
      <c r="E1832" s="58" t="s">
        <v>7370</v>
      </c>
      <c r="F1832" s="38" t="s">
        <v>69</v>
      </c>
      <c r="G1832" s="39" t="s">
        <v>7371</v>
      </c>
      <c r="H1832" s="40">
        <v>44383</v>
      </c>
      <c r="I1832" s="41">
        <f>Table16[[#This Row],[Fecha 
de 
expedición]]+1461</f>
        <v>45844</v>
      </c>
      <c r="J1832" s="244" t="str">
        <f t="shared" ca="1" si="88"/>
        <v>si</v>
      </c>
      <c r="K1832" s="8" t="str">
        <f t="shared" ca="1" si="90"/>
        <v/>
      </c>
      <c r="L1832" s="8"/>
      <c r="M1832" s="8" t="str">
        <f t="shared" ca="1" si="89"/>
        <v>no</v>
      </c>
      <c r="Q1832" s="23" t="str" cm="1">
        <f t="array" aca="1" ref="Q1832" ca="1">_xlfn.IFS(J1832="no","no",$B$10="si","si")</f>
        <v>si</v>
      </c>
    </row>
    <row r="1833" spans="1:17" x14ac:dyDescent="0.3">
      <c r="A1833" s="61" t="s">
        <v>7372</v>
      </c>
      <c r="B1833" s="224" t="s">
        <v>44</v>
      </c>
      <c r="C1833" s="225" t="s">
        <v>7373</v>
      </c>
      <c r="D1833" s="38" t="s">
        <v>57</v>
      </c>
      <c r="E1833" s="58" t="s">
        <v>7374</v>
      </c>
      <c r="F1833" s="38" t="s">
        <v>2175</v>
      </c>
      <c r="G1833" s="39" t="s">
        <v>7375</v>
      </c>
      <c r="H1833" s="40">
        <v>44383</v>
      </c>
      <c r="I1833" s="41">
        <f>Table16[[#This Row],[Fecha 
de 
expedición]]+1461</f>
        <v>45844</v>
      </c>
      <c r="J1833" s="244" t="str">
        <f t="shared" ca="1" si="88"/>
        <v>si</v>
      </c>
      <c r="K1833" s="8" t="str">
        <f t="shared" ca="1" si="90"/>
        <v/>
      </c>
      <c r="L1833" s="8"/>
      <c r="M1833" s="8" t="str">
        <f t="shared" ca="1" si="89"/>
        <v>no</v>
      </c>
      <c r="Q1833" s="23" t="str" cm="1">
        <f t="array" aca="1" ref="Q1833" ca="1">_xlfn.IFS(J1833="no","no",$B$10="si","si")</f>
        <v>si</v>
      </c>
    </row>
    <row r="1834" spans="1:17" x14ac:dyDescent="0.3">
      <c r="A1834" s="61" t="s">
        <v>7376</v>
      </c>
      <c r="B1834" s="224" t="s">
        <v>44</v>
      </c>
      <c r="C1834" s="225" t="s">
        <v>7377</v>
      </c>
      <c r="D1834" s="38" t="s">
        <v>57</v>
      </c>
      <c r="E1834" s="58" t="s">
        <v>7378</v>
      </c>
      <c r="F1834" s="38" t="s">
        <v>1011</v>
      </c>
      <c r="G1834" s="39" t="s">
        <v>7379</v>
      </c>
      <c r="H1834" s="40">
        <v>44389</v>
      </c>
      <c r="I1834" s="41">
        <f>Table16[[#This Row],[Fecha 
de 
expedición]]+1461</f>
        <v>45850</v>
      </c>
      <c r="J1834" s="244" t="str">
        <f t="shared" ca="1" si="88"/>
        <v>si</v>
      </c>
      <c r="K1834" s="8" t="str">
        <f t="shared" ca="1" si="90"/>
        <v/>
      </c>
      <c r="L1834" s="8"/>
      <c r="M1834" s="8" t="str">
        <f t="shared" ca="1" si="89"/>
        <v>no</v>
      </c>
      <c r="Q1834" s="23" t="str" cm="1">
        <f t="array" aca="1" ref="Q1834" ca="1">_xlfn.IFS(J1834="no","no",$B$10="si","si")</f>
        <v>si</v>
      </c>
    </row>
    <row r="1835" spans="1:17" x14ac:dyDescent="0.3">
      <c r="A1835" s="61" t="s">
        <v>7380</v>
      </c>
      <c r="B1835" s="224" t="s">
        <v>44</v>
      </c>
      <c r="C1835" s="225" t="s">
        <v>7381</v>
      </c>
      <c r="D1835" s="38" t="s">
        <v>57</v>
      </c>
      <c r="E1835" s="58" t="s">
        <v>7382</v>
      </c>
      <c r="F1835" s="38" t="s">
        <v>74</v>
      </c>
      <c r="G1835" s="39" t="s">
        <v>7383</v>
      </c>
      <c r="H1835" s="40">
        <v>44389</v>
      </c>
      <c r="I1835" s="41">
        <f>Table16[[#This Row],[Fecha 
de 
expedición]]+1461</f>
        <v>45850</v>
      </c>
      <c r="J1835" s="244" t="str">
        <f t="shared" ca="1" si="88"/>
        <v>si</v>
      </c>
      <c r="K1835" s="8" t="str">
        <f t="shared" ca="1" si="90"/>
        <v/>
      </c>
      <c r="L1835" s="8"/>
      <c r="M1835" s="8" t="str">
        <f t="shared" ca="1" si="89"/>
        <v>no</v>
      </c>
      <c r="Q1835" s="23" t="str" cm="1">
        <f t="array" aca="1" ref="Q1835" ca="1">_xlfn.IFS(J1835="no","no",$B$10="si","si")</f>
        <v>si</v>
      </c>
    </row>
    <row r="1836" spans="1:17" x14ac:dyDescent="0.3">
      <c r="A1836" s="61" t="s">
        <v>7384</v>
      </c>
      <c r="B1836" s="224" t="s">
        <v>44</v>
      </c>
      <c r="C1836" s="225" t="s">
        <v>7385</v>
      </c>
      <c r="D1836" s="38" t="s">
        <v>57</v>
      </c>
      <c r="E1836" s="58" t="s">
        <v>7386</v>
      </c>
      <c r="F1836" s="38" t="s">
        <v>3010</v>
      </c>
      <c r="G1836" s="38" t="s">
        <v>7387</v>
      </c>
      <c r="H1836" s="40">
        <v>44389</v>
      </c>
      <c r="I1836" s="41">
        <f>Table16[[#This Row],[Fecha 
de 
expedición]]+1461</f>
        <v>45850</v>
      </c>
      <c r="J1836" s="244" t="str">
        <f t="shared" ca="1" si="88"/>
        <v>si</v>
      </c>
      <c r="K1836" s="8" t="str">
        <f t="shared" ca="1" si="90"/>
        <v/>
      </c>
      <c r="L1836" s="8"/>
      <c r="M1836" s="8" t="str">
        <f t="shared" ca="1" si="89"/>
        <v>no</v>
      </c>
      <c r="Q1836" s="23" t="str" cm="1">
        <f t="array" aca="1" ref="Q1836" ca="1">_xlfn.IFS(J1836="no","no",$B$10="si","si")</f>
        <v>si</v>
      </c>
    </row>
    <row r="1837" spans="1:17" x14ac:dyDescent="0.3">
      <c r="A1837" s="61" t="s">
        <v>7388</v>
      </c>
      <c r="B1837" s="224" t="s">
        <v>44</v>
      </c>
      <c r="C1837" s="225" t="s">
        <v>7389</v>
      </c>
      <c r="D1837" s="38" t="s">
        <v>46</v>
      </c>
      <c r="E1837" s="58" t="s">
        <v>7390</v>
      </c>
      <c r="F1837" s="38" t="s">
        <v>204</v>
      </c>
      <c r="G1837" s="39" t="s">
        <v>7391</v>
      </c>
      <c r="H1837" s="40">
        <v>44389</v>
      </c>
      <c r="I1837" s="41">
        <f>Table16[[#This Row],[Fecha 
de 
expedición]]+1461</f>
        <v>45850</v>
      </c>
      <c r="J1837" s="244" t="str">
        <f t="shared" ca="1" si="88"/>
        <v>si</v>
      </c>
      <c r="K1837" s="8" t="str">
        <f t="shared" ca="1" si="90"/>
        <v/>
      </c>
      <c r="L1837" s="8"/>
      <c r="M1837" s="8" t="str">
        <f t="shared" ca="1" si="89"/>
        <v>no</v>
      </c>
      <c r="Q1837" s="23" t="str" cm="1">
        <f t="array" aca="1" ref="Q1837" ca="1">_xlfn.IFS(J1837="no","no",$B$10="si","si")</f>
        <v>si</v>
      </c>
    </row>
    <row r="1838" spans="1:17" x14ac:dyDescent="0.3">
      <c r="A1838" s="61" t="s">
        <v>7392</v>
      </c>
      <c r="B1838" s="224" t="s">
        <v>44</v>
      </c>
      <c r="C1838" s="225" t="s">
        <v>7393</v>
      </c>
      <c r="D1838" s="38" t="s">
        <v>57</v>
      </c>
      <c r="E1838" s="58" t="s">
        <v>7394</v>
      </c>
      <c r="F1838" s="38" t="s">
        <v>1940</v>
      </c>
      <c r="G1838" s="39" t="s">
        <v>7395</v>
      </c>
      <c r="H1838" s="40">
        <v>44389</v>
      </c>
      <c r="I1838" s="41">
        <f>Table16[[#This Row],[Fecha 
de 
expedición]]+1461</f>
        <v>45850</v>
      </c>
      <c r="J1838" s="244" t="str">
        <f t="shared" ca="1" si="88"/>
        <v>si</v>
      </c>
      <c r="K1838" s="8" t="str">
        <f t="shared" ca="1" si="90"/>
        <v/>
      </c>
      <c r="L1838" s="8"/>
      <c r="M1838" s="8" t="str">
        <f t="shared" ca="1" si="89"/>
        <v>no</v>
      </c>
      <c r="Q1838" s="23" t="str" cm="1">
        <f t="array" aca="1" ref="Q1838" ca="1">_xlfn.IFS(J1838="no","no",$B$10="si","si")</f>
        <v>si</v>
      </c>
    </row>
    <row r="1839" spans="1:17" x14ac:dyDescent="0.3">
      <c r="A1839" s="61" t="s">
        <v>7396</v>
      </c>
      <c r="B1839" s="224" t="s">
        <v>44</v>
      </c>
      <c r="C1839" s="225" t="s">
        <v>7397</v>
      </c>
      <c r="D1839" s="38" t="s">
        <v>57</v>
      </c>
      <c r="E1839" s="58" t="s">
        <v>7398</v>
      </c>
      <c r="F1839" s="38" t="s">
        <v>3170</v>
      </c>
      <c r="G1839" s="39" t="s">
        <v>7399</v>
      </c>
      <c r="H1839" s="40">
        <v>44389</v>
      </c>
      <c r="I1839" s="41">
        <f>Table16[[#This Row],[Fecha 
de 
expedición]]+1461</f>
        <v>45850</v>
      </c>
      <c r="J1839" s="244" t="str">
        <f t="shared" ca="1" si="88"/>
        <v>si</v>
      </c>
      <c r="K1839" s="8" t="str">
        <f t="shared" ca="1" si="90"/>
        <v/>
      </c>
      <c r="L1839" s="8"/>
      <c r="M1839" s="8" t="str">
        <f t="shared" ca="1" si="89"/>
        <v>no</v>
      </c>
      <c r="Q1839" s="23" t="str" cm="1">
        <f t="array" aca="1" ref="Q1839" ca="1">_xlfn.IFS(J1839="no","no",$B$10="si","si")</f>
        <v>si</v>
      </c>
    </row>
    <row r="1840" spans="1:17" x14ac:dyDescent="0.3">
      <c r="A1840" s="61" t="s">
        <v>7400</v>
      </c>
      <c r="B1840" s="224" t="s">
        <v>44</v>
      </c>
      <c r="C1840" s="225" t="s">
        <v>7401</v>
      </c>
      <c r="D1840" s="38" t="s">
        <v>57</v>
      </c>
      <c r="E1840" s="58" t="s">
        <v>7398</v>
      </c>
      <c r="F1840" s="38" t="s">
        <v>3170</v>
      </c>
      <c r="G1840" s="39" t="s">
        <v>7402</v>
      </c>
      <c r="H1840" s="40">
        <v>44389</v>
      </c>
      <c r="I1840" s="41">
        <f>Table16[[#This Row],[Fecha 
de 
expedición]]+1461</f>
        <v>45850</v>
      </c>
      <c r="J1840" s="244" t="str">
        <f t="shared" ca="1" si="88"/>
        <v>si</v>
      </c>
      <c r="K1840" s="8" t="str">
        <f t="shared" ca="1" si="90"/>
        <v/>
      </c>
      <c r="L1840" s="8"/>
      <c r="M1840" s="8" t="str">
        <f t="shared" ca="1" si="89"/>
        <v>no</v>
      </c>
      <c r="Q1840" s="23" t="str" cm="1">
        <f t="array" aca="1" ref="Q1840" ca="1">_xlfn.IFS(J1840="no","no",$B$10="si","si")</f>
        <v>si</v>
      </c>
    </row>
    <row r="1841" spans="1:17" x14ac:dyDescent="0.3">
      <c r="A1841" s="61" t="s">
        <v>7403</v>
      </c>
      <c r="B1841" s="224" t="s">
        <v>44</v>
      </c>
      <c r="C1841" s="225" t="s">
        <v>7404</v>
      </c>
      <c r="D1841" s="38" t="s">
        <v>57</v>
      </c>
      <c r="E1841" s="58" t="s">
        <v>7405</v>
      </c>
      <c r="F1841" s="38" t="s">
        <v>2175</v>
      </c>
      <c r="G1841" s="39" t="s">
        <v>7406</v>
      </c>
      <c r="H1841" s="40">
        <v>44390</v>
      </c>
      <c r="I1841" s="41">
        <f>Table16[[#This Row],[Fecha 
de 
expedición]]+1461</f>
        <v>45851</v>
      </c>
      <c r="J1841" s="244" t="str">
        <f t="shared" ca="1" si="88"/>
        <v>si</v>
      </c>
      <c r="K1841" s="8" t="str">
        <f t="shared" ca="1" si="90"/>
        <v/>
      </c>
      <c r="L1841" s="8"/>
      <c r="M1841" s="8" t="str">
        <f t="shared" ca="1" si="89"/>
        <v>no</v>
      </c>
      <c r="Q1841" s="23" t="str" cm="1">
        <f t="array" aca="1" ref="Q1841" ca="1">_xlfn.IFS(J1841="no","no",$B$10="si","si")</f>
        <v>si</v>
      </c>
    </row>
    <row r="1842" spans="1:17" x14ac:dyDescent="0.3">
      <c r="A1842" s="61" t="s">
        <v>7407</v>
      </c>
      <c r="B1842" s="224" t="s">
        <v>44</v>
      </c>
      <c r="C1842" s="225" t="s">
        <v>7408</v>
      </c>
      <c r="D1842" s="38" t="s">
        <v>46</v>
      </c>
      <c r="E1842" s="58" t="s">
        <v>7409</v>
      </c>
      <c r="F1842" s="38" t="s">
        <v>124</v>
      </c>
      <c r="G1842" s="39" t="s">
        <v>7410</v>
      </c>
      <c r="H1842" s="40">
        <v>44390</v>
      </c>
      <c r="I1842" s="41">
        <f>Table16[[#This Row],[Fecha 
de 
expedición]]+1461</f>
        <v>45851</v>
      </c>
      <c r="J1842" s="244" t="str">
        <f t="shared" ca="1" si="88"/>
        <v>si</v>
      </c>
      <c r="K1842" s="8" t="str">
        <f t="shared" ca="1" si="90"/>
        <v/>
      </c>
      <c r="L1842" s="8"/>
      <c r="M1842" s="8" t="str">
        <f t="shared" ca="1" si="89"/>
        <v>no</v>
      </c>
      <c r="Q1842" s="23" t="str" cm="1">
        <f t="array" aca="1" ref="Q1842" ca="1">_xlfn.IFS(J1842="no","no",$B$10="si","si")</f>
        <v>si</v>
      </c>
    </row>
    <row r="1843" spans="1:17" x14ac:dyDescent="0.3">
      <c r="A1843" s="61" t="s">
        <v>7411</v>
      </c>
      <c r="B1843" s="224" t="s">
        <v>44</v>
      </c>
      <c r="C1843" s="225" t="s">
        <v>7412</v>
      </c>
      <c r="D1843" s="38" t="s">
        <v>46</v>
      </c>
      <c r="E1843" s="58" t="s">
        <v>7413</v>
      </c>
      <c r="F1843" s="38" t="s">
        <v>74</v>
      </c>
      <c r="G1843" s="39" t="s">
        <v>7414</v>
      </c>
      <c r="H1843" s="40">
        <v>44397</v>
      </c>
      <c r="I1843" s="41">
        <f>Table16[[#This Row],[Fecha 
de 
expedición]]+1461</f>
        <v>45858</v>
      </c>
      <c r="J1843" s="244" t="str">
        <f t="shared" ca="1" si="88"/>
        <v>si</v>
      </c>
      <c r="K1843" s="8" t="str">
        <f t="shared" ca="1" si="90"/>
        <v/>
      </c>
      <c r="L1843" s="8"/>
      <c r="M1843" s="8" t="str">
        <f t="shared" ca="1" si="89"/>
        <v>no</v>
      </c>
      <c r="Q1843" s="23" t="str" cm="1">
        <f t="array" aca="1" ref="Q1843" ca="1">_xlfn.IFS(J1843="no","no",$B$10="si","si")</f>
        <v>si</v>
      </c>
    </row>
    <row r="1844" spans="1:17" x14ac:dyDescent="0.3">
      <c r="A1844" s="61" t="s">
        <v>7415</v>
      </c>
      <c r="B1844" s="224" t="s">
        <v>44</v>
      </c>
      <c r="C1844" s="225" t="s">
        <v>7416</v>
      </c>
      <c r="D1844" s="38" t="s">
        <v>46</v>
      </c>
      <c r="E1844" s="58" t="s">
        <v>7417</v>
      </c>
      <c r="F1844" s="38" t="s">
        <v>74</v>
      </c>
      <c r="G1844" s="39" t="s">
        <v>7418</v>
      </c>
      <c r="H1844" s="40">
        <v>44397</v>
      </c>
      <c r="I1844" s="41">
        <f>Table16[[#This Row],[Fecha 
de 
expedición]]+1461</f>
        <v>45858</v>
      </c>
      <c r="J1844" s="244" t="str">
        <f t="shared" ca="1" si="88"/>
        <v>si</v>
      </c>
      <c r="K1844" s="8" t="str">
        <f t="shared" ca="1" si="90"/>
        <v/>
      </c>
      <c r="L1844" s="8"/>
      <c r="M1844" s="8" t="str">
        <f t="shared" ca="1" si="89"/>
        <v>no</v>
      </c>
      <c r="Q1844" s="23" t="str" cm="1">
        <f t="array" aca="1" ref="Q1844" ca="1">_xlfn.IFS(J1844="no","no",$B$10="si","si")</f>
        <v>si</v>
      </c>
    </row>
    <row r="1845" spans="1:17" x14ac:dyDescent="0.3">
      <c r="A1845" s="61" t="s">
        <v>7419</v>
      </c>
      <c r="B1845" s="224" t="s">
        <v>44</v>
      </c>
      <c r="C1845" s="225" t="s">
        <v>7420</v>
      </c>
      <c r="D1845" s="38" t="s">
        <v>57</v>
      </c>
      <c r="E1845" s="58" t="s">
        <v>7421</v>
      </c>
      <c r="F1845" s="38" t="s">
        <v>1393</v>
      </c>
      <c r="G1845" s="39" t="s">
        <v>7422</v>
      </c>
      <c r="H1845" s="40">
        <v>44397</v>
      </c>
      <c r="I1845" s="41">
        <f>Table16[[#This Row],[Fecha 
de 
expedición]]+1461</f>
        <v>45858</v>
      </c>
      <c r="J1845" s="244" t="str">
        <f t="shared" ca="1" si="88"/>
        <v>si</v>
      </c>
      <c r="K1845" s="8" t="str">
        <f t="shared" ca="1" si="90"/>
        <v/>
      </c>
      <c r="L1845" s="8"/>
      <c r="M1845" s="8" t="str">
        <f t="shared" ca="1" si="89"/>
        <v>no</v>
      </c>
      <c r="Q1845" s="23" t="str" cm="1">
        <f t="array" aca="1" ref="Q1845" ca="1">_xlfn.IFS(J1845="no","no",$B$10="si","si")</f>
        <v>si</v>
      </c>
    </row>
    <row r="1846" spans="1:17" x14ac:dyDescent="0.3">
      <c r="A1846" s="61" t="s">
        <v>7423</v>
      </c>
      <c r="B1846" s="224" t="s">
        <v>44</v>
      </c>
      <c r="C1846" s="225" t="s">
        <v>7424</v>
      </c>
      <c r="D1846" s="38" t="s">
        <v>57</v>
      </c>
      <c r="E1846" s="58" t="s">
        <v>7425</v>
      </c>
      <c r="F1846" s="38" t="s">
        <v>104</v>
      </c>
      <c r="G1846" s="39" t="s">
        <v>7426</v>
      </c>
      <c r="H1846" s="40">
        <v>44399</v>
      </c>
      <c r="I1846" s="41">
        <f>Table16[[#This Row],[Fecha 
de 
expedición]]+1461</f>
        <v>45860</v>
      </c>
      <c r="J1846" s="244" t="str">
        <f t="shared" ca="1" si="88"/>
        <v>si</v>
      </c>
      <c r="K1846" s="8" t="str">
        <f t="shared" ca="1" si="90"/>
        <v/>
      </c>
      <c r="L1846" s="8"/>
      <c r="M1846" s="8" t="str">
        <f t="shared" ca="1" si="89"/>
        <v>no</v>
      </c>
      <c r="Q1846" s="23" t="str" cm="1">
        <f t="array" aca="1" ref="Q1846" ca="1">_xlfn.IFS(J1846="no","no",$B$10="si","si")</f>
        <v>si</v>
      </c>
    </row>
    <row r="1847" spans="1:17" x14ac:dyDescent="0.3">
      <c r="A1847" s="61" t="s">
        <v>7427</v>
      </c>
      <c r="B1847" s="224" t="s">
        <v>44</v>
      </c>
      <c r="C1847" s="225" t="s">
        <v>7428</v>
      </c>
      <c r="D1847" s="38" t="s">
        <v>57</v>
      </c>
      <c r="E1847" s="58" t="s">
        <v>7429</v>
      </c>
      <c r="F1847" s="38" t="s">
        <v>168</v>
      </c>
      <c r="G1847" s="39" t="s">
        <v>7430</v>
      </c>
      <c r="H1847" s="40">
        <v>44406</v>
      </c>
      <c r="I1847" s="41">
        <f>Table16[[#This Row],[Fecha 
de 
expedición]]+1461</f>
        <v>45867</v>
      </c>
      <c r="J1847" s="244" t="str">
        <f t="shared" ca="1" si="88"/>
        <v>si</v>
      </c>
      <c r="K1847" s="8" t="str">
        <f t="shared" ca="1" si="90"/>
        <v/>
      </c>
      <c r="L1847" s="8"/>
      <c r="M1847" s="8" t="str">
        <f t="shared" ca="1" si="89"/>
        <v>no</v>
      </c>
      <c r="Q1847" s="23" t="str" cm="1">
        <f t="array" aca="1" ref="Q1847" ca="1">_xlfn.IFS(J1847="no","no",$B$10="si","si")</f>
        <v>si</v>
      </c>
    </row>
    <row r="1848" spans="1:17" x14ac:dyDescent="0.3">
      <c r="A1848" s="61" t="s">
        <v>7431</v>
      </c>
      <c r="B1848" s="224" t="s">
        <v>44</v>
      </c>
      <c r="C1848" s="225" t="s">
        <v>7432</v>
      </c>
      <c r="D1848" s="38" t="s">
        <v>57</v>
      </c>
      <c r="E1848" s="58" t="s">
        <v>7433</v>
      </c>
      <c r="F1848" s="38" t="s">
        <v>185</v>
      </c>
      <c r="G1848" s="39" t="s">
        <v>7434</v>
      </c>
      <c r="H1848" s="40">
        <v>44427</v>
      </c>
      <c r="I1848" s="41">
        <f>Table16[[#This Row],[Fecha 
de 
expedición]]+1461</f>
        <v>45888</v>
      </c>
      <c r="J1848" s="244" t="str">
        <f t="shared" ca="1" si="88"/>
        <v>si</v>
      </c>
      <c r="K1848" s="8" t="str">
        <f t="shared" ca="1" si="90"/>
        <v/>
      </c>
      <c r="L1848" s="8"/>
      <c r="M1848" s="8" t="str">
        <f t="shared" ca="1" si="89"/>
        <v>no</v>
      </c>
      <c r="Q1848" s="23" t="str" cm="1">
        <f t="array" aca="1" ref="Q1848" ca="1">_xlfn.IFS(J1848="no","no",$B$10="si","si")</f>
        <v>si</v>
      </c>
    </row>
    <row r="1849" spans="1:17" x14ac:dyDescent="0.3">
      <c r="A1849" s="61" t="s">
        <v>7435</v>
      </c>
      <c r="B1849" s="224" t="s">
        <v>44</v>
      </c>
      <c r="C1849" s="225" t="s">
        <v>7436</v>
      </c>
      <c r="D1849" s="38" t="s">
        <v>46</v>
      </c>
      <c r="E1849" s="58" t="s">
        <v>7437</v>
      </c>
      <c r="F1849" s="38" t="s">
        <v>74</v>
      </c>
      <c r="G1849" s="39" t="s">
        <v>7438</v>
      </c>
      <c r="H1849" s="40">
        <v>44427</v>
      </c>
      <c r="I1849" s="41">
        <f>Table16[[#This Row],[Fecha 
de 
expedición]]+1461</f>
        <v>45888</v>
      </c>
      <c r="J1849" s="244" t="str">
        <f t="shared" ca="1" si="88"/>
        <v>si</v>
      </c>
      <c r="K1849" s="8" t="str">
        <f t="shared" ca="1" si="90"/>
        <v/>
      </c>
      <c r="L1849" s="8"/>
      <c r="M1849" s="8" t="str">
        <f t="shared" ca="1" si="89"/>
        <v>no</v>
      </c>
      <c r="Q1849" s="23" t="str" cm="1">
        <f t="array" aca="1" ref="Q1849" ca="1">_xlfn.IFS(J1849="no","no",$B$10="si","si")</f>
        <v>si</v>
      </c>
    </row>
    <row r="1850" spans="1:17" x14ac:dyDescent="0.3">
      <c r="A1850" s="61" t="s">
        <v>7439</v>
      </c>
      <c r="B1850" s="224" t="s">
        <v>44</v>
      </c>
      <c r="C1850" s="225" t="s">
        <v>7440</v>
      </c>
      <c r="D1850" s="38" t="s">
        <v>57</v>
      </c>
      <c r="E1850" s="58" t="s">
        <v>7441</v>
      </c>
      <c r="F1850" s="38" t="s">
        <v>453</v>
      </c>
      <c r="G1850" s="39" t="s">
        <v>7442</v>
      </c>
      <c r="H1850" s="40">
        <v>44427</v>
      </c>
      <c r="I1850" s="41">
        <f>Table16[[#This Row],[Fecha 
de 
expedición]]+1461</f>
        <v>45888</v>
      </c>
      <c r="J1850" s="244" t="str">
        <f t="shared" ca="1" si="88"/>
        <v>si</v>
      </c>
      <c r="K1850" s="8" t="str">
        <f t="shared" ca="1" si="90"/>
        <v/>
      </c>
      <c r="L1850" s="8"/>
      <c r="M1850" s="8" t="str">
        <f t="shared" ca="1" si="89"/>
        <v>no</v>
      </c>
      <c r="Q1850" s="23" t="str" cm="1">
        <f t="array" aca="1" ref="Q1850" ca="1">_xlfn.IFS(J1850="no","no",$B$10="si","si")</f>
        <v>si</v>
      </c>
    </row>
    <row r="1851" spans="1:17" x14ac:dyDescent="0.3">
      <c r="A1851" s="61" t="s">
        <v>7443</v>
      </c>
      <c r="B1851" s="224" t="s">
        <v>44</v>
      </c>
      <c r="C1851" s="225" t="s">
        <v>7444</v>
      </c>
      <c r="D1851" s="38" t="s">
        <v>46</v>
      </c>
      <c r="E1851" s="58" t="s">
        <v>7445</v>
      </c>
      <c r="F1851" s="38" t="s">
        <v>124</v>
      </c>
      <c r="G1851" s="39" t="s">
        <v>7446</v>
      </c>
      <c r="H1851" s="40">
        <v>44427</v>
      </c>
      <c r="I1851" s="41">
        <f>Table16[[#This Row],[Fecha 
de 
expedición]]+1461</f>
        <v>45888</v>
      </c>
      <c r="J1851" s="244" t="str">
        <f t="shared" ca="1" si="88"/>
        <v>si</v>
      </c>
      <c r="K1851" s="8" t="str">
        <f t="shared" ca="1" si="90"/>
        <v/>
      </c>
      <c r="L1851" s="8"/>
      <c r="M1851" s="8" t="str">
        <f t="shared" ca="1" si="89"/>
        <v>no</v>
      </c>
      <c r="Q1851" s="23" t="str" cm="1">
        <f t="array" aca="1" ref="Q1851" ca="1">_xlfn.IFS(J1851="no","no",$B$10="si","si")</f>
        <v>si</v>
      </c>
    </row>
    <row r="1852" spans="1:17" x14ac:dyDescent="0.3">
      <c r="A1852" s="61" t="s">
        <v>7447</v>
      </c>
      <c r="B1852" s="224" t="s">
        <v>44</v>
      </c>
      <c r="C1852" s="225" t="s">
        <v>7448</v>
      </c>
      <c r="D1852" s="38" t="s">
        <v>57</v>
      </c>
      <c r="E1852" s="58" t="s">
        <v>7449</v>
      </c>
      <c r="F1852" s="38" t="s">
        <v>48</v>
      </c>
      <c r="G1852" s="39" t="s">
        <v>7450</v>
      </c>
      <c r="H1852" s="40">
        <v>44434</v>
      </c>
      <c r="I1852" s="41">
        <f>Table16[[#This Row],[Fecha 
de 
expedición]]+1461</f>
        <v>45895</v>
      </c>
      <c r="J1852" s="244" t="str">
        <f t="shared" ca="1" si="88"/>
        <v>si</v>
      </c>
      <c r="K1852" s="8" t="str">
        <f t="shared" ca="1" si="90"/>
        <v/>
      </c>
      <c r="L1852" s="8"/>
      <c r="M1852" s="8" t="str">
        <f t="shared" ca="1" si="89"/>
        <v>no</v>
      </c>
      <c r="Q1852" s="23" t="str" cm="1">
        <f t="array" aca="1" ref="Q1852" ca="1">_xlfn.IFS(J1852="no","no",$B$10="si","si")</f>
        <v>si</v>
      </c>
    </row>
    <row r="1853" spans="1:17" x14ac:dyDescent="0.3">
      <c r="A1853" s="61" t="s">
        <v>7451</v>
      </c>
      <c r="B1853" s="224" t="s">
        <v>44</v>
      </c>
      <c r="C1853" s="225" t="s">
        <v>7452</v>
      </c>
      <c r="D1853" s="38" t="s">
        <v>46</v>
      </c>
      <c r="E1853" s="58" t="s">
        <v>7453</v>
      </c>
      <c r="F1853" s="38" t="s">
        <v>1204</v>
      </c>
      <c r="G1853" s="39" t="s">
        <v>7454</v>
      </c>
      <c r="H1853" s="40">
        <v>44434</v>
      </c>
      <c r="I1853" s="41">
        <f>Table16[[#This Row],[Fecha 
de 
expedición]]+1461</f>
        <v>45895</v>
      </c>
      <c r="J1853" s="244" t="str">
        <f t="shared" ca="1" si="88"/>
        <v>si</v>
      </c>
      <c r="K1853" s="8" t="str">
        <f t="shared" ca="1" si="90"/>
        <v/>
      </c>
      <c r="L1853" s="8"/>
      <c r="M1853" s="8" t="str">
        <f t="shared" ca="1" si="89"/>
        <v>no</v>
      </c>
      <c r="Q1853" s="23" t="str" cm="1">
        <f t="array" aca="1" ref="Q1853" ca="1">_xlfn.IFS(J1853="no","no",$B$10="si","si")</f>
        <v>si</v>
      </c>
    </row>
    <row r="1854" spans="1:17" x14ac:dyDescent="0.3">
      <c r="A1854" s="61" t="s">
        <v>7455</v>
      </c>
      <c r="B1854" s="224" t="s">
        <v>44</v>
      </c>
      <c r="C1854" s="225" t="s">
        <v>7456</v>
      </c>
      <c r="D1854" s="38" t="s">
        <v>57</v>
      </c>
      <c r="E1854" s="58" t="s">
        <v>7457</v>
      </c>
      <c r="F1854" s="38" t="s">
        <v>74</v>
      </c>
      <c r="G1854" s="39" t="s">
        <v>7458</v>
      </c>
      <c r="H1854" s="40">
        <v>44446</v>
      </c>
      <c r="I1854" s="41">
        <f>Table16[[#This Row],[Fecha 
de 
expedición]]+1461</f>
        <v>45907</v>
      </c>
      <c r="J1854" s="244" t="str">
        <f t="shared" ca="1" si="88"/>
        <v>si</v>
      </c>
      <c r="K1854" s="8" t="str">
        <f t="shared" ca="1" si="90"/>
        <v/>
      </c>
      <c r="L1854" s="8"/>
      <c r="M1854" s="8" t="str">
        <f t="shared" ca="1" si="89"/>
        <v>no</v>
      </c>
      <c r="Q1854" s="23" t="str" cm="1">
        <f t="array" aca="1" ref="Q1854" ca="1">_xlfn.IFS(J1854="no","no",$B$10="si","si")</f>
        <v>si</v>
      </c>
    </row>
    <row r="1855" spans="1:17" x14ac:dyDescent="0.3">
      <c r="A1855" s="61" t="s">
        <v>7459</v>
      </c>
      <c r="B1855" s="224" t="s">
        <v>44</v>
      </c>
      <c r="C1855" s="225" t="s">
        <v>7460</v>
      </c>
      <c r="D1855" s="38" t="s">
        <v>57</v>
      </c>
      <c r="E1855" s="58" t="s">
        <v>7461</v>
      </c>
      <c r="F1855" s="38" t="s">
        <v>74</v>
      </c>
      <c r="G1855" s="39" t="s">
        <v>7462</v>
      </c>
      <c r="H1855" s="40">
        <v>44446</v>
      </c>
      <c r="I1855" s="41">
        <f>Table16[[#This Row],[Fecha 
de 
expedición]]+1461</f>
        <v>45907</v>
      </c>
      <c r="J1855" s="244" t="str">
        <f t="shared" ca="1" si="88"/>
        <v>si</v>
      </c>
      <c r="K1855" s="8" t="str">
        <f t="shared" ca="1" si="90"/>
        <v/>
      </c>
      <c r="L1855" s="8"/>
      <c r="M1855" s="8" t="str">
        <f t="shared" ca="1" si="89"/>
        <v>no</v>
      </c>
      <c r="Q1855" s="23" t="str" cm="1">
        <f t="array" aca="1" ref="Q1855" ca="1">_xlfn.IFS(J1855="no","no",$B$10="si","si")</f>
        <v>si</v>
      </c>
    </row>
    <row r="1856" spans="1:17" x14ac:dyDescent="0.3">
      <c r="A1856" s="61" t="s">
        <v>7463</v>
      </c>
      <c r="B1856" s="224" t="s">
        <v>44</v>
      </c>
      <c r="C1856" s="225" t="s">
        <v>7464</v>
      </c>
      <c r="D1856" s="38" t="s">
        <v>57</v>
      </c>
      <c r="E1856" s="58" t="s">
        <v>7465</v>
      </c>
      <c r="F1856" s="38" t="s">
        <v>1824</v>
      </c>
      <c r="G1856" s="39" t="s">
        <v>7466</v>
      </c>
      <c r="H1856" s="40">
        <v>44446</v>
      </c>
      <c r="I1856" s="41">
        <f>Table16[[#This Row],[Fecha 
de 
expedición]]+1461</f>
        <v>45907</v>
      </c>
      <c r="J1856" s="244" t="str">
        <f t="shared" ca="1" si="88"/>
        <v>si</v>
      </c>
      <c r="K1856" s="8" t="str">
        <f t="shared" ca="1" si="90"/>
        <v/>
      </c>
      <c r="L1856" s="8"/>
      <c r="M1856" s="8" t="str">
        <f t="shared" ca="1" si="89"/>
        <v>no</v>
      </c>
      <c r="Q1856" s="23" t="str" cm="1">
        <f t="array" aca="1" ref="Q1856" ca="1">_xlfn.IFS(J1856="no","no",$B$10="si","si")</f>
        <v>si</v>
      </c>
    </row>
    <row r="1857" spans="1:17" x14ac:dyDescent="0.3">
      <c r="A1857" s="61" t="s">
        <v>7467</v>
      </c>
      <c r="B1857" s="224" t="s">
        <v>44</v>
      </c>
      <c r="C1857" s="225" t="s">
        <v>7468</v>
      </c>
      <c r="D1857" s="38" t="s">
        <v>57</v>
      </c>
      <c r="E1857" s="58" t="s">
        <v>7469</v>
      </c>
      <c r="F1857" s="38" t="s">
        <v>53</v>
      </c>
      <c r="G1857" s="39" t="s">
        <v>7470</v>
      </c>
      <c r="H1857" s="40">
        <v>44446</v>
      </c>
      <c r="I1857" s="41">
        <f>Table16[[#This Row],[Fecha 
de 
expedición]]+1461</f>
        <v>45907</v>
      </c>
      <c r="J1857" s="244" t="str">
        <f t="shared" ca="1" si="88"/>
        <v>si</v>
      </c>
      <c r="K1857" s="8" t="str">
        <f t="shared" ca="1" si="90"/>
        <v/>
      </c>
      <c r="L1857" s="8"/>
      <c r="M1857" s="8" t="str">
        <f t="shared" ca="1" si="89"/>
        <v>no</v>
      </c>
      <c r="Q1857" s="23" t="str" cm="1">
        <f t="array" aca="1" ref="Q1857" ca="1">_xlfn.IFS(J1857="no","no",$B$10="si","si")</f>
        <v>si</v>
      </c>
    </row>
    <row r="1858" spans="1:17" x14ac:dyDescent="0.3">
      <c r="A1858" s="61" t="s">
        <v>7471</v>
      </c>
      <c r="B1858" s="224" t="s">
        <v>44</v>
      </c>
      <c r="C1858" s="225" t="s">
        <v>7472</v>
      </c>
      <c r="D1858" s="38" t="s">
        <v>57</v>
      </c>
      <c r="E1858" s="58" t="s">
        <v>7473</v>
      </c>
      <c r="F1858" s="38" t="s">
        <v>443</v>
      </c>
      <c r="G1858" s="39" t="s">
        <v>7474</v>
      </c>
      <c r="H1858" s="40">
        <v>44446</v>
      </c>
      <c r="I1858" s="41">
        <f>Table16[[#This Row],[Fecha 
de 
expedición]]+1461</f>
        <v>45907</v>
      </c>
      <c r="J1858" s="244" t="str">
        <f t="shared" ca="1" si="88"/>
        <v>si</v>
      </c>
      <c r="K1858" s="8" t="str">
        <f t="shared" ca="1" si="90"/>
        <v/>
      </c>
      <c r="L1858" s="8"/>
      <c r="M1858" s="8" t="str">
        <f t="shared" ca="1" si="89"/>
        <v>no</v>
      </c>
      <c r="Q1858" s="23" t="str" cm="1">
        <f t="array" aca="1" ref="Q1858" ca="1">_xlfn.IFS(J1858="no","no",$B$10="si","si")</f>
        <v>si</v>
      </c>
    </row>
    <row r="1859" spans="1:17" x14ac:dyDescent="0.3">
      <c r="A1859" s="61" t="s">
        <v>7475</v>
      </c>
      <c r="B1859" s="224" t="s">
        <v>44</v>
      </c>
      <c r="C1859" s="225" t="s">
        <v>7476</v>
      </c>
      <c r="D1859" s="38" t="s">
        <v>57</v>
      </c>
      <c r="E1859" s="58" t="s">
        <v>7477</v>
      </c>
      <c r="F1859" s="38" t="s">
        <v>299</v>
      </c>
      <c r="G1859" s="39" t="s">
        <v>7478</v>
      </c>
      <c r="H1859" s="40">
        <v>44446</v>
      </c>
      <c r="I1859" s="41">
        <f>Table16[[#This Row],[Fecha 
de 
expedición]]+1461</f>
        <v>45907</v>
      </c>
      <c r="J1859" s="244" t="str">
        <f t="shared" ca="1" si="88"/>
        <v>si</v>
      </c>
      <c r="K1859" s="8" t="str">
        <f t="shared" ca="1" si="90"/>
        <v/>
      </c>
      <c r="L1859" s="8"/>
      <c r="M1859" s="8" t="str">
        <f t="shared" ca="1" si="89"/>
        <v>no</v>
      </c>
      <c r="Q1859" s="23" t="str" cm="1">
        <f t="array" aca="1" ref="Q1859" ca="1">_xlfn.IFS(J1859="no","no",$B$10="si","si")</f>
        <v>si</v>
      </c>
    </row>
    <row r="1860" spans="1:17" x14ac:dyDescent="0.3">
      <c r="A1860" s="61" t="s">
        <v>7479</v>
      </c>
      <c r="B1860" s="224" t="s">
        <v>44</v>
      </c>
      <c r="C1860" s="225" t="s">
        <v>7480</v>
      </c>
      <c r="D1860" s="38" t="s">
        <v>57</v>
      </c>
      <c r="E1860" s="58" t="s">
        <v>7481</v>
      </c>
      <c r="F1860" s="38" t="s">
        <v>74</v>
      </c>
      <c r="G1860" s="39" t="s">
        <v>7482</v>
      </c>
      <c r="H1860" s="40">
        <v>44446</v>
      </c>
      <c r="I1860" s="41">
        <f>Table16[[#This Row],[Fecha 
de 
expedición]]+1461</f>
        <v>45907</v>
      </c>
      <c r="J1860" s="244" t="str">
        <f t="shared" ca="1" si="88"/>
        <v>si</v>
      </c>
      <c r="K1860" s="8" t="str">
        <f t="shared" ca="1" si="90"/>
        <v/>
      </c>
      <c r="L1860" s="8"/>
      <c r="M1860" s="8" t="str">
        <f t="shared" ca="1" si="89"/>
        <v>no</v>
      </c>
      <c r="Q1860" s="23" t="str" cm="1">
        <f t="array" aca="1" ref="Q1860" ca="1">_xlfn.IFS(J1860="no","no",$B$10="si","si")</f>
        <v>si</v>
      </c>
    </row>
    <row r="1861" spans="1:17" x14ac:dyDescent="0.3">
      <c r="A1861" s="61" t="s">
        <v>7483</v>
      </c>
      <c r="B1861" s="224" t="s">
        <v>44</v>
      </c>
      <c r="C1861" s="225" t="s">
        <v>7484</v>
      </c>
      <c r="D1861" s="38" t="s">
        <v>57</v>
      </c>
      <c r="E1861" s="58" t="s">
        <v>7485</v>
      </c>
      <c r="F1861" s="38" t="s">
        <v>555</v>
      </c>
      <c r="G1861" s="39" t="s">
        <v>7486</v>
      </c>
      <c r="H1861" s="40">
        <v>44446</v>
      </c>
      <c r="I1861" s="41">
        <f>Table16[[#This Row],[Fecha 
de 
expedición]]+1461</f>
        <v>45907</v>
      </c>
      <c r="J1861" s="244" t="str">
        <f t="shared" ca="1" si="88"/>
        <v>si</v>
      </c>
      <c r="K1861" s="8" t="str">
        <f t="shared" ca="1" si="90"/>
        <v/>
      </c>
      <c r="L1861" s="8"/>
      <c r="M1861" s="8" t="str">
        <f t="shared" ca="1" si="89"/>
        <v>no</v>
      </c>
      <c r="Q1861" s="23" t="str" cm="1">
        <f t="array" aca="1" ref="Q1861" ca="1">_xlfn.IFS(J1861="no","no",$B$10="si","si")</f>
        <v>si</v>
      </c>
    </row>
    <row r="1862" spans="1:17" x14ac:dyDescent="0.3">
      <c r="A1862" s="61" t="s">
        <v>7487</v>
      </c>
      <c r="B1862" s="224" t="s">
        <v>44</v>
      </c>
      <c r="C1862" s="225" t="s">
        <v>7488</v>
      </c>
      <c r="D1862" s="38" t="s">
        <v>57</v>
      </c>
      <c r="E1862" s="58" t="s">
        <v>7489</v>
      </c>
      <c r="F1862" s="38" t="s">
        <v>443</v>
      </c>
      <c r="G1862" s="39" t="s">
        <v>7490</v>
      </c>
      <c r="H1862" s="40">
        <v>44446</v>
      </c>
      <c r="I1862" s="41">
        <f>Table16[[#This Row],[Fecha 
de 
expedición]]+1461</f>
        <v>45907</v>
      </c>
      <c r="J1862" s="244" t="str">
        <f t="shared" ca="1" si="88"/>
        <v>si</v>
      </c>
      <c r="K1862" s="8" t="str">
        <f t="shared" ca="1" si="90"/>
        <v/>
      </c>
      <c r="L1862" s="8"/>
      <c r="M1862" s="8" t="str">
        <f t="shared" ca="1" si="89"/>
        <v>no</v>
      </c>
      <c r="Q1862" s="23" t="str" cm="1">
        <f t="array" aca="1" ref="Q1862" ca="1">_xlfn.IFS(J1862="no","no",$B$10="si","si")</f>
        <v>si</v>
      </c>
    </row>
    <row r="1863" spans="1:17" x14ac:dyDescent="0.3">
      <c r="A1863" s="61" t="s">
        <v>7491</v>
      </c>
      <c r="B1863" s="224" t="s">
        <v>44</v>
      </c>
      <c r="C1863" s="225" t="s">
        <v>7492</v>
      </c>
      <c r="D1863" s="38" t="s">
        <v>57</v>
      </c>
      <c r="E1863" s="58" t="s">
        <v>7493</v>
      </c>
      <c r="F1863" s="38" t="s">
        <v>89</v>
      </c>
      <c r="G1863" s="39" t="s">
        <v>7494</v>
      </c>
      <c r="H1863" s="40">
        <v>44446</v>
      </c>
      <c r="I1863" s="41">
        <f>Table16[[#This Row],[Fecha 
de 
expedición]]+1461</f>
        <v>45907</v>
      </c>
      <c r="J1863" s="244" t="str">
        <f t="shared" ca="1" si="88"/>
        <v>si</v>
      </c>
      <c r="K1863" s="8" t="str">
        <f t="shared" ca="1" si="90"/>
        <v/>
      </c>
      <c r="L1863" s="8"/>
      <c r="M1863" s="8" t="str">
        <f t="shared" ca="1" si="89"/>
        <v>no</v>
      </c>
      <c r="Q1863" s="23" t="str" cm="1">
        <f t="array" aca="1" ref="Q1863" ca="1">_xlfn.IFS(J1863="no","no",$B$10="si","si")</f>
        <v>si</v>
      </c>
    </row>
    <row r="1864" spans="1:17" x14ac:dyDescent="0.3">
      <c r="A1864" s="61" t="s">
        <v>7495</v>
      </c>
      <c r="B1864" s="224" t="s">
        <v>44</v>
      </c>
      <c r="C1864" s="225" t="s">
        <v>7496</v>
      </c>
      <c r="D1864" s="38" t="s">
        <v>57</v>
      </c>
      <c r="E1864" s="58" t="s">
        <v>7497</v>
      </c>
      <c r="F1864" s="38" t="s">
        <v>508</v>
      </c>
      <c r="G1864" s="39" t="s">
        <v>7498</v>
      </c>
      <c r="H1864" s="40">
        <v>44446</v>
      </c>
      <c r="I1864" s="41">
        <f>Table16[[#This Row],[Fecha 
de 
expedición]]+1461</f>
        <v>45907</v>
      </c>
      <c r="J1864" s="244" t="str">
        <f t="shared" ca="1" si="88"/>
        <v>si</v>
      </c>
      <c r="K1864" s="8" t="str">
        <f t="shared" ca="1" si="90"/>
        <v/>
      </c>
      <c r="L1864" s="8"/>
      <c r="M1864" s="8" t="str">
        <f t="shared" ca="1" si="89"/>
        <v>no</v>
      </c>
      <c r="Q1864" s="23" t="str" cm="1">
        <f t="array" aca="1" ref="Q1864" ca="1">_xlfn.IFS(J1864="no","no",$B$10="si","si")</f>
        <v>si</v>
      </c>
    </row>
    <row r="1865" spans="1:17" x14ac:dyDescent="0.3">
      <c r="A1865" s="61" t="s">
        <v>7499</v>
      </c>
      <c r="B1865" s="224" t="s">
        <v>44</v>
      </c>
      <c r="C1865" s="225" t="s">
        <v>7500</v>
      </c>
      <c r="D1865" s="38" t="s">
        <v>57</v>
      </c>
      <c r="E1865" s="58" t="s">
        <v>7501</v>
      </c>
      <c r="F1865" s="38" t="s">
        <v>74</v>
      </c>
      <c r="G1865" s="39" t="s">
        <v>7502</v>
      </c>
      <c r="H1865" s="40">
        <v>44446</v>
      </c>
      <c r="I1865" s="41">
        <f>Table16[[#This Row],[Fecha 
de 
expedición]]+1461</f>
        <v>45907</v>
      </c>
      <c r="J1865" s="244" t="str">
        <f t="shared" ca="1" si="88"/>
        <v>si</v>
      </c>
      <c r="K1865" s="8" t="str">
        <f t="shared" ca="1" si="90"/>
        <v/>
      </c>
      <c r="L1865" s="8"/>
      <c r="M1865" s="8" t="str">
        <f t="shared" ca="1" si="89"/>
        <v>no</v>
      </c>
      <c r="Q1865" s="23" t="str" cm="1">
        <f t="array" aca="1" ref="Q1865" ca="1">_xlfn.IFS(J1865="no","no",$B$10="si","si")</f>
        <v>si</v>
      </c>
    </row>
    <row r="1866" spans="1:17" x14ac:dyDescent="0.3">
      <c r="A1866" s="61" t="s">
        <v>7503</v>
      </c>
      <c r="B1866" s="224" t="s">
        <v>44</v>
      </c>
      <c r="C1866" s="225" t="s">
        <v>7504</v>
      </c>
      <c r="D1866" s="38" t="s">
        <v>57</v>
      </c>
      <c r="E1866" s="58" t="s">
        <v>7505</v>
      </c>
      <c r="F1866" s="38" t="s">
        <v>453</v>
      </c>
      <c r="G1866" s="39" t="s">
        <v>7506</v>
      </c>
      <c r="H1866" s="40">
        <v>44455</v>
      </c>
      <c r="I1866" s="41">
        <f>Table16[[#This Row],[Fecha 
de 
expedición]]+1461</f>
        <v>45916</v>
      </c>
      <c r="J1866" s="244" t="str">
        <f t="shared" ca="1" si="88"/>
        <v>si</v>
      </c>
      <c r="K1866" s="8" t="str">
        <f t="shared" ca="1" si="90"/>
        <v/>
      </c>
      <c r="L1866" s="8"/>
      <c r="M1866" s="8" t="str">
        <f t="shared" ca="1" si="89"/>
        <v>no</v>
      </c>
      <c r="Q1866" s="23" t="str" cm="1">
        <f t="array" aca="1" ref="Q1866" ca="1">_xlfn.IFS(J1866="no","no",$B$10="si","si")</f>
        <v>si</v>
      </c>
    </row>
    <row r="1867" spans="1:17" x14ac:dyDescent="0.3">
      <c r="A1867" s="61" t="s">
        <v>7507</v>
      </c>
      <c r="B1867" s="224" t="s">
        <v>44</v>
      </c>
      <c r="C1867" s="225" t="s">
        <v>7508</v>
      </c>
      <c r="D1867" s="38" t="s">
        <v>57</v>
      </c>
      <c r="E1867" s="58" t="s">
        <v>7509</v>
      </c>
      <c r="F1867" s="38" t="s">
        <v>2833</v>
      </c>
      <c r="G1867" s="39" t="s">
        <v>7510</v>
      </c>
      <c r="H1867" s="40">
        <v>44455</v>
      </c>
      <c r="I1867" s="41">
        <f>Table16[[#This Row],[Fecha 
de 
expedición]]+1461</f>
        <v>45916</v>
      </c>
      <c r="J1867" s="244" t="str">
        <f t="shared" ca="1" si="88"/>
        <v>si</v>
      </c>
      <c r="K1867" s="8" t="str">
        <f t="shared" ca="1" si="90"/>
        <v/>
      </c>
      <c r="L1867" s="8"/>
      <c r="M1867" s="8" t="str">
        <f t="shared" ca="1" si="89"/>
        <v>no</v>
      </c>
      <c r="Q1867" s="23" t="str" cm="1">
        <f t="array" aca="1" ref="Q1867" ca="1">_xlfn.IFS(J1867="no","no",$B$10="si","si")</f>
        <v>si</v>
      </c>
    </row>
    <row r="1868" spans="1:17" x14ac:dyDescent="0.3">
      <c r="A1868" s="61" t="s">
        <v>7511</v>
      </c>
      <c r="B1868" s="224" t="s">
        <v>44</v>
      </c>
      <c r="C1868" s="225" t="s">
        <v>7512</v>
      </c>
      <c r="D1868" s="38" t="s">
        <v>57</v>
      </c>
      <c r="E1868" s="58" t="s">
        <v>7513</v>
      </c>
      <c r="F1868" s="38" t="s">
        <v>204</v>
      </c>
      <c r="G1868" s="39" t="s">
        <v>7514</v>
      </c>
      <c r="H1868" s="40">
        <v>44455</v>
      </c>
      <c r="I1868" s="41">
        <f>Table16[[#This Row],[Fecha 
de 
expedición]]+1461</f>
        <v>45916</v>
      </c>
      <c r="J1868" s="244" t="str">
        <f t="shared" ca="1" si="88"/>
        <v>si</v>
      </c>
      <c r="K1868" s="8" t="str">
        <f t="shared" ca="1" si="90"/>
        <v/>
      </c>
      <c r="L1868" s="8"/>
      <c r="M1868" s="8" t="str">
        <f t="shared" ca="1" si="89"/>
        <v>no</v>
      </c>
      <c r="Q1868" s="23" t="str" cm="1">
        <f t="array" aca="1" ref="Q1868" ca="1">_xlfn.IFS(J1868="no","no",$B$10="si","si")</f>
        <v>si</v>
      </c>
    </row>
    <row r="1869" spans="1:17" x14ac:dyDescent="0.3">
      <c r="A1869" s="61" t="s">
        <v>7515</v>
      </c>
      <c r="B1869" s="224" t="s">
        <v>44</v>
      </c>
      <c r="C1869" s="225" t="s">
        <v>7516</v>
      </c>
      <c r="D1869" s="38" t="s">
        <v>57</v>
      </c>
      <c r="E1869" s="58" t="s">
        <v>7517</v>
      </c>
      <c r="F1869" s="38" t="s">
        <v>299</v>
      </c>
      <c r="G1869" s="39" t="s">
        <v>7518</v>
      </c>
      <c r="H1869" s="40">
        <v>44455</v>
      </c>
      <c r="I1869" s="41">
        <f>Table16[[#This Row],[Fecha 
de 
expedición]]+1461</f>
        <v>45916</v>
      </c>
      <c r="J1869" s="244" t="str">
        <f t="shared" ca="1" si="88"/>
        <v>si</v>
      </c>
      <c r="K1869" s="8" t="str">
        <f t="shared" ca="1" si="90"/>
        <v/>
      </c>
      <c r="L1869" s="8"/>
      <c r="M1869" s="8" t="str">
        <f t="shared" ca="1" si="89"/>
        <v>no</v>
      </c>
      <c r="Q1869" s="23" t="str" cm="1">
        <f t="array" aca="1" ref="Q1869" ca="1">_xlfn.IFS(J1869="no","no",$B$10="si","si")</f>
        <v>si</v>
      </c>
    </row>
    <row r="1870" spans="1:17" x14ac:dyDescent="0.3">
      <c r="A1870" s="61" t="s">
        <v>7519</v>
      </c>
      <c r="B1870" s="224" t="s">
        <v>44</v>
      </c>
      <c r="C1870" s="225" t="s">
        <v>7520</v>
      </c>
      <c r="D1870" s="38" t="s">
        <v>57</v>
      </c>
      <c r="E1870" s="58" t="s">
        <v>7521</v>
      </c>
      <c r="F1870" s="38" t="s">
        <v>606</v>
      </c>
      <c r="G1870" s="39" t="s">
        <v>7522</v>
      </c>
      <c r="H1870" s="40">
        <v>44455</v>
      </c>
      <c r="I1870" s="41">
        <f>Table16[[#This Row],[Fecha 
de 
expedición]]+1461</f>
        <v>45916</v>
      </c>
      <c r="J1870" s="244" t="str">
        <f t="shared" ca="1" si="88"/>
        <v>si</v>
      </c>
      <c r="K1870" s="8" t="str">
        <f t="shared" ca="1" si="90"/>
        <v/>
      </c>
      <c r="L1870" s="8"/>
      <c r="M1870" s="8" t="str">
        <f t="shared" ca="1" si="89"/>
        <v>no</v>
      </c>
      <c r="Q1870" s="23" t="str" cm="1">
        <f t="array" aca="1" ref="Q1870" ca="1">_xlfn.IFS(J1870="no","no",$B$10="si","si")</f>
        <v>si</v>
      </c>
    </row>
    <row r="1871" spans="1:17" x14ac:dyDescent="0.3">
      <c r="A1871" s="61" t="s">
        <v>7523</v>
      </c>
      <c r="B1871" s="224" t="s">
        <v>44</v>
      </c>
      <c r="C1871" s="225" t="s">
        <v>7524</v>
      </c>
      <c r="D1871" s="38" t="s">
        <v>57</v>
      </c>
      <c r="E1871" s="58" t="s">
        <v>7525</v>
      </c>
      <c r="F1871" s="38" t="s">
        <v>53</v>
      </c>
      <c r="G1871" s="39" t="s">
        <v>7526</v>
      </c>
      <c r="H1871" s="40">
        <v>44455</v>
      </c>
      <c r="I1871" s="41">
        <f>Table16[[#This Row],[Fecha 
de 
expedición]]+1461</f>
        <v>45916</v>
      </c>
      <c r="J1871" s="244" t="str">
        <f t="shared" ca="1" si="88"/>
        <v>si</v>
      </c>
      <c r="K1871" s="8" t="str">
        <f t="shared" ca="1" si="90"/>
        <v/>
      </c>
      <c r="L1871" s="8"/>
      <c r="M1871" s="8" t="str">
        <f t="shared" ca="1" si="89"/>
        <v>no</v>
      </c>
      <c r="Q1871" s="23" t="str" cm="1">
        <f t="array" aca="1" ref="Q1871" ca="1">_xlfn.IFS(J1871="no","no",$B$10="si","si")</f>
        <v>si</v>
      </c>
    </row>
    <row r="1872" spans="1:17" x14ac:dyDescent="0.3">
      <c r="A1872" s="61" t="s">
        <v>7527</v>
      </c>
      <c r="B1872" s="224" t="s">
        <v>44</v>
      </c>
      <c r="C1872" s="225" t="s">
        <v>7528</v>
      </c>
      <c r="D1872" s="38" t="s">
        <v>57</v>
      </c>
      <c r="E1872" s="58" t="s">
        <v>7529</v>
      </c>
      <c r="F1872" s="38" t="s">
        <v>109</v>
      </c>
      <c r="G1872" s="39" t="s">
        <v>7530</v>
      </c>
      <c r="H1872" s="40">
        <v>44455</v>
      </c>
      <c r="I1872" s="41">
        <f>Table16[[#This Row],[Fecha 
de 
expedición]]+1461</f>
        <v>45916</v>
      </c>
      <c r="J1872" s="244" t="str">
        <f t="shared" ca="1" si="88"/>
        <v>si</v>
      </c>
      <c r="K1872" s="8" t="str">
        <f t="shared" ca="1" si="90"/>
        <v/>
      </c>
      <c r="L1872" s="8"/>
      <c r="M1872" s="8" t="str">
        <f t="shared" ca="1" si="89"/>
        <v>no</v>
      </c>
      <c r="Q1872" s="23" t="str" cm="1">
        <f t="array" aca="1" ref="Q1872" ca="1">_xlfn.IFS(J1872="no","no",$B$10="si","si")</f>
        <v>si</v>
      </c>
    </row>
    <row r="1873" spans="1:17" x14ac:dyDescent="0.3">
      <c r="A1873" s="61" t="s">
        <v>7531</v>
      </c>
      <c r="B1873" s="224" t="s">
        <v>44</v>
      </c>
      <c r="C1873" s="225" t="s">
        <v>7532</v>
      </c>
      <c r="D1873" s="38" t="s">
        <v>57</v>
      </c>
      <c r="E1873" s="58" t="s">
        <v>7533</v>
      </c>
      <c r="F1873" s="38" t="s">
        <v>237</v>
      </c>
      <c r="G1873" s="39" t="s">
        <v>7534</v>
      </c>
      <c r="H1873" s="40">
        <v>44455</v>
      </c>
      <c r="I1873" s="41">
        <f>Table16[[#This Row],[Fecha 
de 
expedición]]+1461</f>
        <v>45916</v>
      </c>
      <c r="J1873" s="244" t="str">
        <f t="shared" ref="J1873:J1936" ca="1" si="91">IF(I1873&gt;=TODAY(),"si","no")</f>
        <v>si</v>
      </c>
      <c r="K1873" s="8" t="str">
        <f t="shared" ca="1" si="90"/>
        <v/>
      </c>
      <c r="L1873" s="8"/>
      <c r="M1873" s="8" t="str">
        <f t="shared" ref="M1873:M1936" ca="1" si="92">IF(AND(J1873="no",$B$10="si"),"si","no")</f>
        <v>no</v>
      </c>
      <c r="Q1873" s="23" t="str" cm="1">
        <f t="array" aca="1" ref="Q1873" ca="1">_xlfn.IFS(J1873="no","no",$B$10="si","si")</f>
        <v>si</v>
      </c>
    </row>
    <row r="1874" spans="1:17" x14ac:dyDescent="0.3">
      <c r="A1874" s="61" t="s">
        <v>7535</v>
      </c>
      <c r="B1874" s="224" t="s">
        <v>44</v>
      </c>
      <c r="C1874" s="225" t="s">
        <v>7536</v>
      </c>
      <c r="D1874" s="38" t="s">
        <v>57</v>
      </c>
      <c r="E1874" s="58" t="s">
        <v>7537</v>
      </c>
      <c r="F1874" s="38" t="s">
        <v>155</v>
      </c>
      <c r="G1874" s="39" t="s">
        <v>7538</v>
      </c>
      <c r="H1874" s="40">
        <v>44455</v>
      </c>
      <c r="I1874" s="41">
        <f>Table16[[#This Row],[Fecha 
de 
expedición]]+1461</f>
        <v>45916</v>
      </c>
      <c r="J1874" s="244" t="str">
        <f t="shared" ca="1" si="91"/>
        <v>si</v>
      </c>
      <c r="K1874" s="8" t="str">
        <f t="shared" ca="1" si="90"/>
        <v/>
      </c>
      <c r="L1874" s="8"/>
      <c r="M1874" s="8" t="str">
        <f t="shared" ca="1" si="92"/>
        <v>no</v>
      </c>
      <c r="Q1874" s="23" t="str" cm="1">
        <f t="array" aca="1" ref="Q1874" ca="1">_xlfn.IFS(J1874="no","no",$B$10="si","si")</f>
        <v>si</v>
      </c>
    </row>
    <row r="1875" spans="1:17" x14ac:dyDescent="0.3">
      <c r="A1875" s="61" t="s">
        <v>7539</v>
      </c>
      <c r="B1875" s="224" t="s">
        <v>44</v>
      </c>
      <c r="C1875" s="225" t="s">
        <v>7540</v>
      </c>
      <c r="D1875" s="38" t="s">
        <v>57</v>
      </c>
      <c r="E1875" s="58" t="s">
        <v>7541</v>
      </c>
      <c r="F1875" s="38" t="s">
        <v>53</v>
      </c>
      <c r="G1875" s="39" t="s">
        <v>7542</v>
      </c>
      <c r="H1875" s="40">
        <v>44460</v>
      </c>
      <c r="I1875" s="41">
        <f>Table16[[#This Row],[Fecha 
de 
expedición]]+1461</f>
        <v>45921</v>
      </c>
      <c r="J1875" s="244" t="str">
        <f t="shared" ca="1" si="91"/>
        <v>si</v>
      </c>
      <c r="K1875" s="8" t="str">
        <f t="shared" ca="1" si="90"/>
        <v/>
      </c>
      <c r="L1875" s="8"/>
      <c r="M1875" s="8" t="str">
        <f t="shared" ca="1" si="92"/>
        <v>no</v>
      </c>
      <c r="Q1875" s="23" t="str" cm="1">
        <f t="array" aca="1" ref="Q1875" ca="1">_xlfn.IFS(J1875="no","no",$B$10="si","si")</f>
        <v>si</v>
      </c>
    </row>
    <row r="1876" spans="1:17" x14ac:dyDescent="0.3">
      <c r="A1876" s="61" t="s">
        <v>7543</v>
      </c>
      <c r="B1876" s="224" t="s">
        <v>44</v>
      </c>
      <c r="C1876" s="225" t="s">
        <v>7544</v>
      </c>
      <c r="D1876" s="38" t="s">
        <v>57</v>
      </c>
      <c r="E1876" s="58" t="s">
        <v>7545</v>
      </c>
      <c r="F1876" s="38" t="s">
        <v>619</v>
      </c>
      <c r="G1876" s="39" t="s">
        <v>7546</v>
      </c>
      <c r="H1876" s="40">
        <v>44460</v>
      </c>
      <c r="I1876" s="41">
        <f>Table16[[#This Row],[Fecha 
de 
expedición]]+1461</f>
        <v>45921</v>
      </c>
      <c r="J1876" s="244" t="str">
        <f t="shared" ca="1" si="91"/>
        <v>si</v>
      </c>
      <c r="K1876" s="8" t="str">
        <f t="shared" ca="1" si="90"/>
        <v/>
      </c>
      <c r="L1876" s="8"/>
      <c r="M1876" s="8" t="str">
        <f t="shared" ca="1" si="92"/>
        <v>no</v>
      </c>
      <c r="Q1876" s="23" t="str" cm="1">
        <f t="array" aca="1" ref="Q1876" ca="1">_xlfn.IFS(J1876="no","no",$B$10="si","si")</f>
        <v>si</v>
      </c>
    </row>
    <row r="1877" spans="1:17" x14ac:dyDescent="0.3">
      <c r="A1877" s="61" t="s">
        <v>7547</v>
      </c>
      <c r="B1877" s="224" t="s">
        <v>44</v>
      </c>
      <c r="C1877" s="225" t="s">
        <v>7548</v>
      </c>
      <c r="D1877" s="38" t="s">
        <v>57</v>
      </c>
      <c r="E1877" s="58" t="s">
        <v>7549</v>
      </c>
      <c r="F1877" s="38" t="s">
        <v>3010</v>
      </c>
      <c r="G1877" s="39" t="s">
        <v>7550</v>
      </c>
      <c r="H1877" s="40">
        <v>44460</v>
      </c>
      <c r="I1877" s="41">
        <f>Table16[[#This Row],[Fecha 
de 
expedición]]+1461</f>
        <v>45921</v>
      </c>
      <c r="J1877" s="244" t="str">
        <f t="shared" ca="1" si="91"/>
        <v>si</v>
      </c>
      <c r="K1877" s="8" t="str">
        <f t="shared" ca="1" si="90"/>
        <v/>
      </c>
      <c r="L1877" s="8"/>
      <c r="M1877" s="8" t="str">
        <f t="shared" ca="1" si="92"/>
        <v>no</v>
      </c>
      <c r="Q1877" s="23" t="str" cm="1">
        <f t="array" aca="1" ref="Q1877" ca="1">_xlfn.IFS(J1877="no","no",$B$10="si","si")</f>
        <v>si</v>
      </c>
    </row>
    <row r="1878" spans="1:17" x14ac:dyDescent="0.3">
      <c r="A1878" s="61" t="s">
        <v>7551</v>
      </c>
      <c r="B1878" s="224" t="s">
        <v>44</v>
      </c>
      <c r="C1878" s="225" t="s">
        <v>7552</v>
      </c>
      <c r="D1878" s="38" t="s">
        <v>57</v>
      </c>
      <c r="E1878" s="58" t="s">
        <v>7553</v>
      </c>
      <c r="F1878" s="38" t="s">
        <v>3010</v>
      </c>
      <c r="G1878" s="39" t="s">
        <v>7554</v>
      </c>
      <c r="H1878" s="40">
        <v>44460</v>
      </c>
      <c r="I1878" s="41">
        <f>Table16[[#This Row],[Fecha 
de 
expedición]]+1461</f>
        <v>45921</v>
      </c>
      <c r="J1878" s="244" t="str">
        <f t="shared" ca="1" si="91"/>
        <v>si</v>
      </c>
      <c r="K1878" s="8" t="str">
        <f t="shared" ca="1" si="90"/>
        <v/>
      </c>
      <c r="L1878" s="8"/>
      <c r="M1878" s="8" t="str">
        <f t="shared" ca="1" si="92"/>
        <v>no</v>
      </c>
      <c r="Q1878" s="23" t="str" cm="1">
        <f t="array" aca="1" ref="Q1878" ca="1">_xlfn.IFS(J1878="no","no",$B$10="si","si")</f>
        <v>si</v>
      </c>
    </row>
    <row r="1879" spans="1:17" x14ac:dyDescent="0.3">
      <c r="A1879" s="61" t="s">
        <v>7555</v>
      </c>
      <c r="B1879" s="224" t="s">
        <v>44</v>
      </c>
      <c r="C1879" s="225" t="s">
        <v>7556</v>
      </c>
      <c r="D1879" s="38" t="s">
        <v>57</v>
      </c>
      <c r="E1879" s="58" t="s">
        <v>7557</v>
      </c>
      <c r="F1879" s="38" t="s">
        <v>466</v>
      </c>
      <c r="G1879" s="39" t="s">
        <v>7558</v>
      </c>
      <c r="H1879" s="40">
        <v>44463</v>
      </c>
      <c r="I1879" s="41">
        <f>Table16[[#This Row],[Fecha 
de 
expedición]]+1461</f>
        <v>45924</v>
      </c>
      <c r="J1879" s="244" t="str">
        <f t="shared" ca="1" si="91"/>
        <v>si</v>
      </c>
      <c r="K1879" s="8" t="str">
        <f t="shared" ca="1" si="90"/>
        <v/>
      </c>
      <c r="L1879" s="8"/>
      <c r="M1879" s="8" t="str">
        <f t="shared" ca="1" si="92"/>
        <v>no</v>
      </c>
      <c r="Q1879" s="23" t="str" cm="1">
        <f t="array" aca="1" ref="Q1879" ca="1">_xlfn.IFS(J1879="no","no",$B$10="si","si")</f>
        <v>si</v>
      </c>
    </row>
    <row r="1880" spans="1:17" x14ac:dyDescent="0.3">
      <c r="A1880" s="61" t="s">
        <v>7559</v>
      </c>
      <c r="B1880" s="224" t="s">
        <v>44</v>
      </c>
      <c r="C1880" s="225" t="s">
        <v>7560</v>
      </c>
      <c r="D1880" s="38" t="s">
        <v>46</v>
      </c>
      <c r="E1880" s="58" t="s">
        <v>7561</v>
      </c>
      <c r="F1880" s="38" t="s">
        <v>104</v>
      </c>
      <c r="G1880" s="39" t="s">
        <v>7562</v>
      </c>
      <c r="H1880" s="81">
        <v>44463</v>
      </c>
      <c r="I1880" s="84">
        <f>Table16[[#This Row],[Fecha 
de 
expedición]]+1461</f>
        <v>45924</v>
      </c>
      <c r="J1880" s="244" t="str">
        <f t="shared" ca="1" si="91"/>
        <v>si</v>
      </c>
      <c r="K1880" s="8" t="str">
        <f t="shared" ca="1" si="90"/>
        <v/>
      </c>
      <c r="L1880" s="8"/>
      <c r="M1880" s="8" t="str">
        <f t="shared" ca="1" si="92"/>
        <v>no</v>
      </c>
      <c r="Q1880" s="23" t="str" cm="1">
        <f t="array" aca="1" ref="Q1880" ca="1">_xlfn.IFS(J1880="no","no",$B$10="si","si")</f>
        <v>si</v>
      </c>
    </row>
    <row r="1881" spans="1:17" x14ac:dyDescent="0.3">
      <c r="A1881" s="61" t="s">
        <v>7563</v>
      </c>
      <c r="B1881" s="224" t="s">
        <v>44</v>
      </c>
      <c r="C1881" s="225" t="s">
        <v>7564</v>
      </c>
      <c r="D1881" s="186" t="s">
        <v>46</v>
      </c>
      <c r="E1881" s="58" t="s">
        <v>7565</v>
      </c>
      <c r="F1881" s="38" t="s">
        <v>1332</v>
      </c>
      <c r="G1881" s="39" t="s">
        <v>7566</v>
      </c>
      <c r="H1881" s="81">
        <v>44477</v>
      </c>
      <c r="I1881" s="41">
        <f>Table16[[#This Row],[Fecha 
de 
expedición]]+1461</f>
        <v>45938</v>
      </c>
      <c r="J1881" s="244" t="str">
        <f t="shared" ca="1" si="91"/>
        <v>si</v>
      </c>
      <c r="K1881" s="8" t="str">
        <f t="shared" ca="1" si="90"/>
        <v/>
      </c>
      <c r="L1881" s="8"/>
      <c r="M1881" s="8" t="str">
        <f t="shared" ca="1" si="92"/>
        <v>no</v>
      </c>
      <c r="Q1881" s="23" t="str" cm="1">
        <f t="array" aca="1" ref="Q1881" ca="1">_xlfn.IFS(J1881="no","no",$B$10="si","si")</f>
        <v>si</v>
      </c>
    </row>
    <row r="1882" spans="1:17" x14ac:dyDescent="0.3">
      <c r="A1882" s="61" t="s">
        <v>7567</v>
      </c>
      <c r="B1882" s="224" t="s">
        <v>44</v>
      </c>
      <c r="C1882" s="225" t="s">
        <v>7568</v>
      </c>
      <c r="D1882" s="186" t="s">
        <v>57</v>
      </c>
      <c r="E1882" s="58" t="s">
        <v>7569</v>
      </c>
      <c r="F1882" s="38" t="s">
        <v>7570</v>
      </c>
      <c r="G1882" s="39" t="s">
        <v>7571</v>
      </c>
      <c r="H1882" s="81">
        <v>44477</v>
      </c>
      <c r="I1882" s="41">
        <f>Table16[[#This Row],[Fecha 
de 
expedición]]+1461</f>
        <v>45938</v>
      </c>
      <c r="J1882" s="244" t="str">
        <f t="shared" ca="1" si="91"/>
        <v>si</v>
      </c>
      <c r="K1882" s="8" t="str">
        <f t="shared" ca="1" si="90"/>
        <v/>
      </c>
      <c r="L1882" s="8"/>
      <c r="M1882" s="8" t="str">
        <f t="shared" ca="1" si="92"/>
        <v>no</v>
      </c>
      <c r="Q1882" s="23" t="str" cm="1">
        <f t="array" aca="1" ref="Q1882" ca="1">_xlfn.IFS(J1882="no","no",$B$10="si","si")</f>
        <v>si</v>
      </c>
    </row>
    <row r="1883" spans="1:17" x14ac:dyDescent="0.3">
      <c r="A1883" s="61" t="s">
        <v>10312</v>
      </c>
      <c r="B1883" s="224" t="s">
        <v>44</v>
      </c>
      <c r="C1883" s="225" t="s">
        <v>7573</v>
      </c>
      <c r="D1883" s="186" t="s">
        <v>57</v>
      </c>
      <c r="E1883" s="58" t="s">
        <v>7574</v>
      </c>
      <c r="F1883" s="38" t="s">
        <v>294</v>
      </c>
      <c r="G1883" s="39" t="s">
        <v>7575</v>
      </c>
      <c r="H1883" s="81">
        <v>44477</v>
      </c>
      <c r="I1883" s="41">
        <f>Table16[[#This Row],[Fecha 
de 
expedición]]+1461</f>
        <v>45938</v>
      </c>
      <c r="J1883" s="244" t="str">
        <f t="shared" ca="1" si="91"/>
        <v>si</v>
      </c>
      <c r="K1883" s="8" t="str">
        <f t="shared" ca="1" si="90"/>
        <v/>
      </c>
      <c r="L1883" s="8"/>
      <c r="M1883" s="8" t="str">
        <f t="shared" ca="1" si="92"/>
        <v>no</v>
      </c>
      <c r="Q1883" s="23" t="str" cm="1">
        <f t="array" aca="1" ref="Q1883" ca="1">_xlfn.IFS(J1883="no","no",$B$10="si","si")</f>
        <v>si</v>
      </c>
    </row>
    <row r="1884" spans="1:17" x14ac:dyDescent="0.3">
      <c r="A1884" s="61" t="s">
        <v>7576</v>
      </c>
      <c r="B1884" s="224" t="s">
        <v>44</v>
      </c>
      <c r="C1884" s="225" t="s">
        <v>7577</v>
      </c>
      <c r="D1884" s="186" t="s">
        <v>57</v>
      </c>
      <c r="E1884" s="58" t="s">
        <v>7578</v>
      </c>
      <c r="F1884" s="38" t="s">
        <v>204</v>
      </c>
      <c r="G1884" s="39" t="s">
        <v>7579</v>
      </c>
      <c r="H1884" s="81">
        <v>44477</v>
      </c>
      <c r="I1884" s="41">
        <f>Table16[[#This Row],[Fecha 
de 
expedición]]+1461</f>
        <v>45938</v>
      </c>
      <c r="J1884" s="244" t="str">
        <f t="shared" ca="1" si="91"/>
        <v>si</v>
      </c>
      <c r="K1884" s="8" t="str">
        <f t="shared" ca="1" si="90"/>
        <v/>
      </c>
      <c r="L1884" s="8"/>
      <c r="M1884" s="8" t="str">
        <f t="shared" ca="1" si="92"/>
        <v>no</v>
      </c>
      <c r="Q1884" s="23" t="str" cm="1">
        <f t="array" aca="1" ref="Q1884" ca="1">_xlfn.IFS(J1884="no","no",$B$10="si","si")</f>
        <v>si</v>
      </c>
    </row>
    <row r="1885" spans="1:17" x14ac:dyDescent="0.3">
      <c r="A1885" s="61" t="s">
        <v>7580</v>
      </c>
      <c r="B1885" s="224" t="s">
        <v>44</v>
      </c>
      <c r="C1885" s="225" t="s">
        <v>7581</v>
      </c>
      <c r="D1885" s="186" t="s">
        <v>57</v>
      </c>
      <c r="E1885" s="58" t="s">
        <v>7582</v>
      </c>
      <c r="F1885" s="38" t="s">
        <v>150</v>
      </c>
      <c r="G1885" s="39" t="s">
        <v>7583</v>
      </c>
      <c r="H1885" s="81">
        <v>44477</v>
      </c>
      <c r="I1885" s="41">
        <f>Table16[[#This Row],[Fecha 
de 
expedición]]+1461</f>
        <v>45938</v>
      </c>
      <c r="J1885" s="244" t="str">
        <f t="shared" ca="1" si="91"/>
        <v>si</v>
      </c>
      <c r="K1885" s="8" t="str">
        <f t="shared" ca="1" si="90"/>
        <v/>
      </c>
      <c r="L1885" s="8"/>
      <c r="M1885" s="8" t="str">
        <f t="shared" ca="1" si="92"/>
        <v>no</v>
      </c>
      <c r="Q1885" s="23" t="str" cm="1">
        <f t="array" aca="1" ref="Q1885" ca="1">_xlfn.IFS(J1885="no","no",$B$10="si","si")</f>
        <v>si</v>
      </c>
    </row>
    <row r="1886" spans="1:17" x14ac:dyDescent="0.3">
      <c r="A1886" s="61" t="s">
        <v>7584</v>
      </c>
      <c r="B1886" s="224" t="s">
        <v>44</v>
      </c>
      <c r="C1886" s="225" t="s">
        <v>7585</v>
      </c>
      <c r="D1886" s="186" t="s">
        <v>57</v>
      </c>
      <c r="E1886" s="58" t="s">
        <v>7586</v>
      </c>
      <c r="F1886" s="38" t="s">
        <v>168</v>
      </c>
      <c r="G1886" s="39" t="s">
        <v>7587</v>
      </c>
      <c r="H1886" s="81">
        <v>44477</v>
      </c>
      <c r="I1886" s="41">
        <f>Table16[[#This Row],[Fecha 
de 
expedición]]+1461</f>
        <v>45938</v>
      </c>
      <c r="J1886" s="244" t="str">
        <f t="shared" ca="1" si="91"/>
        <v>si</v>
      </c>
      <c r="K1886" s="8" t="str">
        <f t="shared" ca="1" si="90"/>
        <v/>
      </c>
      <c r="L1886" s="8"/>
      <c r="M1886" s="8" t="str">
        <f t="shared" ca="1" si="92"/>
        <v>no</v>
      </c>
      <c r="Q1886" s="23" t="str" cm="1">
        <f t="array" aca="1" ref="Q1886" ca="1">_xlfn.IFS(J1886="no","no",$B$10="si","si")</f>
        <v>si</v>
      </c>
    </row>
    <row r="1887" spans="1:17" x14ac:dyDescent="0.3">
      <c r="A1887" s="61" t="s">
        <v>7588</v>
      </c>
      <c r="B1887" s="224" t="s">
        <v>44</v>
      </c>
      <c r="C1887" s="225" t="s">
        <v>7589</v>
      </c>
      <c r="D1887" s="186" t="s">
        <v>57</v>
      </c>
      <c r="E1887" s="58" t="s">
        <v>7590</v>
      </c>
      <c r="F1887" s="38" t="s">
        <v>508</v>
      </c>
      <c r="G1887" s="39" t="s">
        <v>7591</v>
      </c>
      <c r="H1887" s="81">
        <v>44477</v>
      </c>
      <c r="I1887" s="41">
        <f>Table16[[#This Row],[Fecha 
de 
expedición]]+1461</f>
        <v>45938</v>
      </c>
      <c r="J1887" s="244" t="str">
        <f t="shared" ca="1" si="91"/>
        <v>si</v>
      </c>
      <c r="K1887" s="8" t="str">
        <f t="shared" ref="K1887:K1950" ca="1" si="93">IF(ABS(_xlfn.DAYS(TODAY(),I1887))&lt;$B$9,"Debe renovar licencia luego de curso de 8 horas","")</f>
        <v/>
      </c>
      <c r="L1887" s="8"/>
      <c r="M1887" s="8" t="str">
        <f t="shared" ca="1" si="92"/>
        <v>no</v>
      </c>
      <c r="Q1887" s="23" t="str" cm="1">
        <f t="array" aca="1" ref="Q1887" ca="1">_xlfn.IFS(J1887="no","no",$B$10="si","si")</f>
        <v>si</v>
      </c>
    </row>
    <row r="1888" spans="1:17" x14ac:dyDescent="0.3">
      <c r="A1888" s="61" t="s">
        <v>7592</v>
      </c>
      <c r="B1888" s="224" t="s">
        <v>44</v>
      </c>
      <c r="C1888" s="225" t="s">
        <v>7593</v>
      </c>
      <c r="D1888" s="38" t="s">
        <v>57</v>
      </c>
      <c r="E1888" s="235" t="s">
        <v>7594</v>
      </c>
      <c r="F1888" s="38" t="s">
        <v>1393</v>
      </c>
      <c r="G1888" s="39" t="s">
        <v>7595</v>
      </c>
      <c r="H1888" s="81">
        <v>44487</v>
      </c>
      <c r="I1888" s="41">
        <f>Table16[[#This Row],[Fecha 
de 
expedición]]+1461</f>
        <v>45948</v>
      </c>
      <c r="J1888" s="244" t="str">
        <f t="shared" ca="1" si="91"/>
        <v>si</v>
      </c>
      <c r="K1888" s="8" t="str">
        <f t="shared" ca="1" si="93"/>
        <v/>
      </c>
      <c r="L1888" s="8"/>
      <c r="M1888" s="8" t="str">
        <f t="shared" ca="1" si="92"/>
        <v>no</v>
      </c>
      <c r="Q1888" s="23" t="str" cm="1">
        <f t="array" aca="1" ref="Q1888" ca="1">_xlfn.IFS(J1888="no","no",$B$10="si","si")</f>
        <v>si</v>
      </c>
    </row>
    <row r="1889" spans="1:17" x14ac:dyDescent="0.3">
      <c r="A1889" s="61" t="s">
        <v>7596</v>
      </c>
      <c r="B1889" s="224" t="s">
        <v>44</v>
      </c>
      <c r="C1889" s="225" t="s">
        <v>7597</v>
      </c>
      <c r="D1889" s="38" t="s">
        <v>57</v>
      </c>
      <c r="E1889" s="235" t="s">
        <v>7598</v>
      </c>
      <c r="F1889" s="38" t="s">
        <v>678</v>
      </c>
      <c r="G1889" s="39" t="s">
        <v>7599</v>
      </c>
      <c r="H1889" s="81">
        <v>44487</v>
      </c>
      <c r="I1889" s="41">
        <f>Table16[[#This Row],[Fecha 
de 
expedición]]+1461</f>
        <v>45948</v>
      </c>
      <c r="J1889" s="244" t="str">
        <f t="shared" ca="1" si="91"/>
        <v>si</v>
      </c>
      <c r="K1889" s="8" t="str">
        <f t="shared" ca="1" si="93"/>
        <v/>
      </c>
      <c r="L1889" s="8"/>
      <c r="M1889" s="8" t="str">
        <f t="shared" ca="1" si="92"/>
        <v>no</v>
      </c>
      <c r="Q1889" s="23" t="str" cm="1">
        <f t="array" aca="1" ref="Q1889" ca="1">_xlfn.IFS(J1889="no","no",$B$10="si","si")</f>
        <v>si</v>
      </c>
    </row>
    <row r="1890" spans="1:17" x14ac:dyDescent="0.3">
      <c r="A1890" s="61" t="s">
        <v>7600</v>
      </c>
      <c r="B1890" s="224" t="s">
        <v>44</v>
      </c>
      <c r="C1890" s="225" t="s">
        <v>7601</v>
      </c>
      <c r="D1890" s="38" t="s">
        <v>57</v>
      </c>
      <c r="E1890" s="235" t="s">
        <v>7602</v>
      </c>
      <c r="F1890" s="38" t="s">
        <v>94</v>
      </c>
      <c r="G1890" s="39" t="s">
        <v>7603</v>
      </c>
      <c r="H1890" s="81">
        <v>44487</v>
      </c>
      <c r="I1890" s="41">
        <f>Table16[[#This Row],[Fecha 
de 
expedición]]+1461</f>
        <v>45948</v>
      </c>
      <c r="J1890" s="244" t="str">
        <f t="shared" ca="1" si="91"/>
        <v>si</v>
      </c>
      <c r="K1890" s="8" t="str">
        <f t="shared" ca="1" si="93"/>
        <v/>
      </c>
      <c r="L1890" s="8"/>
      <c r="M1890" s="8" t="str">
        <f t="shared" ca="1" si="92"/>
        <v>no</v>
      </c>
      <c r="Q1890" s="23" t="str" cm="1">
        <f t="array" aca="1" ref="Q1890" ca="1">_xlfn.IFS(J1890="no","no",$B$10="si","si")</f>
        <v>si</v>
      </c>
    </row>
    <row r="1891" spans="1:17" x14ac:dyDescent="0.3">
      <c r="A1891" s="61" t="s">
        <v>7604</v>
      </c>
      <c r="B1891" s="224" t="s">
        <v>44</v>
      </c>
      <c r="C1891" s="225" t="s">
        <v>7605</v>
      </c>
      <c r="D1891" s="38" t="s">
        <v>57</v>
      </c>
      <c r="E1891" s="235" t="s">
        <v>7606</v>
      </c>
      <c r="F1891" s="38" t="s">
        <v>560</v>
      </c>
      <c r="G1891" s="39" t="s">
        <v>7607</v>
      </c>
      <c r="H1891" s="81">
        <v>44487</v>
      </c>
      <c r="I1891" s="41">
        <f>Table16[[#This Row],[Fecha 
de 
expedición]]+1461</f>
        <v>45948</v>
      </c>
      <c r="J1891" s="244" t="str">
        <f t="shared" ca="1" si="91"/>
        <v>si</v>
      </c>
      <c r="K1891" s="8" t="str">
        <f t="shared" ca="1" si="93"/>
        <v/>
      </c>
      <c r="L1891" s="8"/>
      <c r="M1891" s="8" t="str">
        <f t="shared" ca="1" si="92"/>
        <v>no</v>
      </c>
      <c r="Q1891" s="23" t="str" cm="1">
        <f t="array" aca="1" ref="Q1891" ca="1">_xlfn.IFS(J1891="no","no",$B$10="si","si")</f>
        <v>si</v>
      </c>
    </row>
    <row r="1892" spans="1:17" x14ac:dyDescent="0.3">
      <c r="A1892" s="61" t="s">
        <v>7608</v>
      </c>
      <c r="B1892" s="224" t="s">
        <v>44</v>
      </c>
      <c r="C1892" s="225" t="s">
        <v>7609</v>
      </c>
      <c r="D1892" s="38" t="s">
        <v>57</v>
      </c>
      <c r="E1892" s="235" t="s">
        <v>7610</v>
      </c>
      <c r="F1892" s="38" t="s">
        <v>508</v>
      </c>
      <c r="G1892" s="39" t="s">
        <v>7611</v>
      </c>
      <c r="H1892" s="81">
        <v>44487</v>
      </c>
      <c r="I1892" s="84">
        <f>Table16[[#This Row],[Fecha 
de 
expedición]]+1461</f>
        <v>45948</v>
      </c>
      <c r="J1892" s="244" t="str">
        <f t="shared" ca="1" si="91"/>
        <v>si</v>
      </c>
      <c r="K1892" s="8" t="str">
        <f t="shared" ca="1" si="93"/>
        <v/>
      </c>
      <c r="L1892" s="8"/>
      <c r="M1892" s="8" t="str">
        <f t="shared" ca="1" si="92"/>
        <v>no</v>
      </c>
      <c r="Q1892" s="23" t="str" cm="1">
        <f t="array" aca="1" ref="Q1892" ca="1">_xlfn.IFS(J1892="no","no",$B$10="si","si")</f>
        <v>si</v>
      </c>
    </row>
    <row r="1893" spans="1:17" x14ac:dyDescent="0.3">
      <c r="A1893" s="61" t="s">
        <v>7612</v>
      </c>
      <c r="B1893" s="224" t="s">
        <v>44</v>
      </c>
      <c r="C1893" s="225" t="s">
        <v>7613</v>
      </c>
      <c r="D1893" s="38" t="s">
        <v>57</v>
      </c>
      <c r="E1893" s="235" t="s">
        <v>7614</v>
      </c>
      <c r="F1893" s="38" t="s">
        <v>299</v>
      </c>
      <c r="G1893" s="39" t="s">
        <v>7615</v>
      </c>
      <c r="H1893" s="81">
        <v>44487</v>
      </c>
      <c r="I1893" s="84">
        <f>Table16[[#This Row],[Fecha 
de 
expedición]]+1461</f>
        <v>45948</v>
      </c>
      <c r="J1893" s="244" t="str">
        <f t="shared" ca="1" si="91"/>
        <v>si</v>
      </c>
      <c r="K1893" s="8" t="str">
        <f t="shared" ca="1" si="93"/>
        <v/>
      </c>
      <c r="L1893" s="8"/>
      <c r="M1893" s="8" t="str">
        <f t="shared" ca="1" si="92"/>
        <v>no</v>
      </c>
      <c r="Q1893" s="23" t="str" cm="1">
        <f t="array" aca="1" ref="Q1893" ca="1">_xlfn.IFS(J1893="no","no",$B$10="si","si")</f>
        <v>si</v>
      </c>
    </row>
    <row r="1894" spans="1:17" x14ac:dyDescent="0.3">
      <c r="A1894" s="61" t="s">
        <v>7616</v>
      </c>
      <c r="B1894" s="224" t="s">
        <v>44</v>
      </c>
      <c r="C1894" s="225" t="s">
        <v>7617</v>
      </c>
      <c r="D1894" s="38" t="s">
        <v>57</v>
      </c>
      <c r="E1894" s="235" t="s">
        <v>7618</v>
      </c>
      <c r="F1894" s="38" t="s">
        <v>443</v>
      </c>
      <c r="G1894" s="39" t="s">
        <v>7619</v>
      </c>
      <c r="H1894" s="81">
        <v>44487</v>
      </c>
      <c r="I1894" s="84">
        <f>Table16[[#This Row],[Fecha 
de 
expedición]]+1461</f>
        <v>45948</v>
      </c>
      <c r="J1894" s="244" t="str">
        <f t="shared" ca="1" si="91"/>
        <v>si</v>
      </c>
      <c r="K1894" s="8" t="str">
        <f t="shared" ca="1" si="93"/>
        <v/>
      </c>
      <c r="L1894" s="8"/>
      <c r="M1894" s="8" t="str">
        <f t="shared" ca="1" si="92"/>
        <v>no</v>
      </c>
      <c r="Q1894" s="23" t="str" cm="1">
        <f t="array" aca="1" ref="Q1894" ca="1">_xlfn.IFS(J1894="no","no",$B$10="si","si")</f>
        <v>si</v>
      </c>
    </row>
    <row r="1895" spans="1:17" x14ac:dyDescent="0.3">
      <c r="A1895" s="61" t="s">
        <v>7620</v>
      </c>
      <c r="B1895" s="224" t="s">
        <v>44</v>
      </c>
      <c r="C1895" s="225" t="s">
        <v>7621</v>
      </c>
      <c r="D1895" s="38" t="s">
        <v>57</v>
      </c>
      <c r="E1895" s="235" t="s">
        <v>7622</v>
      </c>
      <c r="F1895" s="38" t="s">
        <v>155</v>
      </c>
      <c r="G1895" s="39" t="s">
        <v>7623</v>
      </c>
      <c r="H1895" s="81">
        <v>44487</v>
      </c>
      <c r="I1895" s="84">
        <f>Table16[[#This Row],[Fecha 
de 
expedición]]+1461</f>
        <v>45948</v>
      </c>
      <c r="J1895" s="244" t="str">
        <f t="shared" ca="1" si="91"/>
        <v>si</v>
      </c>
      <c r="K1895" s="8" t="str">
        <f t="shared" ca="1" si="93"/>
        <v/>
      </c>
      <c r="L1895" s="8"/>
      <c r="M1895" s="8" t="str">
        <f t="shared" ca="1" si="92"/>
        <v>no</v>
      </c>
      <c r="Q1895" s="23" t="str" cm="1">
        <f t="array" aca="1" ref="Q1895" ca="1">_xlfn.IFS(J1895="no","no",$B$10="si","si")</f>
        <v>si</v>
      </c>
    </row>
    <row r="1896" spans="1:17" x14ac:dyDescent="0.3">
      <c r="A1896" s="61" t="s">
        <v>7624</v>
      </c>
      <c r="B1896" s="224" t="s">
        <v>44</v>
      </c>
      <c r="C1896" s="225" t="s">
        <v>7625</v>
      </c>
      <c r="D1896" s="38" t="s">
        <v>57</v>
      </c>
      <c r="E1896" s="235" t="s">
        <v>7626</v>
      </c>
      <c r="F1896" s="38" t="s">
        <v>448</v>
      </c>
      <c r="G1896" s="39" t="s">
        <v>7627</v>
      </c>
      <c r="H1896" s="81">
        <v>44487</v>
      </c>
      <c r="I1896" s="84">
        <f>Table16[[#This Row],[Fecha 
de 
expedición]]+1461</f>
        <v>45948</v>
      </c>
      <c r="J1896" s="244" t="str">
        <f t="shared" ca="1" si="91"/>
        <v>si</v>
      </c>
      <c r="K1896" s="8" t="str">
        <f t="shared" ca="1" si="93"/>
        <v/>
      </c>
      <c r="L1896" s="8"/>
      <c r="M1896" s="8" t="str">
        <f t="shared" ca="1" si="92"/>
        <v>no</v>
      </c>
      <c r="Q1896" s="23" t="str" cm="1">
        <f t="array" aca="1" ref="Q1896" ca="1">_xlfn.IFS(J1896="no","no",$B$10="si","si")</f>
        <v>si</v>
      </c>
    </row>
    <row r="1897" spans="1:17" x14ac:dyDescent="0.3">
      <c r="A1897" s="61" t="s">
        <v>7628</v>
      </c>
      <c r="B1897" s="224" t="s">
        <v>44</v>
      </c>
      <c r="C1897" s="225" t="s">
        <v>7629</v>
      </c>
      <c r="D1897" s="38" t="s">
        <v>57</v>
      </c>
      <c r="E1897" s="235" t="s">
        <v>7630</v>
      </c>
      <c r="F1897" s="38" t="s">
        <v>84</v>
      </c>
      <c r="G1897" s="39" t="s">
        <v>7631</v>
      </c>
      <c r="H1897" s="81">
        <v>44487</v>
      </c>
      <c r="I1897" s="84">
        <f>Table16[[#This Row],[Fecha 
de 
expedición]]+1461</f>
        <v>45948</v>
      </c>
      <c r="J1897" s="244" t="str">
        <f t="shared" ca="1" si="91"/>
        <v>si</v>
      </c>
      <c r="K1897" s="8" t="str">
        <f t="shared" ca="1" si="93"/>
        <v/>
      </c>
      <c r="L1897" s="8"/>
      <c r="M1897" s="8" t="str">
        <f t="shared" ca="1" si="92"/>
        <v>no</v>
      </c>
      <c r="Q1897" s="23" t="str" cm="1">
        <f t="array" aca="1" ref="Q1897" ca="1">_xlfn.IFS(J1897="no","no",$B$10="si","si")</f>
        <v>si</v>
      </c>
    </row>
    <row r="1898" spans="1:17" x14ac:dyDescent="0.3">
      <c r="A1898" s="61" t="s">
        <v>7632</v>
      </c>
      <c r="B1898" s="224" t="s">
        <v>44</v>
      </c>
      <c r="C1898" s="225" t="s">
        <v>7633</v>
      </c>
      <c r="D1898" s="38" t="s">
        <v>57</v>
      </c>
      <c r="E1898" s="235" t="s">
        <v>7634</v>
      </c>
      <c r="F1898" s="38" t="s">
        <v>844</v>
      </c>
      <c r="G1898" s="39" t="s">
        <v>7635</v>
      </c>
      <c r="H1898" s="81">
        <v>44487</v>
      </c>
      <c r="I1898" s="84">
        <f>Table16[[#This Row],[Fecha 
de 
expedición]]+1461</f>
        <v>45948</v>
      </c>
      <c r="J1898" s="244" t="str">
        <f t="shared" ca="1" si="91"/>
        <v>si</v>
      </c>
      <c r="K1898" s="8" t="str">
        <f t="shared" ca="1" si="93"/>
        <v/>
      </c>
      <c r="L1898" s="8"/>
      <c r="M1898" s="8" t="str">
        <f t="shared" ca="1" si="92"/>
        <v>no</v>
      </c>
      <c r="Q1898" s="23" t="str" cm="1">
        <f t="array" aca="1" ref="Q1898" ca="1">_xlfn.IFS(J1898="no","no",$B$10="si","si")</f>
        <v>si</v>
      </c>
    </row>
    <row r="1899" spans="1:17" x14ac:dyDescent="0.3">
      <c r="A1899" s="61" t="s">
        <v>7636</v>
      </c>
      <c r="B1899" s="224" t="s">
        <v>44</v>
      </c>
      <c r="C1899" s="225" t="s">
        <v>7637</v>
      </c>
      <c r="D1899" s="38" t="s">
        <v>57</v>
      </c>
      <c r="E1899" s="235" t="s">
        <v>7638</v>
      </c>
      <c r="F1899" s="38" t="s">
        <v>204</v>
      </c>
      <c r="G1899" s="39" t="s">
        <v>7639</v>
      </c>
      <c r="H1899" s="81">
        <v>44488</v>
      </c>
      <c r="I1899" s="84">
        <f>Table16[[#This Row],[Fecha 
de 
expedición]]+1461</f>
        <v>45949</v>
      </c>
      <c r="J1899" s="244" t="str">
        <f t="shared" ca="1" si="91"/>
        <v>si</v>
      </c>
      <c r="K1899" s="8" t="str">
        <f t="shared" ca="1" si="93"/>
        <v/>
      </c>
      <c r="L1899" s="8"/>
      <c r="M1899" s="8" t="str">
        <f t="shared" ca="1" si="92"/>
        <v>no</v>
      </c>
      <c r="Q1899" s="23" t="str" cm="1">
        <f t="array" aca="1" ref="Q1899" ca="1">_xlfn.IFS(J1899="no","no",$B$10="si","si")</f>
        <v>si</v>
      </c>
    </row>
    <row r="1900" spans="1:17" x14ac:dyDescent="0.3">
      <c r="A1900" s="61" t="s">
        <v>7640</v>
      </c>
      <c r="B1900" s="224" t="s">
        <v>44</v>
      </c>
      <c r="C1900" s="225" t="s">
        <v>7641</v>
      </c>
      <c r="D1900" s="38" t="s">
        <v>57</v>
      </c>
      <c r="E1900" s="235" t="s">
        <v>7642</v>
      </c>
      <c r="F1900" s="38" t="s">
        <v>443</v>
      </c>
      <c r="G1900" s="39" t="s">
        <v>7643</v>
      </c>
      <c r="H1900" s="81">
        <v>44491</v>
      </c>
      <c r="I1900" s="84">
        <f>Table16[[#This Row],[Fecha 
de 
expedición]]+1461</f>
        <v>45952</v>
      </c>
      <c r="J1900" s="244" t="str">
        <f t="shared" ca="1" si="91"/>
        <v>si</v>
      </c>
      <c r="K1900" s="8" t="str">
        <f t="shared" ca="1" si="93"/>
        <v/>
      </c>
      <c r="L1900" s="8"/>
      <c r="M1900" s="8" t="str">
        <f t="shared" ca="1" si="92"/>
        <v>no</v>
      </c>
      <c r="Q1900" s="23" t="str" cm="1">
        <f t="array" aca="1" ref="Q1900" ca="1">_xlfn.IFS(J1900="no","no",$B$10="si","si")</f>
        <v>si</v>
      </c>
    </row>
    <row r="1901" spans="1:17" x14ac:dyDescent="0.3">
      <c r="A1901" s="61" t="s">
        <v>7644</v>
      </c>
      <c r="B1901" s="224" t="s">
        <v>44</v>
      </c>
      <c r="C1901" s="225" t="s">
        <v>7645</v>
      </c>
      <c r="D1901" s="38" t="s">
        <v>57</v>
      </c>
      <c r="E1901" s="235" t="s">
        <v>7646</v>
      </c>
      <c r="F1901" s="38" t="s">
        <v>155</v>
      </c>
      <c r="G1901" s="39" t="s">
        <v>7647</v>
      </c>
      <c r="H1901" s="81">
        <v>44491</v>
      </c>
      <c r="I1901" s="84">
        <f>Table16[[#This Row],[Fecha 
de 
expedición]]+1461</f>
        <v>45952</v>
      </c>
      <c r="J1901" s="244" t="str">
        <f t="shared" ca="1" si="91"/>
        <v>si</v>
      </c>
      <c r="K1901" s="8" t="str">
        <f t="shared" ca="1" si="93"/>
        <v/>
      </c>
      <c r="L1901" s="8"/>
      <c r="M1901" s="8" t="str">
        <f t="shared" ca="1" si="92"/>
        <v>no</v>
      </c>
      <c r="Q1901" s="23" t="str" cm="1">
        <f t="array" aca="1" ref="Q1901" ca="1">_xlfn.IFS(J1901="no","no",$B$10="si","si")</f>
        <v>si</v>
      </c>
    </row>
    <row r="1902" spans="1:17" x14ac:dyDescent="0.3">
      <c r="A1902" s="61" t="s">
        <v>7648</v>
      </c>
      <c r="B1902" s="224" t="s">
        <v>44</v>
      </c>
      <c r="C1902" s="225" t="s">
        <v>7649</v>
      </c>
      <c r="D1902" s="38" t="s">
        <v>46</v>
      </c>
      <c r="E1902" s="235" t="s">
        <v>7650</v>
      </c>
      <c r="F1902" s="38" t="s">
        <v>168</v>
      </c>
      <c r="G1902" s="39" t="s">
        <v>7651</v>
      </c>
      <c r="H1902" s="81">
        <v>44491</v>
      </c>
      <c r="I1902" s="84">
        <f>Table16[[#This Row],[Fecha 
de 
expedición]]+1461</f>
        <v>45952</v>
      </c>
      <c r="J1902" s="244" t="str">
        <f t="shared" ca="1" si="91"/>
        <v>si</v>
      </c>
      <c r="K1902" s="8" t="str">
        <f t="shared" ca="1" si="93"/>
        <v/>
      </c>
      <c r="L1902" s="8"/>
      <c r="M1902" s="8" t="str">
        <f t="shared" ca="1" si="92"/>
        <v>no</v>
      </c>
      <c r="Q1902" s="23" t="str" cm="1">
        <f t="array" aca="1" ref="Q1902" ca="1">_xlfn.IFS(J1902="no","no",$B$10="si","si")</f>
        <v>si</v>
      </c>
    </row>
    <row r="1903" spans="1:17" x14ac:dyDescent="0.3">
      <c r="A1903" s="61" t="s">
        <v>7652</v>
      </c>
      <c r="B1903" s="224" t="s">
        <v>44</v>
      </c>
      <c r="C1903" s="225" t="s">
        <v>7653</v>
      </c>
      <c r="D1903" s="38" t="s">
        <v>57</v>
      </c>
      <c r="E1903" s="235" t="s">
        <v>7654</v>
      </c>
      <c r="F1903" s="38" t="s">
        <v>709</v>
      </c>
      <c r="G1903" s="39" t="s">
        <v>7655</v>
      </c>
      <c r="H1903" s="81">
        <v>44491</v>
      </c>
      <c r="I1903" s="84">
        <f>Table16[[#This Row],[Fecha 
de 
expedición]]+1461</f>
        <v>45952</v>
      </c>
      <c r="J1903" s="244" t="str">
        <f t="shared" ca="1" si="91"/>
        <v>si</v>
      </c>
      <c r="K1903" s="8" t="str">
        <f t="shared" ca="1" si="93"/>
        <v/>
      </c>
      <c r="L1903" s="8"/>
      <c r="M1903" s="8" t="str">
        <f t="shared" ca="1" si="92"/>
        <v>no</v>
      </c>
      <c r="Q1903" s="23" t="str" cm="1">
        <f t="array" aca="1" ref="Q1903" ca="1">_xlfn.IFS(J1903="no","no",$B$10="si","si")</f>
        <v>si</v>
      </c>
    </row>
    <row r="1904" spans="1:17" x14ac:dyDescent="0.3">
      <c r="A1904" s="61" t="s">
        <v>7656</v>
      </c>
      <c r="B1904" s="224" t="s">
        <v>44</v>
      </c>
      <c r="C1904" s="225" t="s">
        <v>7657</v>
      </c>
      <c r="D1904" s="38" t="s">
        <v>57</v>
      </c>
      <c r="E1904" s="235" t="s">
        <v>7658</v>
      </c>
      <c r="F1904" s="38" t="s">
        <v>1204</v>
      </c>
      <c r="G1904" s="39" t="s">
        <v>7659</v>
      </c>
      <c r="H1904" s="81">
        <v>44491</v>
      </c>
      <c r="I1904" s="84">
        <f>Table16[[#This Row],[Fecha 
de 
expedición]]+1461</f>
        <v>45952</v>
      </c>
      <c r="J1904" s="244" t="str">
        <f t="shared" ca="1" si="91"/>
        <v>si</v>
      </c>
      <c r="K1904" s="8" t="str">
        <f t="shared" ca="1" si="93"/>
        <v/>
      </c>
      <c r="L1904" s="8"/>
      <c r="M1904" s="8" t="str">
        <f t="shared" ca="1" si="92"/>
        <v>no</v>
      </c>
      <c r="Q1904" s="23" t="str" cm="1">
        <f t="array" aca="1" ref="Q1904" ca="1">_xlfn.IFS(J1904="no","no",$B$10="si","si")</f>
        <v>si</v>
      </c>
    </row>
    <row r="1905" spans="1:17" x14ac:dyDescent="0.3">
      <c r="A1905" s="61" t="s">
        <v>7660</v>
      </c>
      <c r="B1905" s="224" t="s">
        <v>44</v>
      </c>
      <c r="C1905" s="225" t="s">
        <v>7661</v>
      </c>
      <c r="D1905" s="38" t="s">
        <v>57</v>
      </c>
      <c r="E1905" s="235" t="s">
        <v>7662</v>
      </c>
      <c r="F1905" s="38" t="s">
        <v>606</v>
      </c>
      <c r="G1905" s="39" t="s">
        <v>7663</v>
      </c>
      <c r="H1905" s="81">
        <v>44491</v>
      </c>
      <c r="I1905" s="84">
        <f>Table16[[#This Row],[Fecha 
de 
expedición]]+1461</f>
        <v>45952</v>
      </c>
      <c r="J1905" s="244" t="str">
        <f t="shared" ca="1" si="91"/>
        <v>si</v>
      </c>
      <c r="K1905" s="8" t="str">
        <f t="shared" ca="1" si="93"/>
        <v/>
      </c>
      <c r="L1905" s="8"/>
      <c r="M1905" s="8" t="str">
        <f t="shared" ca="1" si="92"/>
        <v>no</v>
      </c>
      <c r="Q1905" s="23" t="str" cm="1">
        <f t="array" aca="1" ref="Q1905" ca="1">_xlfn.IFS(J1905="no","no",$B$10="si","si")</f>
        <v>si</v>
      </c>
    </row>
    <row r="1906" spans="1:17" x14ac:dyDescent="0.3">
      <c r="A1906" s="61" t="s">
        <v>7664</v>
      </c>
      <c r="B1906" s="224" t="s">
        <v>44</v>
      </c>
      <c r="C1906" s="225" t="s">
        <v>7665</v>
      </c>
      <c r="D1906" s="38" t="s">
        <v>46</v>
      </c>
      <c r="E1906" s="235" t="s">
        <v>7666</v>
      </c>
      <c r="F1906" s="38" t="s">
        <v>704</v>
      </c>
      <c r="G1906" s="39" t="s">
        <v>7667</v>
      </c>
      <c r="H1906" s="81">
        <v>44491</v>
      </c>
      <c r="I1906" s="84">
        <f>Table16[[#This Row],[Fecha 
de 
expedición]]+1461</f>
        <v>45952</v>
      </c>
      <c r="J1906" s="244" t="str">
        <f t="shared" ca="1" si="91"/>
        <v>si</v>
      </c>
      <c r="K1906" s="8" t="str">
        <f t="shared" ca="1" si="93"/>
        <v/>
      </c>
      <c r="L1906" s="8"/>
      <c r="M1906" s="8" t="str">
        <f t="shared" ca="1" si="92"/>
        <v>no</v>
      </c>
      <c r="Q1906" s="23" t="str" cm="1">
        <f t="array" aca="1" ref="Q1906" ca="1">_xlfn.IFS(J1906="no","no",$B$10="si","si")</f>
        <v>si</v>
      </c>
    </row>
    <row r="1907" spans="1:17" x14ac:dyDescent="0.3">
      <c r="A1907" s="61" t="s">
        <v>7668</v>
      </c>
      <c r="B1907" s="224" t="s">
        <v>44</v>
      </c>
      <c r="C1907" s="225" t="s">
        <v>7669</v>
      </c>
      <c r="D1907" s="38" t="s">
        <v>46</v>
      </c>
      <c r="E1907" s="235" t="s">
        <v>7670</v>
      </c>
      <c r="F1907" s="38" t="s">
        <v>1393</v>
      </c>
      <c r="G1907" s="39" t="s">
        <v>7671</v>
      </c>
      <c r="H1907" s="81">
        <v>44491</v>
      </c>
      <c r="I1907" s="84">
        <f>Table16[[#This Row],[Fecha 
de 
expedición]]+1461</f>
        <v>45952</v>
      </c>
      <c r="J1907" s="244" t="str">
        <f t="shared" ca="1" si="91"/>
        <v>si</v>
      </c>
      <c r="K1907" s="8" t="str">
        <f t="shared" ca="1" si="93"/>
        <v/>
      </c>
      <c r="L1907" s="8"/>
      <c r="M1907" s="8" t="str">
        <f t="shared" ca="1" si="92"/>
        <v>no</v>
      </c>
      <c r="Q1907" s="23" t="str" cm="1">
        <f t="array" aca="1" ref="Q1907" ca="1">_xlfn.IFS(J1907="no","no",$B$10="si","si")</f>
        <v>si</v>
      </c>
    </row>
    <row r="1908" spans="1:17" x14ac:dyDescent="0.3">
      <c r="A1908" s="61" t="s">
        <v>7672</v>
      </c>
      <c r="B1908" s="224" t="s">
        <v>44</v>
      </c>
      <c r="C1908" s="225" t="s">
        <v>7673</v>
      </c>
      <c r="D1908" s="38" t="s">
        <v>46</v>
      </c>
      <c r="E1908" s="235" t="s">
        <v>7674</v>
      </c>
      <c r="F1908" s="38" t="s">
        <v>74</v>
      </c>
      <c r="G1908" s="39" t="s">
        <v>7675</v>
      </c>
      <c r="H1908" s="81">
        <v>44497</v>
      </c>
      <c r="I1908" s="84">
        <f>Table16[[#This Row],[Fecha 
de 
expedición]]+1461</f>
        <v>45958</v>
      </c>
      <c r="J1908" s="244" t="str">
        <f t="shared" ca="1" si="91"/>
        <v>si</v>
      </c>
      <c r="K1908" s="8" t="str">
        <f t="shared" ca="1" si="93"/>
        <v/>
      </c>
      <c r="L1908" s="8"/>
      <c r="M1908" s="8" t="str">
        <f t="shared" ca="1" si="92"/>
        <v>no</v>
      </c>
      <c r="Q1908" s="23" t="str" cm="1">
        <f t="array" aca="1" ref="Q1908" ca="1">_xlfn.IFS(J1908="no","no",$B$10="si","si")</f>
        <v>si</v>
      </c>
    </row>
    <row r="1909" spans="1:17" x14ac:dyDescent="0.3">
      <c r="A1909" s="61" t="s">
        <v>7672</v>
      </c>
      <c r="B1909" s="224" t="s">
        <v>44</v>
      </c>
      <c r="C1909" s="225" t="s">
        <v>7673</v>
      </c>
      <c r="D1909" s="38" t="s">
        <v>46</v>
      </c>
      <c r="E1909" s="235" t="s">
        <v>7674</v>
      </c>
      <c r="F1909" s="38" t="s">
        <v>74</v>
      </c>
      <c r="G1909" s="39" t="s">
        <v>7675</v>
      </c>
      <c r="H1909" s="81">
        <v>44497</v>
      </c>
      <c r="I1909" s="84">
        <f>Table16[[#This Row],[Fecha 
de 
expedición]]+1461</f>
        <v>45958</v>
      </c>
      <c r="J1909" s="244" t="str">
        <f t="shared" ca="1" si="91"/>
        <v>si</v>
      </c>
      <c r="K1909" s="8" t="str">
        <f t="shared" ca="1" si="93"/>
        <v/>
      </c>
      <c r="L1909" s="8"/>
      <c r="M1909" s="8" t="str">
        <f t="shared" ca="1" si="92"/>
        <v>no</v>
      </c>
      <c r="Q1909" s="23" t="str" cm="1">
        <f t="array" aca="1" ref="Q1909" ca="1">_xlfn.IFS(J1909="no","no",$B$10="si","si")</f>
        <v>si</v>
      </c>
    </row>
    <row r="1910" spans="1:17" x14ac:dyDescent="0.3">
      <c r="A1910" s="61" t="s">
        <v>7676</v>
      </c>
      <c r="B1910" s="224" t="s">
        <v>44</v>
      </c>
      <c r="C1910" s="225" t="s">
        <v>7677</v>
      </c>
      <c r="D1910" s="38" t="s">
        <v>57</v>
      </c>
      <c r="E1910" s="235" t="s">
        <v>7678</v>
      </c>
      <c r="F1910" s="38" t="s">
        <v>1011</v>
      </c>
      <c r="G1910" s="39" t="s">
        <v>7679</v>
      </c>
      <c r="H1910" s="81">
        <v>44497</v>
      </c>
      <c r="I1910" s="84">
        <f>Table16[[#This Row],[Fecha 
de 
expedición]]+1461</f>
        <v>45958</v>
      </c>
      <c r="J1910" s="244" t="str">
        <f t="shared" ca="1" si="91"/>
        <v>si</v>
      </c>
      <c r="K1910" s="8" t="str">
        <f t="shared" ca="1" si="93"/>
        <v/>
      </c>
      <c r="L1910" s="8"/>
      <c r="M1910" s="8" t="str">
        <f t="shared" ca="1" si="92"/>
        <v>no</v>
      </c>
      <c r="Q1910" s="23" t="str" cm="1">
        <f t="array" aca="1" ref="Q1910" ca="1">_xlfn.IFS(J1910="no","no",$B$10="si","si")</f>
        <v>si</v>
      </c>
    </row>
    <row r="1911" spans="1:17" x14ac:dyDescent="0.3">
      <c r="A1911" s="61" t="s">
        <v>7680</v>
      </c>
      <c r="B1911" s="224" t="s">
        <v>44</v>
      </c>
      <c r="C1911" s="225" t="s">
        <v>7681</v>
      </c>
      <c r="D1911" s="38" t="s">
        <v>57</v>
      </c>
      <c r="E1911" s="235" t="s">
        <v>7682</v>
      </c>
      <c r="F1911" s="38" t="s">
        <v>109</v>
      </c>
      <c r="G1911" s="39" t="s">
        <v>7683</v>
      </c>
      <c r="H1911" s="81">
        <v>44497</v>
      </c>
      <c r="I1911" s="84">
        <f>Table16[[#This Row],[Fecha 
de 
expedición]]+1461</f>
        <v>45958</v>
      </c>
      <c r="J1911" s="244" t="str">
        <f t="shared" ca="1" si="91"/>
        <v>si</v>
      </c>
      <c r="K1911" s="8" t="str">
        <f t="shared" ca="1" si="93"/>
        <v/>
      </c>
      <c r="L1911" s="8"/>
      <c r="M1911" s="8" t="str">
        <f t="shared" ca="1" si="92"/>
        <v>no</v>
      </c>
      <c r="Q1911" s="23" t="str" cm="1">
        <f t="array" aca="1" ref="Q1911" ca="1">_xlfn.IFS(J1911="no","no",$B$10="si","si")</f>
        <v>si</v>
      </c>
    </row>
    <row r="1912" spans="1:17" x14ac:dyDescent="0.3">
      <c r="A1912" s="61" t="s">
        <v>7684</v>
      </c>
      <c r="B1912" s="224" t="s">
        <v>44</v>
      </c>
      <c r="C1912" s="225" t="s">
        <v>7685</v>
      </c>
      <c r="D1912" s="38" t="s">
        <v>57</v>
      </c>
      <c r="E1912" s="235" t="s">
        <v>7686</v>
      </c>
      <c r="F1912" s="38" t="s">
        <v>237</v>
      </c>
      <c r="G1912" s="39" t="s">
        <v>7687</v>
      </c>
      <c r="H1912" s="81">
        <v>44497</v>
      </c>
      <c r="I1912" s="84">
        <f>Table16[[#This Row],[Fecha 
de 
expedición]]+1461</f>
        <v>45958</v>
      </c>
      <c r="J1912" s="244" t="str">
        <f t="shared" ca="1" si="91"/>
        <v>si</v>
      </c>
      <c r="K1912" s="8" t="str">
        <f t="shared" ca="1" si="93"/>
        <v/>
      </c>
      <c r="L1912" s="8"/>
      <c r="M1912" s="8" t="str">
        <f t="shared" ca="1" si="92"/>
        <v>no</v>
      </c>
      <c r="Q1912" s="23" t="str" cm="1">
        <f t="array" aca="1" ref="Q1912" ca="1">_xlfn.IFS(J1912="no","no",$B$10="si","si")</f>
        <v>si</v>
      </c>
    </row>
    <row r="1913" spans="1:17" x14ac:dyDescent="0.3">
      <c r="A1913" s="61" t="s">
        <v>7688</v>
      </c>
      <c r="B1913" s="224" t="s">
        <v>44</v>
      </c>
      <c r="C1913" s="225" t="s">
        <v>7689</v>
      </c>
      <c r="D1913" s="38" t="s">
        <v>57</v>
      </c>
      <c r="E1913" s="235" t="s">
        <v>7690</v>
      </c>
      <c r="F1913" s="38" t="s">
        <v>555</v>
      </c>
      <c r="G1913" s="39" t="s">
        <v>7691</v>
      </c>
      <c r="H1913" s="81">
        <v>44497</v>
      </c>
      <c r="I1913" s="84">
        <f>Table16[[#This Row],[Fecha 
de 
expedición]]+1461</f>
        <v>45958</v>
      </c>
      <c r="J1913" s="244" t="str">
        <f t="shared" ca="1" si="91"/>
        <v>si</v>
      </c>
      <c r="K1913" s="8" t="str">
        <f t="shared" ca="1" si="93"/>
        <v/>
      </c>
      <c r="L1913" s="8"/>
      <c r="M1913" s="8" t="str">
        <f t="shared" ca="1" si="92"/>
        <v>no</v>
      </c>
      <c r="Q1913" s="23" t="str" cm="1">
        <f t="array" aca="1" ref="Q1913" ca="1">_xlfn.IFS(J1913="no","no",$B$10="si","si")</f>
        <v>si</v>
      </c>
    </row>
    <row r="1914" spans="1:17" x14ac:dyDescent="0.3">
      <c r="A1914" s="61" t="s">
        <v>7692</v>
      </c>
      <c r="B1914" s="224" t="s">
        <v>44</v>
      </c>
      <c r="C1914" s="225" t="s">
        <v>7693</v>
      </c>
      <c r="D1914" s="38" t="s">
        <v>57</v>
      </c>
      <c r="E1914" s="235" t="s">
        <v>7694</v>
      </c>
      <c r="F1914" s="38" t="s">
        <v>285</v>
      </c>
      <c r="G1914" s="39" t="s">
        <v>7695</v>
      </c>
      <c r="H1914" s="81">
        <v>44497</v>
      </c>
      <c r="I1914" s="84">
        <f>Table16[[#This Row],[Fecha 
de 
expedición]]+1461</f>
        <v>45958</v>
      </c>
      <c r="J1914" s="244" t="str">
        <f t="shared" ca="1" si="91"/>
        <v>si</v>
      </c>
      <c r="K1914" s="8" t="str">
        <f t="shared" ca="1" si="93"/>
        <v/>
      </c>
      <c r="L1914" s="8"/>
      <c r="M1914" s="8" t="str">
        <f t="shared" ca="1" si="92"/>
        <v>no</v>
      </c>
      <c r="Q1914" s="23" t="str" cm="1">
        <f t="array" aca="1" ref="Q1914" ca="1">_xlfn.IFS(J1914="no","no",$B$10="si","si")</f>
        <v>si</v>
      </c>
    </row>
    <row r="1915" spans="1:17" x14ac:dyDescent="0.3">
      <c r="A1915" s="61" t="s">
        <v>7696</v>
      </c>
      <c r="B1915" s="224" t="s">
        <v>44</v>
      </c>
      <c r="C1915" s="225" t="s">
        <v>7697</v>
      </c>
      <c r="D1915" s="38" t="s">
        <v>57</v>
      </c>
      <c r="E1915" s="235" t="s">
        <v>7698</v>
      </c>
      <c r="F1915" s="38" t="s">
        <v>1053</v>
      </c>
      <c r="G1915" s="39" t="s">
        <v>7699</v>
      </c>
      <c r="H1915" s="81">
        <v>44497</v>
      </c>
      <c r="I1915" s="84">
        <f>Table16[[#This Row],[Fecha 
de 
expedición]]+1461</f>
        <v>45958</v>
      </c>
      <c r="J1915" s="244" t="str">
        <f t="shared" ca="1" si="91"/>
        <v>si</v>
      </c>
      <c r="K1915" s="8" t="str">
        <f t="shared" ca="1" si="93"/>
        <v/>
      </c>
      <c r="L1915" s="8"/>
      <c r="M1915" s="8" t="str">
        <f t="shared" ca="1" si="92"/>
        <v>no</v>
      </c>
      <c r="Q1915" s="23" t="str" cm="1">
        <f t="array" aca="1" ref="Q1915" ca="1">_xlfn.IFS(J1915="no","no",$B$10="si","si")</f>
        <v>si</v>
      </c>
    </row>
    <row r="1916" spans="1:17" x14ac:dyDescent="0.3">
      <c r="A1916" s="61" t="s">
        <v>7700</v>
      </c>
      <c r="B1916" s="224" t="s">
        <v>44</v>
      </c>
      <c r="C1916" s="225" t="s">
        <v>7701</v>
      </c>
      <c r="D1916" s="38" t="s">
        <v>57</v>
      </c>
      <c r="E1916" s="235" t="s">
        <v>7702</v>
      </c>
      <c r="F1916" s="38" t="s">
        <v>490</v>
      </c>
      <c r="G1916" s="39" t="s">
        <v>7703</v>
      </c>
      <c r="H1916" s="81">
        <v>44497</v>
      </c>
      <c r="I1916" s="84">
        <f>Table16[[#This Row],[Fecha 
de 
expedición]]+1461</f>
        <v>45958</v>
      </c>
      <c r="J1916" s="244" t="str">
        <f t="shared" ca="1" si="91"/>
        <v>si</v>
      </c>
      <c r="K1916" s="8" t="str">
        <f t="shared" ca="1" si="93"/>
        <v/>
      </c>
      <c r="L1916" s="8"/>
      <c r="M1916" s="8" t="str">
        <f t="shared" ca="1" si="92"/>
        <v>no</v>
      </c>
      <c r="Q1916" s="23" t="str" cm="1">
        <f t="array" aca="1" ref="Q1916" ca="1">_xlfn.IFS(J1916="no","no",$B$10="si","si")</f>
        <v>si</v>
      </c>
    </row>
    <row r="1917" spans="1:17" x14ac:dyDescent="0.3">
      <c r="A1917" s="61" t="s">
        <v>7704</v>
      </c>
      <c r="B1917" s="224" t="s">
        <v>44</v>
      </c>
      <c r="C1917" s="225" t="s">
        <v>7705</v>
      </c>
      <c r="D1917" s="38" t="s">
        <v>57</v>
      </c>
      <c r="E1917" s="235" t="s">
        <v>7706</v>
      </c>
      <c r="F1917" s="38" t="s">
        <v>1349</v>
      </c>
      <c r="G1917" s="39" t="s">
        <v>7707</v>
      </c>
      <c r="H1917" s="81">
        <v>44497</v>
      </c>
      <c r="I1917" s="84">
        <f>Table16[[#This Row],[Fecha 
de 
expedición]]+1461</f>
        <v>45958</v>
      </c>
      <c r="J1917" s="244" t="str">
        <f t="shared" ca="1" si="91"/>
        <v>si</v>
      </c>
      <c r="K1917" s="8" t="str">
        <f t="shared" ca="1" si="93"/>
        <v/>
      </c>
      <c r="L1917" s="8"/>
      <c r="M1917" s="8" t="str">
        <f t="shared" ca="1" si="92"/>
        <v>no</v>
      </c>
      <c r="Q1917" s="23" t="str" cm="1">
        <f t="array" aca="1" ref="Q1917" ca="1">_xlfn.IFS(J1917="no","no",$B$10="si","si")</f>
        <v>si</v>
      </c>
    </row>
    <row r="1918" spans="1:17" x14ac:dyDescent="0.3">
      <c r="A1918" s="61" t="s">
        <v>7708</v>
      </c>
      <c r="B1918" s="224" t="s">
        <v>44</v>
      </c>
      <c r="C1918" s="225" t="s">
        <v>7709</v>
      </c>
      <c r="D1918" s="38" t="s">
        <v>57</v>
      </c>
      <c r="E1918" s="235" t="s">
        <v>7710</v>
      </c>
      <c r="F1918" s="38" t="s">
        <v>1035</v>
      </c>
      <c r="G1918" s="39" t="s">
        <v>7711</v>
      </c>
      <c r="H1918" s="81">
        <v>44497</v>
      </c>
      <c r="I1918" s="84">
        <f>Table16[[#This Row],[Fecha 
de 
expedición]]+1461</f>
        <v>45958</v>
      </c>
      <c r="J1918" s="244" t="str">
        <f t="shared" ca="1" si="91"/>
        <v>si</v>
      </c>
      <c r="K1918" s="8" t="str">
        <f t="shared" ca="1" si="93"/>
        <v/>
      </c>
      <c r="L1918" s="8"/>
      <c r="M1918" s="8" t="str">
        <f t="shared" ca="1" si="92"/>
        <v>no</v>
      </c>
      <c r="Q1918" s="23" t="str" cm="1">
        <f t="array" aca="1" ref="Q1918" ca="1">_xlfn.IFS(J1918="no","no",$B$10="si","si")</f>
        <v>si</v>
      </c>
    </row>
    <row r="1919" spans="1:17" x14ac:dyDescent="0.3">
      <c r="A1919" s="61" t="s">
        <v>7712</v>
      </c>
      <c r="B1919" s="224" t="s">
        <v>44</v>
      </c>
      <c r="C1919" s="225" t="s">
        <v>7713</v>
      </c>
      <c r="D1919" s="38" t="s">
        <v>57</v>
      </c>
      <c r="E1919" s="235" t="s">
        <v>7714</v>
      </c>
      <c r="F1919" s="38" t="s">
        <v>109</v>
      </c>
      <c r="G1919" s="39" t="s">
        <v>7715</v>
      </c>
      <c r="H1919" s="81">
        <v>44497</v>
      </c>
      <c r="I1919" s="84">
        <f>Table16[[#This Row],[Fecha 
de 
expedición]]+1461</f>
        <v>45958</v>
      </c>
      <c r="J1919" s="244" t="str">
        <f t="shared" ca="1" si="91"/>
        <v>si</v>
      </c>
      <c r="K1919" s="8" t="str">
        <f t="shared" ca="1" si="93"/>
        <v/>
      </c>
      <c r="L1919" s="8"/>
      <c r="M1919" s="8" t="str">
        <f t="shared" ca="1" si="92"/>
        <v>no</v>
      </c>
      <c r="Q1919" s="23" t="str" cm="1">
        <f t="array" aca="1" ref="Q1919" ca="1">_xlfn.IFS(J1919="no","no",$B$10="si","si")</f>
        <v>si</v>
      </c>
    </row>
    <row r="1920" spans="1:17" x14ac:dyDescent="0.3">
      <c r="A1920" s="61" t="s">
        <v>7716</v>
      </c>
      <c r="B1920" s="224" t="s">
        <v>44</v>
      </c>
      <c r="C1920" s="225" t="s">
        <v>7717</v>
      </c>
      <c r="D1920" s="38" t="s">
        <v>57</v>
      </c>
      <c r="E1920" s="235" t="s">
        <v>7718</v>
      </c>
      <c r="F1920" s="38" t="s">
        <v>237</v>
      </c>
      <c r="G1920" s="39" t="s">
        <v>7719</v>
      </c>
      <c r="H1920" s="81">
        <v>44516</v>
      </c>
      <c r="I1920" s="84">
        <f>Table16[[#This Row],[Fecha 
de 
expedición]]+1461</f>
        <v>45977</v>
      </c>
      <c r="J1920" s="244" t="str">
        <f t="shared" ca="1" si="91"/>
        <v>si</v>
      </c>
      <c r="K1920" s="8" t="str">
        <f t="shared" ca="1" si="93"/>
        <v/>
      </c>
      <c r="L1920" s="8"/>
      <c r="M1920" s="8" t="str">
        <f t="shared" ca="1" si="92"/>
        <v>no</v>
      </c>
      <c r="Q1920" s="23" t="str" cm="1">
        <f t="array" aca="1" ref="Q1920" ca="1">_xlfn.IFS(J1920="no","no",$B$10="si","si")</f>
        <v>si</v>
      </c>
    </row>
    <row r="1921" spans="1:17" x14ac:dyDescent="0.3">
      <c r="A1921" s="61" t="s">
        <v>7720</v>
      </c>
      <c r="B1921" s="224" t="s">
        <v>44</v>
      </c>
      <c r="C1921" s="225" t="s">
        <v>7721</v>
      </c>
      <c r="D1921" s="38" t="s">
        <v>57</v>
      </c>
      <c r="E1921" s="235" t="s">
        <v>7722</v>
      </c>
      <c r="F1921" s="38" t="s">
        <v>74</v>
      </c>
      <c r="G1921" s="39" t="s">
        <v>7723</v>
      </c>
      <c r="H1921" s="81">
        <v>44516</v>
      </c>
      <c r="I1921" s="84">
        <f>Table16[[#This Row],[Fecha 
de 
expedición]]+1461</f>
        <v>45977</v>
      </c>
      <c r="J1921" s="244" t="str">
        <f t="shared" ca="1" si="91"/>
        <v>si</v>
      </c>
      <c r="K1921" s="8" t="str">
        <f t="shared" ca="1" si="93"/>
        <v/>
      </c>
      <c r="L1921" s="8"/>
      <c r="M1921" s="8" t="str">
        <f t="shared" ca="1" si="92"/>
        <v>no</v>
      </c>
      <c r="Q1921" s="23" t="str" cm="1">
        <f t="array" aca="1" ref="Q1921" ca="1">_xlfn.IFS(J1921="no","no",$B$10="si","si")</f>
        <v>si</v>
      </c>
    </row>
    <row r="1922" spans="1:17" x14ac:dyDescent="0.3">
      <c r="A1922" s="61" t="s">
        <v>7724</v>
      </c>
      <c r="B1922" s="224" t="s">
        <v>44</v>
      </c>
      <c r="C1922" s="225" t="s">
        <v>7725</v>
      </c>
      <c r="D1922" s="38" t="s">
        <v>57</v>
      </c>
      <c r="E1922" s="235" t="s">
        <v>7726</v>
      </c>
      <c r="F1922" s="38" t="s">
        <v>1349</v>
      </c>
      <c r="G1922" s="39" t="s">
        <v>7727</v>
      </c>
      <c r="H1922" s="81">
        <v>44516</v>
      </c>
      <c r="I1922" s="84">
        <f>Table16[[#This Row],[Fecha 
de 
expedición]]+1461</f>
        <v>45977</v>
      </c>
      <c r="J1922" s="244" t="str">
        <f t="shared" ca="1" si="91"/>
        <v>si</v>
      </c>
      <c r="K1922" s="8" t="str">
        <f t="shared" ca="1" si="93"/>
        <v/>
      </c>
      <c r="L1922" s="8"/>
      <c r="M1922" s="8" t="str">
        <f t="shared" ca="1" si="92"/>
        <v>no</v>
      </c>
      <c r="Q1922" s="23" t="str" cm="1">
        <f t="array" aca="1" ref="Q1922" ca="1">_xlfn.IFS(J1922="no","no",$B$10="si","si")</f>
        <v>si</v>
      </c>
    </row>
    <row r="1923" spans="1:17" x14ac:dyDescent="0.3">
      <c r="A1923" s="61" t="s">
        <v>7728</v>
      </c>
      <c r="B1923" s="224" t="s">
        <v>44</v>
      </c>
      <c r="C1923" s="225" t="s">
        <v>7729</v>
      </c>
      <c r="D1923" s="38" t="s">
        <v>57</v>
      </c>
      <c r="E1923" s="235" t="s">
        <v>7730</v>
      </c>
      <c r="F1923" s="38" t="s">
        <v>119</v>
      </c>
      <c r="G1923" s="39" t="s">
        <v>7731</v>
      </c>
      <c r="H1923" s="81">
        <v>44516</v>
      </c>
      <c r="I1923" s="84">
        <f>Table16[[#This Row],[Fecha 
de 
expedición]]+1461</f>
        <v>45977</v>
      </c>
      <c r="J1923" s="244" t="str">
        <f t="shared" ca="1" si="91"/>
        <v>si</v>
      </c>
      <c r="K1923" s="8" t="str">
        <f t="shared" ca="1" si="93"/>
        <v/>
      </c>
      <c r="L1923" s="8"/>
      <c r="M1923" s="8" t="str">
        <f t="shared" ca="1" si="92"/>
        <v>no</v>
      </c>
      <c r="Q1923" s="23" t="str" cm="1">
        <f t="array" aca="1" ref="Q1923" ca="1">_xlfn.IFS(J1923="no","no",$B$10="si","si")</f>
        <v>si</v>
      </c>
    </row>
    <row r="1924" spans="1:17" x14ac:dyDescent="0.3">
      <c r="A1924" s="61" t="s">
        <v>7732</v>
      </c>
      <c r="B1924" s="224" t="s">
        <v>44</v>
      </c>
      <c r="C1924" s="225" t="s">
        <v>7733</v>
      </c>
      <c r="D1924" s="38" t="s">
        <v>57</v>
      </c>
      <c r="E1924" s="235" t="s">
        <v>7734</v>
      </c>
      <c r="F1924" s="38" t="s">
        <v>655</v>
      </c>
      <c r="G1924" s="39" t="s">
        <v>7735</v>
      </c>
      <c r="H1924" s="81">
        <v>44516</v>
      </c>
      <c r="I1924" s="84">
        <f>Table16[[#This Row],[Fecha 
de 
expedición]]+1461</f>
        <v>45977</v>
      </c>
      <c r="J1924" s="244" t="str">
        <f t="shared" ca="1" si="91"/>
        <v>si</v>
      </c>
      <c r="K1924" s="8" t="str">
        <f t="shared" ca="1" si="93"/>
        <v/>
      </c>
      <c r="L1924" s="8"/>
      <c r="M1924" s="8" t="str">
        <f t="shared" ca="1" si="92"/>
        <v>no</v>
      </c>
      <c r="Q1924" s="23" t="str" cm="1">
        <f t="array" aca="1" ref="Q1924" ca="1">_xlfn.IFS(J1924="no","no",$B$10="si","si")</f>
        <v>si</v>
      </c>
    </row>
    <row r="1925" spans="1:17" x14ac:dyDescent="0.3">
      <c r="A1925" s="61" t="s">
        <v>7736</v>
      </c>
      <c r="B1925" s="224" t="s">
        <v>44</v>
      </c>
      <c r="C1925" s="225" t="s">
        <v>7737</v>
      </c>
      <c r="D1925" s="38" t="s">
        <v>46</v>
      </c>
      <c r="E1925" s="235" t="s">
        <v>7738</v>
      </c>
      <c r="F1925" s="38" t="s">
        <v>155</v>
      </c>
      <c r="G1925" s="39" t="s">
        <v>7739</v>
      </c>
      <c r="H1925" s="81">
        <v>44516</v>
      </c>
      <c r="I1925" s="84">
        <f>Table16[[#This Row],[Fecha 
de 
expedición]]+1461</f>
        <v>45977</v>
      </c>
      <c r="J1925" s="244" t="str">
        <f t="shared" ca="1" si="91"/>
        <v>si</v>
      </c>
      <c r="K1925" s="8" t="str">
        <f t="shared" ca="1" si="93"/>
        <v/>
      </c>
      <c r="L1925" s="8"/>
      <c r="M1925" s="8" t="str">
        <f t="shared" ca="1" si="92"/>
        <v>no</v>
      </c>
      <c r="Q1925" s="23" t="str" cm="1">
        <f t="array" aca="1" ref="Q1925" ca="1">_xlfn.IFS(J1925="no","no",$B$10="si","si")</f>
        <v>si</v>
      </c>
    </row>
    <row r="1926" spans="1:17" x14ac:dyDescent="0.3">
      <c r="A1926" s="61" t="s">
        <v>7740</v>
      </c>
      <c r="B1926" s="224" t="s">
        <v>44</v>
      </c>
      <c r="C1926" s="225" t="s">
        <v>7741</v>
      </c>
      <c r="D1926" s="38" t="s">
        <v>57</v>
      </c>
      <c r="E1926" s="235" t="s">
        <v>7742</v>
      </c>
      <c r="F1926" s="38" t="s">
        <v>2175</v>
      </c>
      <c r="G1926" s="39" t="s">
        <v>7743</v>
      </c>
      <c r="H1926" s="81">
        <v>44518</v>
      </c>
      <c r="I1926" s="84">
        <f>Table16[[#This Row],[Fecha 
de 
expedición]]+1461</f>
        <v>45979</v>
      </c>
      <c r="J1926" s="244" t="str">
        <f t="shared" ca="1" si="91"/>
        <v>si</v>
      </c>
      <c r="K1926" s="8" t="str">
        <f t="shared" ca="1" si="93"/>
        <v/>
      </c>
      <c r="L1926" s="8"/>
      <c r="M1926" s="8" t="str">
        <f t="shared" ca="1" si="92"/>
        <v>no</v>
      </c>
      <c r="Q1926" s="23" t="str" cm="1">
        <f t="array" aca="1" ref="Q1926" ca="1">_xlfn.IFS(J1926="no","no",$B$10="si","si")</f>
        <v>si</v>
      </c>
    </row>
    <row r="1927" spans="1:17" x14ac:dyDescent="0.3">
      <c r="A1927" s="61" t="s">
        <v>7744</v>
      </c>
      <c r="B1927" s="224" t="s">
        <v>44</v>
      </c>
      <c r="C1927" s="225" t="s">
        <v>7745</v>
      </c>
      <c r="D1927" s="38" t="s">
        <v>57</v>
      </c>
      <c r="E1927" s="235" t="s">
        <v>7746</v>
      </c>
      <c r="F1927" s="38" t="s">
        <v>508</v>
      </c>
      <c r="G1927" s="39" t="s">
        <v>7747</v>
      </c>
      <c r="H1927" s="81">
        <v>44529</v>
      </c>
      <c r="I1927" s="84">
        <f>Table16[[#This Row],[Fecha 
de 
expedición]]+1461</f>
        <v>45990</v>
      </c>
      <c r="J1927" s="244" t="str">
        <f t="shared" ca="1" si="91"/>
        <v>si</v>
      </c>
      <c r="K1927" s="8" t="str">
        <f t="shared" ca="1" si="93"/>
        <v/>
      </c>
      <c r="L1927" s="8"/>
      <c r="M1927" s="8" t="str">
        <f t="shared" ca="1" si="92"/>
        <v>no</v>
      </c>
      <c r="Q1927" s="23" t="str" cm="1">
        <f t="array" aca="1" ref="Q1927" ca="1">_xlfn.IFS(J1927="no","no",$B$10="si","si")</f>
        <v>si</v>
      </c>
    </row>
    <row r="1928" spans="1:17" x14ac:dyDescent="0.3">
      <c r="A1928" s="61" t="s">
        <v>7748</v>
      </c>
      <c r="B1928" s="224" t="s">
        <v>44</v>
      </c>
      <c r="C1928" s="225" t="s">
        <v>7749</v>
      </c>
      <c r="D1928" s="38" t="s">
        <v>57</v>
      </c>
      <c r="E1928" s="235" t="s">
        <v>7750</v>
      </c>
      <c r="F1928" s="38" t="s">
        <v>2175</v>
      </c>
      <c r="G1928" s="39" t="s">
        <v>7751</v>
      </c>
      <c r="H1928" s="81">
        <v>44530</v>
      </c>
      <c r="I1928" s="84">
        <f>Table16[[#This Row],[Fecha 
de 
expedición]]+1461</f>
        <v>45991</v>
      </c>
      <c r="J1928" s="244" t="str">
        <f t="shared" ca="1" si="91"/>
        <v>si</v>
      </c>
      <c r="K1928" s="8" t="str">
        <f t="shared" ca="1" si="93"/>
        <v/>
      </c>
      <c r="L1928" s="8"/>
      <c r="M1928" s="8" t="str">
        <f t="shared" ca="1" si="92"/>
        <v>no</v>
      </c>
      <c r="Q1928" s="23" t="str" cm="1">
        <f t="array" aca="1" ref="Q1928" ca="1">_xlfn.IFS(J1928="no","no",$B$10="si","si")</f>
        <v>si</v>
      </c>
    </row>
    <row r="1929" spans="1:17" x14ac:dyDescent="0.3">
      <c r="A1929" s="63" t="s">
        <v>7752</v>
      </c>
      <c r="B1929" s="224" t="s">
        <v>44</v>
      </c>
      <c r="C1929" s="225" t="s">
        <v>7753</v>
      </c>
      <c r="D1929" s="38" t="s">
        <v>57</v>
      </c>
      <c r="E1929" s="37" t="s">
        <v>7754</v>
      </c>
      <c r="F1929" s="38" t="s">
        <v>709</v>
      </c>
      <c r="G1929" s="39" t="s">
        <v>7755</v>
      </c>
      <c r="H1929" s="40">
        <v>44539</v>
      </c>
      <c r="I1929" s="41">
        <f>Table16[[#This Row],[Fecha 
de 
expedición]]+1461</f>
        <v>46000</v>
      </c>
      <c r="J1929" s="244" t="str">
        <f t="shared" ca="1" si="91"/>
        <v>si</v>
      </c>
      <c r="K1929" s="8" t="str">
        <f t="shared" ca="1" si="93"/>
        <v/>
      </c>
      <c r="L1929" s="8"/>
      <c r="M1929" s="8" t="str">
        <f t="shared" ca="1" si="92"/>
        <v>no</v>
      </c>
      <c r="Q1929" s="23" t="str" cm="1">
        <f t="array" aca="1" ref="Q1929" ca="1">_xlfn.IFS(J1929="no","no",$B$10="si","si")</f>
        <v>si</v>
      </c>
    </row>
    <row r="1930" spans="1:17" x14ac:dyDescent="0.3">
      <c r="A1930" s="61" t="s">
        <v>7756</v>
      </c>
      <c r="B1930" s="224" t="s">
        <v>44</v>
      </c>
      <c r="C1930" s="225" t="s">
        <v>7757</v>
      </c>
      <c r="D1930" s="38" t="s">
        <v>46</v>
      </c>
      <c r="E1930" s="235" t="s">
        <v>7758</v>
      </c>
      <c r="F1930" s="38" t="s">
        <v>267</v>
      </c>
      <c r="G1930" s="39" t="s">
        <v>7759</v>
      </c>
      <c r="H1930" s="81">
        <v>44539</v>
      </c>
      <c r="I1930" s="84">
        <f>Table16[[#This Row],[Fecha 
de 
expedición]]+1461</f>
        <v>46000</v>
      </c>
      <c r="J1930" s="244" t="str">
        <f t="shared" ca="1" si="91"/>
        <v>si</v>
      </c>
      <c r="K1930" s="8" t="str">
        <f t="shared" ca="1" si="93"/>
        <v/>
      </c>
      <c r="L1930" s="8"/>
      <c r="M1930" s="8" t="str">
        <f t="shared" ca="1" si="92"/>
        <v>no</v>
      </c>
      <c r="Q1930" s="23" t="str" cm="1">
        <f t="array" aca="1" ref="Q1930" ca="1">_xlfn.IFS(J1930="no","no",$B$10="si","si")</f>
        <v>si</v>
      </c>
    </row>
    <row r="1931" spans="1:17" x14ac:dyDescent="0.3">
      <c r="A1931" s="61" t="s">
        <v>7760</v>
      </c>
      <c r="B1931" s="224" t="s">
        <v>44</v>
      </c>
      <c r="C1931" s="225" t="s">
        <v>7761</v>
      </c>
      <c r="D1931" s="38" t="s">
        <v>57</v>
      </c>
      <c r="E1931" s="235" t="s">
        <v>7762</v>
      </c>
      <c r="F1931" s="38" t="s">
        <v>155</v>
      </c>
      <c r="G1931" s="39" t="s">
        <v>7763</v>
      </c>
      <c r="H1931" s="81">
        <v>44539</v>
      </c>
      <c r="I1931" s="84">
        <f>Table16[[#This Row],[Fecha 
de 
expedición]]+1461</f>
        <v>46000</v>
      </c>
      <c r="J1931" s="244" t="str">
        <f t="shared" ca="1" si="91"/>
        <v>si</v>
      </c>
      <c r="K1931" s="8" t="str">
        <f t="shared" ca="1" si="93"/>
        <v/>
      </c>
      <c r="L1931" s="8"/>
      <c r="M1931" s="8" t="str">
        <f t="shared" ca="1" si="92"/>
        <v>no</v>
      </c>
      <c r="Q1931" s="23" t="str" cm="1">
        <f t="array" aca="1" ref="Q1931" ca="1">_xlfn.IFS(J1931="no","no",$B$10="si","si")</f>
        <v>si</v>
      </c>
    </row>
    <row r="1932" spans="1:17" x14ac:dyDescent="0.3">
      <c r="A1932" s="61" t="s">
        <v>7764</v>
      </c>
      <c r="B1932" s="224" t="s">
        <v>44</v>
      </c>
      <c r="C1932" s="225" t="s">
        <v>7765</v>
      </c>
      <c r="D1932" s="38" t="s">
        <v>57</v>
      </c>
      <c r="E1932" s="235" t="s">
        <v>7766</v>
      </c>
      <c r="F1932" s="38" t="s">
        <v>109</v>
      </c>
      <c r="G1932" s="39" t="s">
        <v>7767</v>
      </c>
      <c r="H1932" s="81">
        <v>44539</v>
      </c>
      <c r="I1932" s="84">
        <f>Table16[[#This Row],[Fecha 
de 
expedición]]+1461</f>
        <v>46000</v>
      </c>
      <c r="J1932" s="244" t="str">
        <f t="shared" ca="1" si="91"/>
        <v>si</v>
      </c>
      <c r="K1932" s="8" t="str">
        <f t="shared" ca="1" si="93"/>
        <v/>
      </c>
      <c r="L1932" s="8"/>
      <c r="M1932" s="8" t="str">
        <f t="shared" ca="1" si="92"/>
        <v>no</v>
      </c>
      <c r="Q1932" s="23" t="str" cm="1">
        <f t="array" aca="1" ref="Q1932" ca="1">_xlfn.IFS(J1932="no","no",$B$10="si","si")</f>
        <v>si</v>
      </c>
    </row>
    <row r="1933" spans="1:17" x14ac:dyDescent="0.3">
      <c r="A1933" s="61" t="s">
        <v>7768</v>
      </c>
      <c r="B1933" s="224" t="s">
        <v>44</v>
      </c>
      <c r="C1933" s="225" t="s">
        <v>7769</v>
      </c>
      <c r="D1933" s="38" t="s">
        <v>57</v>
      </c>
      <c r="E1933" s="235" t="s">
        <v>7770</v>
      </c>
      <c r="F1933" s="38" t="s">
        <v>3170</v>
      </c>
      <c r="G1933" s="39" t="s">
        <v>7771</v>
      </c>
      <c r="H1933" s="81">
        <v>44539</v>
      </c>
      <c r="I1933" s="84">
        <f>Table16[[#This Row],[Fecha 
de 
expedición]]+1461</f>
        <v>46000</v>
      </c>
      <c r="J1933" s="244" t="str">
        <f t="shared" ca="1" si="91"/>
        <v>si</v>
      </c>
      <c r="K1933" s="8" t="str">
        <f t="shared" ca="1" si="93"/>
        <v/>
      </c>
      <c r="L1933" s="8"/>
      <c r="M1933" s="8" t="str">
        <f t="shared" ca="1" si="92"/>
        <v>no</v>
      </c>
      <c r="Q1933" s="23" t="str" cm="1">
        <f t="array" aca="1" ref="Q1933" ca="1">_xlfn.IFS(J1933="no","no",$B$10="si","si")</f>
        <v>si</v>
      </c>
    </row>
    <row r="1934" spans="1:17" x14ac:dyDescent="0.3">
      <c r="A1934" s="61" t="s">
        <v>7772</v>
      </c>
      <c r="B1934" s="224" t="s">
        <v>44</v>
      </c>
      <c r="C1934" s="225" t="s">
        <v>7773</v>
      </c>
      <c r="D1934" s="38" t="s">
        <v>57</v>
      </c>
      <c r="E1934" s="235" t="s">
        <v>7774</v>
      </c>
      <c r="F1934" s="38" t="s">
        <v>124</v>
      </c>
      <c r="G1934" s="39" t="s">
        <v>7775</v>
      </c>
      <c r="H1934" s="81">
        <v>44539</v>
      </c>
      <c r="I1934" s="84">
        <f>Table16[[#This Row],[Fecha 
de 
expedición]]+1461</f>
        <v>46000</v>
      </c>
      <c r="J1934" s="244" t="str">
        <f t="shared" ca="1" si="91"/>
        <v>si</v>
      </c>
      <c r="K1934" s="8" t="str">
        <f t="shared" ca="1" si="93"/>
        <v/>
      </c>
      <c r="L1934" s="8"/>
      <c r="M1934" s="8" t="str">
        <f t="shared" ca="1" si="92"/>
        <v>no</v>
      </c>
      <c r="Q1934" s="23" t="str" cm="1">
        <f t="array" aca="1" ref="Q1934" ca="1">_xlfn.IFS(J1934="no","no",$B$10="si","si")</f>
        <v>si</v>
      </c>
    </row>
    <row r="1935" spans="1:17" x14ac:dyDescent="0.3">
      <c r="A1935" s="61" t="s">
        <v>7776</v>
      </c>
      <c r="B1935" s="224" t="s">
        <v>44</v>
      </c>
      <c r="C1935" s="225" t="s">
        <v>7777</v>
      </c>
      <c r="D1935" s="38" t="s">
        <v>46</v>
      </c>
      <c r="E1935" s="235" t="s">
        <v>7778</v>
      </c>
      <c r="F1935" s="38" t="s">
        <v>53</v>
      </c>
      <c r="G1935" s="39" t="s">
        <v>7779</v>
      </c>
      <c r="H1935" s="81">
        <v>44539</v>
      </c>
      <c r="I1935" s="84">
        <f>Table16[[#This Row],[Fecha 
de 
expedición]]+1461</f>
        <v>46000</v>
      </c>
      <c r="J1935" s="244" t="str">
        <f t="shared" ca="1" si="91"/>
        <v>si</v>
      </c>
      <c r="K1935" s="8" t="str">
        <f t="shared" ca="1" si="93"/>
        <v/>
      </c>
      <c r="L1935" s="8"/>
      <c r="M1935" s="8" t="str">
        <f t="shared" ca="1" si="92"/>
        <v>no</v>
      </c>
      <c r="Q1935" s="23" t="str" cm="1">
        <f t="array" aca="1" ref="Q1935" ca="1">_xlfn.IFS(J1935="no","no",$B$10="si","si")</f>
        <v>si</v>
      </c>
    </row>
    <row r="1936" spans="1:17" x14ac:dyDescent="0.3">
      <c r="A1936" s="61" t="s">
        <v>7780</v>
      </c>
      <c r="B1936" s="224" t="s">
        <v>44</v>
      </c>
      <c r="C1936" s="225" t="s">
        <v>7781</v>
      </c>
      <c r="D1936" s="38" t="s">
        <v>57</v>
      </c>
      <c r="E1936" s="235" t="s">
        <v>7782</v>
      </c>
      <c r="F1936" s="38" t="s">
        <v>2175</v>
      </c>
      <c r="G1936" s="39" t="s">
        <v>7783</v>
      </c>
      <c r="H1936" s="81">
        <v>44539</v>
      </c>
      <c r="I1936" s="84">
        <f>Table16[[#This Row],[Fecha 
de 
expedición]]+1461</f>
        <v>46000</v>
      </c>
      <c r="J1936" s="244" t="str">
        <f t="shared" ca="1" si="91"/>
        <v>si</v>
      </c>
      <c r="K1936" s="8" t="str">
        <f t="shared" ca="1" si="93"/>
        <v/>
      </c>
      <c r="L1936" s="8"/>
      <c r="M1936" s="8" t="str">
        <f t="shared" ca="1" si="92"/>
        <v>no</v>
      </c>
      <c r="Q1936" s="23" t="str" cm="1">
        <f t="array" aca="1" ref="Q1936" ca="1">_xlfn.IFS(J1936="no","no",$B$10="si","si")</f>
        <v>si</v>
      </c>
    </row>
    <row r="1937" spans="1:17" x14ac:dyDescent="0.3">
      <c r="A1937" s="61" t="s">
        <v>7784</v>
      </c>
      <c r="B1937" s="224" t="s">
        <v>44</v>
      </c>
      <c r="C1937" s="225" t="s">
        <v>7785</v>
      </c>
      <c r="D1937" s="38" t="s">
        <v>57</v>
      </c>
      <c r="E1937" s="235" t="s">
        <v>7786</v>
      </c>
      <c r="F1937" s="38" t="s">
        <v>1940</v>
      </c>
      <c r="G1937" s="39" t="s">
        <v>7787</v>
      </c>
      <c r="H1937" s="81">
        <v>44539</v>
      </c>
      <c r="I1937" s="84">
        <f>Table16[[#This Row],[Fecha 
de 
expedición]]+1461</f>
        <v>46000</v>
      </c>
      <c r="J1937" s="244" t="str">
        <f t="shared" ref="J1937:J2000" ca="1" si="94">IF(I1937&gt;=TODAY(),"si","no")</f>
        <v>si</v>
      </c>
      <c r="K1937" s="8" t="str">
        <f t="shared" ca="1" si="93"/>
        <v/>
      </c>
      <c r="L1937" s="8"/>
      <c r="M1937" s="8" t="str">
        <f t="shared" ref="M1937:M2000" ca="1" si="95">IF(AND(J1937="no",$B$10="si"),"si","no")</f>
        <v>no</v>
      </c>
      <c r="Q1937" s="23" t="str" cm="1">
        <f t="array" aca="1" ref="Q1937" ca="1">_xlfn.IFS(J1937="no","no",$B$10="si","si")</f>
        <v>si</v>
      </c>
    </row>
    <row r="1938" spans="1:17" x14ac:dyDescent="0.3">
      <c r="A1938" s="61" t="s">
        <v>7788</v>
      </c>
      <c r="B1938" s="224" t="s">
        <v>44</v>
      </c>
      <c r="C1938" s="225" t="s">
        <v>7789</v>
      </c>
      <c r="D1938" s="38" t="s">
        <v>57</v>
      </c>
      <c r="E1938" s="235" t="s">
        <v>7790</v>
      </c>
      <c r="F1938" s="38" t="s">
        <v>299</v>
      </c>
      <c r="G1938" s="39" t="s">
        <v>7791</v>
      </c>
      <c r="H1938" s="81">
        <v>44550</v>
      </c>
      <c r="I1938" s="84">
        <f>Table16[[#This Row],[Fecha 
de 
expedición]]+1461</f>
        <v>46011</v>
      </c>
      <c r="J1938" s="244" t="str">
        <f t="shared" ca="1" si="94"/>
        <v>si</v>
      </c>
      <c r="K1938" s="8" t="str">
        <f t="shared" ca="1" si="93"/>
        <v/>
      </c>
      <c r="L1938" s="8"/>
      <c r="M1938" s="8" t="str">
        <f t="shared" ca="1" si="95"/>
        <v>no</v>
      </c>
      <c r="Q1938" s="23" t="str" cm="1">
        <f t="array" aca="1" ref="Q1938" ca="1">_xlfn.IFS(J1938="no","no",$B$10="si","si")</f>
        <v>si</v>
      </c>
    </row>
    <row r="1939" spans="1:17" x14ac:dyDescent="0.3">
      <c r="A1939" s="61" t="s">
        <v>7792</v>
      </c>
      <c r="B1939" s="224" t="s">
        <v>44</v>
      </c>
      <c r="C1939" s="225" t="s">
        <v>7793</v>
      </c>
      <c r="D1939" s="38" t="s">
        <v>57</v>
      </c>
      <c r="E1939" s="235" t="s">
        <v>7794</v>
      </c>
      <c r="F1939" s="38" t="s">
        <v>678</v>
      </c>
      <c r="G1939" s="39" t="s">
        <v>7795</v>
      </c>
      <c r="H1939" s="81">
        <v>44550</v>
      </c>
      <c r="I1939" s="84">
        <f>Table16[[#This Row],[Fecha 
de 
expedición]]+1461</f>
        <v>46011</v>
      </c>
      <c r="J1939" s="244" t="str">
        <f t="shared" ca="1" si="94"/>
        <v>si</v>
      </c>
      <c r="K1939" s="8" t="str">
        <f t="shared" ca="1" si="93"/>
        <v/>
      </c>
      <c r="L1939" s="8"/>
      <c r="M1939" s="8" t="str">
        <f t="shared" ca="1" si="95"/>
        <v>no</v>
      </c>
      <c r="Q1939" s="23" t="str" cm="1">
        <f t="array" aca="1" ref="Q1939" ca="1">_xlfn.IFS(J1939="no","no",$B$10="si","si")</f>
        <v>si</v>
      </c>
    </row>
    <row r="1940" spans="1:17" x14ac:dyDescent="0.3">
      <c r="A1940" s="61" t="s">
        <v>7796</v>
      </c>
      <c r="B1940" s="224" t="s">
        <v>44</v>
      </c>
      <c r="C1940" s="225" t="s">
        <v>7797</v>
      </c>
      <c r="D1940" s="38" t="s">
        <v>57</v>
      </c>
      <c r="E1940" s="235" t="s">
        <v>7798</v>
      </c>
      <c r="F1940" s="38" t="s">
        <v>53</v>
      </c>
      <c r="G1940" s="39" t="s">
        <v>7799</v>
      </c>
      <c r="H1940" s="81">
        <v>44550</v>
      </c>
      <c r="I1940" s="84">
        <f>Table16[[#This Row],[Fecha 
de 
expedición]]+1461</f>
        <v>46011</v>
      </c>
      <c r="J1940" s="244" t="str">
        <f t="shared" ca="1" si="94"/>
        <v>si</v>
      </c>
      <c r="K1940" s="8" t="str">
        <f t="shared" ca="1" si="93"/>
        <v/>
      </c>
      <c r="L1940" s="8"/>
      <c r="M1940" s="8" t="str">
        <f t="shared" ca="1" si="95"/>
        <v>no</v>
      </c>
      <c r="Q1940" s="23" t="str" cm="1">
        <f t="array" aca="1" ref="Q1940" ca="1">_xlfn.IFS(J1940="no","no",$B$10="si","si")</f>
        <v>si</v>
      </c>
    </row>
    <row r="1941" spans="1:17" x14ac:dyDescent="0.3">
      <c r="A1941" s="61" t="s">
        <v>7800</v>
      </c>
      <c r="B1941" s="224" t="s">
        <v>44</v>
      </c>
      <c r="C1941" s="225" t="s">
        <v>7801</v>
      </c>
      <c r="D1941" s="38" t="s">
        <v>57</v>
      </c>
      <c r="E1941" s="235" t="s">
        <v>7802</v>
      </c>
      <c r="F1941" s="38" t="s">
        <v>1053</v>
      </c>
      <c r="G1941" s="39" t="s">
        <v>7803</v>
      </c>
      <c r="H1941" s="81">
        <v>44550</v>
      </c>
      <c r="I1941" s="84">
        <f>Table16[[#This Row],[Fecha 
de 
expedición]]+1461</f>
        <v>46011</v>
      </c>
      <c r="J1941" s="244" t="str">
        <f t="shared" ca="1" si="94"/>
        <v>si</v>
      </c>
      <c r="K1941" s="8" t="str">
        <f t="shared" ca="1" si="93"/>
        <v/>
      </c>
      <c r="L1941" s="8"/>
      <c r="M1941" s="8" t="str">
        <f t="shared" ca="1" si="95"/>
        <v>no</v>
      </c>
      <c r="Q1941" s="23" t="str" cm="1">
        <f t="array" aca="1" ref="Q1941" ca="1">_xlfn.IFS(J1941="no","no",$B$10="si","si")</f>
        <v>si</v>
      </c>
    </row>
    <row r="1942" spans="1:17" x14ac:dyDescent="0.3">
      <c r="A1942" s="61" t="s">
        <v>7804</v>
      </c>
      <c r="B1942" s="224" t="s">
        <v>44</v>
      </c>
      <c r="C1942" s="225" t="s">
        <v>7805</v>
      </c>
      <c r="D1942" s="38" t="s">
        <v>57</v>
      </c>
      <c r="E1942" s="235" t="s">
        <v>7806</v>
      </c>
      <c r="F1942" s="38" t="s">
        <v>89</v>
      </c>
      <c r="G1942" s="39" t="s">
        <v>7807</v>
      </c>
      <c r="H1942" s="81">
        <v>44566</v>
      </c>
      <c r="I1942" s="84">
        <f>Table16[[#This Row],[Fecha 
de 
expedición]]+1461</f>
        <v>46027</v>
      </c>
      <c r="J1942" s="244" t="str">
        <f t="shared" ca="1" si="94"/>
        <v>si</v>
      </c>
      <c r="K1942" s="8" t="str">
        <f t="shared" ca="1" si="93"/>
        <v/>
      </c>
      <c r="L1942" s="8"/>
      <c r="M1942" s="8" t="str">
        <f t="shared" ca="1" si="95"/>
        <v>no</v>
      </c>
      <c r="Q1942" s="23" t="str" cm="1">
        <f t="array" aca="1" ref="Q1942" ca="1">_xlfn.IFS(J1942="no","no",$B$10="si","si")</f>
        <v>si</v>
      </c>
    </row>
    <row r="1943" spans="1:17" x14ac:dyDescent="0.3">
      <c r="A1943" s="61" t="s">
        <v>7808</v>
      </c>
      <c r="B1943" s="224" t="s">
        <v>44</v>
      </c>
      <c r="C1943" s="225" t="s">
        <v>7809</v>
      </c>
      <c r="D1943" s="38" t="s">
        <v>57</v>
      </c>
      <c r="E1943" s="235" t="s">
        <v>7810</v>
      </c>
      <c r="F1943" s="38" t="s">
        <v>416</v>
      </c>
      <c r="G1943" s="39" t="s">
        <v>7811</v>
      </c>
      <c r="H1943" s="81">
        <v>44566</v>
      </c>
      <c r="I1943" s="84">
        <f>Table16[[#This Row],[Fecha 
de 
expedición]]+1461</f>
        <v>46027</v>
      </c>
      <c r="J1943" s="244" t="str">
        <f t="shared" ca="1" si="94"/>
        <v>si</v>
      </c>
      <c r="K1943" s="8" t="str">
        <f t="shared" ca="1" si="93"/>
        <v/>
      </c>
      <c r="L1943" s="8"/>
      <c r="M1943" s="8" t="str">
        <f t="shared" ca="1" si="95"/>
        <v>no</v>
      </c>
      <c r="Q1943" s="23" t="str" cm="1">
        <f t="array" aca="1" ref="Q1943" ca="1">_xlfn.IFS(J1943="no","no",$B$10="si","si")</f>
        <v>si</v>
      </c>
    </row>
    <row r="1944" spans="1:17" x14ac:dyDescent="0.3">
      <c r="A1944" s="61" t="s">
        <v>7812</v>
      </c>
      <c r="B1944" s="224" t="s">
        <v>44</v>
      </c>
      <c r="C1944" s="225" t="s">
        <v>7813</v>
      </c>
      <c r="D1944" s="38" t="s">
        <v>57</v>
      </c>
      <c r="E1944" s="235" t="s">
        <v>7814</v>
      </c>
      <c r="F1944" s="38" t="s">
        <v>508</v>
      </c>
      <c r="G1944" s="39" t="s">
        <v>7815</v>
      </c>
      <c r="H1944" s="81">
        <v>44566</v>
      </c>
      <c r="I1944" s="84">
        <f>Table16[[#This Row],[Fecha 
de 
expedición]]+1461</f>
        <v>46027</v>
      </c>
      <c r="J1944" s="244" t="str">
        <f t="shared" ca="1" si="94"/>
        <v>si</v>
      </c>
      <c r="K1944" s="8" t="str">
        <f t="shared" ca="1" si="93"/>
        <v/>
      </c>
      <c r="L1944" s="8"/>
      <c r="M1944" s="8" t="str">
        <f t="shared" ca="1" si="95"/>
        <v>no</v>
      </c>
      <c r="Q1944" s="23" t="str" cm="1">
        <f t="array" aca="1" ref="Q1944" ca="1">_xlfn.IFS(J1944="no","no",$B$10="si","si")</f>
        <v>si</v>
      </c>
    </row>
    <row r="1945" spans="1:17" x14ac:dyDescent="0.3">
      <c r="A1945" s="61" t="s">
        <v>7816</v>
      </c>
      <c r="B1945" s="224" t="s">
        <v>44</v>
      </c>
      <c r="C1945" s="225" t="s">
        <v>7817</v>
      </c>
      <c r="D1945" s="38" t="s">
        <v>57</v>
      </c>
      <c r="E1945" s="235" t="s">
        <v>7818</v>
      </c>
      <c r="F1945" s="38" t="s">
        <v>560</v>
      </c>
      <c r="G1945" s="39" t="s">
        <v>7819</v>
      </c>
      <c r="H1945" s="81">
        <v>44566</v>
      </c>
      <c r="I1945" s="84">
        <f>Table16[[#This Row],[Fecha 
de 
expedición]]+1461</f>
        <v>46027</v>
      </c>
      <c r="J1945" s="244" t="str">
        <f t="shared" ca="1" si="94"/>
        <v>si</v>
      </c>
      <c r="K1945" s="8" t="str">
        <f t="shared" ca="1" si="93"/>
        <v/>
      </c>
      <c r="L1945" s="8"/>
      <c r="M1945" s="8" t="str">
        <f t="shared" ca="1" si="95"/>
        <v>no</v>
      </c>
      <c r="Q1945" s="23" t="str" cm="1">
        <f t="array" aca="1" ref="Q1945" ca="1">_xlfn.IFS(J1945="no","no",$B$10="si","si")</f>
        <v>si</v>
      </c>
    </row>
    <row r="1946" spans="1:17" x14ac:dyDescent="0.3">
      <c r="A1946" s="61" t="s">
        <v>7820</v>
      </c>
      <c r="B1946" s="224" t="s">
        <v>44</v>
      </c>
      <c r="C1946" s="225" t="s">
        <v>7821</v>
      </c>
      <c r="D1946" s="38" t="s">
        <v>57</v>
      </c>
      <c r="E1946" s="235" t="s">
        <v>7822</v>
      </c>
      <c r="F1946" s="38" t="s">
        <v>560</v>
      </c>
      <c r="G1946" s="39" t="s">
        <v>7823</v>
      </c>
      <c r="H1946" s="81">
        <v>44566</v>
      </c>
      <c r="I1946" s="84">
        <f>Table16[[#This Row],[Fecha 
de 
expedición]]+1461</f>
        <v>46027</v>
      </c>
      <c r="J1946" s="244" t="str">
        <f t="shared" ca="1" si="94"/>
        <v>si</v>
      </c>
      <c r="K1946" s="8" t="str">
        <f t="shared" ca="1" si="93"/>
        <v/>
      </c>
      <c r="L1946" s="8"/>
      <c r="M1946" s="8" t="str">
        <f t="shared" ca="1" si="95"/>
        <v>no</v>
      </c>
      <c r="Q1946" s="23" t="str" cm="1">
        <f t="array" aca="1" ref="Q1946" ca="1">_xlfn.IFS(J1946="no","no",$B$10="si","si")</f>
        <v>si</v>
      </c>
    </row>
    <row r="1947" spans="1:17" x14ac:dyDescent="0.3">
      <c r="A1947" s="61" t="s">
        <v>7824</v>
      </c>
      <c r="B1947" s="224" t="s">
        <v>44</v>
      </c>
      <c r="C1947" s="225" t="s">
        <v>7825</v>
      </c>
      <c r="D1947" s="38" t="s">
        <v>57</v>
      </c>
      <c r="E1947" s="235" t="s">
        <v>7826</v>
      </c>
      <c r="F1947" s="38" t="s">
        <v>709</v>
      </c>
      <c r="G1947" s="39" t="s">
        <v>7827</v>
      </c>
      <c r="H1947" s="81">
        <v>44566</v>
      </c>
      <c r="I1947" s="84">
        <f>Table16[[#This Row],[Fecha 
de 
expedición]]+1461</f>
        <v>46027</v>
      </c>
      <c r="J1947" s="244" t="str">
        <f t="shared" ca="1" si="94"/>
        <v>si</v>
      </c>
      <c r="K1947" s="8" t="str">
        <f t="shared" ca="1" si="93"/>
        <v/>
      </c>
      <c r="L1947" s="8"/>
      <c r="M1947" s="8" t="str">
        <f t="shared" ca="1" si="95"/>
        <v>no</v>
      </c>
      <c r="Q1947" s="23" t="str" cm="1">
        <f t="array" aca="1" ref="Q1947" ca="1">_xlfn.IFS(J1947="no","no",$B$10="si","si")</f>
        <v>si</v>
      </c>
    </row>
    <row r="1948" spans="1:17" x14ac:dyDescent="0.3">
      <c r="A1948" s="61" t="s">
        <v>7828</v>
      </c>
      <c r="B1948" s="224" t="s">
        <v>44</v>
      </c>
      <c r="C1948" s="225" t="s">
        <v>7829</v>
      </c>
      <c r="D1948" s="38" t="s">
        <v>57</v>
      </c>
      <c r="E1948" s="235" t="s">
        <v>7830</v>
      </c>
      <c r="F1948" s="38" t="s">
        <v>4080</v>
      </c>
      <c r="G1948" s="39" t="s">
        <v>7831</v>
      </c>
      <c r="H1948" s="81">
        <v>44566</v>
      </c>
      <c r="I1948" s="84">
        <f>Table16[[#This Row],[Fecha 
de 
expedición]]+1461</f>
        <v>46027</v>
      </c>
      <c r="J1948" s="244" t="str">
        <f t="shared" ca="1" si="94"/>
        <v>si</v>
      </c>
      <c r="K1948" s="8" t="str">
        <f t="shared" ca="1" si="93"/>
        <v/>
      </c>
      <c r="L1948" s="8"/>
      <c r="M1948" s="8" t="str">
        <f t="shared" ca="1" si="95"/>
        <v>no</v>
      </c>
      <c r="Q1948" s="23" t="str" cm="1">
        <f t="array" aca="1" ref="Q1948" ca="1">_xlfn.IFS(J1948="no","no",$B$10="si","si")</f>
        <v>si</v>
      </c>
    </row>
    <row r="1949" spans="1:17" x14ac:dyDescent="0.3">
      <c r="A1949" s="61" t="s">
        <v>7832</v>
      </c>
      <c r="B1949" s="224" t="s">
        <v>44</v>
      </c>
      <c r="C1949" s="225" t="s">
        <v>7833</v>
      </c>
      <c r="D1949" s="38" t="s">
        <v>57</v>
      </c>
      <c r="E1949" s="235" t="s">
        <v>7834</v>
      </c>
      <c r="F1949" s="38" t="s">
        <v>1048</v>
      </c>
      <c r="G1949" s="39" t="s">
        <v>7835</v>
      </c>
      <c r="H1949" s="81">
        <v>44566</v>
      </c>
      <c r="I1949" s="84">
        <f>Table16[[#This Row],[Fecha 
de 
expedición]]+1461</f>
        <v>46027</v>
      </c>
      <c r="J1949" s="244" t="str">
        <f t="shared" ca="1" si="94"/>
        <v>si</v>
      </c>
      <c r="K1949" s="8" t="str">
        <f t="shared" ca="1" si="93"/>
        <v/>
      </c>
      <c r="L1949" s="8"/>
      <c r="M1949" s="8" t="str">
        <f t="shared" ca="1" si="95"/>
        <v>no</v>
      </c>
      <c r="Q1949" s="23" t="str" cm="1">
        <f t="array" aca="1" ref="Q1949" ca="1">_xlfn.IFS(J1949="no","no",$B$10="si","si")</f>
        <v>si</v>
      </c>
    </row>
    <row r="1950" spans="1:17" x14ac:dyDescent="0.3">
      <c r="A1950" s="61" t="s">
        <v>7836</v>
      </c>
      <c r="B1950" s="224" t="s">
        <v>44</v>
      </c>
      <c r="C1950" s="225" t="s">
        <v>7837</v>
      </c>
      <c r="D1950" s="38" t="s">
        <v>57</v>
      </c>
      <c r="E1950" s="235" t="s">
        <v>7838</v>
      </c>
      <c r="F1950" s="38" t="s">
        <v>53</v>
      </c>
      <c r="G1950" s="39" t="s">
        <v>7839</v>
      </c>
      <c r="H1950" s="81">
        <v>44566</v>
      </c>
      <c r="I1950" s="84">
        <f>Table16[[#This Row],[Fecha 
de 
expedición]]+1461</f>
        <v>46027</v>
      </c>
      <c r="J1950" s="244" t="str">
        <f t="shared" ca="1" si="94"/>
        <v>si</v>
      </c>
      <c r="K1950" s="8" t="str">
        <f t="shared" ca="1" si="93"/>
        <v/>
      </c>
      <c r="L1950" s="8"/>
      <c r="M1950" s="8" t="str">
        <f t="shared" ca="1" si="95"/>
        <v>no</v>
      </c>
      <c r="Q1950" s="23" t="str" cm="1">
        <f t="array" aca="1" ref="Q1950" ca="1">_xlfn.IFS(J1950="no","no",$B$10="si","si")</f>
        <v>si</v>
      </c>
    </row>
    <row r="1951" spans="1:17" x14ac:dyDescent="0.3">
      <c r="A1951" s="61" t="s">
        <v>7840</v>
      </c>
      <c r="B1951" s="224" t="s">
        <v>44</v>
      </c>
      <c r="C1951" s="225" t="s">
        <v>7841</v>
      </c>
      <c r="D1951" s="38" t="s">
        <v>57</v>
      </c>
      <c r="E1951" s="235" t="s">
        <v>7842</v>
      </c>
      <c r="F1951" s="38" t="s">
        <v>7843</v>
      </c>
      <c r="G1951" s="39" t="s">
        <v>7844</v>
      </c>
      <c r="H1951" s="81">
        <v>44566</v>
      </c>
      <c r="I1951" s="84">
        <f>Table16[[#This Row],[Fecha 
de 
expedición]]+1461</f>
        <v>46027</v>
      </c>
      <c r="J1951" s="244" t="str">
        <f t="shared" ca="1" si="94"/>
        <v>si</v>
      </c>
      <c r="K1951" s="8" t="str">
        <f t="shared" ref="K1951:K2014" ca="1" si="96">IF(ABS(_xlfn.DAYS(TODAY(),I1951))&lt;$B$9,"Debe renovar licencia luego de curso de 8 horas","")</f>
        <v/>
      </c>
      <c r="L1951" s="8"/>
      <c r="M1951" s="8" t="str">
        <f t="shared" ca="1" si="95"/>
        <v>no</v>
      </c>
      <c r="Q1951" s="23" t="str" cm="1">
        <f t="array" aca="1" ref="Q1951" ca="1">_xlfn.IFS(J1951="no","no",$B$10="si","si")</f>
        <v>si</v>
      </c>
    </row>
    <row r="1952" spans="1:17" x14ac:dyDescent="0.3">
      <c r="A1952" s="61" t="s">
        <v>7845</v>
      </c>
      <c r="B1952" s="224" t="s">
        <v>44</v>
      </c>
      <c r="C1952" s="225" t="s">
        <v>7846</v>
      </c>
      <c r="D1952" s="38" t="s">
        <v>57</v>
      </c>
      <c r="E1952" s="235" t="s">
        <v>7847</v>
      </c>
      <c r="F1952" s="38" t="s">
        <v>119</v>
      </c>
      <c r="G1952" s="39" t="s">
        <v>7848</v>
      </c>
      <c r="H1952" s="81">
        <v>44566</v>
      </c>
      <c r="I1952" s="84">
        <f>Table16[[#This Row],[Fecha 
de 
expedición]]+1461</f>
        <v>46027</v>
      </c>
      <c r="J1952" s="244" t="str">
        <f t="shared" ca="1" si="94"/>
        <v>si</v>
      </c>
      <c r="K1952" s="8" t="str">
        <f t="shared" ca="1" si="96"/>
        <v/>
      </c>
      <c r="L1952" s="8"/>
      <c r="M1952" s="8" t="str">
        <f t="shared" ca="1" si="95"/>
        <v>no</v>
      </c>
      <c r="Q1952" s="23" t="str" cm="1">
        <f t="array" aca="1" ref="Q1952" ca="1">_xlfn.IFS(J1952="no","no",$B$10="si","si")</f>
        <v>si</v>
      </c>
    </row>
    <row r="1953" spans="1:17" x14ac:dyDescent="0.3">
      <c r="A1953" s="61" t="s">
        <v>7849</v>
      </c>
      <c r="B1953" s="224" t="s">
        <v>44</v>
      </c>
      <c r="C1953" s="225" t="s">
        <v>7850</v>
      </c>
      <c r="D1953" s="38" t="s">
        <v>57</v>
      </c>
      <c r="E1953" s="235" t="s">
        <v>7851</v>
      </c>
      <c r="F1953" s="38" t="s">
        <v>94</v>
      </c>
      <c r="G1953" s="39" t="s">
        <v>7852</v>
      </c>
      <c r="H1953" s="81">
        <v>44573</v>
      </c>
      <c r="I1953" s="84">
        <f>Table16[[#This Row],[Fecha 
de 
expedición]]+1461</f>
        <v>46034</v>
      </c>
      <c r="J1953" s="244" t="str">
        <f t="shared" ca="1" si="94"/>
        <v>si</v>
      </c>
      <c r="K1953" s="8" t="str">
        <f t="shared" ca="1" si="96"/>
        <v/>
      </c>
      <c r="L1953" s="8"/>
      <c r="M1953" s="8" t="str">
        <f t="shared" ca="1" si="95"/>
        <v>no</v>
      </c>
      <c r="Q1953" s="23" t="str" cm="1">
        <f t="array" aca="1" ref="Q1953" ca="1">_xlfn.IFS(J1953="no","no",$B$10="si","si")</f>
        <v>si</v>
      </c>
    </row>
    <row r="1954" spans="1:17" x14ac:dyDescent="0.3">
      <c r="A1954" s="61" t="s">
        <v>7853</v>
      </c>
      <c r="B1954" s="224" t="s">
        <v>44</v>
      </c>
      <c r="C1954" s="225" t="s">
        <v>7854</v>
      </c>
      <c r="D1954" s="38" t="s">
        <v>57</v>
      </c>
      <c r="E1954" s="235" t="s">
        <v>7855</v>
      </c>
      <c r="F1954" s="38" t="s">
        <v>929</v>
      </c>
      <c r="G1954" s="39" t="s">
        <v>7856</v>
      </c>
      <c r="H1954" s="81">
        <v>44573</v>
      </c>
      <c r="I1954" s="84">
        <f>Table16[[#This Row],[Fecha 
de 
expedición]]+1461</f>
        <v>46034</v>
      </c>
      <c r="J1954" s="244" t="str">
        <f t="shared" ca="1" si="94"/>
        <v>si</v>
      </c>
      <c r="K1954" s="8" t="str">
        <f t="shared" ca="1" si="96"/>
        <v/>
      </c>
      <c r="L1954" s="8"/>
      <c r="M1954" s="8" t="str">
        <f t="shared" ca="1" si="95"/>
        <v>no</v>
      </c>
      <c r="Q1954" s="23" t="str" cm="1">
        <f t="array" aca="1" ref="Q1954" ca="1">_xlfn.IFS(J1954="no","no",$B$10="si","si")</f>
        <v>si</v>
      </c>
    </row>
    <row r="1955" spans="1:17" x14ac:dyDescent="0.3">
      <c r="A1955" s="61" t="s">
        <v>7857</v>
      </c>
      <c r="B1955" s="224" t="s">
        <v>44</v>
      </c>
      <c r="C1955" s="225" t="s">
        <v>7858</v>
      </c>
      <c r="D1955" s="38" t="s">
        <v>57</v>
      </c>
      <c r="E1955" s="235" t="s">
        <v>7859</v>
      </c>
      <c r="F1955" s="38" t="s">
        <v>53</v>
      </c>
      <c r="G1955" s="39" t="s">
        <v>7860</v>
      </c>
      <c r="H1955" s="81">
        <v>44573</v>
      </c>
      <c r="I1955" s="84">
        <f>Table16[[#This Row],[Fecha 
de 
expedición]]+1461</f>
        <v>46034</v>
      </c>
      <c r="J1955" s="244" t="str">
        <f t="shared" ca="1" si="94"/>
        <v>si</v>
      </c>
      <c r="K1955" s="8" t="str">
        <f t="shared" ca="1" si="96"/>
        <v/>
      </c>
      <c r="L1955" s="8"/>
      <c r="M1955" s="8" t="str">
        <f t="shared" ca="1" si="95"/>
        <v>no</v>
      </c>
      <c r="Q1955" s="23" t="str" cm="1">
        <f t="array" aca="1" ref="Q1955" ca="1">_xlfn.IFS(J1955="no","no",$B$10="si","si")</f>
        <v>si</v>
      </c>
    </row>
    <row r="1956" spans="1:17" x14ac:dyDescent="0.3">
      <c r="A1956" s="61" t="s">
        <v>7861</v>
      </c>
      <c r="B1956" s="224" t="s">
        <v>44</v>
      </c>
      <c r="C1956" s="225" t="s">
        <v>7862</v>
      </c>
      <c r="D1956" s="38" t="s">
        <v>57</v>
      </c>
      <c r="E1956" s="235" t="s">
        <v>7863</v>
      </c>
      <c r="F1956" s="38"/>
      <c r="G1956" s="39" t="s">
        <v>7864</v>
      </c>
      <c r="H1956" s="81">
        <v>44573</v>
      </c>
      <c r="I1956" s="84">
        <f>Table16[[#This Row],[Fecha 
de 
expedición]]+1461</f>
        <v>46034</v>
      </c>
      <c r="J1956" s="244" t="str">
        <f t="shared" ca="1" si="94"/>
        <v>si</v>
      </c>
      <c r="K1956" s="8" t="str">
        <f t="shared" ca="1" si="96"/>
        <v/>
      </c>
      <c r="L1956" s="8"/>
      <c r="M1956" s="8" t="str">
        <f t="shared" ca="1" si="95"/>
        <v>no</v>
      </c>
      <c r="Q1956" s="23" t="str" cm="1">
        <f t="array" aca="1" ref="Q1956" ca="1">_xlfn.IFS(J1956="no","no",$B$10="si","si")</f>
        <v>si</v>
      </c>
    </row>
    <row r="1957" spans="1:17" x14ac:dyDescent="0.3">
      <c r="A1957" s="61" t="s">
        <v>7865</v>
      </c>
      <c r="B1957" s="224" t="s">
        <v>44</v>
      </c>
      <c r="C1957" s="225" t="s">
        <v>7866</v>
      </c>
      <c r="D1957" s="38" t="s">
        <v>57</v>
      </c>
      <c r="E1957" s="235" t="s">
        <v>7867</v>
      </c>
      <c r="F1957" s="38" t="s">
        <v>74</v>
      </c>
      <c r="G1957" s="39" t="s">
        <v>7868</v>
      </c>
      <c r="H1957" s="81">
        <v>44573</v>
      </c>
      <c r="I1957" s="84">
        <f>Table16[[#This Row],[Fecha 
de 
expedición]]+1461</f>
        <v>46034</v>
      </c>
      <c r="J1957" s="244" t="str">
        <f t="shared" ca="1" si="94"/>
        <v>si</v>
      </c>
      <c r="K1957" s="8" t="str">
        <f t="shared" ca="1" si="96"/>
        <v/>
      </c>
      <c r="L1957" s="8"/>
      <c r="M1957" s="8" t="str">
        <f t="shared" ca="1" si="95"/>
        <v>no</v>
      </c>
      <c r="Q1957" s="23" t="str" cm="1">
        <f t="array" aca="1" ref="Q1957" ca="1">_xlfn.IFS(J1957="no","no",$B$10="si","si")</f>
        <v>si</v>
      </c>
    </row>
    <row r="1958" spans="1:17" x14ac:dyDescent="0.3">
      <c r="A1958" s="61" t="s">
        <v>7869</v>
      </c>
      <c r="B1958" s="224" t="s">
        <v>44</v>
      </c>
      <c r="C1958" s="225" t="s">
        <v>7870</v>
      </c>
      <c r="D1958" s="38" t="s">
        <v>57</v>
      </c>
      <c r="E1958" s="235" t="s">
        <v>7871</v>
      </c>
      <c r="F1958" s="38" t="s">
        <v>1011</v>
      </c>
      <c r="G1958" s="39" t="s">
        <v>7872</v>
      </c>
      <c r="H1958" s="81">
        <v>44573</v>
      </c>
      <c r="I1958" s="84">
        <f>Table16[[#This Row],[Fecha 
de 
expedición]]+1461</f>
        <v>46034</v>
      </c>
      <c r="J1958" s="244" t="str">
        <f t="shared" ca="1" si="94"/>
        <v>si</v>
      </c>
      <c r="K1958" s="8" t="str">
        <f t="shared" ca="1" si="96"/>
        <v/>
      </c>
      <c r="L1958" s="8"/>
      <c r="M1958" s="8" t="str">
        <f t="shared" ca="1" si="95"/>
        <v>no</v>
      </c>
      <c r="Q1958" s="23" t="str" cm="1">
        <f t="array" aca="1" ref="Q1958" ca="1">_xlfn.IFS(J1958="no","no",$B$10="si","si")</f>
        <v>si</v>
      </c>
    </row>
    <row r="1959" spans="1:17" x14ac:dyDescent="0.3">
      <c r="A1959" s="61" t="s">
        <v>7873</v>
      </c>
      <c r="B1959" s="224" t="s">
        <v>44</v>
      </c>
      <c r="C1959" s="225" t="s">
        <v>7874</v>
      </c>
      <c r="D1959" s="38" t="s">
        <v>57</v>
      </c>
      <c r="E1959" s="235" t="s">
        <v>7875</v>
      </c>
      <c r="F1959" s="38" t="s">
        <v>709</v>
      </c>
      <c r="G1959" s="39" t="s">
        <v>7876</v>
      </c>
      <c r="H1959" s="81">
        <v>44573</v>
      </c>
      <c r="I1959" s="84">
        <f>Table16[[#This Row],[Fecha 
de 
expedición]]+1461</f>
        <v>46034</v>
      </c>
      <c r="J1959" s="244" t="str">
        <f t="shared" ca="1" si="94"/>
        <v>si</v>
      </c>
      <c r="K1959" s="8" t="str">
        <f t="shared" ca="1" si="96"/>
        <v/>
      </c>
      <c r="L1959" s="8"/>
      <c r="M1959" s="8" t="str">
        <f t="shared" ca="1" si="95"/>
        <v>no</v>
      </c>
      <c r="Q1959" s="23" t="str" cm="1">
        <f t="array" aca="1" ref="Q1959" ca="1">_xlfn.IFS(J1959="no","no",$B$10="si","si")</f>
        <v>si</v>
      </c>
    </row>
    <row r="1960" spans="1:17" x14ac:dyDescent="0.3">
      <c r="A1960" s="61" t="s">
        <v>7877</v>
      </c>
      <c r="B1960" s="224" t="s">
        <v>44</v>
      </c>
      <c r="C1960" s="225" t="s">
        <v>7878</v>
      </c>
      <c r="D1960" s="38" t="s">
        <v>57</v>
      </c>
      <c r="E1960" s="235" t="s">
        <v>7879</v>
      </c>
      <c r="F1960" s="38" t="s">
        <v>74</v>
      </c>
      <c r="G1960" s="39" t="s">
        <v>7880</v>
      </c>
      <c r="H1960" s="81">
        <v>44573</v>
      </c>
      <c r="I1960" s="84">
        <f>Table16[[#This Row],[Fecha 
de 
expedición]]+1461</f>
        <v>46034</v>
      </c>
      <c r="J1960" s="244" t="str">
        <f t="shared" ca="1" si="94"/>
        <v>si</v>
      </c>
      <c r="K1960" s="8" t="str">
        <f t="shared" ca="1" si="96"/>
        <v/>
      </c>
      <c r="L1960" s="8"/>
      <c r="M1960" s="8" t="str">
        <f t="shared" ca="1" si="95"/>
        <v>no</v>
      </c>
      <c r="Q1960" s="23" t="str" cm="1">
        <f t="array" aca="1" ref="Q1960" ca="1">_xlfn.IFS(J1960="no","no",$B$10="si","si")</f>
        <v>si</v>
      </c>
    </row>
    <row r="1961" spans="1:17" x14ac:dyDescent="0.3">
      <c r="A1961" s="61" t="s">
        <v>7881</v>
      </c>
      <c r="B1961" s="224" t="s">
        <v>44</v>
      </c>
      <c r="C1961" s="225" t="s">
        <v>7882</v>
      </c>
      <c r="D1961" s="38" t="s">
        <v>57</v>
      </c>
      <c r="E1961" s="235" t="s">
        <v>7883</v>
      </c>
      <c r="F1961" s="38" t="s">
        <v>709</v>
      </c>
      <c r="G1961" s="39" t="s">
        <v>7884</v>
      </c>
      <c r="H1961" s="81">
        <v>44573</v>
      </c>
      <c r="I1961" s="84">
        <f>Table16[[#This Row],[Fecha 
de 
expedición]]+1461</f>
        <v>46034</v>
      </c>
      <c r="J1961" s="244" t="str">
        <f t="shared" ca="1" si="94"/>
        <v>si</v>
      </c>
      <c r="K1961" s="8" t="str">
        <f t="shared" ca="1" si="96"/>
        <v/>
      </c>
      <c r="L1961" s="8"/>
      <c r="M1961" s="8" t="str">
        <f t="shared" ca="1" si="95"/>
        <v>no</v>
      </c>
      <c r="Q1961" s="23" t="str" cm="1">
        <f t="array" aca="1" ref="Q1961" ca="1">_xlfn.IFS(J1961="no","no",$B$10="si","si")</f>
        <v>si</v>
      </c>
    </row>
    <row r="1962" spans="1:17" x14ac:dyDescent="0.3">
      <c r="A1962" s="61" t="s">
        <v>7885</v>
      </c>
      <c r="B1962" s="224" t="s">
        <v>44</v>
      </c>
      <c r="C1962" s="225" t="s">
        <v>7886</v>
      </c>
      <c r="D1962" s="38" t="s">
        <v>57</v>
      </c>
      <c r="E1962" s="235" t="s">
        <v>7887</v>
      </c>
      <c r="F1962" s="38" t="s">
        <v>443</v>
      </c>
      <c r="G1962" s="39" t="s">
        <v>7888</v>
      </c>
      <c r="H1962" s="81">
        <v>44573</v>
      </c>
      <c r="I1962" s="84">
        <f>Table16[[#This Row],[Fecha 
de 
expedición]]+1461</f>
        <v>46034</v>
      </c>
      <c r="J1962" s="244" t="str">
        <f t="shared" ca="1" si="94"/>
        <v>si</v>
      </c>
      <c r="K1962" s="8" t="str">
        <f t="shared" ca="1" si="96"/>
        <v/>
      </c>
      <c r="L1962" s="8"/>
      <c r="M1962" s="8" t="str">
        <f t="shared" ca="1" si="95"/>
        <v>no</v>
      </c>
      <c r="Q1962" s="23" t="str" cm="1">
        <f t="array" aca="1" ref="Q1962" ca="1">_xlfn.IFS(J1962="no","no",$B$10="si","si")</f>
        <v>si</v>
      </c>
    </row>
    <row r="1963" spans="1:17" x14ac:dyDescent="0.3">
      <c r="A1963" s="61" t="s">
        <v>7889</v>
      </c>
      <c r="B1963" s="224" t="s">
        <v>44</v>
      </c>
      <c r="C1963" s="225" t="s">
        <v>7890</v>
      </c>
      <c r="D1963" s="38" t="s">
        <v>46</v>
      </c>
      <c r="E1963" s="235" t="s">
        <v>7891</v>
      </c>
      <c r="F1963" s="38" t="s">
        <v>89</v>
      </c>
      <c r="G1963" s="39" t="s">
        <v>7892</v>
      </c>
      <c r="H1963" s="81">
        <v>44573</v>
      </c>
      <c r="I1963" s="84">
        <f>Table16[[#This Row],[Fecha 
de 
expedición]]+1461</f>
        <v>46034</v>
      </c>
      <c r="J1963" s="244" t="str">
        <f t="shared" ca="1" si="94"/>
        <v>si</v>
      </c>
      <c r="K1963" s="8" t="str">
        <f t="shared" ca="1" si="96"/>
        <v/>
      </c>
      <c r="L1963" s="8"/>
      <c r="M1963" s="8" t="str">
        <f t="shared" ca="1" si="95"/>
        <v>no</v>
      </c>
      <c r="Q1963" s="23" t="str" cm="1">
        <f t="array" aca="1" ref="Q1963" ca="1">_xlfn.IFS(J1963="no","no",$B$10="si","si")</f>
        <v>si</v>
      </c>
    </row>
    <row r="1964" spans="1:17" x14ac:dyDescent="0.3">
      <c r="A1964" s="61" t="s">
        <v>7893</v>
      </c>
      <c r="B1964" s="224" t="s">
        <v>44</v>
      </c>
      <c r="C1964" s="225" t="s">
        <v>7894</v>
      </c>
      <c r="D1964" s="38" t="s">
        <v>57</v>
      </c>
      <c r="E1964" s="235" t="s">
        <v>7895</v>
      </c>
      <c r="F1964" s="38" t="s">
        <v>929</v>
      </c>
      <c r="G1964" s="39" t="s">
        <v>7896</v>
      </c>
      <c r="H1964" s="81">
        <v>44589</v>
      </c>
      <c r="I1964" s="84">
        <f>Table16[[#This Row],[Fecha 
de 
expedición]]+1461</f>
        <v>46050</v>
      </c>
      <c r="J1964" s="244" t="str">
        <f t="shared" ca="1" si="94"/>
        <v>si</v>
      </c>
      <c r="K1964" s="8" t="str">
        <f t="shared" ca="1" si="96"/>
        <v/>
      </c>
      <c r="L1964" s="8"/>
      <c r="M1964" s="8" t="str">
        <f t="shared" ca="1" si="95"/>
        <v>no</v>
      </c>
      <c r="Q1964" s="23" t="str" cm="1">
        <f t="array" aca="1" ref="Q1964" ca="1">_xlfn.IFS(J1964="no","no",$B$10="si","si")</f>
        <v>si</v>
      </c>
    </row>
    <row r="1965" spans="1:17" x14ac:dyDescent="0.3">
      <c r="A1965" s="61" t="s">
        <v>7897</v>
      </c>
      <c r="B1965" s="224" t="s">
        <v>44</v>
      </c>
      <c r="C1965" s="225" t="s">
        <v>7898</v>
      </c>
      <c r="D1965" s="38" t="s">
        <v>57</v>
      </c>
      <c r="E1965" s="235" t="s">
        <v>7899</v>
      </c>
      <c r="F1965" s="38" t="s">
        <v>74</v>
      </c>
      <c r="G1965" s="39" t="s">
        <v>7900</v>
      </c>
      <c r="H1965" s="81">
        <v>44589</v>
      </c>
      <c r="I1965" s="84">
        <f>Table16[[#This Row],[Fecha 
de 
expedición]]+1461</f>
        <v>46050</v>
      </c>
      <c r="J1965" s="244" t="str">
        <f t="shared" ca="1" si="94"/>
        <v>si</v>
      </c>
      <c r="K1965" s="8" t="str">
        <f t="shared" ca="1" si="96"/>
        <v/>
      </c>
      <c r="L1965" s="8"/>
      <c r="M1965" s="8" t="str">
        <f t="shared" ca="1" si="95"/>
        <v>no</v>
      </c>
      <c r="Q1965" s="23" t="str" cm="1">
        <f t="array" aca="1" ref="Q1965" ca="1">_xlfn.IFS(J1965="no","no",$B$10="si","si")</f>
        <v>si</v>
      </c>
    </row>
    <row r="1966" spans="1:17" x14ac:dyDescent="0.3">
      <c r="A1966" s="61" t="s">
        <v>7901</v>
      </c>
      <c r="B1966" s="224" t="s">
        <v>44</v>
      </c>
      <c r="C1966" s="225" t="s">
        <v>7902</v>
      </c>
      <c r="D1966" s="38" t="s">
        <v>57</v>
      </c>
      <c r="E1966" s="235" t="s">
        <v>7903</v>
      </c>
      <c r="F1966" s="38" t="s">
        <v>89</v>
      </c>
      <c r="G1966" s="39" t="s">
        <v>7904</v>
      </c>
      <c r="H1966" s="81">
        <v>44596</v>
      </c>
      <c r="I1966" s="84">
        <f>Table16[[#This Row],[Fecha 
de 
expedición]]+1461</f>
        <v>46057</v>
      </c>
      <c r="J1966" s="244" t="str">
        <f t="shared" ca="1" si="94"/>
        <v>si</v>
      </c>
      <c r="K1966" s="8" t="str">
        <f t="shared" ca="1" si="96"/>
        <v/>
      </c>
      <c r="L1966" s="8"/>
      <c r="M1966" s="8" t="str">
        <f t="shared" ca="1" si="95"/>
        <v>no</v>
      </c>
      <c r="Q1966" s="23" t="str" cm="1">
        <f t="array" aca="1" ref="Q1966" ca="1">_xlfn.IFS(J1966="no","no",$B$10="si","si")</f>
        <v>si</v>
      </c>
    </row>
    <row r="1967" spans="1:17" x14ac:dyDescent="0.3">
      <c r="A1967" s="61" t="s">
        <v>7905</v>
      </c>
      <c r="B1967" s="224" t="s">
        <v>44</v>
      </c>
      <c r="C1967" s="225" t="s">
        <v>7906</v>
      </c>
      <c r="D1967" s="38" t="s">
        <v>57</v>
      </c>
      <c r="E1967" s="235" t="s">
        <v>7907</v>
      </c>
      <c r="F1967" s="38" t="s">
        <v>678</v>
      </c>
      <c r="G1967" s="39" t="s">
        <v>7908</v>
      </c>
      <c r="H1967" s="81">
        <v>44596</v>
      </c>
      <c r="I1967" s="84">
        <f>Table16[[#This Row],[Fecha 
de 
expedición]]+1461</f>
        <v>46057</v>
      </c>
      <c r="J1967" s="244" t="str">
        <f t="shared" ca="1" si="94"/>
        <v>si</v>
      </c>
      <c r="K1967" s="8" t="str">
        <f t="shared" ca="1" si="96"/>
        <v/>
      </c>
      <c r="L1967" s="8"/>
      <c r="M1967" s="8" t="str">
        <f t="shared" ca="1" si="95"/>
        <v>no</v>
      </c>
      <c r="Q1967" s="23" t="str" cm="1">
        <f t="array" aca="1" ref="Q1967" ca="1">_xlfn.IFS(J1967="no","no",$B$10="si","si")</f>
        <v>si</v>
      </c>
    </row>
    <row r="1968" spans="1:17" x14ac:dyDescent="0.3">
      <c r="A1968" s="61" t="s">
        <v>7909</v>
      </c>
      <c r="B1968" s="224" t="s">
        <v>44</v>
      </c>
      <c r="C1968" s="225" t="s">
        <v>7910</v>
      </c>
      <c r="D1968" s="38" t="s">
        <v>57</v>
      </c>
      <c r="E1968" s="235" t="s">
        <v>7911</v>
      </c>
      <c r="F1968" s="38" t="s">
        <v>2833</v>
      </c>
      <c r="G1968" s="39" t="s">
        <v>7912</v>
      </c>
      <c r="H1968" s="81">
        <v>44596</v>
      </c>
      <c r="I1968" s="84">
        <f>Table16[[#This Row],[Fecha 
de 
expedición]]+1461</f>
        <v>46057</v>
      </c>
      <c r="J1968" s="244" t="str">
        <f t="shared" ca="1" si="94"/>
        <v>si</v>
      </c>
      <c r="K1968" s="8" t="str">
        <f t="shared" ca="1" si="96"/>
        <v/>
      </c>
      <c r="L1968" s="8"/>
      <c r="M1968" s="8" t="str">
        <f t="shared" ca="1" si="95"/>
        <v>no</v>
      </c>
      <c r="Q1968" s="23" t="str" cm="1">
        <f t="array" aca="1" ref="Q1968" ca="1">_xlfn.IFS(J1968="no","no",$B$10="si","si")</f>
        <v>si</v>
      </c>
    </row>
    <row r="1969" spans="1:17" x14ac:dyDescent="0.3">
      <c r="A1969" s="61" t="s">
        <v>7913</v>
      </c>
      <c r="B1969" s="224" t="s">
        <v>44</v>
      </c>
      <c r="C1969" s="225" t="s">
        <v>7914</v>
      </c>
      <c r="D1969" s="38" t="s">
        <v>57</v>
      </c>
      <c r="E1969" s="235" t="s">
        <v>7915</v>
      </c>
      <c r="F1969" s="38" t="s">
        <v>74</v>
      </c>
      <c r="G1969" s="39" t="s">
        <v>7916</v>
      </c>
      <c r="H1969" s="81">
        <v>44596</v>
      </c>
      <c r="I1969" s="84">
        <f>Table16[[#This Row],[Fecha 
de 
expedición]]+1461</f>
        <v>46057</v>
      </c>
      <c r="J1969" s="244" t="str">
        <f t="shared" ca="1" si="94"/>
        <v>si</v>
      </c>
      <c r="K1969" s="8" t="str">
        <f t="shared" ca="1" si="96"/>
        <v/>
      </c>
      <c r="L1969" s="8"/>
      <c r="M1969" s="8" t="str">
        <f t="shared" ca="1" si="95"/>
        <v>no</v>
      </c>
      <c r="Q1969" s="23" t="str" cm="1">
        <f t="array" aca="1" ref="Q1969" ca="1">_xlfn.IFS(J1969="no","no",$B$10="si","si")</f>
        <v>si</v>
      </c>
    </row>
    <row r="1970" spans="1:17" x14ac:dyDescent="0.3">
      <c r="A1970" s="61" t="s">
        <v>7917</v>
      </c>
      <c r="B1970" s="224" t="s">
        <v>44</v>
      </c>
      <c r="C1970" s="225" t="s">
        <v>7918</v>
      </c>
      <c r="D1970" s="38" t="s">
        <v>57</v>
      </c>
      <c r="E1970" s="235" t="s">
        <v>7919</v>
      </c>
      <c r="F1970" s="38" t="s">
        <v>1940</v>
      </c>
      <c r="G1970" s="39" t="s">
        <v>7920</v>
      </c>
      <c r="H1970" s="81">
        <v>44596</v>
      </c>
      <c r="I1970" s="84">
        <f>Table16[[#This Row],[Fecha 
de 
expedición]]+1461</f>
        <v>46057</v>
      </c>
      <c r="J1970" s="244" t="str">
        <f t="shared" ca="1" si="94"/>
        <v>si</v>
      </c>
      <c r="K1970" s="8" t="str">
        <f t="shared" ca="1" si="96"/>
        <v/>
      </c>
      <c r="L1970" s="8"/>
      <c r="M1970" s="8" t="str">
        <f t="shared" ca="1" si="95"/>
        <v>no</v>
      </c>
      <c r="Q1970" s="23" t="str" cm="1">
        <f t="array" aca="1" ref="Q1970" ca="1">_xlfn.IFS(J1970="no","no",$B$10="si","si")</f>
        <v>si</v>
      </c>
    </row>
    <row r="1971" spans="1:17" x14ac:dyDescent="0.3">
      <c r="A1971" s="61" t="s">
        <v>7921</v>
      </c>
      <c r="B1971" s="224" t="s">
        <v>44</v>
      </c>
      <c r="C1971" s="225" t="s">
        <v>7922</v>
      </c>
      <c r="D1971" s="38" t="s">
        <v>57</v>
      </c>
      <c r="E1971" s="235" t="s">
        <v>7923</v>
      </c>
      <c r="F1971" s="38" t="s">
        <v>53</v>
      </c>
      <c r="G1971" s="39" t="s">
        <v>7924</v>
      </c>
      <c r="H1971" s="81">
        <v>44596</v>
      </c>
      <c r="I1971" s="84">
        <f>Table16[[#This Row],[Fecha 
de 
expedición]]+1461</f>
        <v>46057</v>
      </c>
      <c r="J1971" s="244" t="str">
        <f t="shared" ca="1" si="94"/>
        <v>si</v>
      </c>
      <c r="K1971" s="8" t="str">
        <f t="shared" ca="1" si="96"/>
        <v/>
      </c>
      <c r="L1971" s="8"/>
      <c r="M1971" s="8" t="str">
        <f t="shared" ca="1" si="95"/>
        <v>no</v>
      </c>
      <c r="Q1971" s="23" t="str" cm="1">
        <f t="array" aca="1" ref="Q1971" ca="1">_xlfn.IFS(J1971="no","no",$B$10="si","si")</f>
        <v>si</v>
      </c>
    </row>
    <row r="1972" spans="1:17" x14ac:dyDescent="0.3">
      <c r="A1972" s="61" t="s">
        <v>7925</v>
      </c>
      <c r="B1972" s="224" t="s">
        <v>44</v>
      </c>
      <c r="C1972" s="225" t="s">
        <v>7926</v>
      </c>
      <c r="D1972" s="38" t="s">
        <v>57</v>
      </c>
      <c r="E1972" s="235" t="s">
        <v>7927</v>
      </c>
      <c r="F1972" s="38" t="s">
        <v>194</v>
      </c>
      <c r="G1972" s="39" t="s">
        <v>7928</v>
      </c>
      <c r="H1972" s="81">
        <v>44596</v>
      </c>
      <c r="I1972" s="84">
        <f>Table16[[#This Row],[Fecha 
de 
expedición]]+1461</f>
        <v>46057</v>
      </c>
      <c r="J1972" s="244" t="str">
        <f t="shared" ca="1" si="94"/>
        <v>si</v>
      </c>
      <c r="K1972" s="8" t="str">
        <f t="shared" ca="1" si="96"/>
        <v/>
      </c>
      <c r="L1972" s="8"/>
      <c r="M1972" s="8" t="str">
        <f t="shared" ca="1" si="95"/>
        <v>no</v>
      </c>
      <c r="Q1972" s="23" t="str" cm="1">
        <f t="array" aca="1" ref="Q1972" ca="1">_xlfn.IFS(J1972="no","no",$B$10="si","si")</f>
        <v>si</v>
      </c>
    </row>
    <row r="1973" spans="1:17" x14ac:dyDescent="0.3">
      <c r="A1973" s="61" t="s">
        <v>7929</v>
      </c>
      <c r="B1973" s="224" t="s">
        <v>44</v>
      </c>
      <c r="C1973" s="225" t="s">
        <v>7930</v>
      </c>
      <c r="D1973" s="38" t="s">
        <v>57</v>
      </c>
      <c r="E1973" s="235" t="s">
        <v>7931</v>
      </c>
      <c r="F1973" s="38" t="s">
        <v>53</v>
      </c>
      <c r="G1973" s="39" t="s">
        <v>7932</v>
      </c>
      <c r="H1973" s="81">
        <v>44596</v>
      </c>
      <c r="I1973" s="84">
        <f>Table16[[#This Row],[Fecha 
de 
expedición]]+1461</f>
        <v>46057</v>
      </c>
      <c r="J1973" s="244" t="str">
        <f t="shared" ca="1" si="94"/>
        <v>si</v>
      </c>
      <c r="K1973" s="8" t="str">
        <f t="shared" ca="1" si="96"/>
        <v/>
      </c>
      <c r="L1973" s="8"/>
      <c r="M1973" s="8" t="str">
        <f t="shared" ca="1" si="95"/>
        <v>no</v>
      </c>
      <c r="Q1973" s="23" t="str" cm="1">
        <f t="array" aca="1" ref="Q1973" ca="1">_xlfn.IFS(J1973="no","no",$B$10="si","si")</f>
        <v>si</v>
      </c>
    </row>
    <row r="1974" spans="1:17" x14ac:dyDescent="0.3">
      <c r="A1974" s="61" t="s">
        <v>7933</v>
      </c>
      <c r="B1974" s="224" t="s">
        <v>44</v>
      </c>
      <c r="C1974" s="225" t="s">
        <v>7934</v>
      </c>
      <c r="D1974" s="38" t="s">
        <v>57</v>
      </c>
      <c r="E1974" s="235" t="s">
        <v>7935</v>
      </c>
      <c r="F1974" s="38" t="s">
        <v>887</v>
      </c>
      <c r="G1974" s="39" t="s">
        <v>7936</v>
      </c>
      <c r="H1974" s="81">
        <v>44603</v>
      </c>
      <c r="I1974" s="84">
        <f>Table16[[#This Row],[Fecha 
de 
expedición]]+1461</f>
        <v>46064</v>
      </c>
      <c r="J1974" s="244" t="str">
        <f t="shared" ca="1" si="94"/>
        <v>si</v>
      </c>
      <c r="K1974" s="8" t="str">
        <f t="shared" ca="1" si="96"/>
        <v/>
      </c>
      <c r="L1974" s="8"/>
      <c r="M1974" s="8" t="str">
        <f t="shared" ca="1" si="95"/>
        <v>no</v>
      </c>
      <c r="Q1974" s="23" t="str" cm="1">
        <f t="array" aca="1" ref="Q1974" ca="1">_xlfn.IFS(J1974="no","no",$B$10="si","si")</f>
        <v>si</v>
      </c>
    </row>
    <row r="1975" spans="1:17" x14ac:dyDescent="0.3">
      <c r="A1975" s="61" t="s">
        <v>7937</v>
      </c>
      <c r="B1975" s="224" t="s">
        <v>44</v>
      </c>
      <c r="C1975" s="225" t="s">
        <v>7938</v>
      </c>
      <c r="D1975" s="38" t="s">
        <v>46</v>
      </c>
      <c r="E1975" s="235" t="s">
        <v>7939</v>
      </c>
      <c r="F1975" s="38" t="s">
        <v>74</v>
      </c>
      <c r="G1975" s="39" t="s">
        <v>7940</v>
      </c>
      <c r="H1975" s="81">
        <v>44603</v>
      </c>
      <c r="I1975" s="84">
        <f>Table16[[#This Row],[Fecha 
de 
expedición]]+1461</f>
        <v>46064</v>
      </c>
      <c r="J1975" s="244" t="str">
        <f t="shared" ca="1" si="94"/>
        <v>si</v>
      </c>
      <c r="K1975" s="8" t="str">
        <f t="shared" ca="1" si="96"/>
        <v/>
      </c>
      <c r="L1975" s="8"/>
      <c r="M1975" s="8" t="str">
        <f t="shared" ca="1" si="95"/>
        <v>no</v>
      </c>
      <c r="Q1975" s="23" t="str" cm="1">
        <f t="array" aca="1" ref="Q1975" ca="1">_xlfn.IFS(J1975="no","no",$B$10="si","si")</f>
        <v>si</v>
      </c>
    </row>
    <row r="1976" spans="1:17" x14ac:dyDescent="0.3">
      <c r="A1976" s="61" t="s">
        <v>7941</v>
      </c>
      <c r="B1976" s="224" t="s">
        <v>44</v>
      </c>
      <c r="C1976" s="225" t="s">
        <v>7942</v>
      </c>
      <c r="D1976" s="38" t="s">
        <v>46</v>
      </c>
      <c r="E1976" s="235" t="s">
        <v>7943</v>
      </c>
      <c r="F1976" s="38" t="s">
        <v>48</v>
      </c>
      <c r="G1976" s="39" t="s">
        <v>7944</v>
      </c>
      <c r="H1976" s="81">
        <v>44603</v>
      </c>
      <c r="I1976" s="84">
        <f>Table16[[#This Row],[Fecha 
de 
expedición]]+1461</f>
        <v>46064</v>
      </c>
      <c r="J1976" s="244" t="str">
        <f t="shared" ca="1" si="94"/>
        <v>si</v>
      </c>
      <c r="K1976" s="8" t="str">
        <f t="shared" ca="1" si="96"/>
        <v/>
      </c>
      <c r="L1976" s="8"/>
      <c r="M1976" s="8" t="str">
        <f t="shared" ca="1" si="95"/>
        <v>no</v>
      </c>
      <c r="Q1976" s="23" t="str" cm="1">
        <f t="array" aca="1" ref="Q1976" ca="1">_xlfn.IFS(J1976="no","no",$B$10="si","si")</f>
        <v>si</v>
      </c>
    </row>
    <row r="1977" spans="1:17" x14ac:dyDescent="0.3">
      <c r="A1977" s="61" t="s">
        <v>7945</v>
      </c>
      <c r="B1977" s="224" t="s">
        <v>44</v>
      </c>
      <c r="C1977" s="225" t="s">
        <v>7946</v>
      </c>
      <c r="D1977" s="38" t="s">
        <v>46</v>
      </c>
      <c r="E1977" s="235" t="s">
        <v>7947</v>
      </c>
      <c r="F1977" s="38" t="s">
        <v>74</v>
      </c>
      <c r="G1977" s="39" t="s">
        <v>7948</v>
      </c>
      <c r="H1977" s="81">
        <v>44609</v>
      </c>
      <c r="I1977" s="84">
        <f>Table16[[#This Row],[Fecha 
de 
expedición]]+1461</f>
        <v>46070</v>
      </c>
      <c r="J1977" s="244" t="str">
        <f t="shared" ca="1" si="94"/>
        <v>si</v>
      </c>
      <c r="K1977" s="8" t="str">
        <f t="shared" ca="1" si="96"/>
        <v/>
      </c>
      <c r="L1977" s="8"/>
      <c r="M1977" s="8" t="str">
        <f t="shared" ca="1" si="95"/>
        <v>no</v>
      </c>
      <c r="Q1977" s="23" t="str" cm="1">
        <f t="array" aca="1" ref="Q1977" ca="1">_xlfn.IFS(J1977="no","no",$B$10="si","si")</f>
        <v>si</v>
      </c>
    </row>
    <row r="1978" spans="1:17" x14ac:dyDescent="0.3">
      <c r="A1978" s="61" t="s">
        <v>7949</v>
      </c>
      <c r="B1978" s="224" t="s">
        <v>44</v>
      </c>
      <c r="C1978" s="225" t="s">
        <v>7950</v>
      </c>
      <c r="D1978" s="38" t="s">
        <v>46</v>
      </c>
      <c r="E1978" s="235" t="s">
        <v>7951</v>
      </c>
      <c r="F1978" s="38" t="s">
        <v>466</v>
      </c>
      <c r="G1978" s="39" t="s">
        <v>7952</v>
      </c>
      <c r="H1978" s="81">
        <v>44609</v>
      </c>
      <c r="I1978" s="84">
        <f>Table16[[#This Row],[Fecha 
de 
expedición]]+1461</f>
        <v>46070</v>
      </c>
      <c r="J1978" s="244" t="str">
        <f t="shared" ca="1" si="94"/>
        <v>si</v>
      </c>
      <c r="K1978" s="8" t="str">
        <f t="shared" ca="1" si="96"/>
        <v/>
      </c>
      <c r="L1978" s="8"/>
      <c r="M1978" s="8" t="str">
        <f t="shared" ca="1" si="95"/>
        <v>no</v>
      </c>
      <c r="Q1978" s="23" t="str" cm="1">
        <f t="array" aca="1" ref="Q1978" ca="1">_xlfn.IFS(J1978="no","no",$B$10="si","si")</f>
        <v>si</v>
      </c>
    </row>
    <row r="1979" spans="1:17" x14ac:dyDescent="0.3">
      <c r="A1979" s="61" t="s">
        <v>7953</v>
      </c>
      <c r="B1979" s="224" t="s">
        <v>44</v>
      </c>
      <c r="C1979" s="225" t="s">
        <v>7954</v>
      </c>
      <c r="D1979" s="38" t="s">
        <v>46</v>
      </c>
      <c r="E1979" s="235" t="s">
        <v>7955</v>
      </c>
      <c r="F1979" s="38" t="s">
        <v>664</v>
      </c>
      <c r="G1979" s="39" t="s">
        <v>7956</v>
      </c>
      <c r="H1979" s="81">
        <v>44609</v>
      </c>
      <c r="I1979" s="84">
        <f>Table16[[#This Row],[Fecha 
de 
expedición]]+1461</f>
        <v>46070</v>
      </c>
      <c r="J1979" s="244" t="str">
        <f t="shared" ca="1" si="94"/>
        <v>si</v>
      </c>
      <c r="K1979" s="8" t="str">
        <f t="shared" ca="1" si="96"/>
        <v/>
      </c>
      <c r="L1979" s="8"/>
      <c r="M1979" s="8" t="str">
        <f t="shared" ca="1" si="95"/>
        <v>no</v>
      </c>
      <c r="Q1979" s="23" t="str" cm="1">
        <f t="array" aca="1" ref="Q1979" ca="1">_xlfn.IFS(J1979="no","no",$B$10="si","si")</f>
        <v>si</v>
      </c>
    </row>
    <row r="1980" spans="1:17" x14ac:dyDescent="0.3">
      <c r="A1980" s="61" t="s">
        <v>7957</v>
      </c>
      <c r="B1980" s="224" t="s">
        <v>44</v>
      </c>
      <c r="C1980" s="225" t="s">
        <v>7958</v>
      </c>
      <c r="D1980" s="38" t="s">
        <v>57</v>
      </c>
      <c r="E1980" s="235" t="s">
        <v>7959</v>
      </c>
      <c r="F1980" s="38" t="s">
        <v>299</v>
      </c>
      <c r="G1980" s="39" t="s">
        <v>7960</v>
      </c>
      <c r="H1980" s="81">
        <v>44616</v>
      </c>
      <c r="I1980" s="84">
        <f>Table16[[#This Row],[Fecha 
de 
expedición]]+1461</f>
        <v>46077</v>
      </c>
      <c r="J1980" s="244" t="str">
        <f t="shared" ca="1" si="94"/>
        <v>si</v>
      </c>
      <c r="K1980" s="8" t="str">
        <f t="shared" ca="1" si="96"/>
        <v/>
      </c>
      <c r="L1980" s="8"/>
      <c r="M1980" s="8" t="str">
        <f t="shared" ca="1" si="95"/>
        <v>no</v>
      </c>
      <c r="Q1980" s="23" t="str" cm="1">
        <f t="array" aca="1" ref="Q1980" ca="1">_xlfn.IFS(J1980="no","no",$B$10="si","si")</f>
        <v>si</v>
      </c>
    </row>
    <row r="1981" spans="1:17" x14ac:dyDescent="0.3">
      <c r="A1981" s="61" t="s">
        <v>7961</v>
      </c>
      <c r="B1981" s="224" t="s">
        <v>44</v>
      </c>
      <c r="C1981" s="225" t="s">
        <v>7962</v>
      </c>
      <c r="D1981" s="38" t="s">
        <v>57</v>
      </c>
      <c r="E1981" s="235" t="s">
        <v>7963</v>
      </c>
      <c r="F1981" s="38" t="s">
        <v>53</v>
      </c>
      <c r="G1981" s="39" t="s">
        <v>7964</v>
      </c>
      <c r="H1981" s="81">
        <v>44616</v>
      </c>
      <c r="I1981" s="84">
        <f>Table16[[#This Row],[Fecha 
de 
expedición]]+1461</f>
        <v>46077</v>
      </c>
      <c r="J1981" s="244" t="str">
        <f t="shared" ca="1" si="94"/>
        <v>si</v>
      </c>
      <c r="K1981" s="8" t="str">
        <f t="shared" ca="1" si="96"/>
        <v/>
      </c>
      <c r="L1981" s="8"/>
      <c r="M1981" s="8" t="str">
        <f t="shared" ca="1" si="95"/>
        <v>no</v>
      </c>
      <c r="Q1981" s="23" t="str" cm="1">
        <f t="array" aca="1" ref="Q1981" ca="1">_xlfn.IFS(J1981="no","no",$B$10="si","si")</f>
        <v>si</v>
      </c>
    </row>
    <row r="1982" spans="1:17" x14ac:dyDescent="0.3">
      <c r="A1982" s="61" t="s">
        <v>7965</v>
      </c>
      <c r="B1982" s="224" t="s">
        <v>44</v>
      </c>
      <c r="C1982" s="225" t="s">
        <v>7966</v>
      </c>
      <c r="D1982" s="38" t="s">
        <v>57</v>
      </c>
      <c r="E1982" s="235" t="s">
        <v>7967</v>
      </c>
      <c r="F1982" s="38" t="s">
        <v>119</v>
      </c>
      <c r="G1982" s="39" t="s">
        <v>7968</v>
      </c>
      <c r="H1982" s="81">
        <v>44616</v>
      </c>
      <c r="I1982" s="84">
        <f>Table16[[#This Row],[Fecha 
de 
expedición]]+1461</f>
        <v>46077</v>
      </c>
      <c r="J1982" s="244" t="str">
        <f t="shared" ca="1" si="94"/>
        <v>si</v>
      </c>
      <c r="K1982" s="8" t="str">
        <f t="shared" ca="1" si="96"/>
        <v/>
      </c>
      <c r="L1982" s="8"/>
      <c r="M1982" s="8" t="str">
        <f t="shared" ca="1" si="95"/>
        <v>no</v>
      </c>
      <c r="Q1982" s="23" t="str" cm="1">
        <f t="array" aca="1" ref="Q1982" ca="1">_xlfn.IFS(J1982="no","no",$B$10="si","si")</f>
        <v>si</v>
      </c>
    </row>
    <row r="1983" spans="1:17" x14ac:dyDescent="0.3">
      <c r="A1983" s="61" t="s">
        <v>7969</v>
      </c>
      <c r="B1983" s="224" t="s">
        <v>44</v>
      </c>
      <c r="C1983" s="225" t="s">
        <v>7970</v>
      </c>
      <c r="D1983" s="38" t="s">
        <v>57</v>
      </c>
      <c r="E1983" s="235" t="s">
        <v>7971</v>
      </c>
      <c r="F1983" s="38" t="s">
        <v>655</v>
      </c>
      <c r="G1983" s="39" t="s">
        <v>7972</v>
      </c>
      <c r="H1983" s="81">
        <v>44616</v>
      </c>
      <c r="I1983" s="84">
        <f>Table16[[#This Row],[Fecha 
de 
expedición]]+1461</f>
        <v>46077</v>
      </c>
      <c r="J1983" s="244" t="str">
        <f t="shared" ca="1" si="94"/>
        <v>si</v>
      </c>
      <c r="K1983" s="8" t="str">
        <f t="shared" ca="1" si="96"/>
        <v/>
      </c>
      <c r="L1983" s="8"/>
      <c r="M1983" s="8" t="str">
        <f t="shared" ca="1" si="95"/>
        <v>no</v>
      </c>
      <c r="Q1983" s="23" t="str" cm="1">
        <f t="array" aca="1" ref="Q1983" ca="1">_xlfn.IFS(J1983="no","no",$B$10="si","si")</f>
        <v>si</v>
      </c>
    </row>
    <row r="1984" spans="1:17" x14ac:dyDescent="0.3">
      <c r="A1984" s="61" t="s">
        <v>7973</v>
      </c>
      <c r="B1984" s="224" t="s">
        <v>44</v>
      </c>
      <c r="C1984" s="225" t="s">
        <v>7974</v>
      </c>
      <c r="D1984" s="38" t="s">
        <v>57</v>
      </c>
      <c r="E1984" s="235" t="s">
        <v>7975</v>
      </c>
      <c r="F1984" s="38" t="s">
        <v>74</v>
      </c>
      <c r="G1984" s="39" t="s">
        <v>7976</v>
      </c>
      <c r="H1984" s="81">
        <v>44621</v>
      </c>
      <c r="I1984" s="84">
        <f>Table16[[#This Row],[Fecha 
de 
expedición]]+1461</f>
        <v>46082</v>
      </c>
      <c r="J1984" s="244" t="str">
        <f t="shared" ca="1" si="94"/>
        <v>si</v>
      </c>
      <c r="K1984" s="8" t="str">
        <f t="shared" ca="1" si="96"/>
        <v/>
      </c>
      <c r="L1984" s="8"/>
      <c r="M1984" s="8" t="str">
        <f t="shared" ca="1" si="95"/>
        <v>no</v>
      </c>
      <c r="Q1984" s="23" t="str" cm="1">
        <f t="array" aca="1" ref="Q1984" ca="1">_xlfn.IFS(J1984="no","no",$B$10="si","si")</f>
        <v>si</v>
      </c>
    </row>
    <row r="1985" spans="1:17" x14ac:dyDescent="0.3">
      <c r="A1985" s="61" t="s">
        <v>7977</v>
      </c>
      <c r="B1985" s="224" t="s">
        <v>44</v>
      </c>
      <c r="C1985" s="225" t="s">
        <v>7978</v>
      </c>
      <c r="D1985" s="38" t="s">
        <v>57</v>
      </c>
      <c r="E1985" s="235" t="s">
        <v>7979</v>
      </c>
      <c r="F1985" s="38" t="s">
        <v>89</v>
      </c>
      <c r="G1985" s="39" t="s">
        <v>7980</v>
      </c>
      <c r="H1985" s="81">
        <v>44629</v>
      </c>
      <c r="I1985" s="84">
        <f>Table16[[#This Row],[Fecha 
de 
expedición]]+1461</f>
        <v>46090</v>
      </c>
      <c r="J1985" s="244" t="str">
        <f t="shared" ca="1" si="94"/>
        <v>si</v>
      </c>
      <c r="K1985" s="8" t="str">
        <f t="shared" ca="1" si="96"/>
        <v/>
      </c>
      <c r="L1985" s="8"/>
      <c r="M1985" s="8" t="str">
        <f t="shared" ca="1" si="95"/>
        <v>no</v>
      </c>
      <c r="Q1985" s="23" t="str" cm="1">
        <f t="array" aca="1" ref="Q1985" ca="1">_xlfn.IFS(J1985="no","no",$B$10="si","si")</f>
        <v>si</v>
      </c>
    </row>
    <row r="1986" spans="1:17" x14ac:dyDescent="0.3">
      <c r="A1986" s="61" t="s">
        <v>7981</v>
      </c>
      <c r="B1986" s="224" t="s">
        <v>44</v>
      </c>
      <c r="C1986" s="225" t="s">
        <v>7982</v>
      </c>
      <c r="D1986" s="38" t="s">
        <v>57</v>
      </c>
      <c r="E1986" s="235" t="s">
        <v>7983</v>
      </c>
      <c r="F1986" s="38" t="s">
        <v>155</v>
      </c>
      <c r="G1986" s="39" t="s">
        <v>7984</v>
      </c>
      <c r="H1986" s="81">
        <v>44629</v>
      </c>
      <c r="I1986" s="84">
        <f>Table16[[#This Row],[Fecha 
de 
expedición]]+1461</f>
        <v>46090</v>
      </c>
      <c r="J1986" s="244" t="str">
        <f t="shared" ca="1" si="94"/>
        <v>si</v>
      </c>
      <c r="K1986" s="8" t="str">
        <f t="shared" ca="1" si="96"/>
        <v/>
      </c>
      <c r="L1986" s="8"/>
      <c r="M1986" s="8" t="str">
        <f t="shared" ca="1" si="95"/>
        <v>no</v>
      </c>
      <c r="Q1986" s="23" t="str" cm="1">
        <f t="array" aca="1" ref="Q1986" ca="1">_xlfn.IFS(J1986="no","no",$B$10="si","si")</f>
        <v>si</v>
      </c>
    </row>
    <row r="1987" spans="1:17" x14ac:dyDescent="0.3">
      <c r="A1987" s="61" t="s">
        <v>7985</v>
      </c>
      <c r="B1987" s="224" t="s">
        <v>44</v>
      </c>
      <c r="C1987" s="225" t="s">
        <v>7986</v>
      </c>
      <c r="D1987" s="38" t="s">
        <v>57</v>
      </c>
      <c r="E1987" s="235" t="s">
        <v>7987</v>
      </c>
      <c r="F1987" s="38" t="s">
        <v>204</v>
      </c>
      <c r="G1987" s="39" t="s">
        <v>7988</v>
      </c>
      <c r="H1987" s="81">
        <v>44629</v>
      </c>
      <c r="I1987" s="84">
        <f>Table16[[#This Row],[Fecha 
de 
expedición]]+1461</f>
        <v>46090</v>
      </c>
      <c r="J1987" s="244" t="str">
        <f t="shared" ca="1" si="94"/>
        <v>si</v>
      </c>
      <c r="K1987" s="8" t="str">
        <f t="shared" ca="1" si="96"/>
        <v/>
      </c>
      <c r="L1987" s="8"/>
      <c r="M1987" s="8" t="str">
        <f t="shared" ca="1" si="95"/>
        <v>no</v>
      </c>
      <c r="Q1987" s="23" t="str" cm="1">
        <f t="array" aca="1" ref="Q1987" ca="1">_xlfn.IFS(J1987="no","no",$B$10="si","si")</f>
        <v>si</v>
      </c>
    </row>
    <row r="1988" spans="1:17" x14ac:dyDescent="0.3">
      <c r="A1988" s="61" t="s">
        <v>7989</v>
      </c>
      <c r="B1988" s="224" t="s">
        <v>44</v>
      </c>
      <c r="C1988" s="225" t="s">
        <v>7990</v>
      </c>
      <c r="D1988" s="38" t="s">
        <v>57</v>
      </c>
      <c r="E1988" s="235" t="s">
        <v>7991</v>
      </c>
      <c r="F1988" s="38" t="s">
        <v>53</v>
      </c>
      <c r="G1988" s="39" t="s">
        <v>7992</v>
      </c>
      <c r="H1988" s="81">
        <v>44629</v>
      </c>
      <c r="I1988" s="84">
        <f>Table16[[#This Row],[Fecha 
de 
expedición]]+1461</f>
        <v>46090</v>
      </c>
      <c r="J1988" s="244" t="str">
        <f t="shared" ca="1" si="94"/>
        <v>si</v>
      </c>
      <c r="K1988" s="8" t="str">
        <f t="shared" ca="1" si="96"/>
        <v/>
      </c>
      <c r="L1988" s="8"/>
      <c r="M1988" s="8" t="str">
        <f t="shared" ca="1" si="95"/>
        <v>no</v>
      </c>
      <c r="Q1988" s="23" t="str" cm="1">
        <f t="array" aca="1" ref="Q1988" ca="1">_xlfn.IFS(J1988="no","no",$B$10="si","si")</f>
        <v>si</v>
      </c>
    </row>
    <row r="1989" spans="1:17" x14ac:dyDescent="0.3">
      <c r="A1989" s="61" t="s">
        <v>7993</v>
      </c>
      <c r="B1989" s="224" t="s">
        <v>44</v>
      </c>
      <c r="C1989" s="225" t="s">
        <v>7994</v>
      </c>
      <c r="D1989" s="38" t="s">
        <v>57</v>
      </c>
      <c r="E1989" s="235" t="s">
        <v>7995</v>
      </c>
      <c r="F1989" s="38" t="s">
        <v>74</v>
      </c>
      <c r="G1989" s="39" t="s">
        <v>7996</v>
      </c>
      <c r="H1989" s="81">
        <v>44629</v>
      </c>
      <c r="I1989" s="84">
        <f>Table16[[#This Row],[Fecha 
de 
expedición]]+1461</f>
        <v>46090</v>
      </c>
      <c r="J1989" s="244" t="str">
        <f t="shared" ca="1" si="94"/>
        <v>si</v>
      </c>
      <c r="K1989" s="8" t="str">
        <f t="shared" ca="1" si="96"/>
        <v/>
      </c>
      <c r="L1989" s="8"/>
      <c r="M1989" s="8" t="str">
        <f t="shared" ca="1" si="95"/>
        <v>no</v>
      </c>
      <c r="Q1989" s="23" t="str" cm="1">
        <f t="array" aca="1" ref="Q1989" ca="1">_xlfn.IFS(J1989="no","no",$B$10="si","si")</f>
        <v>si</v>
      </c>
    </row>
    <row r="1990" spans="1:17" x14ac:dyDescent="0.3">
      <c r="A1990" s="61" t="s">
        <v>7997</v>
      </c>
      <c r="B1990" s="224" t="s">
        <v>44</v>
      </c>
      <c r="C1990" s="225" t="s">
        <v>7998</v>
      </c>
      <c r="D1990" s="38" t="s">
        <v>57</v>
      </c>
      <c r="E1990" s="235" t="s">
        <v>7999</v>
      </c>
      <c r="F1990" s="38" t="s">
        <v>695</v>
      </c>
      <c r="G1990" s="39" t="s">
        <v>8000</v>
      </c>
      <c r="H1990" s="81">
        <v>44629</v>
      </c>
      <c r="I1990" s="84">
        <f>Table16[[#This Row],[Fecha 
de 
expedición]]+1461</f>
        <v>46090</v>
      </c>
      <c r="J1990" s="244" t="str">
        <f t="shared" ca="1" si="94"/>
        <v>si</v>
      </c>
      <c r="K1990" s="8" t="str">
        <f t="shared" ca="1" si="96"/>
        <v/>
      </c>
      <c r="L1990" s="8"/>
      <c r="M1990" s="8" t="str">
        <f t="shared" ca="1" si="95"/>
        <v>no</v>
      </c>
      <c r="Q1990" s="23" t="str" cm="1">
        <f t="array" aca="1" ref="Q1990" ca="1">_xlfn.IFS(J1990="no","no",$B$10="si","si")</f>
        <v>si</v>
      </c>
    </row>
    <row r="1991" spans="1:17" x14ac:dyDescent="0.3">
      <c r="A1991" s="61" t="s">
        <v>8001</v>
      </c>
      <c r="B1991" s="224" t="s">
        <v>44</v>
      </c>
      <c r="C1991" s="225" t="s">
        <v>8002</v>
      </c>
      <c r="D1991" s="38" t="s">
        <v>57</v>
      </c>
      <c r="E1991" s="235" t="s">
        <v>8003</v>
      </c>
      <c r="F1991" s="38" t="s">
        <v>89</v>
      </c>
      <c r="G1991" s="39" t="s">
        <v>8004</v>
      </c>
      <c r="H1991" s="81">
        <v>44629</v>
      </c>
      <c r="I1991" s="84">
        <f>Table16[[#This Row],[Fecha 
de 
expedición]]+1461</f>
        <v>46090</v>
      </c>
      <c r="J1991" s="244" t="str">
        <f t="shared" ca="1" si="94"/>
        <v>si</v>
      </c>
      <c r="K1991" s="8" t="str">
        <f t="shared" ca="1" si="96"/>
        <v/>
      </c>
      <c r="L1991" s="8"/>
      <c r="M1991" s="8" t="str">
        <f t="shared" ca="1" si="95"/>
        <v>no</v>
      </c>
      <c r="Q1991" s="23" t="str" cm="1">
        <f t="array" aca="1" ref="Q1991" ca="1">_xlfn.IFS(J1991="no","no",$B$10="si","si")</f>
        <v>si</v>
      </c>
    </row>
    <row r="1992" spans="1:17" x14ac:dyDescent="0.3">
      <c r="A1992" s="61" t="s">
        <v>8005</v>
      </c>
      <c r="B1992" s="224" t="s">
        <v>44</v>
      </c>
      <c r="C1992" s="225" t="s">
        <v>8006</v>
      </c>
      <c r="D1992" s="38" t="s">
        <v>57</v>
      </c>
      <c r="E1992" s="235" t="s">
        <v>8007</v>
      </c>
      <c r="F1992" s="38" t="s">
        <v>53</v>
      </c>
      <c r="G1992" s="39" t="s">
        <v>8008</v>
      </c>
      <c r="H1992" s="81">
        <v>44629</v>
      </c>
      <c r="I1992" s="84">
        <f>Table16[[#This Row],[Fecha 
de 
expedición]]+1461</f>
        <v>46090</v>
      </c>
      <c r="J1992" s="244" t="str">
        <f t="shared" ca="1" si="94"/>
        <v>si</v>
      </c>
      <c r="K1992" s="8" t="str">
        <f t="shared" ca="1" si="96"/>
        <v/>
      </c>
      <c r="L1992" s="8"/>
      <c r="M1992" s="8" t="str">
        <f t="shared" ca="1" si="95"/>
        <v>no</v>
      </c>
      <c r="Q1992" s="23" t="str" cm="1">
        <f t="array" aca="1" ref="Q1992" ca="1">_xlfn.IFS(J1992="no","no",$B$10="si","si")</f>
        <v>si</v>
      </c>
    </row>
    <row r="1993" spans="1:17" x14ac:dyDescent="0.3">
      <c r="A1993" s="61" t="s">
        <v>8009</v>
      </c>
      <c r="B1993" s="224" t="s">
        <v>44</v>
      </c>
      <c r="C1993" s="225" t="s">
        <v>8010</v>
      </c>
      <c r="D1993" s="38" t="s">
        <v>57</v>
      </c>
      <c r="E1993" s="235" t="s">
        <v>8011</v>
      </c>
      <c r="F1993" s="38" t="s">
        <v>194</v>
      </c>
      <c r="G1993" s="39" t="s">
        <v>8012</v>
      </c>
      <c r="H1993" s="81">
        <v>44629</v>
      </c>
      <c r="I1993" s="84">
        <f>Table16[[#This Row],[Fecha 
de 
expedición]]+1461</f>
        <v>46090</v>
      </c>
      <c r="J1993" s="244" t="str">
        <f t="shared" ca="1" si="94"/>
        <v>si</v>
      </c>
      <c r="K1993" s="8" t="str">
        <f t="shared" ca="1" si="96"/>
        <v/>
      </c>
      <c r="L1993" s="8"/>
      <c r="M1993" s="8" t="str">
        <f t="shared" ca="1" si="95"/>
        <v>no</v>
      </c>
      <c r="Q1993" s="23" t="str" cm="1">
        <f t="array" aca="1" ref="Q1993" ca="1">_xlfn.IFS(J1993="no","no",$B$10="si","si")</f>
        <v>si</v>
      </c>
    </row>
    <row r="1994" spans="1:17" x14ac:dyDescent="0.3">
      <c r="A1994" s="61" t="s">
        <v>8013</v>
      </c>
      <c r="B1994" s="224" t="s">
        <v>44</v>
      </c>
      <c r="C1994" s="225" t="s">
        <v>8014</v>
      </c>
      <c r="D1994" s="38" t="s">
        <v>57</v>
      </c>
      <c r="E1994" s="235" t="s">
        <v>8015</v>
      </c>
      <c r="F1994" s="38" t="s">
        <v>4080</v>
      </c>
      <c r="G1994" s="39"/>
      <c r="H1994" s="81">
        <v>44629</v>
      </c>
      <c r="I1994" s="84">
        <f>Table16[[#This Row],[Fecha 
de 
expedición]]+1461</f>
        <v>46090</v>
      </c>
      <c r="J1994" s="244" t="str">
        <f t="shared" ca="1" si="94"/>
        <v>si</v>
      </c>
      <c r="K1994" s="8" t="str">
        <f t="shared" ca="1" si="96"/>
        <v/>
      </c>
      <c r="L1994" s="8"/>
      <c r="M1994" s="8" t="str">
        <f t="shared" ca="1" si="95"/>
        <v>no</v>
      </c>
      <c r="Q1994" s="23" t="str" cm="1">
        <f t="array" aca="1" ref="Q1994" ca="1">_xlfn.IFS(J1994="no","no",$B$10="si","si")</f>
        <v>si</v>
      </c>
    </row>
    <row r="1995" spans="1:17" x14ac:dyDescent="0.3">
      <c r="A1995" s="61" t="s">
        <v>8016</v>
      </c>
      <c r="B1995" s="224" t="s">
        <v>44</v>
      </c>
      <c r="C1995" s="225" t="s">
        <v>8017</v>
      </c>
      <c r="D1995" s="38" t="s">
        <v>57</v>
      </c>
      <c r="E1995" s="235" t="s">
        <v>8018</v>
      </c>
      <c r="F1995" s="38" t="s">
        <v>74</v>
      </c>
      <c r="G1995" s="39" t="s">
        <v>8019</v>
      </c>
      <c r="H1995" s="81">
        <v>44629</v>
      </c>
      <c r="I1995" s="84">
        <f>Table16[[#This Row],[Fecha 
de 
expedición]]+1461</f>
        <v>46090</v>
      </c>
      <c r="J1995" s="244" t="str">
        <f t="shared" ca="1" si="94"/>
        <v>si</v>
      </c>
      <c r="K1995" s="8" t="str">
        <f t="shared" ca="1" si="96"/>
        <v/>
      </c>
      <c r="L1995" s="8"/>
      <c r="M1995" s="8" t="str">
        <f t="shared" ca="1" si="95"/>
        <v>no</v>
      </c>
      <c r="Q1995" s="23" t="str" cm="1">
        <f t="array" aca="1" ref="Q1995" ca="1">_xlfn.IFS(J1995="no","no",$B$10="si","si")</f>
        <v>si</v>
      </c>
    </row>
    <row r="1996" spans="1:17" x14ac:dyDescent="0.3">
      <c r="A1996" s="61" t="s">
        <v>8020</v>
      </c>
      <c r="B1996" s="224" t="s">
        <v>44</v>
      </c>
      <c r="C1996" s="225" t="s">
        <v>8021</v>
      </c>
      <c r="D1996" s="38" t="s">
        <v>57</v>
      </c>
      <c r="E1996" s="235" t="s">
        <v>8022</v>
      </c>
      <c r="F1996" s="38" t="s">
        <v>204</v>
      </c>
      <c r="G1996" s="39" t="s">
        <v>8023</v>
      </c>
      <c r="H1996" s="81">
        <v>44629</v>
      </c>
      <c r="I1996" s="84">
        <f>Table16[[#This Row],[Fecha 
de 
expedición]]+1461</f>
        <v>46090</v>
      </c>
      <c r="J1996" s="244" t="str">
        <f t="shared" ca="1" si="94"/>
        <v>si</v>
      </c>
      <c r="K1996" s="8" t="str">
        <f t="shared" ca="1" si="96"/>
        <v/>
      </c>
      <c r="L1996" s="8"/>
      <c r="M1996" s="8" t="str">
        <f t="shared" ca="1" si="95"/>
        <v>no</v>
      </c>
      <c r="Q1996" s="23" t="str" cm="1">
        <f t="array" aca="1" ref="Q1996" ca="1">_xlfn.IFS(J1996="no","no",$B$10="si","si")</f>
        <v>si</v>
      </c>
    </row>
    <row r="1997" spans="1:17" x14ac:dyDescent="0.3">
      <c r="A1997" s="61" t="s">
        <v>8024</v>
      </c>
      <c r="B1997" s="224" t="s">
        <v>44</v>
      </c>
      <c r="C1997" s="225" t="s">
        <v>8025</v>
      </c>
      <c r="D1997" s="38" t="s">
        <v>57</v>
      </c>
      <c r="E1997" s="235" t="s">
        <v>8026</v>
      </c>
      <c r="F1997" s="38" t="s">
        <v>69</v>
      </c>
      <c r="G1997" s="39" t="s">
        <v>8027</v>
      </c>
      <c r="H1997" s="81">
        <v>44629</v>
      </c>
      <c r="I1997" s="84">
        <f>Table16[[#This Row],[Fecha 
de 
expedición]]+1461</f>
        <v>46090</v>
      </c>
      <c r="J1997" s="244" t="str">
        <f t="shared" ca="1" si="94"/>
        <v>si</v>
      </c>
      <c r="K1997" s="8" t="str">
        <f t="shared" ca="1" si="96"/>
        <v/>
      </c>
      <c r="L1997" s="8"/>
      <c r="M1997" s="8" t="str">
        <f t="shared" ca="1" si="95"/>
        <v>no</v>
      </c>
      <c r="Q1997" s="23" t="str" cm="1">
        <f t="array" aca="1" ref="Q1997" ca="1">_xlfn.IFS(J1997="no","no",$B$10="si","si")</f>
        <v>si</v>
      </c>
    </row>
    <row r="1998" spans="1:17" x14ac:dyDescent="0.3">
      <c r="A1998" s="61" t="s">
        <v>8028</v>
      </c>
      <c r="B1998" s="224" t="s">
        <v>44</v>
      </c>
      <c r="C1998" s="225" t="s">
        <v>8029</v>
      </c>
      <c r="D1998" s="38" t="s">
        <v>57</v>
      </c>
      <c r="E1998" s="235" t="s">
        <v>8030</v>
      </c>
      <c r="F1998" s="38" t="s">
        <v>560</v>
      </c>
      <c r="G1998" s="39" t="s">
        <v>8031</v>
      </c>
      <c r="H1998" s="81">
        <v>44629</v>
      </c>
      <c r="I1998" s="84">
        <f>Table16[[#This Row],[Fecha 
de 
expedición]]+1461</f>
        <v>46090</v>
      </c>
      <c r="J1998" s="244" t="str">
        <f t="shared" ca="1" si="94"/>
        <v>si</v>
      </c>
      <c r="K1998" s="8" t="str">
        <f t="shared" ca="1" si="96"/>
        <v/>
      </c>
      <c r="L1998" s="8"/>
      <c r="M1998" s="8" t="str">
        <f t="shared" ca="1" si="95"/>
        <v>no</v>
      </c>
      <c r="Q1998" s="23" t="str" cm="1">
        <f t="array" aca="1" ref="Q1998" ca="1">_xlfn.IFS(J1998="no","no",$B$10="si","si")</f>
        <v>si</v>
      </c>
    </row>
    <row r="1999" spans="1:17" x14ac:dyDescent="0.3">
      <c r="A1999" s="61" t="s">
        <v>8032</v>
      </c>
      <c r="B1999" s="224" t="s">
        <v>44</v>
      </c>
      <c r="C1999" s="225" t="s">
        <v>8033</v>
      </c>
      <c r="D1999" s="38" t="s">
        <v>57</v>
      </c>
      <c r="E1999" s="235" t="s">
        <v>8034</v>
      </c>
      <c r="F1999" s="38" t="s">
        <v>89</v>
      </c>
      <c r="G1999" s="39" t="s">
        <v>8035</v>
      </c>
      <c r="H1999" s="81">
        <v>44629</v>
      </c>
      <c r="I1999" s="84">
        <f>Table16[[#This Row],[Fecha 
de 
expedición]]+1461</f>
        <v>46090</v>
      </c>
      <c r="J1999" s="244" t="str">
        <f t="shared" ca="1" si="94"/>
        <v>si</v>
      </c>
      <c r="K1999" s="8" t="str">
        <f t="shared" ca="1" si="96"/>
        <v/>
      </c>
      <c r="L1999" s="8"/>
      <c r="M1999" s="8" t="str">
        <f t="shared" ca="1" si="95"/>
        <v>no</v>
      </c>
      <c r="Q1999" s="23" t="str" cm="1">
        <f t="array" aca="1" ref="Q1999" ca="1">_xlfn.IFS(J1999="no","no",$B$10="si","si")</f>
        <v>si</v>
      </c>
    </row>
    <row r="2000" spans="1:17" x14ac:dyDescent="0.3">
      <c r="A2000" s="61" t="s">
        <v>8036</v>
      </c>
      <c r="B2000" s="224" t="s">
        <v>44</v>
      </c>
      <c r="C2000" s="225" t="s">
        <v>8037</v>
      </c>
      <c r="D2000" s="38" t="s">
        <v>46</v>
      </c>
      <c r="E2000" s="235" t="s">
        <v>8038</v>
      </c>
      <c r="F2000" s="38" t="s">
        <v>8039</v>
      </c>
      <c r="G2000" s="39" t="s">
        <v>8040</v>
      </c>
      <c r="H2000" s="81">
        <v>44629</v>
      </c>
      <c r="I2000" s="84">
        <f>Table16[[#This Row],[Fecha 
de 
expedición]]+1461</f>
        <v>46090</v>
      </c>
      <c r="J2000" s="244" t="str">
        <f t="shared" ca="1" si="94"/>
        <v>si</v>
      </c>
      <c r="K2000" s="8" t="str">
        <f t="shared" ca="1" si="96"/>
        <v/>
      </c>
      <c r="L2000" s="8"/>
      <c r="M2000" s="8" t="str">
        <f t="shared" ca="1" si="95"/>
        <v>no</v>
      </c>
      <c r="Q2000" s="23" t="str" cm="1">
        <f t="array" aca="1" ref="Q2000" ca="1">_xlfn.IFS(J2000="no","no",$B$10="si","si")</f>
        <v>si</v>
      </c>
    </row>
    <row r="2001" spans="1:17" x14ac:dyDescent="0.3">
      <c r="A2001" s="61" t="s">
        <v>8041</v>
      </c>
      <c r="B2001" s="224" t="s">
        <v>44</v>
      </c>
      <c r="C2001" s="225" t="s">
        <v>8042</v>
      </c>
      <c r="D2001" s="38" t="s">
        <v>57</v>
      </c>
      <c r="E2001" s="235" t="s">
        <v>8043</v>
      </c>
      <c r="F2001" s="38" t="s">
        <v>69</v>
      </c>
      <c r="G2001" s="39" t="s">
        <v>8044</v>
      </c>
      <c r="H2001" s="81">
        <v>44629</v>
      </c>
      <c r="I2001" s="84">
        <f>Table16[[#This Row],[Fecha 
de 
expedición]]+1461</f>
        <v>46090</v>
      </c>
      <c r="J2001" s="244" t="str">
        <f t="shared" ref="J2001:J2064" ca="1" si="97">IF(I2001&gt;=TODAY(),"si","no")</f>
        <v>si</v>
      </c>
      <c r="K2001" s="8" t="str">
        <f t="shared" ca="1" si="96"/>
        <v/>
      </c>
      <c r="L2001" s="8"/>
      <c r="M2001" s="8" t="str">
        <f t="shared" ref="M2001:M2064" ca="1" si="98">IF(AND(J2001="no",$B$10="si"),"si","no")</f>
        <v>no</v>
      </c>
      <c r="Q2001" s="23" t="str" cm="1">
        <f t="array" aca="1" ref="Q2001" ca="1">_xlfn.IFS(J2001="no","no",$B$10="si","si")</f>
        <v>si</v>
      </c>
    </row>
    <row r="2002" spans="1:17" x14ac:dyDescent="0.3">
      <c r="A2002" s="61" t="s">
        <v>8045</v>
      </c>
      <c r="B2002" s="224" t="s">
        <v>44</v>
      </c>
      <c r="C2002" s="225" t="s">
        <v>8046</v>
      </c>
      <c r="D2002" s="38" t="s">
        <v>57</v>
      </c>
      <c r="E2002" s="235" t="s">
        <v>8047</v>
      </c>
      <c r="F2002" s="38" t="s">
        <v>555</v>
      </c>
      <c r="G2002" s="39" t="s">
        <v>8048</v>
      </c>
      <c r="H2002" s="81">
        <v>44629</v>
      </c>
      <c r="I2002" s="84">
        <f>Table16[[#This Row],[Fecha 
de 
expedición]]+1461</f>
        <v>46090</v>
      </c>
      <c r="J2002" s="244" t="str">
        <f t="shared" ca="1" si="97"/>
        <v>si</v>
      </c>
      <c r="K2002" s="8" t="str">
        <f t="shared" ca="1" si="96"/>
        <v/>
      </c>
      <c r="L2002" s="8"/>
      <c r="M2002" s="8" t="str">
        <f t="shared" ca="1" si="98"/>
        <v>no</v>
      </c>
      <c r="Q2002" s="23" t="str" cm="1">
        <f t="array" aca="1" ref="Q2002" ca="1">_xlfn.IFS(J2002="no","no",$B$10="si","si")</f>
        <v>si</v>
      </c>
    </row>
    <row r="2003" spans="1:17" x14ac:dyDescent="0.3">
      <c r="A2003" s="61" t="s">
        <v>8049</v>
      </c>
      <c r="B2003" s="224" t="s">
        <v>44</v>
      </c>
      <c r="C2003" s="225" t="s">
        <v>8050</v>
      </c>
      <c r="D2003" s="38" t="s">
        <v>57</v>
      </c>
      <c r="E2003" s="235" t="s">
        <v>8051</v>
      </c>
      <c r="F2003" s="38" t="s">
        <v>74</v>
      </c>
      <c r="G2003" s="39" t="s">
        <v>8052</v>
      </c>
      <c r="H2003" s="81">
        <v>44629</v>
      </c>
      <c r="I2003" s="84">
        <f>Table16[[#This Row],[Fecha 
de 
expedición]]+1461</f>
        <v>46090</v>
      </c>
      <c r="J2003" s="244" t="str">
        <f t="shared" ca="1" si="97"/>
        <v>si</v>
      </c>
      <c r="K2003" s="8" t="str">
        <f t="shared" ca="1" si="96"/>
        <v/>
      </c>
      <c r="L2003" s="8"/>
      <c r="M2003" s="8" t="str">
        <f t="shared" ca="1" si="98"/>
        <v>no</v>
      </c>
      <c r="Q2003" s="23" t="str" cm="1">
        <f t="array" aca="1" ref="Q2003" ca="1">_xlfn.IFS(J2003="no","no",$B$10="si","si")</f>
        <v>si</v>
      </c>
    </row>
    <row r="2004" spans="1:17" x14ac:dyDescent="0.3">
      <c r="A2004" s="61" t="s">
        <v>8053</v>
      </c>
      <c r="B2004" s="224" t="s">
        <v>44</v>
      </c>
      <c r="C2004" s="225" t="s">
        <v>8054</v>
      </c>
      <c r="D2004" s="38" t="s">
        <v>57</v>
      </c>
      <c r="E2004" s="235" t="s">
        <v>8055</v>
      </c>
      <c r="F2004" s="38" t="s">
        <v>267</v>
      </c>
      <c r="G2004" s="39" t="s">
        <v>8056</v>
      </c>
      <c r="H2004" s="81">
        <v>44636</v>
      </c>
      <c r="I2004" s="84">
        <f>Table16[[#This Row],[Fecha 
de 
expedición]]+1461</f>
        <v>46097</v>
      </c>
      <c r="J2004" s="244" t="str">
        <f t="shared" ca="1" si="97"/>
        <v>si</v>
      </c>
      <c r="K2004" s="8" t="str">
        <f t="shared" ca="1" si="96"/>
        <v/>
      </c>
      <c r="L2004" s="8"/>
      <c r="M2004" s="8" t="str">
        <f t="shared" ca="1" si="98"/>
        <v>no</v>
      </c>
      <c r="Q2004" s="23" t="str" cm="1">
        <f t="array" aca="1" ref="Q2004" ca="1">_xlfn.IFS(J2004="no","no",$B$10="si","si")</f>
        <v>si</v>
      </c>
    </row>
    <row r="2005" spans="1:17" x14ac:dyDescent="0.3">
      <c r="A2005" s="61" t="s">
        <v>8057</v>
      </c>
      <c r="B2005" s="224" t="s">
        <v>44</v>
      </c>
      <c r="C2005" s="225" t="s">
        <v>8058</v>
      </c>
      <c r="D2005" s="38" t="s">
        <v>57</v>
      </c>
      <c r="E2005" s="235" t="s">
        <v>8059</v>
      </c>
      <c r="F2005" s="38" t="s">
        <v>74</v>
      </c>
      <c r="G2005" s="39" t="s">
        <v>8060</v>
      </c>
      <c r="H2005" s="81">
        <v>44636</v>
      </c>
      <c r="I2005" s="84">
        <f>Table16[[#This Row],[Fecha 
de 
expedición]]+1461</f>
        <v>46097</v>
      </c>
      <c r="J2005" s="244" t="str">
        <f t="shared" ca="1" si="97"/>
        <v>si</v>
      </c>
      <c r="K2005" s="8" t="str">
        <f t="shared" ca="1" si="96"/>
        <v/>
      </c>
      <c r="L2005" s="8"/>
      <c r="M2005" s="8" t="str">
        <f t="shared" ca="1" si="98"/>
        <v>no</v>
      </c>
      <c r="Q2005" s="23" t="str" cm="1">
        <f t="array" aca="1" ref="Q2005" ca="1">_xlfn.IFS(J2005="no","no",$B$10="si","si")</f>
        <v>si</v>
      </c>
    </row>
    <row r="2006" spans="1:17" x14ac:dyDescent="0.3">
      <c r="A2006" s="61" t="s">
        <v>8061</v>
      </c>
      <c r="B2006" s="224" t="s">
        <v>44</v>
      </c>
      <c r="C2006" s="225" t="s">
        <v>8062</v>
      </c>
      <c r="D2006" s="38" t="s">
        <v>57</v>
      </c>
      <c r="E2006" s="235" t="s">
        <v>8063</v>
      </c>
      <c r="F2006" s="38" t="s">
        <v>299</v>
      </c>
      <c r="G2006" s="39" t="s">
        <v>8064</v>
      </c>
      <c r="H2006" s="81">
        <v>44636</v>
      </c>
      <c r="I2006" s="84">
        <f>Table16[[#This Row],[Fecha 
de 
expedición]]+1461</f>
        <v>46097</v>
      </c>
      <c r="J2006" s="244" t="str">
        <f t="shared" ca="1" si="97"/>
        <v>si</v>
      </c>
      <c r="K2006" s="8" t="str">
        <f t="shared" ca="1" si="96"/>
        <v/>
      </c>
      <c r="L2006" s="8"/>
      <c r="M2006" s="8" t="str">
        <f t="shared" ca="1" si="98"/>
        <v>no</v>
      </c>
      <c r="Q2006" s="23" t="str" cm="1">
        <f t="array" aca="1" ref="Q2006" ca="1">_xlfn.IFS(J2006="no","no",$B$10="si","si")</f>
        <v>si</v>
      </c>
    </row>
    <row r="2007" spans="1:17" x14ac:dyDescent="0.3">
      <c r="A2007" s="61" t="s">
        <v>8065</v>
      </c>
      <c r="B2007" s="224" t="s">
        <v>44</v>
      </c>
      <c r="C2007" s="225" t="s">
        <v>8066</v>
      </c>
      <c r="D2007" s="38" t="s">
        <v>57</v>
      </c>
      <c r="E2007" s="235" t="s">
        <v>8067</v>
      </c>
      <c r="F2007" s="38" t="s">
        <v>683</v>
      </c>
      <c r="G2007" s="39" t="s">
        <v>8068</v>
      </c>
      <c r="H2007" s="81">
        <v>44636</v>
      </c>
      <c r="I2007" s="84">
        <f>Table16[[#This Row],[Fecha 
de 
expedición]]+1461</f>
        <v>46097</v>
      </c>
      <c r="J2007" s="244" t="str">
        <f t="shared" ca="1" si="97"/>
        <v>si</v>
      </c>
      <c r="K2007" s="8" t="str">
        <f t="shared" ca="1" si="96"/>
        <v/>
      </c>
      <c r="L2007" s="8"/>
      <c r="M2007" s="8" t="str">
        <f t="shared" ca="1" si="98"/>
        <v>no</v>
      </c>
      <c r="Q2007" s="23" t="str" cm="1">
        <f t="array" aca="1" ref="Q2007" ca="1">_xlfn.IFS(J2007="no","no",$B$10="si","si")</f>
        <v>si</v>
      </c>
    </row>
    <row r="2008" spans="1:17" x14ac:dyDescent="0.3">
      <c r="A2008" s="61" t="s">
        <v>8069</v>
      </c>
      <c r="B2008" s="224" t="s">
        <v>44</v>
      </c>
      <c r="C2008" s="225" t="s">
        <v>8070</v>
      </c>
      <c r="D2008" s="38" t="s">
        <v>57</v>
      </c>
      <c r="E2008" s="235" t="s">
        <v>8071</v>
      </c>
      <c r="F2008" s="38" t="s">
        <v>155</v>
      </c>
      <c r="G2008" s="39" t="s">
        <v>8072</v>
      </c>
      <c r="H2008" s="81">
        <v>44636</v>
      </c>
      <c r="I2008" s="84">
        <f>Table16[[#This Row],[Fecha 
de 
expedición]]+1461</f>
        <v>46097</v>
      </c>
      <c r="J2008" s="244" t="str">
        <f t="shared" ca="1" si="97"/>
        <v>si</v>
      </c>
      <c r="K2008" s="8" t="str">
        <f t="shared" ca="1" si="96"/>
        <v/>
      </c>
      <c r="L2008" s="8"/>
      <c r="M2008" s="8" t="str">
        <f t="shared" ca="1" si="98"/>
        <v>no</v>
      </c>
      <c r="Q2008" s="23" t="str" cm="1">
        <f t="array" aca="1" ref="Q2008" ca="1">_xlfn.IFS(J2008="no","no",$B$10="si","si")</f>
        <v>si</v>
      </c>
    </row>
    <row r="2009" spans="1:17" x14ac:dyDescent="0.3">
      <c r="A2009" s="61" t="s">
        <v>8073</v>
      </c>
      <c r="B2009" s="224" t="s">
        <v>44</v>
      </c>
      <c r="C2009" s="225" t="s">
        <v>8074</v>
      </c>
      <c r="D2009" s="38" t="s">
        <v>57</v>
      </c>
      <c r="E2009" s="235" t="s">
        <v>8075</v>
      </c>
      <c r="F2009" s="38" t="s">
        <v>347</v>
      </c>
      <c r="G2009" s="39" t="s">
        <v>8076</v>
      </c>
      <c r="H2009" s="81">
        <v>44636</v>
      </c>
      <c r="I2009" s="84">
        <f>Table16[[#This Row],[Fecha 
de 
expedición]]+1461</f>
        <v>46097</v>
      </c>
      <c r="J2009" s="244" t="str">
        <f t="shared" ca="1" si="97"/>
        <v>si</v>
      </c>
      <c r="K2009" s="8" t="str">
        <f t="shared" ca="1" si="96"/>
        <v/>
      </c>
      <c r="L2009" s="8"/>
      <c r="M2009" s="8" t="str">
        <f t="shared" ca="1" si="98"/>
        <v>no</v>
      </c>
      <c r="Q2009" s="23" t="str" cm="1">
        <f t="array" aca="1" ref="Q2009" ca="1">_xlfn.IFS(J2009="no","no",$B$10="si","si")</f>
        <v>si</v>
      </c>
    </row>
    <row r="2010" spans="1:17" x14ac:dyDescent="0.3">
      <c r="A2010" s="61" t="s">
        <v>8077</v>
      </c>
      <c r="B2010" s="224" t="s">
        <v>44</v>
      </c>
      <c r="C2010" s="225" t="s">
        <v>8078</v>
      </c>
      <c r="D2010" s="38" t="s">
        <v>57</v>
      </c>
      <c r="E2010" s="235" t="s">
        <v>8079</v>
      </c>
      <c r="F2010" s="38" t="s">
        <v>194</v>
      </c>
      <c r="G2010" s="39" t="s">
        <v>8080</v>
      </c>
      <c r="H2010" s="81">
        <v>44636</v>
      </c>
      <c r="I2010" s="84">
        <f>Table16[[#This Row],[Fecha 
de 
expedición]]+1461</f>
        <v>46097</v>
      </c>
      <c r="J2010" s="244" t="str">
        <f t="shared" ca="1" si="97"/>
        <v>si</v>
      </c>
      <c r="K2010" s="8" t="str">
        <f t="shared" ca="1" si="96"/>
        <v/>
      </c>
      <c r="L2010" s="8"/>
      <c r="M2010" s="8" t="str">
        <f t="shared" ca="1" si="98"/>
        <v>no</v>
      </c>
      <c r="Q2010" s="23" t="str" cm="1">
        <f t="array" aca="1" ref="Q2010" ca="1">_xlfn.IFS(J2010="no","no",$B$10="si","si")</f>
        <v>si</v>
      </c>
    </row>
    <row r="2011" spans="1:17" x14ac:dyDescent="0.3">
      <c r="A2011" s="61" t="s">
        <v>8081</v>
      </c>
      <c r="B2011" s="224" t="s">
        <v>44</v>
      </c>
      <c r="C2011" s="225" t="s">
        <v>8082</v>
      </c>
      <c r="D2011" s="38" t="s">
        <v>57</v>
      </c>
      <c r="E2011" s="235" t="s">
        <v>8083</v>
      </c>
      <c r="F2011" s="38" t="s">
        <v>416</v>
      </c>
      <c r="G2011" s="39" t="s">
        <v>8084</v>
      </c>
      <c r="H2011" s="81">
        <v>44636</v>
      </c>
      <c r="I2011" s="84">
        <f>Table16[[#This Row],[Fecha 
de 
expedición]]+1461</f>
        <v>46097</v>
      </c>
      <c r="J2011" s="244" t="str">
        <f t="shared" ca="1" si="97"/>
        <v>si</v>
      </c>
      <c r="K2011" s="8" t="str">
        <f t="shared" ca="1" si="96"/>
        <v/>
      </c>
      <c r="L2011" s="8"/>
      <c r="M2011" s="8" t="str">
        <f t="shared" ca="1" si="98"/>
        <v>no</v>
      </c>
      <c r="Q2011" s="23" t="str" cm="1">
        <f t="array" aca="1" ref="Q2011" ca="1">_xlfn.IFS(J2011="no","no",$B$10="si","si")</f>
        <v>si</v>
      </c>
    </row>
    <row r="2012" spans="1:17" x14ac:dyDescent="0.3">
      <c r="A2012" s="61" t="s">
        <v>8085</v>
      </c>
      <c r="B2012" s="224" t="s">
        <v>44</v>
      </c>
      <c r="C2012" s="225" t="s">
        <v>8086</v>
      </c>
      <c r="D2012" s="38" t="s">
        <v>57</v>
      </c>
      <c r="E2012" s="235" t="s">
        <v>8087</v>
      </c>
      <c r="F2012" s="38" t="s">
        <v>74</v>
      </c>
      <c r="G2012" s="39" t="s">
        <v>8088</v>
      </c>
      <c r="H2012" s="81">
        <v>44669</v>
      </c>
      <c r="I2012" s="84">
        <f>Table16[[#This Row],[Fecha 
de 
expedición]]+1461</f>
        <v>46130</v>
      </c>
      <c r="J2012" s="244" t="str">
        <f t="shared" ca="1" si="97"/>
        <v>si</v>
      </c>
      <c r="K2012" s="8" t="str">
        <f t="shared" ca="1" si="96"/>
        <v/>
      </c>
      <c r="L2012" s="8"/>
      <c r="M2012" s="8" t="str">
        <f t="shared" ca="1" si="98"/>
        <v>no</v>
      </c>
      <c r="Q2012" s="23" t="str" cm="1">
        <f t="array" aca="1" ref="Q2012" ca="1">_xlfn.IFS(J2012="no","no",$B$10="si","si")</f>
        <v>si</v>
      </c>
    </row>
    <row r="2013" spans="1:17" x14ac:dyDescent="0.3">
      <c r="A2013" s="61" t="s">
        <v>8089</v>
      </c>
      <c r="B2013" s="224" t="s">
        <v>44</v>
      </c>
      <c r="C2013" s="225" t="s">
        <v>8090</v>
      </c>
      <c r="D2013" s="38" t="s">
        <v>57</v>
      </c>
      <c r="E2013" s="235" t="s">
        <v>8091</v>
      </c>
      <c r="F2013" s="38" t="s">
        <v>453</v>
      </c>
      <c r="G2013" s="39" t="s">
        <v>8092</v>
      </c>
      <c r="H2013" s="81">
        <v>44636</v>
      </c>
      <c r="I2013" s="84">
        <f>Table16[[#This Row],[Fecha 
de 
expedición]]+1461</f>
        <v>46097</v>
      </c>
      <c r="J2013" s="244" t="str">
        <f t="shared" ca="1" si="97"/>
        <v>si</v>
      </c>
      <c r="K2013" s="8" t="str">
        <f t="shared" ca="1" si="96"/>
        <v/>
      </c>
      <c r="L2013" s="8"/>
      <c r="M2013" s="8" t="str">
        <f t="shared" ca="1" si="98"/>
        <v>no</v>
      </c>
      <c r="Q2013" s="23" t="str" cm="1">
        <f t="array" aca="1" ref="Q2013" ca="1">_xlfn.IFS(J2013="no","no",$B$10="si","si")</f>
        <v>si</v>
      </c>
    </row>
    <row r="2014" spans="1:17" x14ac:dyDescent="0.3">
      <c r="A2014" s="61" t="s">
        <v>8093</v>
      </c>
      <c r="B2014" s="224" t="s">
        <v>44</v>
      </c>
      <c r="C2014" s="225" t="s">
        <v>8094</v>
      </c>
      <c r="D2014" s="38" t="s">
        <v>57</v>
      </c>
      <c r="E2014" s="235" t="s">
        <v>8095</v>
      </c>
      <c r="F2014" s="38" t="s">
        <v>53</v>
      </c>
      <c r="G2014" s="39" t="s">
        <v>8096</v>
      </c>
      <c r="H2014" s="81">
        <v>44648</v>
      </c>
      <c r="I2014" s="84">
        <f>Table16[[#This Row],[Fecha 
de 
expedición]]+1461</f>
        <v>46109</v>
      </c>
      <c r="J2014" s="244" t="str">
        <f t="shared" ca="1" si="97"/>
        <v>si</v>
      </c>
      <c r="K2014" s="8" t="str">
        <f t="shared" ca="1" si="96"/>
        <v/>
      </c>
      <c r="L2014" s="8"/>
      <c r="M2014" s="8" t="str">
        <f t="shared" ca="1" si="98"/>
        <v>no</v>
      </c>
      <c r="Q2014" s="23" t="str" cm="1">
        <f t="array" aca="1" ref="Q2014" ca="1">_xlfn.IFS(J2014="no","no",$B$10="si","si")</f>
        <v>si</v>
      </c>
    </row>
    <row r="2015" spans="1:17" x14ac:dyDescent="0.3">
      <c r="A2015" s="61" t="s">
        <v>8097</v>
      </c>
      <c r="B2015" s="224" t="s">
        <v>44</v>
      </c>
      <c r="C2015" s="225" t="s">
        <v>8098</v>
      </c>
      <c r="D2015" s="38" t="s">
        <v>57</v>
      </c>
      <c r="E2015" s="235" t="s">
        <v>8099</v>
      </c>
      <c r="F2015" s="38" t="s">
        <v>194</v>
      </c>
      <c r="G2015" s="39" t="s">
        <v>8100</v>
      </c>
      <c r="H2015" s="81">
        <v>44648</v>
      </c>
      <c r="I2015" s="84">
        <f>Table16[[#This Row],[Fecha 
de 
expedición]]+1461</f>
        <v>46109</v>
      </c>
      <c r="J2015" s="244" t="str">
        <f t="shared" ca="1" si="97"/>
        <v>si</v>
      </c>
      <c r="K2015" s="8" t="str">
        <f t="shared" ref="K2015:K2078" ca="1" si="99">IF(ABS(_xlfn.DAYS(TODAY(),I2015))&lt;$B$9,"Debe renovar licencia luego de curso de 8 horas","")</f>
        <v/>
      </c>
      <c r="L2015" s="8"/>
      <c r="M2015" s="8" t="str">
        <f t="shared" ca="1" si="98"/>
        <v>no</v>
      </c>
      <c r="Q2015" s="23" t="str" cm="1">
        <f t="array" aca="1" ref="Q2015" ca="1">_xlfn.IFS(J2015="no","no",$B$10="si","si")</f>
        <v>si</v>
      </c>
    </row>
    <row r="2016" spans="1:17" x14ac:dyDescent="0.3">
      <c r="A2016" s="61" t="s">
        <v>8101</v>
      </c>
      <c r="B2016" s="224" t="s">
        <v>44</v>
      </c>
      <c r="C2016" s="225" t="s">
        <v>8102</v>
      </c>
      <c r="D2016" s="38" t="s">
        <v>57</v>
      </c>
      <c r="E2016" s="235" t="s">
        <v>8103</v>
      </c>
      <c r="F2016" s="38" t="s">
        <v>560</v>
      </c>
      <c r="G2016" s="39" t="s">
        <v>8104</v>
      </c>
      <c r="H2016" s="81">
        <v>44648</v>
      </c>
      <c r="I2016" s="84">
        <f>Table16[[#This Row],[Fecha 
de 
expedición]]+1461</f>
        <v>46109</v>
      </c>
      <c r="J2016" s="244" t="str">
        <f t="shared" ca="1" si="97"/>
        <v>si</v>
      </c>
      <c r="K2016" s="8" t="str">
        <f t="shared" ca="1" si="99"/>
        <v/>
      </c>
      <c r="L2016" s="8"/>
      <c r="M2016" s="8" t="str">
        <f t="shared" ca="1" si="98"/>
        <v>no</v>
      </c>
      <c r="Q2016" s="23" t="str" cm="1">
        <f t="array" aca="1" ref="Q2016" ca="1">_xlfn.IFS(J2016="no","no",$B$10="si","si")</f>
        <v>si</v>
      </c>
    </row>
    <row r="2017" spans="1:17" x14ac:dyDescent="0.3">
      <c r="A2017" s="61" t="s">
        <v>8105</v>
      </c>
      <c r="B2017" s="224" t="s">
        <v>44</v>
      </c>
      <c r="C2017" s="225" t="s">
        <v>8106</v>
      </c>
      <c r="D2017" s="38" t="s">
        <v>57</v>
      </c>
      <c r="E2017" s="235" t="s">
        <v>8107</v>
      </c>
      <c r="F2017" s="38" t="s">
        <v>74</v>
      </c>
      <c r="G2017" s="39" t="s">
        <v>8108</v>
      </c>
      <c r="H2017" s="81">
        <v>44648</v>
      </c>
      <c r="I2017" s="84">
        <f>Table16[[#This Row],[Fecha 
de 
expedición]]+1461</f>
        <v>46109</v>
      </c>
      <c r="J2017" s="244" t="str">
        <f t="shared" ca="1" si="97"/>
        <v>si</v>
      </c>
      <c r="K2017" s="8" t="str">
        <f t="shared" ca="1" si="99"/>
        <v/>
      </c>
      <c r="L2017" s="8"/>
      <c r="M2017" s="8" t="str">
        <f t="shared" ca="1" si="98"/>
        <v>no</v>
      </c>
      <c r="Q2017" s="23" t="str" cm="1">
        <f t="array" aca="1" ref="Q2017" ca="1">_xlfn.IFS(J2017="no","no",$B$10="si","si")</f>
        <v>si</v>
      </c>
    </row>
    <row r="2018" spans="1:17" x14ac:dyDescent="0.3">
      <c r="A2018" s="61" t="s">
        <v>8109</v>
      </c>
      <c r="B2018" s="224" t="s">
        <v>44</v>
      </c>
      <c r="C2018" s="225" t="s">
        <v>8110</v>
      </c>
      <c r="D2018" s="38" t="s">
        <v>57</v>
      </c>
      <c r="E2018" s="235" t="s">
        <v>8111</v>
      </c>
      <c r="F2018" s="38" t="s">
        <v>114</v>
      </c>
      <c r="G2018" s="39" t="s">
        <v>8112</v>
      </c>
      <c r="H2018" s="81">
        <v>44649</v>
      </c>
      <c r="I2018" s="84">
        <f>Table16[[#This Row],[Fecha 
de 
expedición]]+1461</f>
        <v>46110</v>
      </c>
      <c r="J2018" s="244" t="str">
        <f t="shared" ca="1" si="97"/>
        <v>si</v>
      </c>
      <c r="K2018" s="8" t="str">
        <f t="shared" ca="1" si="99"/>
        <v/>
      </c>
      <c r="L2018" s="8"/>
      <c r="M2018" s="8" t="str">
        <f t="shared" ca="1" si="98"/>
        <v>no</v>
      </c>
      <c r="Q2018" s="23" t="str" cm="1">
        <f t="array" aca="1" ref="Q2018" ca="1">_xlfn.IFS(J2018="no","no",$B$10="si","si")</f>
        <v>si</v>
      </c>
    </row>
    <row r="2019" spans="1:17" x14ac:dyDescent="0.3">
      <c r="A2019" s="61" t="s">
        <v>8113</v>
      </c>
      <c r="B2019" s="224" t="s">
        <v>44</v>
      </c>
      <c r="C2019" s="225" t="s">
        <v>8114</v>
      </c>
      <c r="D2019" s="38" t="s">
        <v>46</v>
      </c>
      <c r="E2019" s="235" t="s">
        <v>8115</v>
      </c>
      <c r="F2019" s="38" t="s">
        <v>448</v>
      </c>
      <c r="G2019" s="39" t="s">
        <v>8116</v>
      </c>
      <c r="H2019" s="81">
        <v>44649</v>
      </c>
      <c r="I2019" s="84">
        <f>Table16[[#This Row],[Fecha 
de 
expedición]]+1461</f>
        <v>46110</v>
      </c>
      <c r="J2019" s="244" t="str">
        <f t="shared" ca="1" si="97"/>
        <v>si</v>
      </c>
      <c r="K2019" s="8" t="str">
        <f t="shared" ca="1" si="99"/>
        <v/>
      </c>
      <c r="L2019" s="8"/>
      <c r="M2019" s="8" t="str">
        <f t="shared" ca="1" si="98"/>
        <v>no</v>
      </c>
      <c r="Q2019" s="23" t="str" cm="1">
        <f t="array" aca="1" ref="Q2019" ca="1">_xlfn.IFS(J2019="no","no",$B$10="si","si")</f>
        <v>si</v>
      </c>
    </row>
    <row r="2020" spans="1:17" x14ac:dyDescent="0.3">
      <c r="A2020" s="61" t="s">
        <v>8117</v>
      </c>
      <c r="B2020" s="224" t="s">
        <v>44</v>
      </c>
      <c r="C2020" s="225" t="s">
        <v>8118</v>
      </c>
      <c r="D2020" s="38" t="s">
        <v>57</v>
      </c>
      <c r="E2020" s="235" t="s">
        <v>8119</v>
      </c>
      <c r="F2020" s="38" t="s">
        <v>709</v>
      </c>
      <c r="G2020" s="39" t="s">
        <v>8120</v>
      </c>
      <c r="H2020" s="81">
        <v>44649</v>
      </c>
      <c r="I2020" s="84">
        <f>Table16[[#This Row],[Fecha 
de 
expedición]]+1461</f>
        <v>46110</v>
      </c>
      <c r="J2020" s="244" t="str">
        <f t="shared" ca="1" si="97"/>
        <v>si</v>
      </c>
      <c r="K2020" s="8" t="str">
        <f t="shared" ca="1" si="99"/>
        <v/>
      </c>
      <c r="L2020" s="8"/>
      <c r="M2020" s="8" t="str">
        <f t="shared" ca="1" si="98"/>
        <v>no</v>
      </c>
      <c r="Q2020" s="23" t="str" cm="1">
        <f t="array" aca="1" ref="Q2020" ca="1">_xlfn.IFS(J2020="no","no",$B$10="si","si")</f>
        <v>si</v>
      </c>
    </row>
    <row r="2021" spans="1:17" x14ac:dyDescent="0.3">
      <c r="A2021" s="61" t="s">
        <v>8121</v>
      </c>
      <c r="B2021" s="224" t="s">
        <v>44</v>
      </c>
      <c r="C2021" s="225" t="s">
        <v>8122</v>
      </c>
      <c r="D2021" s="38" t="s">
        <v>57</v>
      </c>
      <c r="E2021" s="235" t="s">
        <v>8123</v>
      </c>
      <c r="F2021" s="38" t="s">
        <v>53</v>
      </c>
      <c r="G2021" s="39" t="s">
        <v>8124</v>
      </c>
      <c r="H2021" s="81">
        <v>44649</v>
      </c>
      <c r="I2021" s="84">
        <f>Table16[[#This Row],[Fecha 
de 
expedición]]+1461</f>
        <v>46110</v>
      </c>
      <c r="J2021" s="244" t="str">
        <f t="shared" ca="1" si="97"/>
        <v>si</v>
      </c>
      <c r="K2021" s="8" t="str">
        <f t="shared" ca="1" si="99"/>
        <v/>
      </c>
      <c r="L2021" s="8"/>
      <c r="M2021" s="8" t="str">
        <f t="shared" ca="1" si="98"/>
        <v>no</v>
      </c>
      <c r="Q2021" s="23" t="str" cm="1">
        <f t="array" aca="1" ref="Q2021" ca="1">_xlfn.IFS(J2021="no","no",$B$10="si","si")</f>
        <v>si</v>
      </c>
    </row>
    <row r="2022" spans="1:17" x14ac:dyDescent="0.3">
      <c r="A2022" s="61" t="s">
        <v>8125</v>
      </c>
      <c r="B2022" s="224" t="s">
        <v>44</v>
      </c>
      <c r="C2022" s="225" t="s">
        <v>8126</v>
      </c>
      <c r="D2022" s="38" t="s">
        <v>57</v>
      </c>
      <c r="E2022" s="235" t="s">
        <v>8127</v>
      </c>
      <c r="F2022" s="38" t="s">
        <v>453</v>
      </c>
      <c r="G2022" s="39" t="s">
        <v>8128</v>
      </c>
      <c r="H2022" s="81">
        <v>44649</v>
      </c>
      <c r="I2022" s="84">
        <f>Table16[[#This Row],[Fecha 
de 
expedición]]+1461</f>
        <v>46110</v>
      </c>
      <c r="J2022" s="244" t="str">
        <f t="shared" ca="1" si="97"/>
        <v>si</v>
      </c>
      <c r="K2022" s="8" t="str">
        <f t="shared" ca="1" si="99"/>
        <v/>
      </c>
      <c r="L2022" s="8"/>
      <c r="M2022" s="8" t="str">
        <f t="shared" ca="1" si="98"/>
        <v>no</v>
      </c>
      <c r="Q2022" s="23" t="str" cm="1">
        <f t="array" aca="1" ref="Q2022" ca="1">_xlfn.IFS(J2022="no","no",$B$10="si","si")</f>
        <v>si</v>
      </c>
    </row>
    <row r="2023" spans="1:17" x14ac:dyDescent="0.3">
      <c r="A2023" s="61" t="s">
        <v>8129</v>
      </c>
      <c r="B2023" s="224" t="s">
        <v>44</v>
      </c>
      <c r="C2023" s="225" t="s">
        <v>8130</v>
      </c>
      <c r="D2023" s="38" t="s">
        <v>57</v>
      </c>
      <c r="E2023" s="235" t="s">
        <v>8131</v>
      </c>
      <c r="F2023" s="38" t="s">
        <v>74</v>
      </c>
      <c r="G2023" s="39" t="s">
        <v>8132</v>
      </c>
      <c r="H2023" s="81">
        <v>44649</v>
      </c>
      <c r="I2023" s="84">
        <f>Table16[[#This Row],[Fecha 
de 
expedición]]+1461</f>
        <v>46110</v>
      </c>
      <c r="J2023" s="244" t="str">
        <f t="shared" ca="1" si="97"/>
        <v>si</v>
      </c>
      <c r="K2023" s="8" t="str">
        <f t="shared" ca="1" si="99"/>
        <v/>
      </c>
      <c r="L2023" s="8"/>
      <c r="M2023" s="8" t="str">
        <f t="shared" ca="1" si="98"/>
        <v>no</v>
      </c>
      <c r="Q2023" s="23" t="str" cm="1">
        <f t="array" aca="1" ref="Q2023" ca="1">_xlfn.IFS(J2023="no","no",$B$10="si","si")</f>
        <v>si</v>
      </c>
    </row>
    <row r="2024" spans="1:17" x14ac:dyDescent="0.3">
      <c r="A2024" s="61" t="s">
        <v>8133</v>
      </c>
      <c r="B2024" s="224" t="s">
        <v>44</v>
      </c>
      <c r="C2024" s="225" t="s">
        <v>8134</v>
      </c>
      <c r="D2024" s="38" t="s">
        <v>57</v>
      </c>
      <c r="E2024" s="235" t="s">
        <v>8135</v>
      </c>
      <c r="F2024" s="38" t="s">
        <v>267</v>
      </c>
      <c r="G2024" s="39" t="s">
        <v>8136</v>
      </c>
      <c r="H2024" s="81">
        <v>44649</v>
      </c>
      <c r="I2024" s="84">
        <f>Table16[[#This Row],[Fecha 
de 
expedición]]+1461</f>
        <v>46110</v>
      </c>
      <c r="J2024" s="244" t="str">
        <f t="shared" ca="1" si="97"/>
        <v>si</v>
      </c>
      <c r="K2024" s="8" t="str">
        <f t="shared" ca="1" si="99"/>
        <v/>
      </c>
      <c r="L2024" s="8"/>
      <c r="M2024" s="8" t="str">
        <f t="shared" ca="1" si="98"/>
        <v>no</v>
      </c>
      <c r="Q2024" s="23" t="str" cm="1">
        <f t="array" aca="1" ref="Q2024" ca="1">_xlfn.IFS(J2024="no","no",$B$10="si","si")</f>
        <v>si</v>
      </c>
    </row>
    <row r="2025" spans="1:17" x14ac:dyDescent="0.3">
      <c r="A2025" s="61" t="s">
        <v>8137</v>
      </c>
      <c r="B2025" s="224" t="s">
        <v>44</v>
      </c>
      <c r="C2025" s="225" t="s">
        <v>8138</v>
      </c>
      <c r="D2025" s="38" t="s">
        <v>57</v>
      </c>
      <c r="E2025" s="235" t="s">
        <v>8139</v>
      </c>
      <c r="F2025" s="38" t="s">
        <v>155</v>
      </c>
      <c r="G2025" s="39" t="s">
        <v>8140</v>
      </c>
      <c r="H2025" s="81">
        <v>44649</v>
      </c>
      <c r="I2025" s="84">
        <f>Table16[[#This Row],[Fecha 
de 
expedición]]+1461</f>
        <v>46110</v>
      </c>
      <c r="J2025" s="244" t="str">
        <f t="shared" ca="1" si="97"/>
        <v>si</v>
      </c>
      <c r="K2025" s="8" t="str">
        <f t="shared" ca="1" si="99"/>
        <v/>
      </c>
      <c r="L2025" s="8"/>
      <c r="M2025" s="8" t="str">
        <f t="shared" ca="1" si="98"/>
        <v>no</v>
      </c>
      <c r="Q2025" s="23" t="str" cm="1">
        <f t="array" aca="1" ref="Q2025" ca="1">_xlfn.IFS(J2025="no","no",$B$10="si","si")</f>
        <v>si</v>
      </c>
    </row>
    <row r="2026" spans="1:17" x14ac:dyDescent="0.3">
      <c r="A2026" s="61" t="s">
        <v>8141</v>
      </c>
      <c r="B2026" s="224" t="s">
        <v>44</v>
      </c>
      <c r="C2026" s="225" t="s">
        <v>8142</v>
      </c>
      <c r="D2026" s="38" t="s">
        <v>57</v>
      </c>
      <c r="E2026" s="235" t="s">
        <v>8143</v>
      </c>
      <c r="F2026" s="38" t="s">
        <v>89</v>
      </c>
      <c r="G2026" s="39" t="s">
        <v>8144</v>
      </c>
      <c r="H2026" s="81">
        <v>44649</v>
      </c>
      <c r="I2026" s="84">
        <f>Table16[[#This Row],[Fecha 
de 
expedición]]+1461</f>
        <v>46110</v>
      </c>
      <c r="J2026" s="244" t="str">
        <f t="shared" ca="1" si="97"/>
        <v>si</v>
      </c>
      <c r="K2026" s="8" t="str">
        <f t="shared" ca="1" si="99"/>
        <v/>
      </c>
      <c r="L2026" s="8"/>
      <c r="M2026" s="8" t="str">
        <f t="shared" ca="1" si="98"/>
        <v>no</v>
      </c>
      <c r="Q2026" s="23" t="str" cm="1">
        <f t="array" aca="1" ref="Q2026" ca="1">_xlfn.IFS(J2026="no","no",$B$10="si","si")</f>
        <v>si</v>
      </c>
    </row>
    <row r="2027" spans="1:17" x14ac:dyDescent="0.3">
      <c r="A2027" s="61" t="s">
        <v>8145</v>
      </c>
      <c r="B2027" s="224" t="s">
        <v>44</v>
      </c>
      <c r="C2027" s="225" t="s">
        <v>8146</v>
      </c>
      <c r="D2027" s="38" t="s">
        <v>57</v>
      </c>
      <c r="E2027" s="235" t="s">
        <v>8147</v>
      </c>
      <c r="F2027" s="38" t="s">
        <v>835</v>
      </c>
      <c r="G2027" s="39" t="s">
        <v>8148</v>
      </c>
      <c r="H2027" s="81">
        <v>44649</v>
      </c>
      <c r="I2027" s="84">
        <f>Table16[[#This Row],[Fecha 
de 
expedición]]+1461</f>
        <v>46110</v>
      </c>
      <c r="J2027" s="244" t="str">
        <f t="shared" ca="1" si="97"/>
        <v>si</v>
      </c>
      <c r="K2027" s="8" t="str">
        <f t="shared" ca="1" si="99"/>
        <v/>
      </c>
      <c r="L2027" s="8"/>
      <c r="M2027" s="8" t="str">
        <f t="shared" ca="1" si="98"/>
        <v>no</v>
      </c>
      <c r="Q2027" s="23" t="str" cm="1">
        <f t="array" aca="1" ref="Q2027" ca="1">_xlfn.IFS(J2027="no","no",$B$10="si","si")</f>
        <v>si</v>
      </c>
    </row>
    <row r="2028" spans="1:17" x14ac:dyDescent="0.3">
      <c r="A2028" s="61" t="s">
        <v>8149</v>
      </c>
      <c r="B2028" s="224" t="s">
        <v>44</v>
      </c>
      <c r="C2028" s="225" t="s">
        <v>8150</v>
      </c>
      <c r="D2028" s="38" t="s">
        <v>57</v>
      </c>
      <c r="E2028" s="235" t="s">
        <v>8151</v>
      </c>
      <c r="F2028" s="38" t="s">
        <v>678</v>
      </c>
      <c r="G2028" s="39" t="s">
        <v>8152</v>
      </c>
      <c r="H2028" s="81">
        <v>44669</v>
      </c>
      <c r="I2028" s="84">
        <f>Table16[[#This Row],[Fecha 
de 
expedición]]+1461</f>
        <v>46130</v>
      </c>
      <c r="J2028" s="244" t="str">
        <f t="shared" ca="1" si="97"/>
        <v>si</v>
      </c>
      <c r="K2028" s="8" t="str">
        <f t="shared" ca="1" si="99"/>
        <v/>
      </c>
      <c r="L2028" s="8"/>
      <c r="M2028" s="8" t="str">
        <f t="shared" ca="1" si="98"/>
        <v>no</v>
      </c>
      <c r="Q2028" s="23" t="str" cm="1">
        <f t="array" aca="1" ref="Q2028" ca="1">_xlfn.IFS(J2028="no","no",$B$10="si","si")</f>
        <v>si</v>
      </c>
    </row>
    <row r="2029" spans="1:17" x14ac:dyDescent="0.3">
      <c r="A2029" s="61" t="s">
        <v>8153</v>
      </c>
      <c r="B2029" s="224" t="s">
        <v>44</v>
      </c>
      <c r="C2029" s="225" t="s">
        <v>8154</v>
      </c>
      <c r="D2029" s="38" t="s">
        <v>57</v>
      </c>
      <c r="E2029" s="235" t="s">
        <v>8155</v>
      </c>
      <c r="F2029" s="38" t="s">
        <v>560</v>
      </c>
      <c r="G2029" s="39" t="s">
        <v>8156</v>
      </c>
      <c r="H2029" s="81">
        <v>44669</v>
      </c>
      <c r="I2029" s="84">
        <f>Table16[[#This Row],[Fecha 
de 
expedición]]+1461</f>
        <v>46130</v>
      </c>
      <c r="J2029" s="244" t="str">
        <f t="shared" ca="1" si="97"/>
        <v>si</v>
      </c>
      <c r="K2029" s="8" t="str">
        <f t="shared" ca="1" si="99"/>
        <v/>
      </c>
      <c r="L2029" s="8"/>
      <c r="M2029" s="8" t="str">
        <f t="shared" ca="1" si="98"/>
        <v>no</v>
      </c>
      <c r="Q2029" s="23" t="str" cm="1">
        <f t="array" aca="1" ref="Q2029" ca="1">_xlfn.IFS(J2029="no","no",$B$10="si","si")</f>
        <v>si</v>
      </c>
    </row>
    <row r="2030" spans="1:17" x14ac:dyDescent="0.3">
      <c r="A2030" s="61" t="s">
        <v>8157</v>
      </c>
      <c r="B2030" s="224" t="s">
        <v>44</v>
      </c>
      <c r="C2030" s="225" t="s">
        <v>8158</v>
      </c>
      <c r="D2030" s="38" t="s">
        <v>57</v>
      </c>
      <c r="E2030" s="235" t="s">
        <v>8159</v>
      </c>
      <c r="F2030" s="38" t="s">
        <v>155</v>
      </c>
      <c r="G2030" s="39" t="s">
        <v>8160</v>
      </c>
      <c r="H2030" s="81">
        <v>44669</v>
      </c>
      <c r="I2030" s="84">
        <f>Table16[[#This Row],[Fecha 
de 
expedición]]+1461</f>
        <v>46130</v>
      </c>
      <c r="J2030" s="244" t="str">
        <f t="shared" ca="1" si="97"/>
        <v>si</v>
      </c>
      <c r="K2030" s="8" t="str">
        <f t="shared" ca="1" si="99"/>
        <v/>
      </c>
      <c r="L2030" s="8"/>
      <c r="M2030" s="8" t="str">
        <f t="shared" ca="1" si="98"/>
        <v>no</v>
      </c>
      <c r="Q2030" s="23" t="str" cm="1">
        <f t="array" aca="1" ref="Q2030" ca="1">_xlfn.IFS(J2030="no","no",$B$10="si","si")</f>
        <v>si</v>
      </c>
    </row>
    <row r="2031" spans="1:17" x14ac:dyDescent="0.3">
      <c r="A2031" s="61" t="s">
        <v>8161</v>
      </c>
      <c r="B2031" s="224" t="s">
        <v>44</v>
      </c>
      <c r="C2031" s="225" t="s">
        <v>8162</v>
      </c>
      <c r="D2031" s="38" t="s">
        <v>57</v>
      </c>
      <c r="E2031" s="235" t="s">
        <v>8163</v>
      </c>
      <c r="F2031" s="38" t="s">
        <v>325</v>
      </c>
      <c r="G2031" s="39" t="s">
        <v>8164</v>
      </c>
      <c r="H2031" s="81">
        <v>44687</v>
      </c>
      <c r="I2031" s="84">
        <f>Table16[[#This Row],[Fecha 
de 
expedición]]+1461</f>
        <v>46148</v>
      </c>
      <c r="J2031" s="244" t="str">
        <f t="shared" ca="1" si="97"/>
        <v>si</v>
      </c>
      <c r="K2031" s="8" t="str">
        <f t="shared" ca="1" si="99"/>
        <v/>
      </c>
      <c r="L2031" s="8"/>
      <c r="M2031" s="8" t="str">
        <f t="shared" ca="1" si="98"/>
        <v>no</v>
      </c>
      <c r="Q2031" s="23" t="str" cm="1">
        <f t="array" aca="1" ref="Q2031" ca="1">_xlfn.IFS(J2031="no","no",$B$10="si","si")</f>
        <v>si</v>
      </c>
    </row>
    <row r="2032" spans="1:17" x14ac:dyDescent="0.3">
      <c r="A2032" s="61" t="s">
        <v>8165</v>
      </c>
      <c r="B2032" s="224" t="s">
        <v>44</v>
      </c>
      <c r="C2032" s="225" t="s">
        <v>8166</v>
      </c>
      <c r="D2032" s="38" t="s">
        <v>57</v>
      </c>
      <c r="E2032" s="235" t="s">
        <v>8167</v>
      </c>
      <c r="F2032" s="38" t="s">
        <v>48</v>
      </c>
      <c r="G2032" s="39" t="s">
        <v>8168</v>
      </c>
      <c r="H2032" s="81">
        <v>44687</v>
      </c>
      <c r="I2032" s="84">
        <f>Table16[[#This Row],[Fecha 
de 
expedición]]+1461</f>
        <v>46148</v>
      </c>
      <c r="J2032" s="244" t="str">
        <f t="shared" ca="1" si="97"/>
        <v>si</v>
      </c>
      <c r="K2032" s="8" t="str">
        <f t="shared" ca="1" si="99"/>
        <v/>
      </c>
      <c r="L2032" s="8"/>
      <c r="M2032" s="8" t="str">
        <f t="shared" ca="1" si="98"/>
        <v>no</v>
      </c>
      <c r="Q2032" s="23" t="str" cm="1">
        <f t="array" aca="1" ref="Q2032" ca="1">_xlfn.IFS(J2032="no","no",$B$10="si","si")</f>
        <v>si</v>
      </c>
    </row>
    <row r="2033" spans="1:17" x14ac:dyDescent="0.3">
      <c r="A2033" s="61" t="s">
        <v>8169</v>
      </c>
      <c r="B2033" s="224" t="s">
        <v>44</v>
      </c>
      <c r="C2033" s="225" t="s">
        <v>8170</v>
      </c>
      <c r="D2033" s="38" t="s">
        <v>57</v>
      </c>
      <c r="E2033" s="235" t="s">
        <v>8171</v>
      </c>
      <c r="F2033" s="38" t="s">
        <v>3966</v>
      </c>
      <c r="G2033" s="39" t="s">
        <v>8172</v>
      </c>
      <c r="H2033" s="81">
        <v>44687</v>
      </c>
      <c r="I2033" s="84">
        <f>Table16[[#This Row],[Fecha 
de 
expedición]]+1461</f>
        <v>46148</v>
      </c>
      <c r="J2033" s="244" t="str">
        <f t="shared" ca="1" si="97"/>
        <v>si</v>
      </c>
      <c r="K2033" s="8" t="str">
        <f t="shared" ca="1" si="99"/>
        <v/>
      </c>
      <c r="L2033" s="8"/>
      <c r="M2033" s="8" t="str">
        <f t="shared" ca="1" si="98"/>
        <v>no</v>
      </c>
      <c r="Q2033" s="23" t="str" cm="1">
        <f t="array" aca="1" ref="Q2033" ca="1">_xlfn.IFS(J2033="no","no",$B$10="si","si")</f>
        <v>si</v>
      </c>
    </row>
    <row r="2034" spans="1:17" x14ac:dyDescent="0.3">
      <c r="A2034" s="61" t="s">
        <v>8173</v>
      </c>
      <c r="B2034" s="224" t="s">
        <v>44</v>
      </c>
      <c r="C2034" s="225" t="s">
        <v>8174</v>
      </c>
      <c r="D2034" s="38" t="s">
        <v>57</v>
      </c>
      <c r="E2034" s="235" t="s">
        <v>8175</v>
      </c>
      <c r="F2034" s="38" t="s">
        <v>448</v>
      </c>
      <c r="G2034" s="39" t="s">
        <v>8176</v>
      </c>
      <c r="H2034" s="81">
        <v>44687</v>
      </c>
      <c r="I2034" s="84">
        <f>Table16[[#This Row],[Fecha 
de 
expedición]]+1461</f>
        <v>46148</v>
      </c>
      <c r="J2034" s="244" t="str">
        <f t="shared" ca="1" si="97"/>
        <v>si</v>
      </c>
      <c r="K2034" s="8" t="str">
        <f t="shared" ca="1" si="99"/>
        <v/>
      </c>
      <c r="L2034" s="8"/>
      <c r="M2034" s="8" t="str">
        <f t="shared" ca="1" si="98"/>
        <v>no</v>
      </c>
      <c r="Q2034" s="23" t="str" cm="1">
        <f t="array" aca="1" ref="Q2034" ca="1">_xlfn.IFS(J2034="no","no",$B$10="si","si")</f>
        <v>si</v>
      </c>
    </row>
    <row r="2035" spans="1:17" x14ac:dyDescent="0.3">
      <c r="A2035" s="61" t="s">
        <v>8177</v>
      </c>
      <c r="B2035" s="224" t="s">
        <v>44</v>
      </c>
      <c r="C2035" s="225" t="s">
        <v>8178</v>
      </c>
      <c r="D2035" s="38" t="s">
        <v>57</v>
      </c>
      <c r="E2035" s="235" t="s">
        <v>8179</v>
      </c>
      <c r="F2035" s="38" t="s">
        <v>655</v>
      </c>
      <c r="G2035" s="39" t="s">
        <v>8180</v>
      </c>
      <c r="H2035" s="81">
        <v>44687</v>
      </c>
      <c r="I2035" s="84">
        <f>Table16[[#This Row],[Fecha 
de 
expedición]]+1461</f>
        <v>46148</v>
      </c>
      <c r="J2035" s="244" t="str">
        <f t="shared" ca="1" si="97"/>
        <v>si</v>
      </c>
      <c r="K2035" s="8" t="str">
        <f t="shared" ca="1" si="99"/>
        <v/>
      </c>
      <c r="L2035" s="8"/>
      <c r="M2035" s="8" t="str">
        <f t="shared" ca="1" si="98"/>
        <v>no</v>
      </c>
      <c r="Q2035" s="23" t="str" cm="1">
        <f t="array" aca="1" ref="Q2035" ca="1">_xlfn.IFS(J2035="no","no",$B$10="si","si")</f>
        <v>si</v>
      </c>
    </row>
    <row r="2036" spans="1:17" x14ac:dyDescent="0.3">
      <c r="A2036" s="61" t="s">
        <v>8181</v>
      </c>
      <c r="B2036" s="224" t="s">
        <v>44</v>
      </c>
      <c r="C2036" s="225" t="s">
        <v>8182</v>
      </c>
      <c r="D2036" s="38" t="s">
        <v>57</v>
      </c>
      <c r="E2036" s="235" t="s">
        <v>8183</v>
      </c>
      <c r="F2036" s="38" t="s">
        <v>448</v>
      </c>
      <c r="G2036" s="39" t="s">
        <v>8184</v>
      </c>
      <c r="H2036" s="81">
        <v>44687</v>
      </c>
      <c r="I2036" s="84">
        <f>Table16[[#This Row],[Fecha 
de 
expedición]]+1461</f>
        <v>46148</v>
      </c>
      <c r="J2036" s="244" t="str">
        <f t="shared" ca="1" si="97"/>
        <v>si</v>
      </c>
      <c r="K2036" s="8" t="str">
        <f t="shared" ca="1" si="99"/>
        <v/>
      </c>
      <c r="L2036" s="8"/>
      <c r="M2036" s="8" t="str">
        <f t="shared" ca="1" si="98"/>
        <v>no</v>
      </c>
      <c r="Q2036" s="23" t="str" cm="1">
        <f t="array" aca="1" ref="Q2036" ca="1">_xlfn.IFS(J2036="no","no",$B$10="si","si")</f>
        <v>si</v>
      </c>
    </row>
    <row r="2037" spans="1:17" x14ac:dyDescent="0.3">
      <c r="A2037" s="61" t="s">
        <v>8185</v>
      </c>
      <c r="B2037" s="224" t="s">
        <v>44</v>
      </c>
      <c r="C2037" s="225" t="s">
        <v>8186</v>
      </c>
      <c r="D2037" s="38" t="s">
        <v>57</v>
      </c>
      <c r="E2037" s="235" t="s">
        <v>8187</v>
      </c>
      <c r="F2037" s="38" t="s">
        <v>619</v>
      </c>
      <c r="G2037" s="39" t="s">
        <v>8188</v>
      </c>
      <c r="H2037" s="81">
        <v>44687</v>
      </c>
      <c r="I2037" s="84">
        <f>Table16[[#This Row],[Fecha 
de 
expedición]]+1461</f>
        <v>46148</v>
      </c>
      <c r="J2037" s="244" t="str">
        <f t="shared" ca="1" si="97"/>
        <v>si</v>
      </c>
      <c r="K2037" s="8" t="str">
        <f t="shared" ca="1" si="99"/>
        <v/>
      </c>
      <c r="L2037" s="8"/>
      <c r="M2037" s="8" t="str">
        <f t="shared" ca="1" si="98"/>
        <v>no</v>
      </c>
      <c r="Q2037" s="23" t="str" cm="1">
        <f t="array" aca="1" ref="Q2037" ca="1">_xlfn.IFS(J2037="no","no",$B$10="si","si")</f>
        <v>si</v>
      </c>
    </row>
    <row r="2038" spans="1:17" x14ac:dyDescent="0.3">
      <c r="A2038" s="61" t="s">
        <v>8189</v>
      </c>
      <c r="B2038" s="224" t="s">
        <v>44</v>
      </c>
      <c r="C2038" s="225" t="s">
        <v>8190</v>
      </c>
      <c r="D2038" s="38" t="s">
        <v>57</v>
      </c>
      <c r="E2038" s="235" t="s">
        <v>8191</v>
      </c>
      <c r="F2038" s="38" t="s">
        <v>325</v>
      </c>
      <c r="G2038" s="39" t="s">
        <v>8192</v>
      </c>
      <c r="H2038" s="81">
        <v>44687</v>
      </c>
      <c r="I2038" s="84">
        <f>Table16[[#This Row],[Fecha 
de 
expedición]]+1461</f>
        <v>46148</v>
      </c>
      <c r="J2038" s="244" t="str">
        <f t="shared" ca="1" si="97"/>
        <v>si</v>
      </c>
      <c r="K2038" s="8" t="str">
        <f t="shared" ca="1" si="99"/>
        <v/>
      </c>
      <c r="L2038" s="8"/>
      <c r="M2038" s="8" t="str">
        <f t="shared" ca="1" si="98"/>
        <v>no</v>
      </c>
      <c r="Q2038" s="23" t="str" cm="1">
        <f t="array" aca="1" ref="Q2038" ca="1">_xlfn.IFS(J2038="no","no",$B$10="si","si")</f>
        <v>si</v>
      </c>
    </row>
    <row r="2039" spans="1:17" x14ac:dyDescent="0.3">
      <c r="A2039" s="61" t="s">
        <v>8193</v>
      </c>
      <c r="B2039" s="224" t="s">
        <v>44</v>
      </c>
      <c r="C2039" s="225" t="s">
        <v>8194</v>
      </c>
      <c r="D2039" s="38" t="s">
        <v>57</v>
      </c>
      <c r="E2039" s="235" t="s">
        <v>8195</v>
      </c>
      <c r="F2039" s="38" t="s">
        <v>325</v>
      </c>
      <c r="G2039" s="39" t="s">
        <v>8196</v>
      </c>
      <c r="H2039" s="81">
        <v>44687</v>
      </c>
      <c r="I2039" s="84">
        <f>Table16[[#This Row],[Fecha 
de 
expedición]]+1461</f>
        <v>46148</v>
      </c>
      <c r="J2039" s="244" t="str">
        <f t="shared" ca="1" si="97"/>
        <v>si</v>
      </c>
      <c r="K2039" s="8" t="str">
        <f t="shared" ca="1" si="99"/>
        <v/>
      </c>
      <c r="L2039" s="8"/>
      <c r="M2039" s="8" t="str">
        <f t="shared" ca="1" si="98"/>
        <v>no</v>
      </c>
      <c r="Q2039" s="23" t="str" cm="1">
        <f t="array" aca="1" ref="Q2039" ca="1">_xlfn.IFS(J2039="no","no",$B$10="si","si")</f>
        <v>si</v>
      </c>
    </row>
    <row r="2040" spans="1:17" x14ac:dyDescent="0.3">
      <c r="A2040" s="61" t="s">
        <v>8197</v>
      </c>
      <c r="B2040" s="224" t="s">
        <v>44</v>
      </c>
      <c r="C2040" s="225" t="s">
        <v>8198</v>
      </c>
      <c r="D2040" s="38" t="s">
        <v>57</v>
      </c>
      <c r="E2040" s="235" t="s">
        <v>8199</v>
      </c>
      <c r="F2040" s="38" t="s">
        <v>695</v>
      </c>
      <c r="G2040" s="39" t="s">
        <v>8200</v>
      </c>
      <c r="H2040" s="81">
        <v>44687</v>
      </c>
      <c r="I2040" s="84">
        <f>Table16[[#This Row],[Fecha 
de 
expedición]]+1461</f>
        <v>46148</v>
      </c>
      <c r="J2040" s="244" t="str">
        <f t="shared" ca="1" si="97"/>
        <v>si</v>
      </c>
      <c r="K2040" s="8" t="str">
        <f t="shared" ca="1" si="99"/>
        <v/>
      </c>
      <c r="L2040" s="8"/>
      <c r="M2040" s="8" t="str">
        <f t="shared" ca="1" si="98"/>
        <v>no</v>
      </c>
      <c r="Q2040" s="23" t="str" cm="1">
        <f t="array" aca="1" ref="Q2040" ca="1">_xlfn.IFS(J2040="no","no",$B$10="si","si")</f>
        <v>si</v>
      </c>
    </row>
    <row r="2041" spans="1:17" x14ac:dyDescent="0.3">
      <c r="A2041" s="61" t="s">
        <v>8201</v>
      </c>
      <c r="B2041" s="224" t="s">
        <v>44</v>
      </c>
      <c r="C2041" s="225" t="s">
        <v>8202</v>
      </c>
      <c r="D2041" s="38" t="s">
        <v>57</v>
      </c>
      <c r="E2041" s="235" t="s">
        <v>8203</v>
      </c>
      <c r="F2041" s="38" t="s">
        <v>430</v>
      </c>
      <c r="G2041" s="39" t="s">
        <v>8204</v>
      </c>
      <c r="H2041" s="81">
        <v>44687</v>
      </c>
      <c r="I2041" s="84">
        <f>Table16[[#This Row],[Fecha 
de 
expedición]]+1461</f>
        <v>46148</v>
      </c>
      <c r="J2041" s="244" t="str">
        <f t="shared" ca="1" si="97"/>
        <v>si</v>
      </c>
      <c r="K2041" s="8" t="str">
        <f t="shared" ca="1" si="99"/>
        <v/>
      </c>
      <c r="L2041" s="8"/>
      <c r="M2041" s="8" t="str">
        <f t="shared" ca="1" si="98"/>
        <v>no</v>
      </c>
      <c r="Q2041" s="23" t="str" cm="1">
        <f t="array" aca="1" ref="Q2041" ca="1">_xlfn.IFS(J2041="no","no",$B$10="si","si")</f>
        <v>si</v>
      </c>
    </row>
    <row r="2042" spans="1:17" x14ac:dyDescent="0.3">
      <c r="A2042" s="61" t="s">
        <v>8205</v>
      </c>
      <c r="B2042" s="224" t="s">
        <v>44</v>
      </c>
      <c r="C2042" s="225" t="s">
        <v>8206</v>
      </c>
      <c r="D2042" s="38" t="s">
        <v>46</v>
      </c>
      <c r="E2042" s="235" t="s">
        <v>8207</v>
      </c>
      <c r="F2042" s="38" t="s">
        <v>1257</v>
      </c>
      <c r="G2042" s="39" t="s">
        <v>8208</v>
      </c>
      <c r="H2042" s="81">
        <v>44697</v>
      </c>
      <c r="I2042" s="84">
        <f>Table16[[#This Row],[Fecha 
de 
expedición]]+1461</f>
        <v>46158</v>
      </c>
      <c r="J2042" s="244" t="str">
        <f t="shared" ca="1" si="97"/>
        <v>si</v>
      </c>
      <c r="K2042" s="8" t="str">
        <f t="shared" ca="1" si="99"/>
        <v/>
      </c>
      <c r="L2042" s="8"/>
      <c r="M2042" s="8" t="str">
        <f t="shared" ca="1" si="98"/>
        <v>no</v>
      </c>
      <c r="Q2042" s="23" t="str" cm="1">
        <f t="array" aca="1" ref="Q2042" ca="1">_xlfn.IFS(J2042="no","no",$B$10="si","si")</f>
        <v>si</v>
      </c>
    </row>
    <row r="2043" spans="1:17" x14ac:dyDescent="0.3">
      <c r="A2043" s="61" t="s">
        <v>8209</v>
      </c>
      <c r="B2043" s="224" t="s">
        <v>44</v>
      </c>
      <c r="C2043" s="225" t="s">
        <v>8210</v>
      </c>
      <c r="D2043" s="38" t="s">
        <v>57</v>
      </c>
      <c r="E2043" s="235" t="s">
        <v>8211</v>
      </c>
      <c r="F2043" s="38" t="s">
        <v>155</v>
      </c>
      <c r="G2043" s="39" t="s">
        <v>8212</v>
      </c>
      <c r="H2043" s="81">
        <v>44697</v>
      </c>
      <c r="I2043" s="84">
        <f>Table16[[#This Row],[Fecha 
de 
expedición]]+1461</f>
        <v>46158</v>
      </c>
      <c r="J2043" s="244" t="str">
        <f t="shared" ca="1" si="97"/>
        <v>si</v>
      </c>
      <c r="K2043" s="8" t="str">
        <f t="shared" ca="1" si="99"/>
        <v/>
      </c>
      <c r="L2043" s="8"/>
      <c r="M2043" s="8" t="str">
        <f t="shared" ca="1" si="98"/>
        <v>no</v>
      </c>
      <c r="Q2043" s="23" t="str" cm="1">
        <f t="array" aca="1" ref="Q2043" ca="1">_xlfn.IFS(J2043="no","no",$B$10="si","si")</f>
        <v>si</v>
      </c>
    </row>
    <row r="2044" spans="1:17" x14ac:dyDescent="0.3">
      <c r="A2044" s="61" t="s">
        <v>8213</v>
      </c>
      <c r="B2044" s="224" t="s">
        <v>44</v>
      </c>
      <c r="C2044" s="225" t="s">
        <v>8214</v>
      </c>
      <c r="D2044" s="38" t="s">
        <v>57</v>
      </c>
      <c r="E2044" s="235" t="s">
        <v>8215</v>
      </c>
      <c r="F2044" s="38" t="s">
        <v>48</v>
      </c>
      <c r="G2044" s="39" t="s">
        <v>8216</v>
      </c>
      <c r="H2044" s="81">
        <v>44697</v>
      </c>
      <c r="I2044" s="84">
        <f>Table16[[#This Row],[Fecha 
de 
expedición]]+1461</f>
        <v>46158</v>
      </c>
      <c r="J2044" s="244" t="str">
        <f t="shared" ca="1" si="97"/>
        <v>si</v>
      </c>
      <c r="K2044" s="8" t="str">
        <f t="shared" ca="1" si="99"/>
        <v/>
      </c>
      <c r="L2044" s="8"/>
      <c r="M2044" s="8" t="str">
        <f t="shared" ca="1" si="98"/>
        <v>no</v>
      </c>
      <c r="Q2044" s="23" t="str" cm="1">
        <f t="array" aca="1" ref="Q2044" ca="1">_xlfn.IFS(J2044="no","no",$B$10="si","si")</f>
        <v>si</v>
      </c>
    </row>
    <row r="2045" spans="1:17" x14ac:dyDescent="0.3">
      <c r="A2045" s="61" t="s">
        <v>8217</v>
      </c>
      <c r="B2045" s="224" t="s">
        <v>44</v>
      </c>
      <c r="C2045" s="225" t="s">
        <v>8218</v>
      </c>
      <c r="D2045" s="38" t="s">
        <v>57</v>
      </c>
      <c r="E2045" s="235" t="s">
        <v>8219</v>
      </c>
      <c r="F2045" s="38" t="s">
        <v>704</v>
      </c>
      <c r="G2045" s="39" t="s">
        <v>8220</v>
      </c>
      <c r="H2045" s="81">
        <v>44704</v>
      </c>
      <c r="I2045" s="84">
        <f>Table16[[#This Row],[Fecha 
de 
expedición]]+1461</f>
        <v>46165</v>
      </c>
      <c r="J2045" s="244" t="str">
        <f t="shared" ca="1" si="97"/>
        <v>si</v>
      </c>
      <c r="K2045" s="8" t="str">
        <f t="shared" ca="1" si="99"/>
        <v/>
      </c>
      <c r="L2045" s="8"/>
      <c r="M2045" s="8" t="str">
        <f t="shared" ca="1" si="98"/>
        <v>no</v>
      </c>
      <c r="Q2045" s="23" t="str" cm="1">
        <f t="array" aca="1" ref="Q2045" ca="1">_xlfn.IFS(J2045="no","no",$B$10="si","si")</f>
        <v>si</v>
      </c>
    </row>
    <row r="2046" spans="1:17" x14ac:dyDescent="0.3">
      <c r="A2046" s="61" t="s">
        <v>8221</v>
      </c>
      <c r="B2046" s="224" t="s">
        <v>44</v>
      </c>
      <c r="C2046" s="225" t="s">
        <v>8222</v>
      </c>
      <c r="D2046" s="38" t="s">
        <v>57</v>
      </c>
      <c r="E2046" s="235" t="s">
        <v>8223</v>
      </c>
      <c r="F2046" s="38" t="s">
        <v>448</v>
      </c>
      <c r="G2046" s="39" t="s">
        <v>8224</v>
      </c>
      <c r="H2046" s="81">
        <v>44704</v>
      </c>
      <c r="I2046" s="84">
        <f>Table16[[#This Row],[Fecha 
de 
expedición]]+1461</f>
        <v>46165</v>
      </c>
      <c r="J2046" s="244" t="str">
        <f t="shared" ca="1" si="97"/>
        <v>si</v>
      </c>
      <c r="K2046" s="8" t="str">
        <f t="shared" ca="1" si="99"/>
        <v/>
      </c>
      <c r="L2046" s="8"/>
      <c r="M2046" s="8" t="str">
        <f t="shared" ca="1" si="98"/>
        <v>no</v>
      </c>
      <c r="Q2046" s="23" t="str" cm="1">
        <f t="array" aca="1" ref="Q2046" ca="1">_xlfn.IFS(J2046="no","no",$B$10="si","si")</f>
        <v>si</v>
      </c>
    </row>
    <row r="2047" spans="1:17" x14ac:dyDescent="0.3">
      <c r="A2047" s="61" t="s">
        <v>8225</v>
      </c>
      <c r="B2047" s="224" t="s">
        <v>44</v>
      </c>
      <c r="C2047" s="225" t="s">
        <v>8226</v>
      </c>
      <c r="D2047" s="38" t="s">
        <v>46</v>
      </c>
      <c r="E2047" s="235" t="s">
        <v>8227</v>
      </c>
      <c r="F2047" s="38" t="s">
        <v>453</v>
      </c>
      <c r="G2047" s="39" t="s">
        <v>8228</v>
      </c>
      <c r="H2047" s="81">
        <v>44706</v>
      </c>
      <c r="I2047" s="84">
        <f>Table16[[#This Row],[Fecha 
de 
expedición]]+1461</f>
        <v>46167</v>
      </c>
      <c r="J2047" s="244" t="str">
        <f t="shared" ca="1" si="97"/>
        <v>si</v>
      </c>
      <c r="K2047" s="8" t="str">
        <f t="shared" ca="1" si="99"/>
        <v/>
      </c>
      <c r="L2047" s="8"/>
      <c r="M2047" s="8" t="str">
        <f t="shared" ca="1" si="98"/>
        <v>no</v>
      </c>
      <c r="Q2047" s="23" t="str" cm="1">
        <f t="array" aca="1" ref="Q2047" ca="1">_xlfn.IFS(J2047="no","no",$B$10="si","si")</f>
        <v>si</v>
      </c>
    </row>
    <row r="2048" spans="1:17" x14ac:dyDescent="0.3">
      <c r="A2048" s="61" t="s">
        <v>8229</v>
      </c>
      <c r="B2048" s="224" t="s">
        <v>44</v>
      </c>
      <c r="C2048" s="225" t="s">
        <v>8230</v>
      </c>
      <c r="D2048" s="38" t="s">
        <v>57</v>
      </c>
      <c r="E2048" s="235" t="s">
        <v>8231</v>
      </c>
      <c r="F2048" s="38" t="s">
        <v>508</v>
      </c>
      <c r="G2048" s="39" t="s">
        <v>8232</v>
      </c>
      <c r="H2048" s="81">
        <v>44706</v>
      </c>
      <c r="I2048" s="84">
        <f>Table16[[#This Row],[Fecha 
de 
expedición]]+1461</f>
        <v>46167</v>
      </c>
      <c r="J2048" s="244" t="str">
        <f t="shared" ca="1" si="97"/>
        <v>si</v>
      </c>
      <c r="K2048" s="8" t="str">
        <f t="shared" ca="1" si="99"/>
        <v/>
      </c>
      <c r="L2048" s="8"/>
      <c r="M2048" s="8" t="str">
        <f t="shared" ca="1" si="98"/>
        <v>no</v>
      </c>
      <c r="Q2048" s="23" t="str" cm="1">
        <f t="array" aca="1" ref="Q2048" ca="1">_xlfn.IFS(J2048="no","no",$B$10="si","si")</f>
        <v>si</v>
      </c>
    </row>
    <row r="2049" spans="1:17" x14ac:dyDescent="0.3">
      <c r="A2049" s="61" t="s">
        <v>8233</v>
      </c>
      <c r="B2049" s="224" t="s">
        <v>44</v>
      </c>
      <c r="C2049" s="225" t="s">
        <v>8234</v>
      </c>
      <c r="D2049" s="38" t="s">
        <v>57</v>
      </c>
      <c r="E2049" s="235" t="s">
        <v>8235</v>
      </c>
      <c r="F2049" s="38" t="s">
        <v>94</v>
      </c>
      <c r="G2049" s="39" t="s">
        <v>8236</v>
      </c>
      <c r="H2049" s="81">
        <v>44706</v>
      </c>
      <c r="I2049" s="84">
        <f>Table16[[#This Row],[Fecha 
de 
expedición]]+1461</f>
        <v>46167</v>
      </c>
      <c r="J2049" s="244" t="str">
        <f t="shared" ca="1" si="97"/>
        <v>si</v>
      </c>
      <c r="K2049" s="8" t="str">
        <f t="shared" ca="1" si="99"/>
        <v/>
      </c>
      <c r="L2049" s="8"/>
      <c r="M2049" s="8" t="str">
        <f t="shared" ca="1" si="98"/>
        <v>no</v>
      </c>
      <c r="Q2049" s="23" t="str" cm="1">
        <f t="array" aca="1" ref="Q2049" ca="1">_xlfn.IFS(J2049="no","no",$B$10="si","si")</f>
        <v>si</v>
      </c>
    </row>
    <row r="2050" spans="1:17" x14ac:dyDescent="0.3">
      <c r="A2050" s="61" t="s">
        <v>8237</v>
      </c>
      <c r="B2050" s="224" t="s">
        <v>44</v>
      </c>
      <c r="C2050" s="225" t="s">
        <v>8238</v>
      </c>
      <c r="D2050" s="38" t="s">
        <v>57</v>
      </c>
      <c r="E2050" s="235" t="s">
        <v>8239</v>
      </c>
      <c r="F2050" s="38" t="s">
        <v>443</v>
      </c>
      <c r="G2050" s="39" t="s">
        <v>8240</v>
      </c>
      <c r="H2050" s="81">
        <v>44706</v>
      </c>
      <c r="I2050" s="84">
        <f>Table16[[#This Row],[Fecha 
de 
expedición]]+1461</f>
        <v>46167</v>
      </c>
      <c r="J2050" s="244" t="str">
        <f t="shared" ca="1" si="97"/>
        <v>si</v>
      </c>
      <c r="K2050" s="8" t="str">
        <f t="shared" ca="1" si="99"/>
        <v/>
      </c>
      <c r="L2050" s="8"/>
      <c r="M2050" s="8" t="str">
        <f t="shared" ca="1" si="98"/>
        <v>no</v>
      </c>
      <c r="Q2050" s="23" t="str" cm="1">
        <f t="array" aca="1" ref="Q2050" ca="1">_xlfn.IFS(J2050="no","no",$B$10="si","si")</f>
        <v>si</v>
      </c>
    </row>
    <row r="2051" spans="1:17" x14ac:dyDescent="0.3">
      <c r="A2051" s="61" t="s">
        <v>8241</v>
      </c>
      <c r="B2051" s="224" t="s">
        <v>44</v>
      </c>
      <c r="C2051" s="225" t="s">
        <v>8242</v>
      </c>
      <c r="D2051" s="38" t="s">
        <v>46</v>
      </c>
      <c r="E2051" s="235" t="s">
        <v>8243</v>
      </c>
      <c r="F2051" s="38" t="s">
        <v>124</v>
      </c>
      <c r="G2051" s="39" t="s">
        <v>8244</v>
      </c>
      <c r="H2051" s="81">
        <v>44706</v>
      </c>
      <c r="I2051" s="84">
        <f>Table16[[#This Row],[Fecha 
de 
expedición]]+1461</f>
        <v>46167</v>
      </c>
      <c r="J2051" s="244" t="str">
        <f t="shared" ca="1" si="97"/>
        <v>si</v>
      </c>
      <c r="K2051" s="8" t="str">
        <f t="shared" ca="1" si="99"/>
        <v/>
      </c>
      <c r="L2051" s="8"/>
      <c r="M2051" s="8" t="str">
        <f t="shared" ca="1" si="98"/>
        <v>no</v>
      </c>
      <c r="Q2051" s="23" t="str" cm="1">
        <f t="array" aca="1" ref="Q2051" ca="1">_xlfn.IFS(J2051="no","no",$B$10="si","si")</f>
        <v>si</v>
      </c>
    </row>
    <row r="2052" spans="1:17" x14ac:dyDescent="0.3">
      <c r="A2052" s="61" t="s">
        <v>8245</v>
      </c>
      <c r="B2052" s="224" t="s">
        <v>44</v>
      </c>
      <c r="C2052" s="225" t="s">
        <v>8246</v>
      </c>
      <c r="D2052" s="38" t="s">
        <v>46</v>
      </c>
      <c r="E2052" s="235" t="s">
        <v>8247</v>
      </c>
      <c r="F2052" s="38" t="s">
        <v>155</v>
      </c>
      <c r="G2052" s="39" t="s">
        <v>8248</v>
      </c>
      <c r="H2052" s="81">
        <v>44706</v>
      </c>
      <c r="I2052" s="84">
        <f>Table16[[#This Row],[Fecha 
de 
expedición]]+1461</f>
        <v>46167</v>
      </c>
      <c r="J2052" s="244" t="str">
        <f t="shared" ca="1" si="97"/>
        <v>si</v>
      </c>
      <c r="K2052" s="8" t="str">
        <f t="shared" ca="1" si="99"/>
        <v/>
      </c>
      <c r="L2052" s="8"/>
      <c r="M2052" s="8" t="str">
        <f t="shared" ca="1" si="98"/>
        <v>no</v>
      </c>
      <c r="Q2052" s="23" t="str" cm="1">
        <f t="array" aca="1" ref="Q2052" ca="1">_xlfn.IFS(J2052="no","no",$B$10="si","si")</f>
        <v>si</v>
      </c>
    </row>
    <row r="2053" spans="1:17" x14ac:dyDescent="0.3">
      <c r="A2053" s="61" t="s">
        <v>8249</v>
      </c>
      <c r="B2053" s="224" t="s">
        <v>44</v>
      </c>
      <c r="C2053" s="225" t="s">
        <v>8250</v>
      </c>
      <c r="D2053" s="38" t="s">
        <v>57</v>
      </c>
      <c r="E2053" s="235" t="s">
        <v>8251</v>
      </c>
      <c r="F2053" s="38" t="s">
        <v>2175</v>
      </c>
      <c r="G2053" s="39" t="s">
        <v>8252</v>
      </c>
      <c r="H2053" s="81">
        <v>44707</v>
      </c>
      <c r="I2053" s="84">
        <f>Table16[[#This Row],[Fecha 
de 
expedición]]+1461</f>
        <v>46168</v>
      </c>
      <c r="J2053" s="244" t="str">
        <f t="shared" ca="1" si="97"/>
        <v>si</v>
      </c>
      <c r="K2053" s="8" t="str">
        <f t="shared" ca="1" si="99"/>
        <v/>
      </c>
      <c r="L2053" s="8"/>
      <c r="M2053" s="8" t="str">
        <f t="shared" ca="1" si="98"/>
        <v>no</v>
      </c>
      <c r="Q2053" s="23" t="str" cm="1">
        <f t="array" aca="1" ref="Q2053" ca="1">_xlfn.IFS(J2053="no","no",$B$10="si","si")</f>
        <v>si</v>
      </c>
    </row>
    <row r="2054" spans="1:17" x14ac:dyDescent="0.3">
      <c r="A2054" s="61" t="s">
        <v>8253</v>
      </c>
      <c r="B2054" s="224" t="s">
        <v>44</v>
      </c>
      <c r="C2054" s="225" t="s">
        <v>8254</v>
      </c>
      <c r="D2054" s="38" t="s">
        <v>57</v>
      </c>
      <c r="E2054" s="235" t="s">
        <v>8255</v>
      </c>
      <c r="F2054" s="38" t="s">
        <v>704</v>
      </c>
      <c r="G2054" s="39" t="s">
        <v>8256</v>
      </c>
      <c r="H2054" s="81">
        <v>44712</v>
      </c>
      <c r="I2054" s="84">
        <f>Table16[[#This Row],[Fecha 
de 
expedición]]+1461</f>
        <v>46173</v>
      </c>
      <c r="J2054" s="244" t="str">
        <f t="shared" ca="1" si="97"/>
        <v>si</v>
      </c>
      <c r="K2054" s="8" t="str">
        <f t="shared" ca="1" si="99"/>
        <v/>
      </c>
      <c r="L2054" s="8"/>
      <c r="M2054" s="8" t="str">
        <f t="shared" ca="1" si="98"/>
        <v>no</v>
      </c>
      <c r="Q2054" s="23" t="str" cm="1">
        <f t="array" aca="1" ref="Q2054" ca="1">_xlfn.IFS(J2054="no","no",$B$10="si","si")</f>
        <v>si</v>
      </c>
    </row>
    <row r="2055" spans="1:17" x14ac:dyDescent="0.3">
      <c r="A2055" s="61" t="s">
        <v>8257</v>
      </c>
      <c r="B2055" s="224" t="s">
        <v>44</v>
      </c>
      <c r="C2055" s="225" t="s">
        <v>8258</v>
      </c>
      <c r="D2055" s="38" t="s">
        <v>57</v>
      </c>
      <c r="E2055" s="235" t="s">
        <v>8259</v>
      </c>
      <c r="F2055" s="38" t="s">
        <v>695</v>
      </c>
      <c r="G2055" s="39" t="s">
        <v>8260</v>
      </c>
      <c r="H2055" s="81">
        <v>44714</v>
      </c>
      <c r="I2055" s="84">
        <f>Table16[[#This Row],[Fecha 
de 
expedición]]+1461</f>
        <v>46175</v>
      </c>
      <c r="J2055" s="244" t="str">
        <f t="shared" ca="1" si="97"/>
        <v>si</v>
      </c>
      <c r="K2055" s="8" t="str">
        <f t="shared" ca="1" si="99"/>
        <v/>
      </c>
      <c r="L2055" s="8"/>
      <c r="M2055" s="8" t="str">
        <f t="shared" ca="1" si="98"/>
        <v>no</v>
      </c>
      <c r="Q2055" s="23" t="str" cm="1">
        <f t="array" aca="1" ref="Q2055" ca="1">_xlfn.IFS(J2055="no","no",$B$10="si","si")</f>
        <v>si</v>
      </c>
    </row>
    <row r="2056" spans="1:17" x14ac:dyDescent="0.3">
      <c r="A2056" s="61" t="s">
        <v>8261</v>
      </c>
      <c r="B2056" s="224" t="s">
        <v>44</v>
      </c>
      <c r="C2056" s="225" t="s">
        <v>8262</v>
      </c>
      <c r="D2056" s="38" t="s">
        <v>57</v>
      </c>
      <c r="E2056" s="235" t="s">
        <v>8263</v>
      </c>
      <c r="F2056" s="38" t="s">
        <v>99</v>
      </c>
      <c r="G2056" s="39" t="s">
        <v>8264</v>
      </c>
      <c r="H2056" s="81">
        <v>44719</v>
      </c>
      <c r="I2056" s="84">
        <f>Table16[[#This Row],[Fecha 
de 
expedición]]+1461</f>
        <v>46180</v>
      </c>
      <c r="J2056" s="244" t="str">
        <f t="shared" ca="1" si="97"/>
        <v>si</v>
      </c>
      <c r="K2056" s="8" t="str">
        <f t="shared" ca="1" si="99"/>
        <v/>
      </c>
      <c r="L2056" s="8"/>
      <c r="M2056" s="8" t="str">
        <f t="shared" ca="1" si="98"/>
        <v>no</v>
      </c>
      <c r="Q2056" s="23" t="str" cm="1">
        <f t="array" aca="1" ref="Q2056" ca="1">_xlfn.IFS(J2056="no","no",$B$10="si","si")</f>
        <v>si</v>
      </c>
    </row>
    <row r="2057" spans="1:17" x14ac:dyDescent="0.3">
      <c r="A2057" s="61" t="s">
        <v>8265</v>
      </c>
      <c r="B2057" s="224" t="s">
        <v>44</v>
      </c>
      <c r="C2057" s="225" t="s">
        <v>8266</v>
      </c>
      <c r="D2057" s="38" t="s">
        <v>57</v>
      </c>
      <c r="E2057" s="235" t="s">
        <v>8267</v>
      </c>
      <c r="F2057" s="38" t="s">
        <v>69</v>
      </c>
      <c r="G2057" s="39" t="s">
        <v>8268</v>
      </c>
      <c r="H2057" s="81">
        <v>44719</v>
      </c>
      <c r="I2057" s="84">
        <f>Table16[[#This Row],[Fecha 
de 
expedición]]+1461</f>
        <v>46180</v>
      </c>
      <c r="J2057" s="244" t="str">
        <f t="shared" ca="1" si="97"/>
        <v>si</v>
      </c>
      <c r="K2057" s="8" t="str">
        <f t="shared" ca="1" si="99"/>
        <v/>
      </c>
      <c r="L2057" s="8"/>
      <c r="M2057" s="8" t="str">
        <f t="shared" ca="1" si="98"/>
        <v>no</v>
      </c>
      <c r="Q2057" s="23" t="str" cm="1">
        <f t="array" aca="1" ref="Q2057" ca="1">_xlfn.IFS(J2057="no","no",$B$10="si","si")</f>
        <v>si</v>
      </c>
    </row>
    <row r="2058" spans="1:17" x14ac:dyDescent="0.3">
      <c r="A2058" s="61" t="s">
        <v>8269</v>
      </c>
      <c r="B2058" s="224" t="s">
        <v>44</v>
      </c>
      <c r="C2058" s="225" t="s">
        <v>8270</v>
      </c>
      <c r="D2058" s="38" t="s">
        <v>57</v>
      </c>
      <c r="E2058" s="235" t="s">
        <v>8271</v>
      </c>
      <c r="F2058" s="38" t="s">
        <v>119</v>
      </c>
      <c r="G2058" s="39" t="s">
        <v>8272</v>
      </c>
      <c r="H2058" s="81">
        <v>44719</v>
      </c>
      <c r="I2058" s="84">
        <f>Table16[[#This Row],[Fecha 
de 
expedición]]+1461</f>
        <v>46180</v>
      </c>
      <c r="J2058" s="244" t="str">
        <f t="shared" ca="1" si="97"/>
        <v>si</v>
      </c>
      <c r="K2058" s="8" t="str">
        <f t="shared" ca="1" si="99"/>
        <v/>
      </c>
      <c r="L2058" s="8"/>
      <c r="M2058" s="8" t="str">
        <f t="shared" ca="1" si="98"/>
        <v>no</v>
      </c>
      <c r="Q2058" s="23" t="str" cm="1">
        <f t="array" aca="1" ref="Q2058" ca="1">_xlfn.IFS(J2058="no","no",$B$10="si","si")</f>
        <v>si</v>
      </c>
    </row>
    <row r="2059" spans="1:17" x14ac:dyDescent="0.3">
      <c r="A2059" s="61" t="s">
        <v>8273</v>
      </c>
      <c r="B2059" s="224" t="s">
        <v>44</v>
      </c>
      <c r="C2059" s="225" t="s">
        <v>8274</v>
      </c>
      <c r="D2059" s="38" t="s">
        <v>57</v>
      </c>
      <c r="E2059" s="235" t="s">
        <v>8275</v>
      </c>
      <c r="F2059" s="38" t="s">
        <v>606</v>
      </c>
      <c r="G2059" s="39" t="s">
        <v>8276</v>
      </c>
      <c r="H2059" s="81">
        <v>44719</v>
      </c>
      <c r="I2059" s="84">
        <f>Table16[[#This Row],[Fecha 
de 
expedición]]+1461</f>
        <v>46180</v>
      </c>
      <c r="J2059" s="244" t="str">
        <f t="shared" ca="1" si="97"/>
        <v>si</v>
      </c>
      <c r="K2059" s="8" t="str">
        <f t="shared" ca="1" si="99"/>
        <v/>
      </c>
      <c r="L2059" s="8"/>
      <c r="M2059" s="8" t="str">
        <f t="shared" ca="1" si="98"/>
        <v>no</v>
      </c>
      <c r="Q2059" s="23" t="str" cm="1">
        <f t="array" aca="1" ref="Q2059" ca="1">_xlfn.IFS(J2059="no","no",$B$10="si","si")</f>
        <v>si</v>
      </c>
    </row>
    <row r="2060" spans="1:17" x14ac:dyDescent="0.3">
      <c r="A2060" s="61" t="s">
        <v>8277</v>
      </c>
      <c r="B2060" s="224" t="s">
        <v>44</v>
      </c>
      <c r="C2060" s="225" t="s">
        <v>8278</v>
      </c>
      <c r="D2060" s="38" t="s">
        <v>57</v>
      </c>
      <c r="E2060" s="235" t="s">
        <v>8279</v>
      </c>
      <c r="F2060" s="38" t="s">
        <v>606</v>
      </c>
      <c r="G2060" s="39" t="s">
        <v>8280</v>
      </c>
      <c r="H2060" s="81">
        <v>44719</v>
      </c>
      <c r="I2060" s="84">
        <f>Table16[[#This Row],[Fecha 
de 
expedición]]+1461</f>
        <v>46180</v>
      </c>
      <c r="J2060" s="244" t="str">
        <f t="shared" ca="1" si="97"/>
        <v>si</v>
      </c>
      <c r="K2060" s="8" t="str">
        <f t="shared" ca="1" si="99"/>
        <v/>
      </c>
      <c r="L2060" s="8"/>
      <c r="M2060" s="8" t="str">
        <f t="shared" ca="1" si="98"/>
        <v>no</v>
      </c>
      <c r="Q2060" s="23" t="str" cm="1">
        <f t="array" aca="1" ref="Q2060" ca="1">_xlfn.IFS(J2060="no","no",$B$10="si","si")</f>
        <v>si</v>
      </c>
    </row>
    <row r="2061" spans="1:17" x14ac:dyDescent="0.3">
      <c r="A2061" s="61" t="s">
        <v>8281</v>
      </c>
      <c r="B2061" s="224" t="s">
        <v>44</v>
      </c>
      <c r="C2061" s="225" t="s">
        <v>8282</v>
      </c>
      <c r="D2061" s="38" t="s">
        <v>57</v>
      </c>
      <c r="E2061" s="235" t="s">
        <v>8283</v>
      </c>
      <c r="F2061" s="38" t="s">
        <v>119</v>
      </c>
      <c r="G2061" s="39" t="s">
        <v>8284</v>
      </c>
      <c r="H2061" s="81">
        <v>44720</v>
      </c>
      <c r="I2061" s="84">
        <f>Table16[[#This Row],[Fecha 
de 
expedición]]+1461</f>
        <v>46181</v>
      </c>
      <c r="J2061" s="244" t="str">
        <f t="shared" ca="1" si="97"/>
        <v>si</v>
      </c>
      <c r="K2061" s="8" t="str">
        <f t="shared" ca="1" si="99"/>
        <v/>
      </c>
      <c r="L2061" s="8"/>
      <c r="M2061" s="8" t="str">
        <f t="shared" ca="1" si="98"/>
        <v>no</v>
      </c>
      <c r="Q2061" s="23" t="str" cm="1">
        <f t="array" aca="1" ref="Q2061" ca="1">_xlfn.IFS(J2061="no","no",$B$10="si","si")</f>
        <v>si</v>
      </c>
    </row>
    <row r="2062" spans="1:17" x14ac:dyDescent="0.3">
      <c r="A2062" s="61" t="s">
        <v>8285</v>
      </c>
      <c r="B2062" s="224" t="s">
        <v>44</v>
      </c>
      <c r="C2062" s="225" t="s">
        <v>8286</v>
      </c>
      <c r="D2062" s="38" t="s">
        <v>57</v>
      </c>
      <c r="E2062" s="235" t="s">
        <v>8287</v>
      </c>
      <c r="F2062" s="38" t="s">
        <v>1349</v>
      </c>
      <c r="G2062" s="39" t="s">
        <v>8288</v>
      </c>
      <c r="H2062" s="81">
        <v>44725</v>
      </c>
      <c r="I2062" s="84">
        <f>Table16[[#This Row],[Fecha 
de 
expedición]]+1461</f>
        <v>46186</v>
      </c>
      <c r="J2062" s="244" t="str">
        <f t="shared" ca="1" si="97"/>
        <v>si</v>
      </c>
      <c r="K2062" s="8" t="str">
        <f t="shared" ca="1" si="99"/>
        <v/>
      </c>
      <c r="L2062" s="8"/>
      <c r="M2062" s="8" t="str">
        <f t="shared" ca="1" si="98"/>
        <v>no</v>
      </c>
      <c r="Q2062" s="23" t="str" cm="1">
        <f t="array" aca="1" ref="Q2062" ca="1">_xlfn.IFS(J2062="no","no",$B$10="si","si")</f>
        <v>si</v>
      </c>
    </row>
    <row r="2063" spans="1:17" s="207" customFormat="1" ht="15" thickBot="1" x14ac:dyDescent="0.35">
      <c r="A2063" s="61" t="s">
        <v>8289</v>
      </c>
      <c r="B2063" s="224" t="s">
        <v>44</v>
      </c>
      <c r="C2063" s="225" t="s">
        <v>8290</v>
      </c>
      <c r="D2063" s="38" t="s">
        <v>57</v>
      </c>
      <c r="E2063" s="235" t="s">
        <v>8291</v>
      </c>
      <c r="F2063" s="38" t="s">
        <v>89</v>
      </c>
      <c r="G2063" s="39" t="s">
        <v>8292</v>
      </c>
      <c r="H2063" s="81">
        <v>44725</v>
      </c>
      <c r="I2063" s="84">
        <f>Table16[[#This Row],[Fecha 
de 
expedición]]+1461</f>
        <v>46186</v>
      </c>
      <c r="J2063" s="244" t="str">
        <f t="shared" ca="1" si="97"/>
        <v>si</v>
      </c>
      <c r="K2063" s="8" t="str">
        <f t="shared" ca="1" si="99"/>
        <v/>
      </c>
      <c r="L2063" s="8"/>
      <c r="M2063" s="8" t="str">
        <f t="shared" ca="1" si="98"/>
        <v>no</v>
      </c>
      <c r="Q2063" s="208" t="str" cm="1">
        <f t="array" aca="1" ref="Q2063" ca="1">_xlfn.IFS(J2063="no","no",$B$10="si","si")</f>
        <v>si</v>
      </c>
    </row>
    <row r="2064" spans="1:17" x14ac:dyDescent="0.3">
      <c r="A2064" s="61" t="s">
        <v>8293</v>
      </c>
      <c r="B2064" s="224" t="s">
        <v>44</v>
      </c>
      <c r="C2064" s="225" t="s">
        <v>8294</v>
      </c>
      <c r="D2064" s="38" t="s">
        <v>57</v>
      </c>
      <c r="E2064" s="235" t="s">
        <v>8295</v>
      </c>
      <c r="F2064" s="38" t="s">
        <v>606</v>
      </c>
      <c r="G2064" s="39" t="s">
        <v>8296</v>
      </c>
      <c r="H2064" s="81">
        <v>44728</v>
      </c>
      <c r="I2064" s="84">
        <f>Table16[[#This Row],[Fecha 
de 
expedición]]+1461</f>
        <v>46189</v>
      </c>
      <c r="J2064" s="244" t="str">
        <f t="shared" ca="1" si="97"/>
        <v>si</v>
      </c>
      <c r="K2064" s="8" t="str">
        <f t="shared" ca="1" si="99"/>
        <v/>
      </c>
      <c r="L2064" s="8"/>
      <c r="M2064" s="8" t="str">
        <f t="shared" ca="1" si="98"/>
        <v>no</v>
      </c>
    </row>
    <row r="2065" spans="1:13" x14ac:dyDescent="0.3">
      <c r="A2065" s="61" t="s">
        <v>8297</v>
      </c>
      <c r="B2065" s="224" t="s">
        <v>44</v>
      </c>
      <c r="C2065" s="225" t="s">
        <v>8298</v>
      </c>
      <c r="D2065" s="38" t="s">
        <v>57</v>
      </c>
      <c r="E2065" s="235" t="s">
        <v>8299</v>
      </c>
      <c r="F2065" s="38" t="s">
        <v>709</v>
      </c>
      <c r="G2065" s="39" t="s">
        <v>8300</v>
      </c>
      <c r="H2065" s="81">
        <v>44728</v>
      </c>
      <c r="I2065" s="84">
        <f>Table16[[#This Row],[Fecha 
de 
expedición]]+1461</f>
        <v>46189</v>
      </c>
      <c r="J2065" s="244" t="str">
        <f t="shared" ref="J2065:J2128" ca="1" si="100">IF(I2065&gt;=TODAY(),"si","no")</f>
        <v>si</v>
      </c>
      <c r="K2065" s="8" t="str">
        <f t="shared" ca="1" si="99"/>
        <v/>
      </c>
      <c r="L2065" s="8"/>
      <c r="M2065" s="8" t="str">
        <f t="shared" ref="M2065:M2128" ca="1" si="101">IF(AND(J2065="no",$B$10="si"),"si","no")</f>
        <v>no</v>
      </c>
    </row>
    <row r="2066" spans="1:13" x14ac:dyDescent="0.3">
      <c r="A2066" s="61" t="s">
        <v>8301</v>
      </c>
      <c r="B2066" s="224" t="s">
        <v>44</v>
      </c>
      <c r="C2066" s="225" t="s">
        <v>8302</v>
      </c>
      <c r="D2066" s="38" t="s">
        <v>57</v>
      </c>
      <c r="E2066" s="235" t="s">
        <v>8303</v>
      </c>
      <c r="F2066" s="38" t="s">
        <v>119</v>
      </c>
      <c r="G2066" s="39" t="s">
        <v>8304</v>
      </c>
      <c r="H2066" s="81">
        <v>44728</v>
      </c>
      <c r="I2066" s="84">
        <f>Table16[[#This Row],[Fecha 
de 
expedición]]+1461</f>
        <v>46189</v>
      </c>
      <c r="J2066" s="244" t="str">
        <f t="shared" ca="1" si="100"/>
        <v>si</v>
      </c>
      <c r="K2066" s="8" t="str">
        <f t="shared" ca="1" si="99"/>
        <v/>
      </c>
      <c r="L2066" s="8"/>
      <c r="M2066" s="8" t="str">
        <f t="shared" ca="1" si="101"/>
        <v>no</v>
      </c>
    </row>
    <row r="2067" spans="1:13" x14ac:dyDescent="0.3">
      <c r="A2067" s="61" t="s">
        <v>8305</v>
      </c>
      <c r="B2067" s="224" t="s">
        <v>44</v>
      </c>
      <c r="C2067" s="225" t="s">
        <v>8306</v>
      </c>
      <c r="D2067" s="38" t="s">
        <v>57</v>
      </c>
      <c r="E2067" s="235" t="s">
        <v>8307</v>
      </c>
      <c r="F2067" s="38" t="s">
        <v>619</v>
      </c>
      <c r="G2067" s="39" t="s">
        <v>8308</v>
      </c>
      <c r="H2067" s="81">
        <v>44743</v>
      </c>
      <c r="I2067" s="84">
        <f>Table16[[#This Row],[Fecha 
de 
expedición]]+1461</f>
        <v>46204</v>
      </c>
      <c r="J2067" s="244" t="str">
        <f t="shared" ca="1" si="100"/>
        <v>si</v>
      </c>
      <c r="K2067" s="8" t="str">
        <f t="shared" ca="1" si="99"/>
        <v/>
      </c>
      <c r="L2067" s="8"/>
      <c r="M2067" s="8" t="str">
        <f t="shared" ca="1" si="101"/>
        <v>no</v>
      </c>
    </row>
    <row r="2068" spans="1:13" x14ac:dyDescent="0.3">
      <c r="A2068" s="61" t="s">
        <v>8309</v>
      </c>
      <c r="B2068" s="224" t="s">
        <v>44</v>
      </c>
      <c r="C2068" s="225" t="s">
        <v>8310</v>
      </c>
      <c r="D2068" s="38" t="s">
        <v>57</v>
      </c>
      <c r="E2068" s="235" t="s">
        <v>8311</v>
      </c>
      <c r="F2068" s="38" t="s">
        <v>325</v>
      </c>
      <c r="G2068" s="39" t="s">
        <v>8312</v>
      </c>
      <c r="H2068" s="81">
        <v>44743</v>
      </c>
      <c r="I2068" s="84">
        <f>Table16[[#This Row],[Fecha 
de 
expedición]]+1461</f>
        <v>46204</v>
      </c>
      <c r="J2068" s="244" t="str">
        <f t="shared" ca="1" si="100"/>
        <v>si</v>
      </c>
      <c r="K2068" s="8" t="str">
        <f t="shared" ca="1" si="99"/>
        <v/>
      </c>
      <c r="L2068" s="8"/>
      <c r="M2068" s="8" t="str">
        <f t="shared" ca="1" si="101"/>
        <v>no</v>
      </c>
    </row>
    <row r="2069" spans="1:13" x14ac:dyDescent="0.3">
      <c r="A2069" s="61" t="s">
        <v>8313</v>
      </c>
      <c r="B2069" s="224" t="s">
        <v>44</v>
      </c>
      <c r="C2069" s="225" t="s">
        <v>8314</v>
      </c>
      <c r="D2069" s="38" t="s">
        <v>57</v>
      </c>
      <c r="E2069" s="235" t="s">
        <v>8315</v>
      </c>
      <c r="F2069" s="38" t="s">
        <v>194</v>
      </c>
      <c r="G2069" s="39" t="s">
        <v>8316</v>
      </c>
      <c r="H2069" s="81">
        <v>44743</v>
      </c>
      <c r="I2069" s="84">
        <f>Table16[[#This Row],[Fecha 
de 
expedición]]+1461</f>
        <v>46204</v>
      </c>
      <c r="J2069" s="244" t="str">
        <f t="shared" ca="1" si="100"/>
        <v>si</v>
      </c>
      <c r="K2069" s="8" t="str">
        <f t="shared" ca="1" si="99"/>
        <v/>
      </c>
      <c r="L2069" s="8"/>
      <c r="M2069" s="8" t="str">
        <f t="shared" ca="1" si="101"/>
        <v>no</v>
      </c>
    </row>
    <row r="2070" spans="1:13" x14ac:dyDescent="0.3">
      <c r="A2070" s="61" t="s">
        <v>8317</v>
      </c>
      <c r="B2070" s="224" t="s">
        <v>44</v>
      </c>
      <c r="C2070" s="225" t="s">
        <v>8318</v>
      </c>
      <c r="D2070" s="38" t="s">
        <v>57</v>
      </c>
      <c r="E2070" s="235" t="s">
        <v>8319</v>
      </c>
      <c r="F2070" s="38" t="s">
        <v>325</v>
      </c>
      <c r="G2070" s="39" t="s">
        <v>8320</v>
      </c>
      <c r="H2070" s="81">
        <v>44743</v>
      </c>
      <c r="I2070" s="84">
        <f>Table16[[#This Row],[Fecha 
de 
expedición]]+1461</f>
        <v>46204</v>
      </c>
      <c r="J2070" s="244" t="str">
        <f t="shared" ca="1" si="100"/>
        <v>si</v>
      </c>
      <c r="K2070" s="8" t="str">
        <f t="shared" ca="1" si="99"/>
        <v/>
      </c>
      <c r="L2070" s="8"/>
      <c r="M2070" s="8" t="str">
        <f t="shared" ca="1" si="101"/>
        <v>no</v>
      </c>
    </row>
    <row r="2071" spans="1:13" x14ac:dyDescent="0.3">
      <c r="A2071" s="61" t="s">
        <v>8321</v>
      </c>
      <c r="B2071" s="224" t="s">
        <v>44</v>
      </c>
      <c r="C2071" s="225" t="s">
        <v>8322</v>
      </c>
      <c r="D2071" s="38" t="s">
        <v>57</v>
      </c>
      <c r="E2071" s="235" t="s">
        <v>8323</v>
      </c>
      <c r="F2071" s="38" t="s">
        <v>119</v>
      </c>
      <c r="G2071" s="39" t="s">
        <v>8324</v>
      </c>
      <c r="H2071" s="81">
        <v>44743</v>
      </c>
      <c r="I2071" s="84">
        <f>Table16[[#This Row],[Fecha 
de 
expedición]]+1461</f>
        <v>46204</v>
      </c>
      <c r="J2071" s="244" t="str">
        <f t="shared" ca="1" si="100"/>
        <v>si</v>
      </c>
      <c r="K2071" s="8" t="str">
        <f t="shared" ca="1" si="99"/>
        <v/>
      </c>
      <c r="L2071" s="8"/>
      <c r="M2071" s="8" t="str">
        <f t="shared" ca="1" si="101"/>
        <v>no</v>
      </c>
    </row>
    <row r="2072" spans="1:13" x14ac:dyDescent="0.3">
      <c r="A2072" s="61" t="s">
        <v>8325</v>
      </c>
      <c r="B2072" s="224" t="s">
        <v>44</v>
      </c>
      <c r="C2072" s="225" t="s">
        <v>8326</v>
      </c>
      <c r="D2072" s="38" t="s">
        <v>57</v>
      </c>
      <c r="E2072" s="235" t="s">
        <v>8327</v>
      </c>
      <c r="F2072" s="38" t="s">
        <v>508</v>
      </c>
      <c r="G2072" s="39" t="s">
        <v>8328</v>
      </c>
      <c r="H2072" s="81">
        <v>44748</v>
      </c>
      <c r="I2072" s="84">
        <f>Table16[[#This Row],[Fecha 
de 
expedición]]+1461</f>
        <v>46209</v>
      </c>
      <c r="J2072" s="244" t="str">
        <f t="shared" ca="1" si="100"/>
        <v>si</v>
      </c>
      <c r="K2072" s="8" t="str">
        <f t="shared" ca="1" si="99"/>
        <v/>
      </c>
      <c r="L2072" s="8"/>
      <c r="M2072" s="8" t="str">
        <f t="shared" ca="1" si="101"/>
        <v>no</v>
      </c>
    </row>
    <row r="2073" spans="1:13" x14ac:dyDescent="0.3">
      <c r="A2073" s="61" t="s">
        <v>8329</v>
      </c>
      <c r="B2073" s="224" t="s">
        <v>44</v>
      </c>
      <c r="C2073" s="225" t="s">
        <v>8330</v>
      </c>
      <c r="D2073" s="38" t="s">
        <v>57</v>
      </c>
      <c r="E2073" s="235" t="s">
        <v>8331</v>
      </c>
      <c r="F2073" s="38" t="s">
        <v>119</v>
      </c>
      <c r="G2073" s="39" t="s">
        <v>8332</v>
      </c>
      <c r="H2073" s="81">
        <v>44757</v>
      </c>
      <c r="I2073" s="84">
        <f>Table16[[#This Row],[Fecha 
de 
expedición]]+1461</f>
        <v>46218</v>
      </c>
      <c r="J2073" s="244" t="str">
        <f t="shared" ca="1" si="100"/>
        <v>si</v>
      </c>
      <c r="K2073" s="8" t="str">
        <f t="shared" ca="1" si="99"/>
        <v/>
      </c>
      <c r="L2073" s="8"/>
      <c r="M2073" s="8" t="str">
        <f t="shared" ca="1" si="101"/>
        <v>no</v>
      </c>
    </row>
    <row r="2074" spans="1:13" x14ac:dyDescent="0.3">
      <c r="A2074" s="61" t="s">
        <v>8333</v>
      </c>
      <c r="B2074" s="224" t="s">
        <v>44</v>
      </c>
      <c r="C2074" s="225" t="s">
        <v>8334</v>
      </c>
      <c r="D2074" s="38" t="s">
        <v>57</v>
      </c>
      <c r="E2074" s="235" t="s">
        <v>8335</v>
      </c>
      <c r="F2074" s="38" t="s">
        <v>74</v>
      </c>
      <c r="G2074" s="39" t="s">
        <v>8336</v>
      </c>
      <c r="H2074" s="81">
        <v>44757</v>
      </c>
      <c r="I2074" s="84">
        <f>Table16[[#This Row],[Fecha 
de 
expedición]]+1461</f>
        <v>46218</v>
      </c>
      <c r="J2074" s="244" t="str">
        <f t="shared" ca="1" si="100"/>
        <v>si</v>
      </c>
      <c r="K2074" s="8" t="str">
        <f t="shared" ca="1" si="99"/>
        <v/>
      </c>
      <c r="L2074" s="8"/>
      <c r="M2074" s="8" t="str">
        <f t="shared" ca="1" si="101"/>
        <v>no</v>
      </c>
    </row>
    <row r="2075" spans="1:13" x14ac:dyDescent="0.3">
      <c r="A2075" s="61" t="s">
        <v>8337</v>
      </c>
      <c r="B2075" s="224" t="s">
        <v>44</v>
      </c>
      <c r="C2075" s="225" t="s">
        <v>8338</v>
      </c>
      <c r="D2075" s="38" t="s">
        <v>57</v>
      </c>
      <c r="E2075" s="235" t="s">
        <v>8339</v>
      </c>
      <c r="F2075" s="38" t="s">
        <v>490</v>
      </c>
      <c r="G2075" s="39" t="s">
        <v>8340</v>
      </c>
      <c r="H2075" s="81">
        <v>44757</v>
      </c>
      <c r="I2075" s="84">
        <f>Table16[[#This Row],[Fecha 
de 
expedición]]+1461</f>
        <v>46218</v>
      </c>
      <c r="J2075" s="244" t="str">
        <f t="shared" ca="1" si="100"/>
        <v>si</v>
      </c>
      <c r="K2075" s="8" t="str">
        <f t="shared" ca="1" si="99"/>
        <v/>
      </c>
      <c r="L2075" s="8"/>
      <c r="M2075" s="8" t="str">
        <f t="shared" ca="1" si="101"/>
        <v>no</v>
      </c>
    </row>
    <row r="2076" spans="1:13" x14ac:dyDescent="0.3">
      <c r="A2076" s="61" t="s">
        <v>8341</v>
      </c>
      <c r="B2076" s="224" t="s">
        <v>44</v>
      </c>
      <c r="C2076" s="225" t="s">
        <v>8342</v>
      </c>
      <c r="D2076" s="38" t="s">
        <v>57</v>
      </c>
      <c r="E2076" s="235" t="s">
        <v>8343</v>
      </c>
      <c r="F2076" s="38" t="s">
        <v>709</v>
      </c>
      <c r="G2076" s="39" t="s">
        <v>8344</v>
      </c>
      <c r="H2076" s="81">
        <v>44757</v>
      </c>
      <c r="I2076" s="84">
        <f>Table16[[#This Row],[Fecha 
de 
expedición]]+1461</f>
        <v>46218</v>
      </c>
      <c r="J2076" s="244" t="str">
        <f t="shared" ca="1" si="100"/>
        <v>si</v>
      </c>
      <c r="K2076" s="8" t="str">
        <f t="shared" ca="1" si="99"/>
        <v/>
      </c>
      <c r="L2076" s="8"/>
      <c r="M2076" s="8" t="str">
        <f t="shared" ca="1" si="101"/>
        <v>no</v>
      </c>
    </row>
    <row r="2077" spans="1:13" x14ac:dyDescent="0.3">
      <c r="A2077" s="61" t="s">
        <v>8345</v>
      </c>
      <c r="B2077" s="224" t="s">
        <v>44</v>
      </c>
      <c r="C2077" s="225" t="s">
        <v>8346</v>
      </c>
      <c r="D2077" s="38" t="s">
        <v>57</v>
      </c>
      <c r="E2077" s="235" t="s">
        <v>8347</v>
      </c>
      <c r="F2077" s="38" t="s">
        <v>114</v>
      </c>
      <c r="G2077" s="39" t="s">
        <v>8348</v>
      </c>
      <c r="H2077" s="81">
        <v>44757</v>
      </c>
      <c r="I2077" s="84">
        <f>Table16[[#This Row],[Fecha 
de 
expedición]]+1461</f>
        <v>46218</v>
      </c>
      <c r="J2077" s="244" t="str">
        <f t="shared" ca="1" si="100"/>
        <v>si</v>
      </c>
      <c r="K2077" s="8" t="str">
        <f t="shared" ca="1" si="99"/>
        <v/>
      </c>
      <c r="L2077" s="8"/>
      <c r="M2077" s="8" t="str">
        <f t="shared" ca="1" si="101"/>
        <v>no</v>
      </c>
    </row>
    <row r="2078" spans="1:13" x14ac:dyDescent="0.3">
      <c r="A2078" s="61" t="s">
        <v>8349</v>
      </c>
      <c r="B2078" s="224" t="s">
        <v>44</v>
      </c>
      <c r="C2078" s="225" t="s">
        <v>8350</v>
      </c>
      <c r="D2078" s="38" t="s">
        <v>57</v>
      </c>
      <c r="E2078" s="235" t="s">
        <v>8351</v>
      </c>
      <c r="F2078" s="38" t="s">
        <v>74</v>
      </c>
      <c r="G2078" s="39" t="s">
        <v>8352</v>
      </c>
      <c r="H2078" s="81">
        <v>44757</v>
      </c>
      <c r="I2078" s="84">
        <f>Table16[[#This Row],[Fecha 
de 
expedición]]+1461</f>
        <v>46218</v>
      </c>
      <c r="J2078" s="244" t="str">
        <f t="shared" ca="1" si="100"/>
        <v>si</v>
      </c>
      <c r="K2078" s="8" t="str">
        <f t="shared" ca="1" si="99"/>
        <v/>
      </c>
      <c r="L2078" s="8"/>
      <c r="M2078" s="8" t="str">
        <f t="shared" ca="1" si="101"/>
        <v>no</v>
      </c>
    </row>
    <row r="2079" spans="1:13" x14ac:dyDescent="0.3">
      <c r="A2079" s="61" t="s">
        <v>1688</v>
      </c>
      <c r="B2079" s="224" t="s">
        <v>44</v>
      </c>
      <c r="C2079" s="225" t="s">
        <v>8353</v>
      </c>
      <c r="D2079" s="38" t="s">
        <v>57</v>
      </c>
      <c r="E2079" s="235" t="s">
        <v>8354</v>
      </c>
      <c r="F2079" s="38" t="s">
        <v>924</v>
      </c>
      <c r="G2079" s="39" t="s">
        <v>8355</v>
      </c>
      <c r="H2079" s="81">
        <v>44757</v>
      </c>
      <c r="I2079" s="84">
        <f>Table16[[#This Row],[Fecha 
de 
expedición]]+1461</f>
        <v>46218</v>
      </c>
      <c r="J2079" s="244" t="str">
        <f t="shared" ca="1" si="100"/>
        <v>si</v>
      </c>
      <c r="K2079" s="8" t="str">
        <f t="shared" ref="K2079:K2142" ca="1" si="102">IF(ABS(_xlfn.DAYS(TODAY(),I2079))&lt;$B$9,"Debe renovar licencia luego de curso de 8 horas","")</f>
        <v/>
      </c>
      <c r="L2079" s="8"/>
      <c r="M2079" s="8" t="str">
        <f t="shared" ca="1" si="101"/>
        <v>no</v>
      </c>
    </row>
    <row r="2080" spans="1:13" x14ac:dyDescent="0.3">
      <c r="A2080" s="61" t="s">
        <v>8356</v>
      </c>
      <c r="B2080" s="224" t="s">
        <v>44</v>
      </c>
      <c r="C2080" s="225" t="s">
        <v>8357</v>
      </c>
      <c r="D2080" s="38" t="s">
        <v>46</v>
      </c>
      <c r="E2080" s="235" t="s">
        <v>8358</v>
      </c>
      <c r="F2080" s="38" t="s">
        <v>1586</v>
      </c>
      <c r="G2080" s="39" t="s">
        <v>8359</v>
      </c>
      <c r="H2080" s="81">
        <v>44757</v>
      </c>
      <c r="I2080" s="84">
        <f>Table16[[#This Row],[Fecha 
de 
expedición]]+1461</f>
        <v>46218</v>
      </c>
      <c r="J2080" s="244" t="str">
        <f t="shared" ca="1" si="100"/>
        <v>si</v>
      </c>
      <c r="K2080" s="8" t="str">
        <f t="shared" ca="1" si="102"/>
        <v/>
      </c>
      <c r="L2080" s="8"/>
      <c r="M2080" s="8" t="str">
        <f t="shared" ca="1" si="101"/>
        <v>no</v>
      </c>
    </row>
    <row r="2081" spans="1:13" x14ac:dyDescent="0.3">
      <c r="A2081" s="63" t="s">
        <v>8360</v>
      </c>
      <c r="B2081" s="224" t="s">
        <v>44</v>
      </c>
      <c r="C2081" s="225" t="s">
        <v>8361</v>
      </c>
      <c r="D2081" s="38" t="s">
        <v>57</v>
      </c>
      <c r="E2081" s="37" t="s">
        <v>8362</v>
      </c>
      <c r="F2081" s="38" t="s">
        <v>104</v>
      </c>
      <c r="G2081" s="39" t="s">
        <v>8363</v>
      </c>
      <c r="H2081" s="40">
        <v>44757</v>
      </c>
      <c r="I2081" s="41">
        <f>Table16[[#This Row],[Fecha 
de 
expedición]]+1461</f>
        <v>46218</v>
      </c>
      <c r="J2081" s="244" t="str">
        <f t="shared" ca="1" si="100"/>
        <v>si</v>
      </c>
      <c r="K2081" s="8" t="str">
        <f t="shared" ca="1" si="102"/>
        <v/>
      </c>
      <c r="L2081" s="8"/>
      <c r="M2081" s="8" t="str">
        <f t="shared" ca="1" si="101"/>
        <v>no</v>
      </c>
    </row>
    <row r="2082" spans="1:13" x14ac:dyDescent="0.3">
      <c r="A2082" s="61" t="s">
        <v>8364</v>
      </c>
      <c r="B2082" s="224" t="s">
        <v>44</v>
      </c>
      <c r="C2082" s="225" t="s">
        <v>8365</v>
      </c>
      <c r="D2082" s="38" t="s">
        <v>46</v>
      </c>
      <c r="E2082" s="235" t="s">
        <v>8366</v>
      </c>
      <c r="F2082" s="38" t="s">
        <v>262</v>
      </c>
      <c r="G2082" s="39" t="s">
        <v>8367</v>
      </c>
      <c r="H2082" s="81">
        <v>44757</v>
      </c>
      <c r="I2082" s="84">
        <f>Table16[[#This Row],[Fecha 
de 
expedición]]+1461</f>
        <v>46218</v>
      </c>
      <c r="J2082" s="244" t="str">
        <f t="shared" ca="1" si="100"/>
        <v>si</v>
      </c>
      <c r="K2082" s="8" t="str">
        <f t="shared" ca="1" si="102"/>
        <v/>
      </c>
      <c r="L2082" s="8"/>
      <c r="M2082" s="8" t="str">
        <f t="shared" ca="1" si="101"/>
        <v>no</v>
      </c>
    </row>
    <row r="2083" spans="1:13" x14ac:dyDescent="0.3">
      <c r="A2083" s="61" t="s">
        <v>8368</v>
      </c>
      <c r="B2083" s="224" t="s">
        <v>44</v>
      </c>
      <c r="C2083" s="225" t="s">
        <v>8369</v>
      </c>
      <c r="D2083" s="38" t="s">
        <v>57</v>
      </c>
      <c r="E2083" s="235" t="s">
        <v>8370</v>
      </c>
      <c r="F2083" s="38" t="s">
        <v>619</v>
      </c>
      <c r="G2083" s="39" t="s">
        <v>8371</v>
      </c>
      <c r="H2083" s="81">
        <v>44757</v>
      </c>
      <c r="I2083" s="84">
        <f>Table16[[#This Row],[Fecha 
de 
expedición]]+1461</f>
        <v>46218</v>
      </c>
      <c r="J2083" s="244" t="str">
        <f t="shared" ca="1" si="100"/>
        <v>si</v>
      </c>
      <c r="K2083" s="8" t="str">
        <f t="shared" ca="1" si="102"/>
        <v/>
      </c>
      <c r="L2083" s="8"/>
      <c r="M2083" s="8" t="str">
        <f t="shared" ca="1" si="101"/>
        <v>no</v>
      </c>
    </row>
    <row r="2084" spans="1:13" x14ac:dyDescent="0.3">
      <c r="A2084" s="61" t="s">
        <v>8372</v>
      </c>
      <c r="B2084" s="224" t="s">
        <v>44</v>
      </c>
      <c r="C2084" s="225" t="s">
        <v>8373</v>
      </c>
      <c r="D2084" s="38" t="s">
        <v>57</v>
      </c>
      <c r="E2084" s="235" t="s">
        <v>8374</v>
      </c>
      <c r="F2084" s="38" t="s">
        <v>655</v>
      </c>
      <c r="G2084" s="39" t="s">
        <v>8375</v>
      </c>
      <c r="H2084" s="81">
        <v>44757</v>
      </c>
      <c r="I2084" s="84">
        <f>Table16[[#This Row],[Fecha 
de 
expedición]]+1461</f>
        <v>46218</v>
      </c>
      <c r="J2084" s="244" t="str">
        <f t="shared" ca="1" si="100"/>
        <v>si</v>
      </c>
      <c r="K2084" s="8" t="str">
        <f t="shared" ca="1" si="102"/>
        <v/>
      </c>
      <c r="L2084" s="8"/>
      <c r="M2084" s="8" t="str">
        <f t="shared" ca="1" si="101"/>
        <v>no</v>
      </c>
    </row>
    <row r="2085" spans="1:13" x14ac:dyDescent="0.3">
      <c r="A2085" s="61" t="s">
        <v>8376</v>
      </c>
      <c r="B2085" s="224" t="s">
        <v>44</v>
      </c>
      <c r="C2085" s="225" t="s">
        <v>8377</v>
      </c>
      <c r="D2085" s="38" t="s">
        <v>57</v>
      </c>
      <c r="E2085" s="235" t="s">
        <v>8378</v>
      </c>
      <c r="F2085" s="38" t="s">
        <v>119</v>
      </c>
      <c r="G2085" s="39" t="s">
        <v>8379</v>
      </c>
      <c r="H2085" s="81">
        <v>44757</v>
      </c>
      <c r="I2085" s="84">
        <f>Table16[[#This Row],[Fecha 
de 
expedición]]+1461</f>
        <v>46218</v>
      </c>
      <c r="J2085" s="244" t="str">
        <f t="shared" ca="1" si="100"/>
        <v>si</v>
      </c>
      <c r="K2085" s="8" t="str">
        <f t="shared" ca="1" si="102"/>
        <v/>
      </c>
      <c r="L2085" s="8"/>
      <c r="M2085" s="8" t="str">
        <f t="shared" ca="1" si="101"/>
        <v>no</v>
      </c>
    </row>
    <row r="2086" spans="1:13" x14ac:dyDescent="0.3">
      <c r="A2086" s="61" t="s">
        <v>8380</v>
      </c>
      <c r="B2086" s="224" t="s">
        <v>44</v>
      </c>
      <c r="C2086" s="225" t="s">
        <v>8381</v>
      </c>
      <c r="D2086" s="38" t="s">
        <v>57</v>
      </c>
      <c r="E2086" s="235" t="s">
        <v>8382</v>
      </c>
      <c r="F2086" s="38" t="s">
        <v>53</v>
      </c>
      <c r="G2086" s="39" t="s">
        <v>8383</v>
      </c>
      <c r="H2086" s="81">
        <v>44757</v>
      </c>
      <c r="I2086" s="84">
        <f>Table16[[#This Row],[Fecha 
de 
expedición]]+1461</f>
        <v>46218</v>
      </c>
      <c r="J2086" s="244" t="str">
        <f t="shared" ca="1" si="100"/>
        <v>si</v>
      </c>
      <c r="K2086" s="8" t="str">
        <f t="shared" ca="1" si="102"/>
        <v/>
      </c>
      <c r="L2086" s="8"/>
      <c r="M2086" s="8" t="str">
        <f t="shared" ca="1" si="101"/>
        <v>no</v>
      </c>
    </row>
    <row r="2087" spans="1:13" x14ac:dyDescent="0.3">
      <c r="A2087" s="61" t="s">
        <v>8384</v>
      </c>
      <c r="B2087" s="224" t="s">
        <v>44</v>
      </c>
      <c r="C2087" s="225" t="s">
        <v>8385</v>
      </c>
      <c r="D2087" s="38" t="s">
        <v>46</v>
      </c>
      <c r="E2087" s="235" t="s">
        <v>8386</v>
      </c>
      <c r="F2087" s="38" t="s">
        <v>402</v>
      </c>
      <c r="G2087" s="39" t="s">
        <v>8387</v>
      </c>
      <c r="H2087" s="81">
        <v>44757</v>
      </c>
      <c r="I2087" s="84">
        <f>Table16[[#This Row],[Fecha 
de 
expedición]]+1461</f>
        <v>46218</v>
      </c>
      <c r="J2087" s="244" t="str">
        <f t="shared" ca="1" si="100"/>
        <v>si</v>
      </c>
      <c r="K2087" s="8" t="str">
        <f t="shared" ca="1" si="102"/>
        <v/>
      </c>
      <c r="L2087" s="8"/>
      <c r="M2087" s="8" t="str">
        <f t="shared" ca="1" si="101"/>
        <v>no</v>
      </c>
    </row>
    <row r="2088" spans="1:13" x14ac:dyDescent="0.3">
      <c r="A2088" s="61" t="s">
        <v>8388</v>
      </c>
      <c r="B2088" s="224" t="s">
        <v>44</v>
      </c>
      <c r="C2088" s="225" t="s">
        <v>8389</v>
      </c>
      <c r="D2088" s="38" t="s">
        <v>57</v>
      </c>
      <c r="E2088" s="235" t="s">
        <v>8390</v>
      </c>
      <c r="F2088" s="38" t="s">
        <v>8391</v>
      </c>
      <c r="G2088" s="39" t="s">
        <v>8392</v>
      </c>
      <c r="H2088" s="81">
        <v>44757</v>
      </c>
      <c r="I2088" s="84">
        <f>Table16[[#This Row],[Fecha 
de 
expedición]]+1461</f>
        <v>46218</v>
      </c>
      <c r="J2088" s="244" t="str">
        <f t="shared" ca="1" si="100"/>
        <v>si</v>
      </c>
      <c r="K2088" s="8" t="str">
        <f t="shared" ca="1" si="102"/>
        <v/>
      </c>
      <c r="L2088" s="8"/>
      <c r="M2088" s="8" t="str">
        <f t="shared" ca="1" si="101"/>
        <v>no</v>
      </c>
    </row>
    <row r="2089" spans="1:13" x14ac:dyDescent="0.3">
      <c r="A2089" s="61" t="s">
        <v>8393</v>
      </c>
      <c r="B2089" s="224" t="s">
        <v>44</v>
      </c>
      <c r="C2089" s="225" t="s">
        <v>8394</v>
      </c>
      <c r="D2089" s="38" t="s">
        <v>57</v>
      </c>
      <c r="E2089" s="235" t="s">
        <v>8395</v>
      </c>
      <c r="F2089" s="38" t="s">
        <v>1048</v>
      </c>
      <c r="G2089" s="39" t="s">
        <v>8396</v>
      </c>
      <c r="H2089" s="81">
        <v>44757</v>
      </c>
      <c r="I2089" s="84">
        <f>Table16[[#This Row],[Fecha 
de 
expedición]]+1461</f>
        <v>46218</v>
      </c>
      <c r="J2089" s="244" t="str">
        <f t="shared" ca="1" si="100"/>
        <v>si</v>
      </c>
      <c r="K2089" s="8" t="str">
        <f t="shared" ca="1" si="102"/>
        <v/>
      </c>
      <c r="L2089" s="8"/>
      <c r="M2089" s="8" t="str">
        <f t="shared" ca="1" si="101"/>
        <v>no</v>
      </c>
    </row>
    <row r="2090" spans="1:13" x14ac:dyDescent="0.3">
      <c r="A2090" s="61" t="s">
        <v>8397</v>
      </c>
      <c r="B2090" s="224" t="s">
        <v>44</v>
      </c>
      <c r="C2090" s="225" t="s">
        <v>8398</v>
      </c>
      <c r="D2090" s="38" t="s">
        <v>57</v>
      </c>
      <c r="E2090" s="235" t="s">
        <v>8399</v>
      </c>
      <c r="F2090" s="38" t="s">
        <v>114</v>
      </c>
      <c r="G2090" s="39" t="s">
        <v>8400</v>
      </c>
      <c r="H2090" s="81">
        <v>44757</v>
      </c>
      <c r="I2090" s="84">
        <f>Table16[[#This Row],[Fecha 
de 
expedición]]+1461</f>
        <v>46218</v>
      </c>
      <c r="J2090" s="244" t="str">
        <f t="shared" ca="1" si="100"/>
        <v>si</v>
      </c>
      <c r="K2090" s="8" t="str">
        <f t="shared" ca="1" si="102"/>
        <v/>
      </c>
      <c r="L2090" s="8"/>
      <c r="M2090" s="8" t="str">
        <f t="shared" ca="1" si="101"/>
        <v>no</v>
      </c>
    </row>
    <row r="2091" spans="1:13" x14ac:dyDescent="0.3">
      <c r="A2091" s="61" t="s">
        <v>8401</v>
      </c>
      <c r="B2091" s="224" t="s">
        <v>44</v>
      </c>
      <c r="C2091" s="225" t="s">
        <v>8402</v>
      </c>
      <c r="D2091" s="38" t="s">
        <v>57</v>
      </c>
      <c r="E2091" s="235" t="s">
        <v>8403</v>
      </c>
      <c r="F2091" s="38" t="s">
        <v>155</v>
      </c>
      <c r="G2091" s="39" t="s">
        <v>8404</v>
      </c>
      <c r="H2091" s="81">
        <v>44764</v>
      </c>
      <c r="I2091" s="84">
        <f>Table16[[#This Row],[Fecha 
de 
expedición]]+1461</f>
        <v>46225</v>
      </c>
      <c r="J2091" s="244" t="str">
        <f t="shared" ca="1" si="100"/>
        <v>si</v>
      </c>
      <c r="K2091" s="8" t="str">
        <f t="shared" ca="1" si="102"/>
        <v/>
      </c>
      <c r="L2091" s="8"/>
      <c r="M2091" s="8" t="str">
        <f t="shared" ca="1" si="101"/>
        <v>no</v>
      </c>
    </row>
    <row r="2092" spans="1:13" x14ac:dyDescent="0.3">
      <c r="A2092" s="61" t="s">
        <v>8405</v>
      </c>
      <c r="B2092" s="224" t="s">
        <v>44</v>
      </c>
      <c r="C2092" s="225" t="s">
        <v>8406</v>
      </c>
      <c r="D2092" s="38" t="s">
        <v>57</v>
      </c>
      <c r="E2092" s="235" t="s">
        <v>8407</v>
      </c>
      <c r="F2092" s="38" t="s">
        <v>3010</v>
      </c>
      <c r="G2092" s="39" t="s">
        <v>8408</v>
      </c>
      <c r="H2092" s="81">
        <v>44764</v>
      </c>
      <c r="I2092" s="84">
        <f>Table16[[#This Row],[Fecha 
de 
expedición]]+1461</f>
        <v>46225</v>
      </c>
      <c r="J2092" s="244" t="str">
        <f t="shared" ca="1" si="100"/>
        <v>si</v>
      </c>
      <c r="K2092" s="8" t="str">
        <f t="shared" ca="1" si="102"/>
        <v/>
      </c>
      <c r="L2092" s="8"/>
      <c r="M2092" s="8" t="str">
        <f t="shared" ca="1" si="101"/>
        <v>no</v>
      </c>
    </row>
    <row r="2093" spans="1:13" x14ac:dyDescent="0.3">
      <c r="A2093" s="61" t="s">
        <v>8409</v>
      </c>
      <c r="B2093" s="224" t="s">
        <v>44</v>
      </c>
      <c r="C2093" s="225" t="s">
        <v>8410</v>
      </c>
      <c r="D2093" s="38" t="s">
        <v>57</v>
      </c>
      <c r="E2093" s="235" t="s">
        <v>8411</v>
      </c>
      <c r="F2093" s="38" t="s">
        <v>835</v>
      </c>
      <c r="G2093" s="39" t="s">
        <v>8412</v>
      </c>
      <c r="H2093" s="81">
        <v>44783</v>
      </c>
      <c r="I2093" s="84">
        <f>Table16[[#This Row],[Fecha 
de 
expedición]]+1461</f>
        <v>46244</v>
      </c>
      <c r="J2093" s="244" t="str">
        <f t="shared" ca="1" si="100"/>
        <v>si</v>
      </c>
      <c r="K2093" s="8" t="str">
        <f t="shared" ca="1" si="102"/>
        <v/>
      </c>
      <c r="L2093" s="8"/>
      <c r="M2093" s="8" t="str">
        <f t="shared" ca="1" si="101"/>
        <v>no</v>
      </c>
    </row>
    <row r="2094" spans="1:13" x14ac:dyDescent="0.3">
      <c r="A2094" s="61" t="s">
        <v>8413</v>
      </c>
      <c r="B2094" s="224" t="s">
        <v>44</v>
      </c>
      <c r="C2094" s="225" t="s">
        <v>8414</v>
      </c>
      <c r="D2094" s="38" t="s">
        <v>57</v>
      </c>
      <c r="E2094" s="235" t="s">
        <v>8415</v>
      </c>
      <c r="F2094" s="38" t="s">
        <v>124</v>
      </c>
      <c r="G2094" s="39" t="s">
        <v>8416</v>
      </c>
      <c r="H2094" s="81">
        <v>44783</v>
      </c>
      <c r="I2094" s="84">
        <f>Table16[[#This Row],[Fecha 
de 
expedición]]+1461</f>
        <v>46244</v>
      </c>
      <c r="J2094" s="244" t="str">
        <f t="shared" ca="1" si="100"/>
        <v>si</v>
      </c>
      <c r="K2094" s="8" t="str">
        <f t="shared" ca="1" si="102"/>
        <v/>
      </c>
      <c r="L2094" s="8"/>
      <c r="M2094" s="8" t="str">
        <f t="shared" ca="1" si="101"/>
        <v>no</v>
      </c>
    </row>
    <row r="2095" spans="1:13" x14ac:dyDescent="0.3">
      <c r="A2095" s="61" t="s">
        <v>8417</v>
      </c>
      <c r="B2095" s="224" t="s">
        <v>44</v>
      </c>
      <c r="C2095" s="225" t="s">
        <v>8418</v>
      </c>
      <c r="D2095" s="38" t="s">
        <v>57</v>
      </c>
      <c r="E2095" s="235" t="s">
        <v>8419</v>
      </c>
      <c r="F2095" s="38" t="s">
        <v>325</v>
      </c>
      <c r="G2095" s="39" t="s">
        <v>8420</v>
      </c>
      <c r="H2095" s="81">
        <v>44783</v>
      </c>
      <c r="I2095" s="84">
        <f>Table16[[#This Row],[Fecha 
de 
expedición]]+1461</f>
        <v>46244</v>
      </c>
      <c r="J2095" s="244" t="str">
        <f t="shared" ca="1" si="100"/>
        <v>si</v>
      </c>
      <c r="K2095" s="8" t="str">
        <f t="shared" ca="1" si="102"/>
        <v/>
      </c>
      <c r="L2095" s="8"/>
      <c r="M2095" s="8" t="str">
        <f t="shared" ca="1" si="101"/>
        <v>no</v>
      </c>
    </row>
    <row r="2096" spans="1:13" x14ac:dyDescent="0.3">
      <c r="A2096" s="61" t="s">
        <v>8421</v>
      </c>
      <c r="B2096" s="224" t="s">
        <v>44</v>
      </c>
      <c r="C2096" s="225" t="s">
        <v>8422</v>
      </c>
      <c r="D2096" s="38" t="s">
        <v>57</v>
      </c>
      <c r="E2096" s="235" t="s">
        <v>8423</v>
      </c>
      <c r="F2096" s="38" t="s">
        <v>453</v>
      </c>
      <c r="G2096" s="39" t="s">
        <v>8424</v>
      </c>
      <c r="H2096" s="81">
        <v>44783</v>
      </c>
      <c r="I2096" s="84">
        <f>Table16[[#This Row],[Fecha 
de 
expedición]]+1461</f>
        <v>46244</v>
      </c>
      <c r="J2096" s="244" t="str">
        <f t="shared" ca="1" si="100"/>
        <v>si</v>
      </c>
      <c r="K2096" s="8" t="str">
        <f t="shared" ca="1" si="102"/>
        <v/>
      </c>
      <c r="L2096" s="8"/>
      <c r="M2096" s="8" t="str">
        <f t="shared" ca="1" si="101"/>
        <v>no</v>
      </c>
    </row>
    <row r="2097" spans="1:13" x14ac:dyDescent="0.3">
      <c r="A2097" s="61" t="s">
        <v>8425</v>
      </c>
      <c r="B2097" s="224" t="s">
        <v>44</v>
      </c>
      <c r="C2097" s="225" t="s">
        <v>8426</v>
      </c>
      <c r="D2097" s="38" t="s">
        <v>46</v>
      </c>
      <c r="E2097" s="235" t="s">
        <v>8427</v>
      </c>
      <c r="F2097" s="38" t="s">
        <v>155</v>
      </c>
      <c r="G2097" s="39" t="s">
        <v>8428</v>
      </c>
      <c r="H2097" s="81">
        <v>44783</v>
      </c>
      <c r="I2097" s="84">
        <f>Table16[[#This Row],[Fecha 
de 
expedición]]+1461</f>
        <v>46244</v>
      </c>
      <c r="J2097" s="244" t="str">
        <f t="shared" ca="1" si="100"/>
        <v>si</v>
      </c>
      <c r="K2097" s="8" t="str">
        <f t="shared" ca="1" si="102"/>
        <v/>
      </c>
      <c r="L2097" s="8"/>
      <c r="M2097" s="8" t="str">
        <f t="shared" ca="1" si="101"/>
        <v>no</v>
      </c>
    </row>
    <row r="2098" spans="1:13" x14ac:dyDescent="0.3">
      <c r="A2098" s="61" t="s">
        <v>8429</v>
      </c>
      <c r="B2098" s="224" t="s">
        <v>44</v>
      </c>
      <c r="C2098" s="225" t="s">
        <v>8430</v>
      </c>
      <c r="D2098" s="38" t="s">
        <v>57</v>
      </c>
      <c r="E2098" s="235" t="s">
        <v>8431</v>
      </c>
      <c r="F2098" s="38" t="s">
        <v>119</v>
      </c>
      <c r="G2098" s="39" t="s">
        <v>8432</v>
      </c>
      <c r="H2098" s="81">
        <v>44798</v>
      </c>
      <c r="I2098" s="84">
        <f>Table16[[#This Row],[Fecha 
de 
expedición]]+1461</f>
        <v>46259</v>
      </c>
      <c r="J2098" s="244" t="str">
        <f t="shared" ca="1" si="100"/>
        <v>si</v>
      </c>
      <c r="K2098" s="8" t="str">
        <f t="shared" ca="1" si="102"/>
        <v/>
      </c>
      <c r="L2098" s="8"/>
      <c r="M2098" s="8" t="str">
        <f t="shared" ca="1" si="101"/>
        <v>no</v>
      </c>
    </row>
    <row r="2099" spans="1:13" x14ac:dyDescent="0.3">
      <c r="A2099" s="61" t="s">
        <v>8433</v>
      </c>
      <c r="B2099" s="224" t="s">
        <v>44</v>
      </c>
      <c r="C2099" s="225" t="s">
        <v>8434</v>
      </c>
      <c r="D2099" s="38" t="s">
        <v>57</v>
      </c>
      <c r="E2099" s="235" t="s">
        <v>8435</v>
      </c>
      <c r="F2099" s="38" t="s">
        <v>155</v>
      </c>
      <c r="G2099" s="39" t="s">
        <v>8436</v>
      </c>
      <c r="H2099" s="81">
        <v>44798</v>
      </c>
      <c r="I2099" s="84">
        <f>Table16[[#This Row],[Fecha 
de 
expedición]]+1461</f>
        <v>46259</v>
      </c>
      <c r="J2099" s="244" t="str">
        <f t="shared" ca="1" si="100"/>
        <v>si</v>
      </c>
      <c r="K2099" s="8" t="str">
        <f t="shared" ca="1" si="102"/>
        <v/>
      </c>
      <c r="L2099" s="8"/>
      <c r="M2099" s="8" t="str">
        <f t="shared" ca="1" si="101"/>
        <v>no</v>
      </c>
    </row>
    <row r="2100" spans="1:13" x14ac:dyDescent="0.3">
      <c r="A2100" s="61" t="s">
        <v>8437</v>
      </c>
      <c r="B2100" s="224" t="s">
        <v>44</v>
      </c>
      <c r="C2100" s="225" t="s">
        <v>8438</v>
      </c>
      <c r="D2100" s="38" t="s">
        <v>57</v>
      </c>
      <c r="E2100" s="235" t="s">
        <v>8439</v>
      </c>
      <c r="F2100" s="38" t="s">
        <v>655</v>
      </c>
      <c r="G2100" s="39" t="s">
        <v>8440</v>
      </c>
      <c r="H2100" s="81">
        <v>44798</v>
      </c>
      <c r="I2100" s="84">
        <f>Table16[[#This Row],[Fecha 
de 
expedición]]+1461</f>
        <v>46259</v>
      </c>
      <c r="J2100" s="244" t="str">
        <f t="shared" ca="1" si="100"/>
        <v>si</v>
      </c>
      <c r="K2100" s="8" t="str">
        <f t="shared" ca="1" si="102"/>
        <v/>
      </c>
      <c r="L2100" s="8"/>
      <c r="M2100" s="8" t="str">
        <f t="shared" ca="1" si="101"/>
        <v>no</v>
      </c>
    </row>
    <row r="2101" spans="1:13" x14ac:dyDescent="0.3">
      <c r="A2101" s="61" t="s">
        <v>8441</v>
      </c>
      <c r="B2101" s="224" t="s">
        <v>44</v>
      </c>
      <c r="C2101" s="225" t="s">
        <v>8442</v>
      </c>
      <c r="D2101" s="38" t="s">
        <v>46</v>
      </c>
      <c r="E2101" s="235" t="s">
        <v>8443</v>
      </c>
      <c r="F2101" s="38" t="s">
        <v>99</v>
      </c>
      <c r="G2101" s="39" t="s">
        <v>8444</v>
      </c>
      <c r="H2101" s="81">
        <v>44804</v>
      </c>
      <c r="I2101" s="84">
        <f>Table16[[#This Row],[Fecha 
de 
expedición]]+1461</f>
        <v>46265</v>
      </c>
      <c r="J2101" s="244" t="str">
        <f t="shared" ca="1" si="100"/>
        <v>si</v>
      </c>
      <c r="K2101" s="8" t="str">
        <f t="shared" ca="1" si="102"/>
        <v/>
      </c>
      <c r="L2101" s="8"/>
      <c r="M2101" s="8" t="str">
        <f t="shared" ca="1" si="101"/>
        <v>no</v>
      </c>
    </row>
    <row r="2102" spans="1:13" x14ac:dyDescent="0.3">
      <c r="A2102" s="61" t="s">
        <v>8445</v>
      </c>
      <c r="B2102" s="224" t="s">
        <v>44</v>
      </c>
      <c r="C2102" s="225" t="s">
        <v>8446</v>
      </c>
      <c r="D2102" s="38" t="s">
        <v>57</v>
      </c>
      <c r="E2102" s="235" t="s">
        <v>8447</v>
      </c>
      <c r="F2102" s="45" t="s">
        <v>155</v>
      </c>
      <c r="G2102" s="46" t="s">
        <v>8448</v>
      </c>
      <c r="H2102" s="211">
        <v>44804</v>
      </c>
      <c r="I2102" s="212">
        <f>Table16[[#This Row],[Fecha 
de 
expedición]]+1461</f>
        <v>46265</v>
      </c>
      <c r="J2102" s="228" t="str">
        <f t="shared" ca="1" si="100"/>
        <v>si</v>
      </c>
      <c r="K2102" s="8" t="str">
        <f t="shared" ca="1" si="102"/>
        <v/>
      </c>
      <c r="L2102" s="8"/>
      <c r="M2102" s="8" t="str">
        <f t="shared" ca="1" si="101"/>
        <v>no</v>
      </c>
    </row>
    <row r="2103" spans="1:13" x14ac:dyDescent="0.3">
      <c r="A2103" s="61" t="s">
        <v>8449</v>
      </c>
      <c r="B2103" s="224" t="s">
        <v>44</v>
      </c>
      <c r="C2103" s="225" t="s">
        <v>8450</v>
      </c>
      <c r="D2103" s="38" t="s">
        <v>57</v>
      </c>
      <c r="E2103" s="235" t="s">
        <v>8451</v>
      </c>
      <c r="F2103" s="38" t="s">
        <v>74</v>
      </c>
      <c r="G2103" s="39" t="s">
        <v>8452</v>
      </c>
      <c r="H2103" s="81">
        <v>44804</v>
      </c>
      <c r="I2103" s="84">
        <f>Table16[[#This Row],[Fecha 
de 
expedición]]+1461</f>
        <v>46265</v>
      </c>
      <c r="J2103" s="244" t="str">
        <f t="shared" ca="1" si="100"/>
        <v>si</v>
      </c>
      <c r="K2103" s="8" t="str">
        <f t="shared" ca="1" si="102"/>
        <v/>
      </c>
      <c r="L2103" s="8"/>
      <c r="M2103" s="8" t="str">
        <f t="shared" ca="1" si="101"/>
        <v>no</v>
      </c>
    </row>
    <row r="2104" spans="1:13" x14ac:dyDescent="0.3">
      <c r="A2104" s="61" t="s">
        <v>8453</v>
      </c>
      <c r="B2104" s="224" t="s">
        <v>44</v>
      </c>
      <c r="C2104" s="225" t="s">
        <v>8454</v>
      </c>
      <c r="D2104" s="38" t="s">
        <v>57</v>
      </c>
      <c r="E2104" s="235" t="s">
        <v>8455</v>
      </c>
      <c r="F2104" s="38" t="s">
        <v>924</v>
      </c>
      <c r="G2104" s="39" t="s">
        <v>8456</v>
      </c>
      <c r="H2104" s="81">
        <v>44804</v>
      </c>
      <c r="I2104" s="84">
        <f>Table16[[#This Row],[Fecha 
de 
expedición]]+1461</f>
        <v>46265</v>
      </c>
      <c r="J2104" s="244" t="str">
        <f t="shared" ca="1" si="100"/>
        <v>si</v>
      </c>
      <c r="K2104" s="8" t="str">
        <f t="shared" ca="1" si="102"/>
        <v/>
      </c>
      <c r="L2104" s="8"/>
      <c r="M2104" s="8" t="str">
        <f t="shared" ca="1" si="101"/>
        <v>no</v>
      </c>
    </row>
    <row r="2105" spans="1:13" x14ac:dyDescent="0.3">
      <c r="A2105" s="61" t="s">
        <v>8457</v>
      </c>
      <c r="B2105" s="224" t="s">
        <v>44</v>
      </c>
      <c r="C2105" s="225" t="s">
        <v>8458</v>
      </c>
      <c r="D2105" s="38" t="s">
        <v>57</v>
      </c>
      <c r="E2105" s="235" t="s">
        <v>8459</v>
      </c>
      <c r="F2105" s="38" t="s">
        <v>84</v>
      </c>
      <c r="G2105" s="39" t="s">
        <v>8460</v>
      </c>
      <c r="H2105" s="81">
        <v>44804</v>
      </c>
      <c r="I2105" s="84">
        <f>Table16[[#This Row],[Fecha 
de 
expedición]]+1461</f>
        <v>46265</v>
      </c>
      <c r="J2105" s="244" t="str">
        <f t="shared" ca="1" si="100"/>
        <v>si</v>
      </c>
      <c r="K2105" s="8" t="str">
        <f t="shared" ca="1" si="102"/>
        <v/>
      </c>
      <c r="L2105" s="8"/>
      <c r="M2105" s="8" t="str">
        <f t="shared" ca="1" si="101"/>
        <v>no</v>
      </c>
    </row>
    <row r="2106" spans="1:13" x14ac:dyDescent="0.3">
      <c r="A2106" s="61" t="s">
        <v>8461</v>
      </c>
      <c r="B2106" s="224" t="s">
        <v>44</v>
      </c>
      <c r="C2106" s="225" t="s">
        <v>8462</v>
      </c>
      <c r="D2106" s="38" t="s">
        <v>57</v>
      </c>
      <c r="E2106" s="235" t="s">
        <v>8463</v>
      </c>
      <c r="F2106" s="38" t="s">
        <v>664</v>
      </c>
      <c r="G2106" s="39" t="s">
        <v>8464</v>
      </c>
      <c r="H2106" s="81">
        <v>44804</v>
      </c>
      <c r="I2106" s="84">
        <f>Table16[[#This Row],[Fecha 
de 
expedición]]+1461</f>
        <v>46265</v>
      </c>
      <c r="J2106" s="244" t="str">
        <f t="shared" ca="1" si="100"/>
        <v>si</v>
      </c>
      <c r="K2106" s="8" t="str">
        <f t="shared" ca="1" si="102"/>
        <v/>
      </c>
      <c r="L2106" s="8"/>
      <c r="M2106" s="8" t="str">
        <f t="shared" ca="1" si="101"/>
        <v>no</v>
      </c>
    </row>
    <row r="2107" spans="1:13" x14ac:dyDescent="0.3">
      <c r="A2107" s="213" t="s">
        <v>8465</v>
      </c>
      <c r="B2107" s="226" t="s">
        <v>44</v>
      </c>
      <c r="C2107" s="227" t="s">
        <v>8466</v>
      </c>
      <c r="D2107" s="214" t="s">
        <v>57</v>
      </c>
      <c r="E2107" s="58" t="s">
        <v>8467</v>
      </c>
      <c r="F2107" s="45" t="s">
        <v>704</v>
      </c>
      <c r="G2107" s="46" t="s">
        <v>8468</v>
      </c>
      <c r="H2107" s="211">
        <v>44804</v>
      </c>
      <c r="I2107" s="212">
        <f>Table16[[#This Row],[Fecha 
de 
expedición]]+1461</f>
        <v>46265</v>
      </c>
      <c r="J2107" s="228" t="str">
        <f t="shared" ca="1" si="100"/>
        <v>si</v>
      </c>
      <c r="K2107" s="8" t="str">
        <f t="shared" ca="1" si="102"/>
        <v/>
      </c>
      <c r="L2107" s="8"/>
      <c r="M2107" s="8" t="str">
        <f t="shared" ca="1" si="101"/>
        <v>no</v>
      </c>
    </row>
    <row r="2108" spans="1:13" x14ac:dyDescent="0.3">
      <c r="A2108" s="61" t="s">
        <v>8469</v>
      </c>
      <c r="B2108" s="224" t="s">
        <v>44</v>
      </c>
      <c r="C2108" s="225" t="s">
        <v>8470</v>
      </c>
      <c r="D2108" s="186" t="s">
        <v>57</v>
      </c>
      <c r="E2108" s="58" t="s">
        <v>8471</v>
      </c>
      <c r="F2108" s="45" t="s">
        <v>709</v>
      </c>
      <c r="G2108" s="46" t="s">
        <v>8472</v>
      </c>
      <c r="H2108" s="211">
        <v>44804</v>
      </c>
      <c r="I2108" s="212">
        <f>Table16[[#This Row],[Fecha 
de 
expedición]]+1461</f>
        <v>46265</v>
      </c>
      <c r="J2108" s="228" t="str">
        <f t="shared" ca="1" si="100"/>
        <v>si</v>
      </c>
      <c r="K2108" s="215" t="str">
        <f t="shared" ca="1" si="102"/>
        <v/>
      </c>
      <c r="L2108" s="215"/>
      <c r="M2108" s="215" t="str">
        <f t="shared" ca="1" si="101"/>
        <v>no</v>
      </c>
    </row>
    <row r="2109" spans="1:13" x14ac:dyDescent="0.3">
      <c r="A2109" s="61" t="s">
        <v>8473</v>
      </c>
      <c r="B2109" s="224" t="s">
        <v>44</v>
      </c>
      <c r="C2109" s="225" t="s">
        <v>8474</v>
      </c>
      <c r="D2109" s="38" t="s">
        <v>57</v>
      </c>
      <c r="E2109" s="235" t="s">
        <v>8475</v>
      </c>
      <c r="F2109" s="45" t="s">
        <v>114</v>
      </c>
      <c r="G2109" s="46" t="s">
        <v>8476</v>
      </c>
      <c r="H2109" s="211">
        <v>44804</v>
      </c>
      <c r="I2109" s="212">
        <f>Table16[[#This Row],[Fecha 
de 
expedición]]+1461</f>
        <v>46265</v>
      </c>
      <c r="J2109" s="228" t="str">
        <f t="shared" ca="1" si="100"/>
        <v>si</v>
      </c>
      <c r="K2109" s="8" t="str">
        <f t="shared" ca="1" si="102"/>
        <v/>
      </c>
      <c r="L2109" s="8"/>
      <c r="M2109" s="8" t="str">
        <f t="shared" ca="1" si="101"/>
        <v>no</v>
      </c>
    </row>
    <row r="2110" spans="1:13" x14ac:dyDescent="0.3">
      <c r="A2110" s="61" t="s">
        <v>8477</v>
      </c>
      <c r="B2110" s="224" t="s">
        <v>44</v>
      </c>
      <c r="C2110" s="225" t="s">
        <v>8478</v>
      </c>
      <c r="D2110" s="38" t="s">
        <v>57</v>
      </c>
      <c r="E2110" s="235" t="s">
        <v>8479</v>
      </c>
      <c r="F2110" s="38" t="s">
        <v>53</v>
      </c>
      <c r="G2110" s="39" t="s">
        <v>8480</v>
      </c>
      <c r="H2110" s="81">
        <v>44804</v>
      </c>
      <c r="I2110" s="84">
        <f>Table16[[#This Row],[Fecha 
de 
expedición]]+1461</f>
        <v>46265</v>
      </c>
      <c r="J2110" s="244" t="str">
        <f t="shared" ca="1" si="100"/>
        <v>si</v>
      </c>
      <c r="K2110" s="8" t="str">
        <f t="shared" ca="1" si="102"/>
        <v/>
      </c>
      <c r="L2110" s="8"/>
      <c r="M2110" s="8" t="str">
        <f t="shared" ca="1" si="101"/>
        <v>no</v>
      </c>
    </row>
    <row r="2111" spans="1:13" x14ac:dyDescent="0.3">
      <c r="A2111" s="61" t="s">
        <v>8481</v>
      </c>
      <c r="B2111" s="224" t="s">
        <v>44</v>
      </c>
      <c r="C2111" s="225" t="s">
        <v>8482</v>
      </c>
      <c r="D2111" s="38" t="s">
        <v>57</v>
      </c>
      <c r="E2111" s="235" t="s">
        <v>8483</v>
      </c>
      <c r="F2111" s="38" t="s">
        <v>555</v>
      </c>
      <c r="G2111" s="39" t="s">
        <v>8484</v>
      </c>
      <c r="H2111" s="81">
        <v>44804</v>
      </c>
      <c r="I2111" s="84">
        <f>Table16[[#This Row],[Fecha 
de 
expedición]]+1461</f>
        <v>46265</v>
      </c>
      <c r="J2111" s="244" t="str">
        <f t="shared" ca="1" si="100"/>
        <v>si</v>
      </c>
      <c r="K2111" s="8" t="str">
        <f t="shared" ca="1" si="102"/>
        <v/>
      </c>
      <c r="L2111" s="8"/>
      <c r="M2111" s="8" t="str">
        <f t="shared" ca="1" si="101"/>
        <v>no</v>
      </c>
    </row>
    <row r="2112" spans="1:13" x14ac:dyDescent="0.3">
      <c r="A2112" s="61" t="s">
        <v>8485</v>
      </c>
      <c r="B2112" s="224" t="s">
        <v>44</v>
      </c>
      <c r="C2112" s="225" t="s">
        <v>8486</v>
      </c>
      <c r="D2112" s="38" t="s">
        <v>57</v>
      </c>
      <c r="E2112" s="235" t="s">
        <v>8487</v>
      </c>
      <c r="F2112" s="38" t="s">
        <v>74</v>
      </c>
      <c r="G2112" s="39" t="s">
        <v>8488</v>
      </c>
      <c r="H2112" s="81">
        <v>44804</v>
      </c>
      <c r="I2112" s="84">
        <f>Table16[[#This Row],[Fecha 
de 
expedición]]+1461</f>
        <v>46265</v>
      </c>
      <c r="J2112" s="244" t="str">
        <f t="shared" ca="1" si="100"/>
        <v>si</v>
      </c>
      <c r="K2112" s="8" t="str">
        <f t="shared" ca="1" si="102"/>
        <v/>
      </c>
      <c r="L2112" s="8"/>
      <c r="M2112" s="8" t="str">
        <f t="shared" ca="1" si="101"/>
        <v>no</v>
      </c>
    </row>
    <row r="2113" spans="1:13" x14ac:dyDescent="0.3">
      <c r="A2113" s="61" t="s">
        <v>8489</v>
      </c>
      <c r="B2113" s="224" t="s">
        <v>44</v>
      </c>
      <c r="C2113" s="225" t="s">
        <v>8490</v>
      </c>
      <c r="D2113" s="38" t="s">
        <v>57</v>
      </c>
      <c r="E2113" s="235" t="s">
        <v>8491</v>
      </c>
      <c r="F2113" s="38" t="s">
        <v>267</v>
      </c>
      <c r="G2113" s="39" t="s">
        <v>8492</v>
      </c>
      <c r="H2113" s="81">
        <v>44804</v>
      </c>
      <c r="I2113" s="84">
        <f>Table16[[#This Row],[Fecha 
de 
expedición]]+1461</f>
        <v>46265</v>
      </c>
      <c r="J2113" s="244" t="str">
        <f t="shared" ca="1" si="100"/>
        <v>si</v>
      </c>
      <c r="K2113" s="8" t="str">
        <f t="shared" ca="1" si="102"/>
        <v/>
      </c>
      <c r="L2113" s="8"/>
      <c r="M2113" s="8" t="str">
        <f t="shared" ca="1" si="101"/>
        <v>no</v>
      </c>
    </row>
    <row r="2114" spans="1:13" x14ac:dyDescent="0.3">
      <c r="A2114" s="61" t="s">
        <v>8493</v>
      </c>
      <c r="B2114" s="224" t="s">
        <v>44</v>
      </c>
      <c r="C2114" s="225" t="s">
        <v>8494</v>
      </c>
      <c r="D2114" s="38" t="s">
        <v>57</v>
      </c>
      <c r="E2114" s="235"/>
      <c r="F2114" s="38" t="s">
        <v>74</v>
      </c>
      <c r="G2114" s="39" t="s">
        <v>8495</v>
      </c>
      <c r="H2114" s="81">
        <v>44804</v>
      </c>
      <c r="I2114" s="84">
        <f>Table16[[#This Row],[Fecha 
de 
expedición]]+1461</f>
        <v>46265</v>
      </c>
      <c r="J2114" s="244" t="str">
        <f t="shared" ca="1" si="100"/>
        <v>si</v>
      </c>
      <c r="K2114" s="8" t="str">
        <f t="shared" ca="1" si="102"/>
        <v/>
      </c>
      <c r="L2114" s="8"/>
      <c r="M2114" s="8" t="str">
        <f t="shared" ca="1" si="101"/>
        <v>no</v>
      </c>
    </row>
    <row r="2115" spans="1:13" x14ac:dyDescent="0.3">
      <c r="A2115" s="61" t="s">
        <v>8496</v>
      </c>
      <c r="B2115" s="224" t="s">
        <v>44</v>
      </c>
      <c r="C2115" s="225" t="s">
        <v>8497</v>
      </c>
      <c r="D2115" s="38" t="s">
        <v>57</v>
      </c>
      <c r="E2115" s="235" t="s">
        <v>8498</v>
      </c>
      <c r="F2115" s="38" t="s">
        <v>109</v>
      </c>
      <c r="G2115" s="39" t="s">
        <v>8499</v>
      </c>
      <c r="H2115" s="81">
        <v>44804</v>
      </c>
      <c r="I2115" s="84">
        <f>Table16[[#This Row],[Fecha 
de 
expedición]]+1461</f>
        <v>46265</v>
      </c>
      <c r="J2115" s="244" t="str">
        <f t="shared" ca="1" si="100"/>
        <v>si</v>
      </c>
      <c r="K2115" s="8" t="str">
        <f t="shared" ca="1" si="102"/>
        <v/>
      </c>
      <c r="L2115" s="8"/>
      <c r="M2115" s="8" t="str">
        <f t="shared" ca="1" si="101"/>
        <v>no</v>
      </c>
    </row>
    <row r="2116" spans="1:13" x14ac:dyDescent="0.3">
      <c r="A2116" s="61" t="s">
        <v>8500</v>
      </c>
      <c r="B2116" s="224" t="s">
        <v>44</v>
      </c>
      <c r="C2116" s="225" t="s">
        <v>8501</v>
      </c>
      <c r="D2116" s="38" t="s">
        <v>57</v>
      </c>
      <c r="E2116" s="235" t="s">
        <v>8502</v>
      </c>
      <c r="F2116" s="38" t="s">
        <v>74</v>
      </c>
      <c r="G2116" s="39" t="s">
        <v>8503</v>
      </c>
      <c r="H2116" s="81">
        <v>44804</v>
      </c>
      <c r="I2116" s="84">
        <f>Table16[[#This Row],[Fecha 
de 
expedición]]+1461</f>
        <v>46265</v>
      </c>
      <c r="J2116" s="244" t="str">
        <f t="shared" ca="1" si="100"/>
        <v>si</v>
      </c>
      <c r="K2116" s="8" t="str">
        <f t="shared" ca="1" si="102"/>
        <v/>
      </c>
      <c r="L2116" s="8"/>
      <c r="M2116" s="8" t="str">
        <f t="shared" ca="1" si="101"/>
        <v>no</v>
      </c>
    </row>
    <row r="2117" spans="1:13" x14ac:dyDescent="0.3">
      <c r="A2117" s="61" t="s">
        <v>8504</v>
      </c>
      <c r="B2117" s="224" t="s">
        <v>44</v>
      </c>
      <c r="C2117" s="225" t="s">
        <v>8505</v>
      </c>
      <c r="D2117" s="38" t="s">
        <v>57</v>
      </c>
      <c r="E2117" s="235" t="s">
        <v>8506</v>
      </c>
      <c r="F2117" s="38" t="s">
        <v>892</v>
      </c>
      <c r="G2117" s="39" t="s">
        <v>8507</v>
      </c>
      <c r="H2117" s="81">
        <v>44804</v>
      </c>
      <c r="I2117" s="84">
        <f>Table16[[#This Row],[Fecha 
de 
expedición]]+1461</f>
        <v>46265</v>
      </c>
      <c r="J2117" s="244" t="str">
        <f t="shared" ca="1" si="100"/>
        <v>si</v>
      </c>
      <c r="K2117" s="8" t="str">
        <f t="shared" ca="1" si="102"/>
        <v/>
      </c>
      <c r="L2117" s="8"/>
      <c r="M2117" s="8" t="str">
        <f t="shared" ca="1" si="101"/>
        <v>no</v>
      </c>
    </row>
    <row r="2118" spans="1:13" x14ac:dyDescent="0.3">
      <c r="A2118" s="61" t="s">
        <v>8508</v>
      </c>
      <c r="B2118" s="224" t="s">
        <v>44</v>
      </c>
      <c r="C2118" s="225" t="s">
        <v>8509</v>
      </c>
      <c r="D2118" s="38" t="s">
        <v>57</v>
      </c>
      <c r="E2118" s="235" t="s">
        <v>8510</v>
      </c>
      <c r="F2118" s="45" t="s">
        <v>560</v>
      </c>
      <c r="G2118" s="46" t="s">
        <v>8511</v>
      </c>
      <c r="H2118" s="211">
        <v>44804</v>
      </c>
      <c r="I2118" s="212">
        <f>Table16[[#This Row],[Fecha 
de 
expedición]]+1461</f>
        <v>46265</v>
      </c>
      <c r="J2118" s="228" t="str">
        <f t="shared" ca="1" si="100"/>
        <v>si</v>
      </c>
      <c r="K2118" s="8" t="str">
        <f t="shared" ca="1" si="102"/>
        <v/>
      </c>
      <c r="L2118" s="8"/>
      <c r="M2118" s="8" t="str">
        <f t="shared" ca="1" si="101"/>
        <v>no</v>
      </c>
    </row>
    <row r="2119" spans="1:13" x14ac:dyDescent="0.3">
      <c r="A2119" s="61" t="s">
        <v>8512</v>
      </c>
      <c r="B2119" s="224" t="s">
        <v>44</v>
      </c>
      <c r="C2119" s="225" t="s">
        <v>8513</v>
      </c>
      <c r="D2119" s="38" t="s">
        <v>57</v>
      </c>
      <c r="E2119" s="235" t="s">
        <v>8514</v>
      </c>
      <c r="F2119" s="45" t="s">
        <v>124</v>
      </c>
      <c r="G2119" s="46" t="s">
        <v>8515</v>
      </c>
      <c r="H2119" s="211">
        <v>44804</v>
      </c>
      <c r="I2119" s="212">
        <f>Table16[[#This Row],[Fecha 
de 
expedición]]+1461</f>
        <v>46265</v>
      </c>
      <c r="J2119" s="228" t="str">
        <f t="shared" ca="1" si="100"/>
        <v>si</v>
      </c>
      <c r="K2119" s="8" t="str">
        <f t="shared" ca="1" si="102"/>
        <v/>
      </c>
      <c r="L2119" s="8"/>
      <c r="M2119" s="8" t="str">
        <f t="shared" ca="1" si="101"/>
        <v>no</v>
      </c>
    </row>
    <row r="2120" spans="1:13" x14ac:dyDescent="0.3">
      <c r="A2120" s="213" t="s">
        <v>8516</v>
      </c>
      <c r="B2120" s="226" t="s">
        <v>44</v>
      </c>
      <c r="C2120" s="227" t="s">
        <v>8517</v>
      </c>
      <c r="D2120" s="45" t="s">
        <v>57</v>
      </c>
      <c r="E2120" s="58" t="s">
        <v>8518</v>
      </c>
      <c r="F2120" s="45" t="s">
        <v>204</v>
      </c>
      <c r="G2120" s="46" t="s">
        <v>8519</v>
      </c>
      <c r="H2120" s="211">
        <v>44804</v>
      </c>
      <c r="I2120" s="212">
        <f>Table16[[#This Row],[Fecha 
de 
expedición]]+1461</f>
        <v>46265</v>
      </c>
      <c r="J2120" s="228" t="str">
        <f t="shared" ca="1" si="100"/>
        <v>si</v>
      </c>
      <c r="K2120" s="206" t="str">
        <f t="shared" ca="1" si="102"/>
        <v/>
      </c>
      <c r="L2120" s="206"/>
      <c r="M2120" s="206" t="str">
        <f t="shared" ca="1" si="101"/>
        <v>no</v>
      </c>
    </row>
    <row r="2121" spans="1:13" x14ac:dyDescent="0.3">
      <c r="A2121" s="251" t="s">
        <v>8520</v>
      </c>
      <c r="B2121" s="224" t="s">
        <v>44</v>
      </c>
      <c r="C2121" s="225" t="s">
        <v>8521</v>
      </c>
      <c r="D2121" s="38" t="s">
        <v>57</v>
      </c>
      <c r="E2121" s="235" t="s">
        <v>8522</v>
      </c>
      <c r="F2121" s="38" t="s">
        <v>1349</v>
      </c>
      <c r="G2121" s="39" t="s">
        <v>8523</v>
      </c>
      <c r="H2121" s="81">
        <v>44804</v>
      </c>
      <c r="I2121" s="84">
        <f>Table16[[#This Row],[Fecha 
de 
expedición]]+1461</f>
        <v>46265</v>
      </c>
      <c r="J2121" s="244" t="str">
        <f t="shared" ca="1" si="100"/>
        <v>si</v>
      </c>
      <c r="K2121" s="8" t="str">
        <f t="shared" ca="1" si="102"/>
        <v/>
      </c>
      <c r="L2121" s="8"/>
      <c r="M2121" s="8" t="str">
        <f t="shared" ca="1" si="101"/>
        <v>no</v>
      </c>
    </row>
    <row r="2122" spans="1:13" x14ac:dyDescent="0.3">
      <c r="A2122" s="61" t="s">
        <v>8524</v>
      </c>
      <c r="B2122" s="224" t="s">
        <v>44</v>
      </c>
      <c r="C2122" s="225" t="s">
        <v>8525</v>
      </c>
      <c r="D2122" s="38" t="s">
        <v>57</v>
      </c>
      <c r="E2122" s="235" t="s">
        <v>8526</v>
      </c>
      <c r="F2122" s="38" t="s">
        <v>194</v>
      </c>
      <c r="G2122" s="39" t="s">
        <v>8527</v>
      </c>
      <c r="H2122" s="81">
        <v>44804</v>
      </c>
      <c r="I2122" s="84">
        <f>Table16[[#This Row],[Fecha 
de 
expedición]]+1461</f>
        <v>46265</v>
      </c>
      <c r="J2122" s="244" t="str">
        <f t="shared" ca="1" si="100"/>
        <v>si</v>
      </c>
      <c r="K2122" s="8" t="str">
        <f t="shared" ca="1" si="102"/>
        <v/>
      </c>
      <c r="L2122" s="8"/>
      <c r="M2122" s="8" t="str">
        <f t="shared" ca="1" si="101"/>
        <v>no</v>
      </c>
    </row>
    <row r="2123" spans="1:13" x14ac:dyDescent="0.3">
      <c r="A2123" s="61" t="s">
        <v>8528</v>
      </c>
      <c r="B2123" s="224" t="s">
        <v>44</v>
      </c>
      <c r="C2123" s="225" t="s">
        <v>8529</v>
      </c>
      <c r="D2123" s="38" t="s">
        <v>57</v>
      </c>
      <c r="E2123" s="235" t="s">
        <v>8530</v>
      </c>
      <c r="F2123" s="45" t="s">
        <v>94</v>
      </c>
      <c r="G2123" s="46" t="s">
        <v>8531</v>
      </c>
      <c r="H2123" s="211">
        <v>44804</v>
      </c>
      <c r="I2123" s="212">
        <f>Table16[[#This Row],[Fecha 
de 
expedición]]+1461</f>
        <v>46265</v>
      </c>
      <c r="J2123" s="228" t="str">
        <f t="shared" ca="1" si="100"/>
        <v>si</v>
      </c>
      <c r="K2123" s="8" t="str">
        <f t="shared" ca="1" si="102"/>
        <v/>
      </c>
      <c r="L2123" s="8"/>
      <c r="M2123" s="8" t="str">
        <f t="shared" ca="1" si="101"/>
        <v>no</v>
      </c>
    </row>
    <row r="2124" spans="1:13" x14ac:dyDescent="0.3">
      <c r="A2124" s="250" t="s">
        <v>8532</v>
      </c>
      <c r="B2124" s="226" t="s">
        <v>44</v>
      </c>
      <c r="C2124" s="227" t="s">
        <v>8533</v>
      </c>
      <c r="D2124" s="214" t="s">
        <v>57</v>
      </c>
      <c r="E2124" s="58" t="s">
        <v>8534</v>
      </c>
      <c r="F2124" s="45" t="s">
        <v>508</v>
      </c>
      <c r="G2124" s="46" t="s">
        <v>8535</v>
      </c>
      <c r="H2124" s="211">
        <v>44831</v>
      </c>
      <c r="I2124" s="41">
        <f>Table16[[#This Row],[Fecha 
de 
expedición]]+1461</f>
        <v>46292</v>
      </c>
      <c r="J2124" s="228" t="str">
        <f t="shared" ca="1" si="100"/>
        <v>si</v>
      </c>
      <c r="K2124" s="8" t="str">
        <f t="shared" ca="1" si="102"/>
        <v/>
      </c>
      <c r="L2124" s="8"/>
      <c r="M2124" s="8" t="str">
        <f t="shared" ca="1" si="101"/>
        <v>no</v>
      </c>
    </row>
    <row r="2125" spans="1:13" x14ac:dyDescent="0.3">
      <c r="A2125" s="213" t="s">
        <v>8536</v>
      </c>
      <c r="B2125" s="226" t="s">
        <v>44</v>
      </c>
      <c r="C2125" s="227" t="s">
        <v>8537</v>
      </c>
      <c r="D2125" s="214" t="s">
        <v>57</v>
      </c>
      <c r="E2125" s="58" t="s">
        <v>8538</v>
      </c>
      <c r="F2125" s="45" t="s">
        <v>555</v>
      </c>
      <c r="G2125" s="46" t="s">
        <v>8539</v>
      </c>
      <c r="H2125" s="211">
        <v>44831</v>
      </c>
      <c r="I2125" s="41">
        <f>Table16[[#This Row],[Fecha 
de 
expedición]]+1461</f>
        <v>46292</v>
      </c>
      <c r="J2125" s="228" t="str">
        <f t="shared" ca="1" si="100"/>
        <v>si</v>
      </c>
      <c r="K2125" s="8" t="str">
        <f t="shared" ca="1" si="102"/>
        <v/>
      </c>
      <c r="L2125" s="8"/>
      <c r="M2125" s="8" t="str">
        <f t="shared" ca="1" si="101"/>
        <v>no</v>
      </c>
    </row>
    <row r="2126" spans="1:13" x14ac:dyDescent="0.3">
      <c r="A2126" s="213" t="s">
        <v>8540</v>
      </c>
      <c r="B2126" s="226" t="s">
        <v>44</v>
      </c>
      <c r="C2126" s="227" t="s">
        <v>8541</v>
      </c>
      <c r="D2126" s="214" t="s">
        <v>57</v>
      </c>
      <c r="E2126" s="58" t="s">
        <v>8542</v>
      </c>
      <c r="F2126" s="45" t="s">
        <v>119</v>
      </c>
      <c r="G2126" s="46" t="s">
        <v>8543</v>
      </c>
      <c r="H2126" s="211">
        <v>44831</v>
      </c>
      <c r="I2126" s="41">
        <f>Table16[[#This Row],[Fecha 
de 
expedición]]+1461</f>
        <v>46292</v>
      </c>
      <c r="J2126" s="228" t="str">
        <f t="shared" ca="1" si="100"/>
        <v>si</v>
      </c>
      <c r="K2126" s="8" t="str">
        <f t="shared" ca="1" si="102"/>
        <v/>
      </c>
      <c r="L2126" s="8"/>
      <c r="M2126" s="8" t="str">
        <f t="shared" ca="1" si="101"/>
        <v>no</v>
      </c>
    </row>
    <row r="2127" spans="1:13" x14ac:dyDescent="0.3">
      <c r="A2127" s="63" t="s">
        <v>8544</v>
      </c>
      <c r="B2127" s="224" t="s">
        <v>44</v>
      </c>
      <c r="C2127" s="225" t="s">
        <v>8545</v>
      </c>
      <c r="D2127" s="38" t="s">
        <v>57</v>
      </c>
      <c r="E2127" s="82" t="s">
        <v>8546</v>
      </c>
      <c r="F2127" s="38" t="s">
        <v>155</v>
      </c>
      <c r="G2127" s="39" t="s">
        <v>8547</v>
      </c>
      <c r="H2127" s="40">
        <v>44831</v>
      </c>
      <c r="I2127" s="41">
        <f>Table16[[#This Row],[Fecha 
de 
expedición]]+1461</f>
        <v>46292</v>
      </c>
      <c r="J2127" s="244" t="str">
        <f t="shared" ca="1" si="100"/>
        <v>si</v>
      </c>
      <c r="K2127" s="8" t="str">
        <f t="shared" ca="1" si="102"/>
        <v/>
      </c>
      <c r="L2127" s="8"/>
      <c r="M2127" s="8" t="str">
        <f t="shared" ca="1" si="101"/>
        <v>no</v>
      </c>
    </row>
    <row r="2128" spans="1:13" x14ac:dyDescent="0.3">
      <c r="A2128" s="213" t="s">
        <v>8548</v>
      </c>
      <c r="B2128" s="226" t="s">
        <v>44</v>
      </c>
      <c r="C2128" s="227" t="s">
        <v>8549</v>
      </c>
      <c r="D2128" s="214" t="s">
        <v>57</v>
      </c>
      <c r="E2128" s="58" t="s">
        <v>8550</v>
      </c>
      <c r="F2128" s="45" t="s">
        <v>453</v>
      </c>
      <c r="G2128" s="46" t="s">
        <v>8551</v>
      </c>
      <c r="H2128" s="211">
        <v>44831</v>
      </c>
      <c r="I2128" s="41">
        <f>Table16[[#This Row],[Fecha 
de 
expedición]]+1461</f>
        <v>46292</v>
      </c>
      <c r="J2128" s="228" t="str">
        <f t="shared" ca="1" si="100"/>
        <v>si</v>
      </c>
      <c r="K2128" s="8" t="str">
        <f t="shared" ca="1" si="102"/>
        <v/>
      </c>
      <c r="L2128" s="8"/>
      <c r="M2128" s="8" t="str">
        <f t="shared" ca="1" si="101"/>
        <v>no</v>
      </c>
    </row>
    <row r="2129" spans="1:13" x14ac:dyDescent="0.3">
      <c r="A2129" s="250" t="s">
        <v>8552</v>
      </c>
      <c r="B2129" s="226" t="s">
        <v>44</v>
      </c>
      <c r="C2129" s="227" t="s">
        <v>8553</v>
      </c>
      <c r="D2129" s="214" t="s">
        <v>57</v>
      </c>
      <c r="E2129" s="58" t="s">
        <v>8554</v>
      </c>
      <c r="F2129" s="45" t="s">
        <v>844</v>
      </c>
      <c r="G2129" s="46" t="s">
        <v>8555</v>
      </c>
      <c r="H2129" s="211">
        <v>44831</v>
      </c>
      <c r="I2129" s="41">
        <f>Table16[[#This Row],[Fecha 
de 
expedición]]+1461</f>
        <v>46292</v>
      </c>
      <c r="J2129" s="228" t="str">
        <f t="shared" ref="J2129:J2192" ca="1" si="103">IF(I2129&gt;=TODAY(),"si","no")</f>
        <v>si</v>
      </c>
      <c r="K2129" s="8" t="str">
        <f t="shared" ca="1" si="102"/>
        <v/>
      </c>
      <c r="L2129" s="8"/>
      <c r="M2129" s="8" t="str">
        <f t="shared" ref="M2129:M2192" ca="1" si="104">IF(AND(J2129="no",$B$10="si"),"si","no")</f>
        <v>no</v>
      </c>
    </row>
    <row r="2130" spans="1:13" x14ac:dyDescent="0.3">
      <c r="A2130" s="63" t="s">
        <v>8556</v>
      </c>
      <c r="B2130" s="224" t="s">
        <v>44</v>
      </c>
      <c r="C2130" s="225" t="s">
        <v>8557</v>
      </c>
      <c r="D2130" s="38" t="s">
        <v>57</v>
      </c>
      <c r="E2130" s="82" t="s">
        <v>8558</v>
      </c>
      <c r="F2130" s="38" t="s">
        <v>1204</v>
      </c>
      <c r="G2130" s="39" t="s">
        <v>8559</v>
      </c>
      <c r="H2130" s="40">
        <v>44830</v>
      </c>
      <c r="I2130" s="41">
        <f>Table16[[#This Row],[Fecha 
de 
expedición]]+1461</f>
        <v>46291</v>
      </c>
      <c r="J2130" s="244" t="str">
        <f t="shared" ca="1" si="103"/>
        <v>si</v>
      </c>
      <c r="K2130" s="8" t="str">
        <f t="shared" ca="1" si="102"/>
        <v/>
      </c>
      <c r="L2130" s="8"/>
      <c r="M2130" s="8" t="str">
        <f t="shared" ca="1" si="104"/>
        <v>no</v>
      </c>
    </row>
    <row r="2131" spans="1:13" x14ac:dyDescent="0.3">
      <c r="A2131" s="250" t="s">
        <v>8560</v>
      </c>
      <c r="B2131" s="226" t="s">
        <v>44</v>
      </c>
      <c r="C2131" s="227" t="s">
        <v>8561</v>
      </c>
      <c r="D2131" s="214" t="s">
        <v>57</v>
      </c>
      <c r="E2131" s="58" t="s">
        <v>8562</v>
      </c>
      <c r="F2131" s="45" t="s">
        <v>99</v>
      </c>
      <c r="G2131" s="46" t="s">
        <v>8563</v>
      </c>
      <c r="H2131" s="211">
        <v>44831</v>
      </c>
      <c r="I2131" s="41">
        <f>Table16[[#This Row],[Fecha 
de 
expedición]]+1461</f>
        <v>46292</v>
      </c>
      <c r="J2131" s="228" t="str">
        <f t="shared" ca="1" si="103"/>
        <v>si</v>
      </c>
      <c r="K2131" s="8" t="str">
        <f t="shared" ca="1" si="102"/>
        <v/>
      </c>
      <c r="L2131" s="8"/>
      <c r="M2131" s="8" t="str">
        <f t="shared" ca="1" si="104"/>
        <v>no</v>
      </c>
    </row>
    <row r="2132" spans="1:13" x14ac:dyDescent="0.3">
      <c r="A2132" s="213" t="s">
        <v>8564</v>
      </c>
      <c r="B2132" s="226" t="s">
        <v>44</v>
      </c>
      <c r="C2132" s="227" t="s">
        <v>8565</v>
      </c>
      <c r="D2132" s="214" t="s">
        <v>57</v>
      </c>
      <c r="E2132" s="58" t="s">
        <v>8566</v>
      </c>
      <c r="F2132" s="45" t="s">
        <v>695</v>
      </c>
      <c r="G2132" s="46" t="s">
        <v>8567</v>
      </c>
      <c r="H2132" s="211">
        <v>44833</v>
      </c>
      <c r="I2132" s="41">
        <f>Table16[[#This Row],[Fecha 
de 
expedición]]+1461</f>
        <v>46294</v>
      </c>
      <c r="J2132" s="228" t="str">
        <f t="shared" ca="1" si="103"/>
        <v>si</v>
      </c>
      <c r="K2132" s="8" t="str">
        <f t="shared" ca="1" si="102"/>
        <v/>
      </c>
      <c r="L2132" s="8"/>
      <c r="M2132" s="8" t="str">
        <f t="shared" ca="1" si="104"/>
        <v>no</v>
      </c>
    </row>
    <row r="2133" spans="1:13" x14ac:dyDescent="0.3">
      <c r="A2133" s="213" t="s">
        <v>8568</v>
      </c>
      <c r="B2133" s="226" t="s">
        <v>44</v>
      </c>
      <c r="C2133" s="227" t="s">
        <v>8569</v>
      </c>
      <c r="D2133" s="214" t="s">
        <v>57</v>
      </c>
      <c r="E2133" s="58" t="s">
        <v>8570</v>
      </c>
      <c r="F2133" s="45" t="s">
        <v>683</v>
      </c>
      <c r="G2133" s="46" t="s">
        <v>8571</v>
      </c>
      <c r="H2133" s="211">
        <v>44839</v>
      </c>
      <c r="I2133" s="41">
        <f>Table16[[#This Row],[Fecha 
de 
expedición]]+1461</f>
        <v>46300</v>
      </c>
      <c r="J2133" s="228" t="str">
        <f t="shared" ca="1" si="103"/>
        <v>si</v>
      </c>
      <c r="K2133" s="8" t="str">
        <f t="shared" ca="1" si="102"/>
        <v/>
      </c>
      <c r="L2133" s="8"/>
      <c r="M2133" s="8" t="str">
        <f t="shared" ca="1" si="104"/>
        <v>no</v>
      </c>
    </row>
    <row r="2134" spans="1:13" x14ac:dyDescent="0.3">
      <c r="A2134" s="213" t="s">
        <v>8572</v>
      </c>
      <c r="B2134" s="226" t="s">
        <v>44</v>
      </c>
      <c r="C2134" s="227" t="s">
        <v>8573</v>
      </c>
      <c r="D2134" s="214" t="s">
        <v>57</v>
      </c>
      <c r="E2134" s="58" t="s">
        <v>8574</v>
      </c>
      <c r="F2134" s="45" t="s">
        <v>443</v>
      </c>
      <c r="G2134" s="46" t="s">
        <v>8575</v>
      </c>
      <c r="H2134" s="211">
        <v>44845</v>
      </c>
      <c r="I2134" s="41">
        <f>Table16[[#This Row],[Fecha 
de 
expedición]]+1461</f>
        <v>46306</v>
      </c>
      <c r="J2134" s="228" t="str">
        <f t="shared" ca="1" si="103"/>
        <v>si</v>
      </c>
      <c r="K2134" s="8" t="str">
        <f t="shared" ca="1" si="102"/>
        <v/>
      </c>
      <c r="L2134" s="8"/>
      <c r="M2134" s="8" t="str">
        <f t="shared" ca="1" si="104"/>
        <v>no</v>
      </c>
    </row>
    <row r="2135" spans="1:13" x14ac:dyDescent="0.3">
      <c r="A2135" s="213" t="s">
        <v>8576</v>
      </c>
      <c r="B2135" s="226" t="s">
        <v>44</v>
      </c>
      <c r="C2135" s="227" t="s">
        <v>8577</v>
      </c>
      <c r="D2135" s="214" t="s">
        <v>57</v>
      </c>
      <c r="E2135" s="58" t="s">
        <v>8578</v>
      </c>
      <c r="F2135" s="45" t="s">
        <v>114</v>
      </c>
      <c r="G2135" s="46" t="s">
        <v>8579</v>
      </c>
      <c r="H2135" s="211">
        <v>44845</v>
      </c>
      <c r="I2135" s="41">
        <f>Table16[[#This Row],[Fecha 
de 
expedición]]+1461</f>
        <v>46306</v>
      </c>
      <c r="J2135" s="228" t="str">
        <f t="shared" ca="1" si="103"/>
        <v>si</v>
      </c>
      <c r="K2135" s="8" t="str">
        <f t="shared" ca="1" si="102"/>
        <v/>
      </c>
      <c r="L2135" s="8"/>
      <c r="M2135" s="8" t="str">
        <f t="shared" ca="1" si="104"/>
        <v>no</v>
      </c>
    </row>
    <row r="2136" spans="1:13" x14ac:dyDescent="0.3">
      <c r="A2136" s="213" t="s">
        <v>8580</v>
      </c>
      <c r="B2136" s="226" t="s">
        <v>44</v>
      </c>
      <c r="C2136" s="227" t="s">
        <v>8581</v>
      </c>
      <c r="D2136" s="214" t="s">
        <v>57</v>
      </c>
      <c r="E2136" s="247" t="s">
        <v>8582</v>
      </c>
      <c r="F2136" s="45" t="s">
        <v>508</v>
      </c>
      <c r="G2136" s="46" t="s">
        <v>8583</v>
      </c>
      <c r="H2136" s="211">
        <v>44845</v>
      </c>
      <c r="I2136" s="41">
        <f>Table16[[#This Row],[Fecha 
de 
expedición]]+1461</f>
        <v>46306</v>
      </c>
      <c r="J2136" s="228" t="str">
        <f t="shared" ca="1" si="103"/>
        <v>si</v>
      </c>
      <c r="K2136" s="8" t="str">
        <f t="shared" ca="1" si="102"/>
        <v/>
      </c>
      <c r="L2136" s="8"/>
      <c r="M2136" s="8" t="str">
        <f t="shared" ca="1" si="104"/>
        <v>no</v>
      </c>
    </row>
    <row r="2137" spans="1:13" x14ac:dyDescent="0.3">
      <c r="A2137" s="213" t="s">
        <v>8584</v>
      </c>
      <c r="B2137" s="226" t="s">
        <v>44</v>
      </c>
      <c r="C2137" s="227" t="s">
        <v>8585</v>
      </c>
      <c r="D2137" s="214" t="s">
        <v>57</v>
      </c>
      <c r="E2137" s="58" t="s">
        <v>8586</v>
      </c>
      <c r="F2137" s="45" t="s">
        <v>124</v>
      </c>
      <c r="G2137" s="46" t="s">
        <v>8587</v>
      </c>
      <c r="H2137" s="211">
        <v>44845</v>
      </c>
      <c r="I2137" s="41">
        <f>Table16[[#This Row],[Fecha 
de 
expedición]]+1461</f>
        <v>46306</v>
      </c>
      <c r="J2137" s="228" t="str">
        <f t="shared" ca="1" si="103"/>
        <v>si</v>
      </c>
      <c r="K2137" s="8" t="str">
        <f t="shared" ca="1" si="102"/>
        <v/>
      </c>
      <c r="L2137" s="8"/>
      <c r="M2137" s="8" t="str">
        <f t="shared" ca="1" si="104"/>
        <v>no</v>
      </c>
    </row>
    <row r="2138" spans="1:13" x14ac:dyDescent="0.3">
      <c r="A2138" s="213" t="s">
        <v>8588</v>
      </c>
      <c r="B2138" s="226" t="s">
        <v>44</v>
      </c>
      <c r="C2138" s="227" t="s">
        <v>8589</v>
      </c>
      <c r="D2138" s="214" t="s">
        <v>57</v>
      </c>
      <c r="E2138" s="58" t="s">
        <v>8590</v>
      </c>
      <c r="F2138" s="45" t="s">
        <v>453</v>
      </c>
      <c r="G2138" s="46" t="s">
        <v>8591</v>
      </c>
      <c r="H2138" s="211">
        <v>44845</v>
      </c>
      <c r="I2138" s="41">
        <f>Table16[[#This Row],[Fecha 
de 
expedición]]+1461</f>
        <v>46306</v>
      </c>
      <c r="J2138" s="228" t="str">
        <f t="shared" ca="1" si="103"/>
        <v>si</v>
      </c>
      <c r="K2138" s="8" t="str">
        <f t="shared" ca="1" si="102"/>
        <v/>
      </c>
      <c r="L2138" s="8"/>
      <c r="M2138" s="8" t="str">
        <f t="shared" ca="1" si="104"/>
        <v>no</v>
      </c>
    </row>
    <row r="2139" spans="1:13" x14ac:dyDescent="0.3">
      <c r="A2139" s="213" t="s">
        <v>8592</v>
      </c>
      <c r="B2139" s="226" t="s">
        <v>44</v>
      </c>
      <c r="C2139" s="227" t="s">
        <v>8593</v>
      </c>
      <c r="D2139" s="214" t="s">
        <v>57</v>
      </c>
      <c r="E2139" s="58" t="s">
        <v>8594</v>
      </c>
      <c r="F2139" s="45" t="s">
        <v>1349</v>
      </c>
      <c r="G2139" s="46" t="s">
        <v>8595</v>
      </c>
      <c r="H2139" s="211">
        <v>44845</v>
      </c>
      <c r="I2139" s="41">
        <f>Table16[[#This Row],[Fecha 
de 
expedición]]+1461</f>
        <v>46306</v>
      </c>
      <c r="J2139" s="228" t="str">
        <f t="shared" ca="1" si="103"/>
        <v>si</v>
      </c>
      <c r="K2139" s="8" t="str">
        <f t="shared" ca="1" si="102"/>
        <v/>
      </c>
      <c r="L2139" s="8"/>
      <c r="M2139" s="8" t="str">
        <f t="shared" ca="1" si="104"/>
        <v>no</v>
      </c>
    </row>
    <row r="2140" spans="1:13" x14ac:dyDescent="0.3">
      <c r="A2140" s="213" t="s">
        <v>8596</v>
      </c>
      <c r="B2140" s="226" t="s">
        <v>44</v>
      </c>
      <c r="C2140" s="227" t="s">
        <v>8597</v>
      </c>
      <c r="D2140" s="214" t="s">
        <v>57</v>
      </c>
      <c r="E2140" s="58" t="s">
        <v>8598</v>
      </c>
      <c r="F2140" s="45" t="s">
        <v>835</v>
      </c>
      <c r="G2140" s="46" t="s">
        <v>8599</v>
      </c>
      <c r="H2140" s="211">
        <v>44845</v>
      </c>
      <c r="I2140" s="41">
        <f>Table16[[#This Row],[Fecha 
de 
expedición]]+1461</f>
        <v>46306</v>
      </c>
      <c r="J2140" s="228" t="str">
        <f t="shared" ca="1" si="103"/>
        <v>si</v>
      </c>
      <c r="K2140" s="8" t="str">
        <f t="shared" ca="1" si="102"/>
        <v/>
      </c>
      <c r="L2140" s="8"/>
      <c r="M2140" s="8" t="str">
        <f t="shared" ca="1" si="104"/>
        <v>no</v>
      </c>
    </row>
    <row r="2141" spans="1:13" x14ac:dyDescent="0.3">
      <c r="A2141" s="213" t="s">
        <v>8600</v>
      </c>
      <c r="B2141" s="226" t="s">
        <v>44</v>
      </c>
      <c r="C2141" s="227" t="s">
        <v>8601</v>
      </c>
      <c r="D2141" s="214" t="s">
        <v>57</v>
      </c>
      <c r="E2141" s="58" t="s">
        <v>8602</v>
      </c>
      <c r="F2141" s="45" t="s">
        <v>844</v>
      </c>
      <c r="G2141" s="46" t="s">
        <v>8603</v>
      </c>
      <c r="H2141" s="211">
        <v>44845</v>
      </c>
      <c r="I2141" s="41">
        <f>Table16[[#This Row],[Fecha 
de 
expedición]]+1461</f>
        <v>46306</v>
      </c>
      <c r="J2141" s="228" t="str">
        <f t="shared" ca="1" si="103"/>
        <v>si</v>
      </c>
      <c r="K2141" s="8" t="str">
        <f t="shared" ca="1" si="102"/>
        <v/>
      </c>
      <c r="L2141" s="8"/>
      <c r="M2141" s="8" t="str">
        <f t="shared" ca="1" si="104"/>
        <v>no</v>
      </c>
    </row>
    <row r="2142" spans="1:13" x14ac:dyDescent="0.3">
      <c r="A2142" s="213" t="s">
        <v>8604</v>
      </c>
      <c r="B2142" s="226" t="s">
        <v>44</v>
      </c>
      <c r="C2142" s="227" t="s">
        <v>8605</v>
      </c>
      <c r="D2142" s="214" t="s">
        <v>57</v>
      </c>
      <c r="E2142" s="58" t="s">
        <v>8606</v>
      </c>
      <c r="F2142" s="45" t="s">
        <v>299</v>
      </c>
      <c r="G2142" s="46" t="s">
        <v>8607</v>
      </c>
      <c r="H2142" s="211">
        <v>44845</v>
      </c>
      <c r="I2142" s="41">
        <f>Table16[[#This Row],[Fecha 
de 
expedición]]+1461</f>
        <v>46306</v>
      </c>
      <c r="J2142" s="228" t="str">
        <f t="shared" ca="1" si="103"/>
        <v>si</v>
      </c>
      <c r="K2142" s="8" t="str">
        <f t="shared" ca="1" si="102"/>
        <v/>
      </c>
      <c r="L2142" s="8"/>
      <c r="M2142" s="8" t="str">
        <f t="shared" ca="1" si="104"/>
        <v>no</v>
      </c>
    </row>
    <row r="2143" spans="1:13" x14ac:dyDescent="0.3">
      <c r="A2143" s="213" t="s">
        <v>8608</v>
      </c>
      <c r="B2143" s="226" t="s">
        <v>44</v>
      </c>
      <c r="C2143" s="227" t="s">
        <v>8609</v>
      </c>
      <c r="D2143" s="214" t="s">
        <v>57</v>
      </c>
      <c r="E2143" s="58" t="s">
        <v>8610</v>
      </c>
      <c r="F2143" s="45" t="s">
        <v>89</v>
      </c>
      <c r="G2143" s="46" t="s">
        <v>8611</v>
      </c>
      <c r="H2143" s="211">
        <v>44845</v>
      </c>
      <c r="I2143" s="41">
        <f>Table16[[#This Row],[Fecha 
de 
expedición]]+1461</f>
        <v>46306</v>
      </c>
      <c r="J2143" s="228" t="str">
        <f t="shared" ca="1" si="103"/>
        <v>si</v>
      </c>
      <c r="K2143" s="8" t="str">
        <f t="shared" ref="K2143:K2208" ca="1" si="105">IF(ABS(_xlfn.DAYS(TODAY(),I2143))&lt;$B$9,"Debe renovar licencia luego de curso de 8 horas","")</f>
        <v/>
      </c>
      <c r="L2143" s="8"/>
      <c r="M2143" s="8" t="str">
        <f t="shared" ca="1" si="104"/>
        <v>no</v>
      </c>
    </row>
    <row r="2144" spans="1:13" x14ac:dyDescent="0.3">
      <c r="A2144" s="213" t="s">
        <v>8612</v>
      </c>
      <c r="B2144" s="226" t="s">
        <v>44</v>
      </c>
      <c r="C2144" s="227" t="s">
        <v>8613</v>
      </c>
      <c r="D2144" s="214" t="s">
        <v>57</v>
      </c>
      <c r="E2144" s="58" t="s">
        <v>8614</v>
      </c>
      <c r="F2144" s="45" t="s">
        <v>892</v>
      </c>
      <c r="G2144" s="46" t="s">
        <v>8615</v>
      </c>
      <c r="H2144" s="211">
        <v>44845</v>
      </c>
      <c r="I2144" s="41">
        <f>Table16[[#This Row],[Fecha 
de 
expedición]]+1461</f>
        <v>46306</v>
      </c>
      <c r="J2144" s="228" t="str">
        <f t="shared" ca="1" si="103"/>
        <v>si</v>
      </c>
      <c r="K2144" s="8" t="str">
        <f t="shared" ca="1" si="105"/>
        <v/>
      </c>
      <c r="L2144" s="8"/>
      <c r="M2144" s="8" t="str">
        <f t="shared" ca="1" si="104"/>
        <v>no</v>
      </c>
    </row>
    <row r="2145" spans="1:13" x14ac:dyDescent="0.3">
      <c r="A2145" s="213" t="s">
        <v>8616</v>
      </c>
      <c r="B2145" s="226" t="s">
        <v>44</v>
      </c>
      <c r="C2145" s="227" t="s">
        <v>8617</v>
      </c>
      <c r="D2145" s="214" t="s">
        <v>57</v>
      </c>
      <c r="E2145" s="58" t="s">
        <v>8618</v>
      </c>
      <c r="F2145" s="45" t="s">
        <v>709</v>
      </c>
      <c r="G2145" s="46" t="s">
        <v>8619</v>
      </c>
      <c r="H2145" s="211">
        <v>44845</v>
      </c>
      <c r="I2145" s="41">
        <f>Table16[[#This Row],[Fecha 
de 
expedición]]+1461</f>
        <v>46306</v>
      </c>
      <c r="J2145" s="228" t="str">
        <f t="shared" ca="1" si="103"/>
        <v>si</v>
      </c>
      <c r="K2145" s="8" t="str">
        <f t="shared" ca="1" si="105"/>
        <v/>
      </c>
      <c r="L2145" s="8"/>
      <c r="M2145" s="8" t="str">
        <f t="shared" ca="1" si="104"/>
        <v>no</v>
      </c>
    </row>
    <row r="2146" spans="1:13" x14ac:dyDescent="0.3">
      <c r="A2146" s="213" t="s">
        <v>8620</v>
      </c>
      <c r="B2146" s="226" t="s">
        <v>44</v>
      </c>
      <c r="C2146" s="227" t="s">
        <v>8621</v>
      </c>
      <c r="D2146" s="214" t="s">
        <v>57</v>
      </c>
      <c r="E2146" s="58" t="s">
        <v>8622</v>
      </c>
      <c r="F2146" s="45" t="s">
        <v>1349</v>
      </c>
      <c r="G2146" s="46" t="s">
        <v>8623</v>
      </c>
      <c r="H2146" s="211">
        <v>44845</v>
      </c>
      <c r="I2146" s="41">
        <f>Table16[[#This Row],[Fecha 
de 
expedición]]+1461</f>
        <v>46306</v>
      </c>
      <c r="J2146" s="228" t="str">
        <f t="shared" ca="1" si="103"/>
        <v>si</v>
      </c>
      <c r="K2146" s="8" t="str">
        <f t="shared" ca="1" si="105"/>
        <v/>
      </c>
      <c r="L2146" s="8"/>
      <c r="M2146" s="8" t="str">
        <f t="shared" ca="1" si="104"/>
        <v>no</v>
      </c>
    </row>
    <row r="2147" spans="1:13" x14ac:dyDescent="0.3">
      <c r="A2147" s="213" t="s">
        <v>8624</v>
      </c>
      <c r="B2147" s="226" t="s">
        <v>44</v>
      </c>
      <c r="C2147" s="227" t="s">
        <v>8625</v>
      </c>
      <c r="D2147" s="214" t="s">
        <v>57</v>
      </c>
      <c r="E2147" s="58" t="s">
        <v>8626</v>
      </c>
      <c r="F2147" s="45" t="s">
        <v>892</v>
      </c>
      <c r="G2147" s="46" t="s">
        <v>8627</v>
      </c>
      <c r="H2147" s="211">
        <v>44845</v>
      </c>
      <c r="I2147" s="41">
        <f>Table16[[#This Row],[Fecha 
de 
expedición]]+1461</f>
        <v>46306</v>
      </c>
      <c r="J2147" s="228" t="str">
        <f t="shared" ca="1" si="103"/>
        <v>si</v>
      </c>
      <c r="K2147" s="8" t="str">
        <f t="shared" ca="1" si="105"/>
        <v/>
      </c>
      <c r="L2147" s="8"/>
      <c r="M2147" s="8" t="str">
        <f t="shared" ca="1" si="104"/>
        <v>no</v>
      </c>
    </row>
    <row r="2148" spans="1:13" x14ac:dyDescent="0.3">
      <c r="A2148" s="213" t="s">
        <v>8628</v>
      </c>
      <c r="B2148" s="226" t="s">
        <v>44</v>
      </c>
      <c r="C2148" s="227" t="s">
        <v>8629</v>
      </c>
      <c r="D2148" s="214" t="s">
        <v>57</v>
      </c>
      <c r="E2148" s="58" t="s">
        <v>8630</v>
      </c>
      <c r="F2148" s="45" t="s">
        <v>53</v>
      </c>
      <c r="G2148" s="46" t="s">
        <v>8631</v>
      </c>
      <c r="H2148" s="211">
        <v>44851</v>
      </c>
      <c r="I2148" s="41">
        <f>Table16[[#This Row],[Fecha 
de 
expedición]]+1461</f>
        <v>46312</v>
      </c>
      <c r="J2148" s="228" t="str">
        <f t="shared" ca="1" si="103"/>
        <v>si</v>
      </c>
      <c r="K2148" s="8" t="str">
        <f t="shared" ca="1" si="105"/>
        <v/>
      </c>
      <c r="L2148" s="8"/>
      <c r="M2148" s="8" t="str">
        <f t="shared" ca="1" si="104"/>
        <v>no</v>
      </c>
    </row>
    <row r="2149" spans="1:13" x14ac:dyDescent="0.3">
      <c r="A2149" s="213" t="s">
        <v>8632</v>
      </c>
      <c r="B2149" s="226" t="s">
        <v>44</v>
      </c>
      <c r="C2149" s="227" t="s">
        <v>8633</v>
      </c>
      <c r="D2149" s="214" t="s">
        <v>57</v>
      </c>
      <c r="E2149" s="58" t="s">
        <v>8634</v>
      </c>
      <c r="F2149" s="45" t="s">
        <v>619</v>
      </c>
      <c r="G2149" s="46" t="s">
        <v>8635</v>
      </c>
      <c r="H2149" s="211">
        <v>44851</v>
      </c>
      <c r="I2149" s="41">
        <f>Table16[[#This Row],[Fecha 
de 
expedición]]+1461</f>
        <v>46312</v>
      </c>
      <c r="J2149" s="228" t="str">
        <f t="shared" ca="1" si="103"/>
        <v>si</v>
      </c>
      <c r="K2149" s="8" t="str">
        <f t="shared" ca="1" si="105"/>
        <v/>
      </c>
      <c r="L2149" s="8"/>
      <c r="M2149" s="8" t="str">
        <f t="shared" ca="1" si="104"/>
        <v>no</v>
      </c>
    </row>
    <row r="2150" spans="1:13" x14ac:dyDescent="0.3">
      <c r="A2150" s="213" t="s">
        <v>8636</v>
      </c>
      <c r="B2150" s="226" t="s">
        <v>44</v>
      </c>
      <c r="C2150" s="227" t="s">
        <v>8637</v>
      </c>
      <c r="D2150" s="214" t="s">
        <v>57</v>
      </c>
      <c r="E2150" s="58" t="s">
        <v>8638</v>
      </c>
      <c r="F2150" s="45" t="s">
        <v>89</v>
      </c>
      <c r="G2150" s="46" t="s">
        <v>8639</v>
      </c>
      <c r="H2150" s="211">
        <v>44851</v>
      </c>
      <c r="I2150" s="41">
        <f>Table16[[#This Row],[Fecha 
de 
expedición]]+1461</f>
        <v>46312</v>
      </c>
      <c r="J2150" s="228" t="str">
        <f t="shared" ca="1" si="103"/>
        <v>si</v>
      </c>
      <c r="K2150" s="8" t="str">
        <f t="shared" ca="1" si="105"/>
        <v/>
      </c>
      <c r="L2150" s="8"/>
      <c r="M2150" s="8" t="str">
        <f t="shared" ca="1" si="104"/>
        <v>no</v>
      </c>
    </row>
    <row r="2151" spans="1:13" x14ac:dyDescent="0.3">
      <c r="A2151" s="213" t="s">
        <v>8640</v>
      </c>
      <c r="B2151" s="226" t="s">
        <v>44</v>
      </c>
      <c r="C2151" s="227" t="s">
        <v>8641</v>
      </c>
      <c r="D2151" s="214" t="s">
        <v>57</v>
      </c>
      <c r="E2151" s="58" t="s">
        <v>8642</v>
      </c>
      <c r="F2151" s="45" t="s">
        <v>1048</v>
      </c>
      <c r="G2151" s="46" t="s">
        <v>8643</v>
      </c>
      <c r="H2151" s="211">
        <v>44852</v>
      </c>
      <c r="I2151" s="41">
        <f>Table16[[#This Row],[Fecha 
de 
expedición]]+1461</f>
        <v>46313</v>
      </c>
      <c r="J2151" s="228" t="str">
        <f t="shared" ca="1" si="103"/>
        <v>si</v>
      </c>
      <c r="K2151" s="8" t="str">
        <f t="shared" ca="1" si="105"/>
        <v/>
      </c>
      <c r="L2151" s="8"/>
      <c r="M2151" s="8" t="str">
        <f t="shared" ca="1" si="104"/>
        <v>no</v>
      </c>
    </row>
    <row r="2152" spans="1:13" x14ac:dyDescent="0.3">
      <c r="A2152" s="213" t="s">
        <v>8644</v>
      </c>
      <c r="B2152" s="226" t="s">
        <v>44</v>
      </c>
      <c r="C2152" s="227" t="s">
        <v>8645</v>
      </c>
      <c r="D2152" s="214" t="s">
        <v>57</v>
      </c>
      <c r="E2152" s="58" t="s">
        <v>8646</v>
      </c>
      <c r="F2152" s="45" t="s">
        <v>1048</v>
      </c>
      <c r="G2152" s="46" t="s">
        <v>8647</v>
      </c>
      <c r="H2152" s="211">
        <v>44852</v>
      </c>
      <c r="I2152" s="41">
        <f>Table16[[#This Row],[Fecha 
de 
expedición]]+1461</f>
        <v>46313</v>
      </c>
      <c r="J2152" s="228" t="str">
        <f t="shared" ca="1" si="103"/>
        <v>si</v>
      </c>
      <c r="K2152" s="8" t="str">
        <f t="shared" ca="1" si="105"/>
        <v/>
      </c>
      <c r="L2152" s="8"/>
      <c r="M2152" s="8" t="str">
        <f t="shared" ca="1" si="104"/>
        <v>no</v>
      </c>
    </row>
    <row r="2153" spans="1:13" x14ac:dyDescent="0.3">
      <c r="A2153" s="213" t="s">
        <v>8648</v>
      </c>
      <c r="B2153" s="226" t="s">
        <v>44</v>
      </c>
      <c r="C2153" s="227" t="s">
        <v>8649</v>
      </c>
      <c r="D2153" s="214" t="s">
        <v>57</v>
      </c>
      <c r="E2153" s="58" t="s">
        <v>8650</v>
      </c>
      <c r="F2153" s="45" t="s">
        <v>119</v>
      </c>
      <c r="G2153" s="46" t="s">
        <v>8651</v>
      </c>
      <c r="H2153" s="211">
        <v>44852</v>
      </c>
      <c r="I2153" s="41">
        <f>Table16[[#This Row],[Fecha 
de 
expedición]]+1461</f>
        <v>46313</v>
      </c>
      <c r="J2153" s="228" t="str">
        <f t="shared" ca="1" si="103"/>
        <v>si</v>
      </c>
      <c r="K2153" s="8" t="str">
        <f t="shared" ca="1" si="105"/>
        <v/>
      </c>
      <c r="L2153" s="8"/>
      <c r="M2153" s="8" t="str">
        <f t="shared" ca="1" si="104"/>
        <v>no</v>
      </c>
    </row>
    <row r="2154" spans="1:13" x14ac:dyDescent="0.3">
      <c r="A2154" s="213" t="s">
        <v>8652</v>
      </c>
      <c r="B2154" s="226" t="s">
        <v>44</v>
      </c>
      <c r="C2154" s="227" t="s">
        <v>8653</v>
      </c>
      <c r="D2154" s="214" t="s">
        <v>57</v>
      </c>
      <c r="E2154" s="58" t="s">
        <v>8654</v>
      </c>
      <c r="F2154" s="45" t="s">
        <v>2175</v>
      </c>
      <c r="G2154" s="46" t="s">
        <v>8655</v>
      </c>
      <c r="H2154" s="211">
        <v>44853</v>
      </c>
      <c r="I2154" s="41">
        <f>Table16[[#This Row],[Fecha 
de 
expedición]]+1461</f>
        <v>46314</v>
      </c>
      <c r="J2154" s="228" t="str">
        <f t="shared" ca="1" si="103"/>
        <v>si</v>
      </c>
      <c r="K2154" s="8" t="str">
        <f t="shared" ca="1" si="105"/>
        <v/>
      </c>
      <c r="L2154" s="8"/>
      <c r="M2154" s="8" t="str">
        <f t="shared" ca="1" si="104"/>
        <v>no</v>
      </c>
    </row>
    <row r="2155" spans="1:13" x14ac:dyDescent="0.3">
      <c r="A2155" s="213" t="s">
        <v>8656</v>
      </c>
      <c r="B2155" s="226" t="s">
        <v>44</v>
      </c>
      <c r="C2155" s="227" t="s">
        <v>8657</v>
      </c>
      <c r="D2155" s="214" t="s">
        <v>46</v>
      </c>
      <c r="E2155" s="58" t="s">
        <v>8658</v>
      </c>
      <c r="F2155" s="45" t="s">
        <v>114</v>
      </c>
      <c r="G2155" s="46" t="s">
        <v>8659</v>
      </c>
      <c r="H2155" s="211">
        <v>44853</v>
      </c>
      <c r="I2155" s="41">
        <f>Table16[[#This Row],[Fecha 
de 
expedición]]+1461</f>
        <v>46314</v>
      </c>
      <c r="J2155" s="228" t="str">
        <f t="shared" ca="1" si="103"/>
        <v>si</v>
      </c>
      <c r="K2155" s="8" t="str">
        <f t="shared" ca="1" si="105"/>
        <v/>
      </c>
      <c r="L2155" s="8"/>
      <c r="M2155" s="8" t="str">
        <f t="shared" ca="1" si="104"/>
        <v>no</v>
      </c>
    </row>
    <row r="2156" spans="1:13" x14ac:dyDescent="0.3">
      <c r="A2156" s="213" t="s">
        <v>8660</v>
      </c>
      <c r="B2156" s="226" t="s">
        <v>44</v>
      </c>
      <c r="C2156" s="227" t="s">
        <v>8661</v>
      </c>
      <c r="D2156" s="214" t="s">
        <v>57</v>
      </c>
      <c r="E2156" s="58" t="s">
        <v>8662</v>
      </c>
      <c r="F2156" s="45" t="s">
        <v>124</v>
      </c>
      <c r="G2156" s="46" t="s">
        <v>8663</v>
      </c>
      <c r="H2156" s="211">
        <v>44853</v>
      </c>
      <c r="I2156" s="41">
        <f>Table16[[#This Row],[Fecha 
de 
expedición]]+1461</f>
        <v>46314</v>
      </c>
      <c r="J2156" s="228" t="str">
        <f t="shared" ca="1" si="103"/>
        <v>si</v>
      </c>
      <c r="K2156" s="8" t="str">
        <f t="shared" ca="1" si="105"/>
        <v/>
      </c>
      <c r="L2156" s="8"/>
      <c r="M2156" s="8" t="str">
        <f t="shared" ca="1" si="104"/>
        <v>no</v>
      </c>
    </row>
    <row r="2157" spans="1:13" x14ac:dyDescent="0.3">
      <c r="A2157" s="213" t="s">
        <v>8664</v>
      </c>
      <c r="B2157" s="226" t="s">
        <v>44</v>
      </c>
      <c r="C2157" s="227" t="s">
        <v>8665</v>
      </c>
      <c r="D2157" s="214" t="s">
        <v>46</v>
      </c>
      <c r="E2157" s="58" t="s">
        <v>8666</v>
      </c>
      <c r="F2157" s="45" t="s">
        <v>299</v>
      </c>
      <c r="G2157" s="46" t="s">
        <v>8667</v>
      </c>
      <c r="H2157" s="211">
        <v>44853</v>
      </c>
      <c r="I2157" s="41">
        <f>Table16[[#This Row],[Fecha 
de 
expedición]]+1461</f>
        <v>46314</v>
      </c>
      <c r="J2157" s="228" t="str">
        <f t="shared" ca="1" si="103"/>
        <v>si</v>
      </c>
      <c r="K2157" s="8" t="str">
        <f t="shared" ca="1" si="105"/>
        <v/>
      </c>
      <c r="L2157" s="8"/>
      <c r="M2157" s="8" t="str">
        <f t="shared" ca="1" si="104"/>
        <v>no</v>
      </c>
    </row>
    <row r="2158" spans="1:13" x14ac:dyDescent="0.3">
      <c r="A2158" s="213" t="s">
        <v>8668</v>
      </c>
      <c r="B2158" s="226" t="s">
        <v>44</v>
      </c>
      <c r="C2158" s="227" t="s">
        <v>8669</v>
      </c>
      <c r="D2158" s="214" t="s">
        <v>57</v>
      </c>
      <c r="E2158" s="58" t="s">
        <v>8670</v>
      </c>
      <c r="F2158" s="45" t="s">
        <v>8671</v>
      </c>
      <c r="G2158" s="46" t="s">
        <v>8672</v>
      </c>
      <c r="H2158" s="211">
        <v>44865</v>
      </c>
      <c r="I2158" s="41">
        <f>Table16[[#This Row],[Fecha 
de 
expedición]]+1461</f>
        <v>46326</v>
      </c>
      <c r="J2158" s="228" t="str">
        <f t="shared" ca="1" si="103"/>
        <v>si</v>
      </c>
      <c r="K2158" s="8" t="str">
        <f t="shared" ca="1" si="105"/>
        <v/>
      </c>
      <c r="L2158" s="8"/>
      <c r="M2158" s="8" t="str">
        <f t="shared" ca="1" si="104"/>
        <v>no</v>
      </c>
    </row>
    <row r="2159" spans="1:13" x14ac:dyDescent="0.3">
      <c r="A2159" s="213" t="s">
        <v>8673</v>
      </c>
      <c r="B2159" s="226" t="s">
        <v>44</v>
      </c>
      <c r="C2159" s="227" t="s">
        <v>8674</v>
      </c>
      <c r="D2159" s="214" t="s">
        <v>57</v>
      </c>
      <c r="E2159" s="58" t="s">
        <v>8675</v>
      </c>
      <c r="F2159" s="45" t="s">
        <v>508</v>
      </c>
      <c r="G2159" s="46" t="s">
        <v>8676</v>
      </c>
      <c r="H2159" s="211">
        <v>44866</v>
      </c>
      <c r="I2159" s="41">
        <f>Table16[[#This Row],[Fecha 
de 
expedición]]+1461</f>
        <v>46327</v>
      </c>
      <c r="J2159" s="228" t="str">
        <f t="shared" ca="1" si="103"/>
        <v>si</v>
      </c>
      <c r="K2159" s="8" t="str">
        <f t="shared" ca="1" si="105"/>
        <v/>
      </c>
      <c r="L2159" s="8"/>
      <c r="M2159" s="8" t="str">
        <f t="shared" ca="1" si="104"/>
        <v>no</v>
      </c>
    </row>
    <row r="2160" spans="1:13" x14ac:dyDescent="0.3">
      <c r="A2160" s="213" t="s">
        <v>8677</v>
      </c>
      <c r="B2160" s="226" t="s">
        <v>44</v>
      </c>
      <c r="C2160" s="227" t="s">
        <v>8678</v>
      </c>
      <c r="D2160" s="214" t="s">
        <v>57</v>
      </c>
      <c r="E2160" s="58" t="s">
        <v>8679</v>
      </c>
      <c r="F2160" s="45" t="s">
        <v>129</v>
      </c>
      <c r="G2160" s="46" t="s">
        <v>8680</v>
      </c>
      <c r="H2160" s="211">
        <v>44866</v>
      </c>
      <c r="I2160" s="41">
        <f>Table16[[#This Row],[Fecha 
de 
expedición]]+1461</f>
        <v>46327</v>
      </c>
      <c r="J2160" s="228" t="str">
        <f t="shared" ca="1" si="103"/>
        <v>si</v>
      </c>
      <c r="K2160" s="8" t="str">
        <f t="shared" ca="1" si="105"/>
        <v/>
      </c>
      <c r="L2160" s="8"/>
      <c r="M2160" s="8" t="str">
        <f t="shared" ca="1" si="104"/>
        <v>no</v>
      </c>
    </row>
    <row r="2161" spans="1:13" x14ac:dyDescent="0.3">
      <c r="A2161" s="213" t="s">
        <v>8681</v>
      </c>
      <c r="B2161" s="226" t="s">
        <v>44</v>
      </c>
      <c r="C2161" s="227" t="s">
        <v>8682</v>
      </c>
      <c r="D2161" s="214" t="s">
        <v>57</v>
      </c>
      <c r="E2161" s="58" t="s">
        <v>8683</v>
      </c>
      <c r="F2161" s="45" t="s">
        <v>430</v>
      </c>
      <c r="G2161" s="46" t="s">
        <v>8684</v>
      </c>
      <c r="H2161" s="211">
        <v>44866</v>
      </c>
      <c r="I2161" s="41">
        <f>Table16[[#This Row],[Fecha 
de 
expedición]]+1461</f>
        <v>46327</v>
      </c>
      <c r="J2161" s="228" t="str">
        <f t="shared" ca="1" si="103"/>
        <v>si</v>
      </c>
      <c r="K2161" s="8" t="str">
        <f t="shared" ca="1" si="105"/>
        <v/>
      </c>
      <c r="L2161" s="8"/>
      <c r="M2161" s="8" t="str">
        <f t="shared" ca="1" si="104"/>
        <v>no</v>
      </c>
    </row>
    <row r="2162" spans="1:13" x14ac:dyDescent="0.3">
      <c r="A2162" s="213" t="s">
        <v>8685</v>
      </c>
      <c r="B2162" s="226" t="s">
        <v>44</v>
      </c>
      <c r="C2162" s="227" t="s">
        <v>8686</v>
      </c>
      <c r="D2162" s="214" t="s">
        <v>57</v>
      </c>
      <c r="E2162" s="58" t="s">
        <v>8687</v>
      </c>
      <c r="F2162" s="45" t="s">
        <v>655</v>
      </c>
      <c r="G2162" s="46" t="s">
        <v>8688</v>
      </c>
      <c r="H2162" s="211">
        <v>44866</v>
      </c>
      <c r="I2162" s="41">
        <f>Table16[[#This Row],[Fecha 
de 
expedición]]+1461</f>
        <v>46327</v>
      </c>
      <c r="J2162" s="228" t="str">
        <f t="shared" ca="1" si="103"/>
        <v>si</v>
      </c>
      <c r="K2162" s="8" t="str">
        <f t="shared" ca="1" si="105"/>
        <v/>
      </c>
      <c r="L2162" s="8"/>
      <c r="M2162" s="8" t="str">
        <f t="shared" ca="1" si="104"/>
        <v>no</v>
      </c>
    </row>
    <row r="2163" spans="1:13" x14ac:dyDescent="0.3">
      <c r="A2163" s="234" t="s">
        <v>8689</v>
      </c>
      <c r="B2163" s="226" t="s">
        <v>44</v>
      </c>
      <c r="C2163" s="227" t="s">
        <v>8690</v>
      </c>
      <c r="D2163" s="214" t="s">
        <v>57</v>
      </c>
      <c r="E2163" s="58" t="s">
        <v>8691</v>
      </c>
      <c r="F2163" s="45" t="s">
        <v>430</v>
      </c>
      <c r="G2163" s="46" t="s">
        <v>8692</v>
      </c>
      <c r="H2163" s="211">
        <v>44866</v>
      </c>
      <c r="I2163" s="41">
        <f>Table16[[#This Row],[Fecha 
de 
expedición]]+1461</f>
        <v>46327</v>
      </c>
      <c r="J2163" s="228" t="str">
        <f t="shared" ca="1" si="103"/>
        <v>si</v>
      </c>
      <c r="K2163" s="8" t="str">
        <f t="shared" ca="1" si="105"/>
        <v/>
      </c>
      <c r="L2163" s="8"/>
      <c r="M2163" s="8" t="str">
        <f t="shared" ca="1" si="104"/>
        <v>no</v>
      </c>
    </row>
    <row r="2164" spans="1:13" x14ac:dyDescent="0.3">
      <c r="A2164" s="213" t="s">
        <v>8693</v>
      </c>
      <c r="B2164" s="226" t="s">
        <v>44</v>
      </c>
      <c r="C2164" s="227" t="s">
        <v>8694</v>
      </c>
      <c r="D2164" s="214" t="s">
        <v>57</v>
      </c>
      <c r="E2164" s="58" t="s">
        <v>8695</v>
      </c>
      <c r="F2164" s="45" t="s">
        <v>619</v>
      </c>
      <c r="G2164" s="46" t="s">
        <v>8696</v>
      </c>
      <c r="H2164" s="211">
        <v>44869</v>
      </c>
      <c r="I2164" s="41">
        <f>Table16[[#This Row],[Fecha 
de 
expedición]]+1461</f>
        <v>46330</v>
      </c>
      <c r="J2164" s="228" t="str">
        <f t="shared" ca="1" si="103"/>
        <v>si</v>
      </c>
      <c r="K2164" s="8" t="str">
        <f t="shared" ca="1" si="105"/>
        <v/>
      </c>
      <c r="L2164" s="8"/>
      <c r="M2164" s="8" t="str">
        <f t="shared" ca="1" si="104"/>
        <v>no</v>
      </c>
    </row>
    <row r="2165" spans="1:13" x14ac:dyDescent="0.3">
      <c r="A2165" s="213" t="s">
        <v>8697</v>
      </c>
      <c r="B2165" s="226" t="s">
        <v>44</v>
      </c>
      <c r="C2165" s="227" t="s">
        <v>8698</v>
      </c>
      <c r="D2165" s="214" t="s">
        <v>57</v>
      </c>
      <c r="E2165" s="58" t="s">
        <v>8699</v>
      </c>
      <c r="F2165" s="45" t="s">
        <v>695</v>
      </c>
      <c r="G2165" s="46" t="s">
        <v>8700</v>
      </c>
      <c r="H2165" s="211">
        <v>44869</v>
      </c>
      <c r="I2165" s="41">
        <f>Table16[[#This Row],[Fecha 
de 
expedición]]+1461</f>
        <v>46330</v>
      </c>
      <c r="J2165" s="228" t="str">
        <f t="shared" ca="1" si="103"/>
        <v>si</v>
      </c>
      <c r="K2165" s="8" t="str">
        <f t="shared" ca="1" si="105"/>
        <v/>
      </c>
      <c r="L2165" s="8"/>
      <c r="M2165" s="8" t="str">
        <f t="shared" ca="1" si="104"/>
        <v>no</v>
      </c>
    </row>
    <row r="2166" spans="1:13" x14ac:dyDescent="0.3">
      <c r="A2166" s="213" t="s">
        <v>8701</v>
      </c>
      <c r="B2166" s="226" t="s">
        <v>44</v>
      </c>
      <c r="C2166" s="227" t="s">
        <v>8702</v>
      </c>
      <c r="D2166" s="214" t="s">
        <v>57</v>
      </c>
      <c r="E2166" s="58" t="s">
        <v>8703</v>
      </c>
      <c r="F2166" s="45" t="s">
        <v>129</v>
      </c>
      <c r="G2166" s="46" t="s">
        <v>8704</v>
      </c>
      <c r="H2166" s="211">
        <v>44872</v>
      </c>
      <c r="I2166" s="41">
        <f>Table16[[#This Row],[Fecha 
de 
expedición]]+1461</f>
        <v>46333</v>
      </c>
      <c r="J2166" s="228" t="str">
        <f t="shared" ca="1" si="103"/>
        <v>si</v>
      </c>
      <c r="K2166" s="8" t="str">
        <f t="shared" ca="1" si="105"/>
        <v/>
      </c>
      <c r="L2166" s="8"/>
      <c r="M2166" s="8" t="str">
        <f t="shared" ca="1" si="104"/>
        <v>no</v>
      </c>
    </row>
    <row r="2167" spans="1:13" x14ac:dyDescent="0.3">
      <c r="A2167" s="234" t="s">
        <v>8705</v>
      </c>
      <c r="B2167" s="226" t="s">
        <v>44</v>
      </c>
      <c r="C2167" s="227" t="s">
        <v>8706</v>
      </c>
      <c r="D2167" s="214" t="s">
        <v>57</v>
      </c>
      <c r="E2167" s="58" t="s">
        <v>8707</v>
      </c>
      <c r="F2167" s="45" t="s">
        <v>655</v>
      </c>
      <c r="G2167" s="46" t="s">
        <v>8708</v>
      </c>
      <c r="H2167" s="211">
        <v>44872</v>
      </c>
      <c r="I2167" s="41">
        <f>Table16[[#This Row],[Fecha 
de 
expedición]]+1461</f>
        <v>46333</v>
      </c>
      <c r="J2167" s="228" t="str">
        <f t="shared" ca="1" si="103"/>
        <v>si</v>
      </c>
      <c r="K2167" s="8" t="str">
        <f t="shared" ca="1" si="105"/>
        <v/>
      </c>
      <c r="L2167" s="8"/>
      <c r="M2167" s="8" t="str">
        <f t="shared" ca="1" si="104"/>
        <v>no</v>
      </c>
    </row>
    <row r="2168" spans="1:13" x14ac:dyDescent="0.3">
      <c r="A2168" s="213" t="s">
        <v>8709</v>
      </c>
      <c r="B2168" s="226" t="s">
        <v>44</v>
      </c>
      <c r="C2168" s="227" t="s">
        <v>8710</v>
      </c>
      <c r="D2168" s="214" t="s">
        <v>57</v>
      </c>
      <c r="E2168" s="58" t="s">
        <v>8711</v>
      </c>
      <c r="F2168" s="45" t="s">
        <v>1011</v>
      </c>
      <c r="G2168" s="46" t="s">
        <v>8712</v>
      </c>
      <c r="H2168" s="211">
        <v>44872</v>
      </c>
      <c r="I2168" s="41">
        <f>Table16[[#This Row],[Fecha 
de 
expedición]]+1461</f>
        <v>46333</v>
      </c>
      <c r="J2168" s="228" t="str">
        <f t="shared" ca="1" si="103"/>
        <v>si</v>
      </c>
      <c r="K2168" s="8" t="str">
        <f t="shared" ca="1" si="105"/>
        <v/>
      </c>
      <c r="L2168" s="8"/>
      <c r="M2168" s="8" t="str">
        <f t="shared" ca="1" si="104"/>
        <v>no</v>
      </c>
    </row>
    <row r="2169" spans="1:13" x14ac:dyDescent="0.3">
      <c r="A2169" s="213" t="s">
        <v>8713</v>
      </c>
      <c r="B2169" s="226" t="s">
        <v>44</v>
      </c>
      <c r="C2169" s="227" t="s">
        <v>8714</v>
      </c>
      <c r="D2169" s="214" t="s">
        <v>57</v>
      </c>
      <c r="E2169" s="58" t="s">
        <v>8715</v>
      </c>
      <c r="F2169" s="45" t="s">
        <v>1035</v>
      </c>
      <c r="G2169" s="46" t="s">
        <v>8716</v>
      </c>
      <c r="H2169" s="211">
        <v>44872</v>
      </c>
      <c r="I2169" s="41">
        <f>Table16[[#This Row],[Fecha 
de 
expedición]]+1461</f>
        <v>46333</v>
      </c>
      <c r="J2169" s="228" t="str">
        <f t="shared" ca="1" si="103"/>
        <v>si</v>
      </c>
      <c r="K2169" s="8" t="str">
        <f t="shared" ca="1" si="105"/>
        <v/>
      </c>
      <c r="L2169" s="8"/>
      <c r="M2169" s="8" t="str">
        <f t="shared" ca="1" si="104"/>
        <v>no</v>
      </c>
    </row>
    <row r="2170" spans="1:13" x14ac:dyDescent="0.3">
      <c r="A2170" s="213" t="s">
        <v>8717</v>
      </c>
      <c r="B2170" s="226" t="s">
        <v>44</v>
      </c>
      <c r="C2170" s="227" t="s">
        <v>8718</v>
      </c>
      <c r="D2170" s="214" t="s">
        <v>57</v>
      </c>
      <c r="E2170" s="240" t="s">
        <v>8719</v>
      </c>
      <c r="F2170" s="45" t="s">
        <v>155</v>
      </c>
      <c r="G2170" s="46" t="s">
        <v>8720</v>
      </c>
      <c r="H2170" s="211">
        <v>44874</v>
      </c>
      <c r="I2170" s="41">
        <f>Table16[[#This Row],[Fecha 
de 
expedición]]+1461</f>
        <v>46335</v>
      </c>
      <c r="J2170" s="228" t="str">
        <f t="shared" ca="1" si="103"/>
        <v>si</v>
      </c>
      <c r="K2170" s="8" t="str">
        <f t="shared" ca="1" si="105"/>
        <v/>
      </c>
      <c r="L2170" s="8"/>
      <c r="M2170" s="8" t="str">
        <f t="shared" ca="1" si="104"/>
        <v>no</v>
      </c>
    </row>
    <row r="2171" spans="1:13" x14ac:dyDescent="0.3">
      <c r="A2171" s="213" t="s">
        <v>8721</v>
      </c>
      <c r="B2171" s="226" t="s">
        <v>44</v>
      </c>
      <c r="C2171" s="227" t="s">
        <v>8722</v>
      </c>
      <c r="D2171" s="214" t="s">
        <v>57</v>
      </c>
      <c r="E2171" s="58" t="s">
        <v>8723</v>
      </c>
      <c r="F2171" s="45" t="s">
        <v>119</v>
      </c>
      <c r="G2171" s="46" t="s">
        <v>8724</v>
      </c>
      <c r="H2171" s="211">
        <v>44874</v>
      </c>
      <c r="I2171" s="41">
        <f>Table16[[#This Row],[Fecha 
de 
expedición]]+1461</f>
        <v>46335</v>
      </c>
      <c r="J2171" s="228" t="str">
        <f t="shared" ca="1" si="103"/>
        <v>si</v>
      </c>
      <c r="K2171" s="8" t="str">
        <f t="shared" ca="1" si="105"/>
        <v/>
      </c>
      <c r="L2171" s="8"/>
      <c r="M2171" s="8" t="str">
        <f t="shared" ca="1" si="104"/>
        <v>no</v>
      </c>
    </row>
    <row r="2172" spans="1:13" x14ac:dyDescent="0.3">
      <c r="A2172" s="213" t="s">
        <v>8725</v>
      </c>
      <c r="B2172" s="226" t="s">
        <v>44</v>
      </c>
      <c r="C2172" s="227" t="s">
        <v>8726</v>
      </c>
      <c r="D2172" s="214" t="s">
        <v>46</v>
      </c>
      <c r="E2172" s="58" t="s">
        <v>8727</v>
      </c>
      <c r="F2172" s="45" t="s">
        <v>443</v>
      </c>
      <c r="G2172" s="46" t="s">
        <v>8728</v>
      </c>
      <c r="H2172" s="211">
        <v>44879</v>
      </c>
      <c r="I2172" s="41">
        <f>Table16[[#This Row],[Fecha 
de 
expedición]]+1461</f>
        <v>46340</v>
      </c>
      <c r="J2172" s="228" t="str">
        <f t="shared" ca="1" si="103"/>
        <v>si</v>
      </c>
      <c r="K2172" s="8" t="str">
        <f t="shared" ca="1" si="105"/>
        <v/>
      </c>
      <c r="L2172" s="8"/>
      <c r="M2172" s="8" t="str">
        <f t="shared" ca="1" si="104"/>
        <v>no</v>
      </c>
    </row>
    <row r="2173" spans="1:13" x14ac:dyDescent="0.3">
      <c r="A2173" s="213" t="s">
        <v>8729</v>
      </c>
      <c r="B2173" s="226" t="s">
        <v>44</v>
      </c>
      <c r="C2173" s="227" t="s">
        <v>8730</v>
      </c>
      <c r="D2173" s="214" t="s">
        <v>46</v>
      </c>
      <c r="E2173" s="58" t="s">
        <v>8731</v>
      </c>
      <c r="F2173" s="45" t="s">
        <v>325</v>
      </c>
      <c r="G2173" s="46" t="s">
        <v>8732</v>
      </c>
      <c r="H2173" s="211">
        <v>44882</v>
      </c>
      <c r="I2173" s="41">
        <f>Table16[[#This Row],[Fecha 
de 
expedición]]+1461</f>
        <v>46343</v>
      </c>
      <c r="J2173" s="228" t="str">
        <f t="shared" ca="1" si="103"/>
        <v>si</v>
      </c>
      <c r="K2173" s="8" t="str">
        <f t="shared" ca="1" si="105"/>
        <v/>
      </c>
      <c r="L2173" s="8"/>
      <c r="M2173" s="8" t="str">
        <f t="shared" ca="1" si="104"/>
        <v>no</v>
      </c>
    </row>
    <row r="2174" spans="1:13" x14ac:dyDescent="0.3">
      <c r="A2174" s="213" t="s">
        <v>8733</v>
      </c>
      <c r="B2174" s="226" t="s">
        <v>44</v>
      </c>
      <c r="C2174" s="227" t="s">
        <v>8734</v>
      </c>
      <c r="D2174" s="214" t="s">
        <v>57</v>
      </c>
      <c r="E2174" s="58" t="s">
        <v>8735</v>
      </c>
      <c r="F2174" s="45" t="s">
        <v>704</v>
      </c>
      <c r="G2174" s="46" t="s">
        <v>8736</v>
      </c>
      <c r="H2174" s="211">
        <v>44883</v>
      </c>
      <c r="I2174" s="41">
        <f>Table16[[#This Row],[Fecha 
de 
expedición]]+1461</f>
        <v>46344</v>
      </c>
      <c r="J2174" s="228" t="str">
        <f t="shared" ca="1" si="103"/>
        <v>si</v>
      </c>
      <c r="K2174" s="8" t="str">
        <f t="shared" ca="1" si="105"/>
        <v/>
      </c>
      <c r="L2174" s="8"/>
      <c r="M2174" s="8" t="str">
        <f t="shared" ca="1" si="104"/>
        <v>no</v>
      </c>
    </row>
    <row r="2175" spans="1:13" x14ac:dyDescent="0.3">
      <c r="A2175" s="213" t="s">
        <v>8737</v>
      </c>
      <c r="B2175" s="226" t="s">
        <v>44</v>
      </c>
      <c r="C2175" s="227" t="s">
        <v>8738</v>
      </c>
      <c r="D2175" s="214" t="s">
        <v>57</v>
      </c>
      <c r="E2175" s="58" t="s">
        <v>8739</v>
      </c>
      <c r="F2175" s="45" t="s">
        <v>704</v>
      </c>
      <c r="G2175" s="46" t="s">
        <v>8740</v>
      </c>
      <c r="H2175" s="211">
        <v>44887</v>
      </c>
      <c r="I2175" s="41">
        <f>Table16[[#This Row],[Fecha 
de 
expedición]]+1461</f>
        <v>46348</v>
      </c>
      <c r="J2175" s="228" t="str">
        <f t="shared" ca="1" si="103"/>
        <v>si</v>
      </c>
      <c r="K2175" s="8" t="str">
        <f t="shared" ca="1" si="105"/>
        <v/>
      </c>
      <c r="L2175" s="8"/>
      <c r="M2175" s="8" t="str">
        <f t="shared" ca="1" si="104"/>
        <v>no</v>
      </c>
    </row>
    <row r="2176" spans="1:13" x14ac:dyDescent="0.3">
      <c r="A2176" s="213" t="s">
        <v>8741</v>
      </c>
      <c r="B2176" s="226" t="s">
        <v>44</v>
      </c>
      <c r="C2176" s="227" t="s">
        <v>8742</v>
      </c>
      <c r="D2176" s="214" t="s">
        <v>46</v>
      </c>
      <c r="E2176" s="58" t="s">
        <v>8743</v>
      </c>
      <c r="F2176" s="45" t="s">
        <v>74</v>
      </c>
      <c r="G2176" s="46" t="s">
        <v>8744</v>
      </c>
      <c r="H2176" s="211">
        <v>44894</v>
      </c>
      <c r="I2176" s="41">
        <f>Table16[[#This Row],[Fecha 
de 
expedición]]+1461</f>
        <v>46355</v>
      </c>
      <c r="J2176" s="228" t="str">
        <f t="shared" ca="1" si="103"/>
        <v>si</v>
      </c>
      <c r="K2176" s="8" t="str">
        <f t="shared" ca="1" si="105"/>
        <v/>
      </c>
      <c r="L2176" s="8"/>
      <c r="M2176" s="8" t="str">
        <f t="shared" ca="1" si="104"/>
        <v>no</v>
      </c>
    </row>
    <row r="2177" spans="1:13" x14ac:dyDescent="0.3">
      <c r="A2177" s="213" t="s">
        <v>8745</v>
      </c>
      <c r="B2177" s="226" t="s">
        <v>44</v>
      </c>
      <c r="C2177" s="227" t="s">
        <v>8746</v>
      </c>
      <c r="D2177" s="214" t="s">
        <v>46</v>
      </c>
      <c r="E2177" s="58" t="s">
        <v>8747</v>
      </c>
      <c r="F2177" s="45" t="s">
        <v>443</v>
      </c>
      <c r="G2177" s="46" t="s">
        <v>8748</v>
      </c>
      <c r="H2177" s="211">
        <v>44895</v>
      </c>
      <c r="I2177" s="41">
        <f>Table16[[#This Row],[Fecha 
de 
expedición]]+1461</f>
        <v>46356</v>
      </c>
      <c r="J2177" s="228" t="str">
        <f t="shared" ca="1" si="103"/>
        <v>si</v>
      </c>
      <c r="K2177" s="8" t="str">
        <f t="shared" ca="1" si="105"/>
        <v/>
      </c>
      <c r="L2177" s="8"/>
      <c r="M2177" s="8" t="str">
        <f t="shared" ca="1" si="104"/>
        <v>no</v>
      </c>
    </row>
    <row r="2178" spans="1:13" x14ac:dyDescent="0.3">
      <c r="A2178" s="213" t="s">
        <v>8749</v>
      </c>
      <c r="B2178" s="226" t="s">
        <v>44</v>
      </c>
      <c r="C2178" s="227" t="s">
        <v>8750</v>
      </c>
      <c r="D2178" s="214" t="s">
        <v>46</v>
      </c>
      <c r="E2178" s="58" t="s">
        <v>8751</v>
      </c>
      <c r="F2178" s="45" t="s">
        <v>124</v>
      </c>
      <c r="G2178" s="46" t="s">
        <v>8752</v>
      </c>
      <c r="H2178" s="211">
        <v>44895</v>
      </c>
      <c r="I2178" s="41">
        <f>Table16[[#This Row],[Fecha 
de 
expedición]]+1461</f>
        <v>46356</v>
      </c>
      <c r="J2178" s="228" t="str">
        <f t="shared" ca="1" si="103"/>
        <v>si</v>
      </c>
      <c r="K2178" s="8" t="str">
        <f t="shared" ca="1" si="105"/>
        <v/>
      </c>
      <c r="L2178" s="8"/>
      <c r="M2178" s="8" t="str">
        <f t="shared" ca="1" si="104"/>
        <v>no</v>
      </c>
    </row>
    <row r="2179" spans="1:13" x14ac:dyDescent="0.3">
      <c r="A2179" s="213" t="s">
        <v>8753</v>
      </c>
      <c r="B2179" s="226" t="s">
        <v>44</v>
      </c>
      <c r="C2179" s="227" t="s">
        <v>8754</v>
      </c>
      <c r="D2179" s="214" t="s">
        <v>46</v>
      </c>
      <c r="E2179" s="178" t="s">
        <v>8755</v>
      </c>
      <c r="F2179" s="45" t="s">
        <v>606</v>
      </c>
      <c r="G2179" s="46" t="s">
        <v>8756</v>
      </c>
      <c r="H2179" s="211">
        <v>44910</v>
      </c>
      <c r="I2179" s="41">
        <f>Table16[[#This Row],[Fecha 
de 
expedición]]+1461</f>
        <v>46371</v>
      </c>
      <c r="J2179" s="228" t="str">
        <f t="shared" ca="1" si="103"/>
        <v>si</v>
      </c>
      <c r="K2179" s="8" t="str">
        <f t="shared" ca="1" si="105"/>
        <v/>
      </c>
      <c r="L2179" s="8"/>
      <c r="M2179" s="8" t="str">
        <f t="shared" ca="1" si="104"/>
        <v>no</v>
      </c>
    </row>
    <row r="2180" spans="1:13" x14ac:dyDescent="0.3">
      <c r="A2180" s="213" t="s">
        <v>8757</v>
      </c>
      <c r="B2180" s="226" t="s">
        <v>44</v>
      </c>
      <c r="C2180" s="227" t="s">
        <v>8758</v>
      </c>
      <c r="D2180" s="214" t="s">
        <v>57</v>
      </c>
      <c r="E2180" s="178" t="s">
        <v>8759</v>
      </c>
      <c r="F2180" s="45" t="s">
        <v>1053</v>
      </c>
      <c r="G2180" s="46" t="s">
        <v>8760</v>
      </c>
      <c r="H2180" s="211">
        <v>44910</v>
      </c>
      <c r="I2180" s="41">
        <f>Table16[[#This Row],[Fecha 
de 
expedición]]+1461</f>
        <v>46371</v>
      </c>
      <c r="J2180" s="228" t="str">
        <f t="shared" ca="1" si="103"/>
        <v>si</v>
      </c>
      <c r="K2180" s="8" t="str">
        <f t="shared" ca="1" si="105"/>
        <v/>
      </c>
      <c r="L2180" s="8"/>
      <c r="M2180" s="8" t="str">
        <f t="shared" ca="1" si="104"/>
        <v>no</v>
      </c>
    </row>
    <row r="2181" spans="1:13" x14ac:dyDescent="0.3">
      <c r="A2181" s="213" t="s">
        <v>8761</v>
      </c>
      <c r="B2181" s="226" t="s">
        <v>44</v>
      </c>
      <c r="C2181" s="227" t="s">
        <v>8762</v>
      </c>
      <c r="D2181" s="214" t="s">
        <v>57</v>
      </c>
      <c r="E2181" s="178" t="s">
        <v>8763</v>
      </c>
      <c r="F2181" s="45" t="s">
        <v>99</v>
      </c>
      <c r="G2181" s="46" t="s">
        <v>8764</v>
      </c>
      <c r="H2181" s="211">
        <v>44910</v>
      </c>
      <c r="I2181" s="41">
        <f>Table16[[#This Row],[Fecha 
de 
expedición]]+1461</f>
        <v>46371</v>
      </c>
      <c r="J2181" s="228" t="str">
        <f t="shared" ca="1" si="103"/>
        <v>si</v>
      </c>
      <c r="K2181" s="8" t="str">
        <f t="shared" ca="1" si="105"/>
        <v/>
      </c>
      <c r="L2181" s="8"/>
      <c r="M2181" s="8" t="str">
        <f t="shared" ca="1" si="104"/>
        <v>no</v>
      </c>
    </row>
    <row r="2182" spans="1:13" x14ac:dyDescent="0.3">
      <c r="A2182" s="213" t="s">
        <v>8765</v>
      </c>
      <c r="B2182" s="226" t="s">
        <v>44</v>
      </c>
      <c r="C2182" s="227" t="s">
        <v>8766</v>
      </c>
      <c r="D2182" s="214" t="s">
        <v>57</v>
      </c>
      <c r="E2182" s="178" t="s">
        <v>8767</v>
      </c>
      <c r="F2182" s="45" t="s">
        <v>74</v>
      </c>
      <c r="G2182" s="46" t="s">
        <v>8768</v>
      </c>
      <c r="H2182" s="211">
        <v>44914</v>
      </c>
      <c r="I2182" s="41">
        <f>Table16[[#This Row],[Fecha 
de 
expedición]]+1461</f>
        <v>46375</v>
      </c>
      <c r="J2182" s="228" t="str">
        <f t="shared" ca="1" si="103"/>
        <v>si</v>
      </c>
      <c r="K2182" s="8" t="str">
        <f t="shared" ca="1" si="105"/>
        <v/>
      </c>
      <c r="L2182" s="8"/>
      <c r="M2182" s="8" t="str">
        <f t="shared" ca="1" si="104"/>
        <v>no</v>
      </c>
    </row>
    <row r="2183" spans="1:13" x14ac:dyDescent="0.3">
      <c r="A2183" s="213" t="s">
        <v>8769</v>
      </c>
      <c r="B2183" s="226" t="s">
        <v>44</v>
      </c>
      <c r="C2183" s="227" t="s">
        <v>8770</v>
      </c>
      <c r="D2183" s="214" t="s">
        <v>57</v>
      </c>
      <c r="E2183" s="178" t="s">
        <v>8771</v>
      </c>
      <c r="F2183" s="45" t="s">
        <v>99</v>
      </c>
      <c r="G2183" s="46" t="s">
        <v>8772</v>
      </c>
      <c r="H2183" s="211">
        <v>44922</v>
      </c>
      <c r="I2183" s="41">
        <f>Table16[[#This Row],[Fecha 
de 
expedición]]+1461</f>
        <v>46383</v>
      </c>
      <c r="J2183" s="228" t="str">
        <f t="shared" ca="1" si="103"/>
        <v>si</v>
      </c>
      <c r="K2183" s="8" t="str">
        <f t="shared" ca="1" si="105"/>
        <v/>
      </c>
      <c r="L2183" s="8"/>
      <c r="M2183" s="8" t="str">
        <f t="shared" ca="1" si="104"/>
        <v>no</v>
      </c>
    </row>
    <row r="2184" spans="1:13" x14ac:dyDescent="0.3">
      <c r="A2184" s="213" t="s">
        <v>8773</v>
      </c>
      <c r="B2184" s="226" t="s">
        <v>44</v>
      </c>
      <c r="C2184" s="227" t="s">
        <v>8774</v>
      </c>
      <c r="D2184" s="214" t="s">
        <v>57</v>
      </c>
      <c r="E2184" s="178" t="s">
        <v>8775</v>
      </c>
      <c r="F2184" s="45" t="s">
        <v>119</v>
      </c>
      <c r="G2184" s="46" t="s">
        <v>8776</v>
      </c>
      <c r="H2184" s="211">
        <v>44922</v>
      </c>
      <c r="I2184" s="41">
        <f>Table16[[#This Row],[Fecha 
de 
expedición]]+1461</f>
        <v>46383</v>
      </c>
      <c r="J2184" s="228" t="str">
        <f t="shared" ca="1" si="103"/>
        <v>si</v>
      </c>
      <c r="K2184" s="8" t="str">
        <f t="shared" ca="1" si="105"/>
        <v/>
      </c>
      <c r="L2184" s="8"/>
      <c r="M2184" s="8" t="str">
        <f t="shared" ca="1" si="104"/>
        <v>no</v>
      </c>
    </row>
    <row r="2185" spans="1:13" x14ac:dyDescent="0.3">
      <c r="A2185" s="213" t="s">
        <v>8777</v>
      </c>
      <c r="B2185" s="226" t="s">
        <v>44</v>
      </c>
      <c r="C2185" s="227" t="s">
        <v>8778</v>
      </c>
      <c r="D2185" s="214" t="s">
        <v>46</v>
      </c>
      <c r="E2185" s="178" t="s">
        <v>8779</v>
      </c>
      <c r="F2185" s="45" t="s">
        <v>155</v>
      </c>
      <c r="G2185" s="46" t="s">
        <v>8780</v>
      </c>
      <c r="H2185" s="211">
        <v>44922</v>
      </c>
      <c r="I2185" s="41">
        <f>Table16[[#This Row],[Fecha 
de 
expedición]]+1461</f>
        <v>46383</v>
      </c>
      <c r="J2185" s="228" t="str">
        <f t="shared" ca="1" si="103"/>
        <v>si</v>
      </c>
      <c r="K2185" s="8" t="str">
        <f t="shared" ca="1" si="105"/>
        <v/>
      </c>
      <c r="L2185" s="8"/>
      <c r="M2185" s="8" t="str">
        <f t="shared" ca="1" si="104"/>
        <v>no</v>
      </c>
    </row>
    <row r="2186" spans="1:13" x14ac:dyDescent="0.3">
      <c r="A2186" s="213" t="s">
        <v>8781</v>
      </c>
      <c r="B2186" s="226" t="s">
        <v>44</v>
      </c>
      <c r="C2186" s="227" t="s">
        <v>8782</v>
      </c>
      <c r="D2186" s="214" t="s">
        <v>57</v>
      </c>
      <c r="E2186" s="178" t="s">
        <v>8783</v>
      </c>
      <c r="F2186" s="45" t="s">
        <v>262</v>
      </c>
      <c r="G2186" s="46" t="s">
        <v>8784</v>
      </c>
      <c r="H2186" s="211">
        <v>44922</v>
      </c>
      <c r="I2186" s="41">
        <f>Table16[[#This Row],[Fecha 
de 
expedición]]+1461</f>
        <v>46383</v>
      </c>
      <c r="J2186" s="228" t="str">
        <f t="shared" ca="1" si="103"/>
        <v>si</v>
      </c>
      <c r="K2186" s="8" t="str">
        <f t="shared" ca="1" si="105"/>
        <v/>
      </c>
      <c r="L2186" s="8"/>
      <c r="M2186" s="8" t="str">
        <f t="shared" ca="1" si="104"/>
        <v>no</v>
      </c>
    </row>
    <row r="2187" spans="1:13" x14ac:dyDescent="0.3">
      <c r="A2187" s="213" t="s">
        <v>8785</v>
      </c>
      <c r="B2187" s="226" t="s">
        <v>44</v>
      </c>
      <c r="C2187" s="227" t="s">
        <v>8786</v>
      </c>
      <c r="D2187" s="214" t="s">
        <v>57</v>
      </c>
      <c r="E2187" s="178" t="s">
        <v>8787</v>
      </c>
      <c r="F2187" s="45" t="s">
        <v>267</v>
      </c>
      <c r="G2187" s="46" t="s">
        <v>8788</v>
      </c>
      <c r="H2187" s="211">
        <v>44922</v>
      </c>
      <c r="I2187" s="41">
        <f>Table16[[#This Row],[Fecha 
de 
expedición]]+1461</f>
        <v>46383</v>
      </c>
      <c r="J2187" s="228" t="str">
        <f t="shared" ca="1" si="103"/>
        <v>si</v>
      </c>
      <c r="K2187" s="8" t="str">
        <f t="shared" ca="1" si="105"/>
        <v/>
      </c>
      <c r="L2187" s="8"/>
      <c r="M2187" s="8" t="str">
        <f t="shared" ca="1" si="104"/>
        <v>no</v>
      </c>
    </row>
    <row r="2188" spans="1:13" x14ac:dyDescent="0.3">
      <c r="A2188" s="213" t="s">
        <v>8789</v>
      </c>
      <c r="B2188" s="226" t="s">
        <v>44</v>
      </c>
      <c r="C2188" s="227" t="s">
        <v>8790</v>
      </c>
      <c r="D2188" s="214" t="s">
        <v>57</v>
      </c>
      <c r="E2188" s="178" t="s">
        <v>8791</v>
      </c>
      <c r="F2188" s="45" t="s">
        <v>4080</v>
      </c>
      <c r="G2188" s="46" t="s">
        <v>8792</v>
      </c>
      <c r="H2188" s="211">
        <v>44922</v>
      </c>
      <c r="I2188" s="41">
        <f>Table16[[#This Row],[Fecha 
de 
expedición]]+1461</f>
        <v>46383</v>
      </c>
      <c r="J2188" s="228" t="str">
        <f t="shared" ca="1" si="103"/>
        <v>si</v>
      </c>
      <c r="K2188" s="8" t="str">
        <f t="shared" ca="1" si="105"/>
        <v/>
      </c>
      <c r="L2188" s="8"/>
      <c r="M2188" s="8" t="str">
        <f t="shared" ca="1" si="104"/>
        <v>no</v>
      </c>
    </row>
    <row r="2189" spans="1:13" x14ac:dyDescent="0.3">
      <c r="A2189" s="213" t="s">
        <v>8793</v>
      </c>
      <c r="B2189" s="226" t="s">
        <v>44</v>
      </c>
      <c r="C2189" s="227" t="s">
        <v>8794</v>
      </c>
      <c r="D2189" s="214" t="s">
        <v>57</v>
      </c>
      <c r="E2189" s="178" t="s">
        <v>8795</v>
      </c>
      <c r="F2189" s="45" t="s">
        <v>69</v>
      </c>
      <c r="G2189" s="46" t="s">
        <v>8796</v>
      </c>
      <c r="H2189" s="211">
        <v>44922</v>
      </c>
      <c r="I2189" s="41">
        <f>Table16[[#This Row],[Fecha 
de 
expedición]]+1461</f>
        <v>46383</v>
      </c>
      <c r="J2189" s="228" t="str">
        <f t="shared" ca="1" si="103"/>
        <v>si</v>
      </c>
      <c r="K2189" s="8" t="str">
        <f t="shared" ca="1" si="105"/>
        <v/>
      </c>
      <c r="L2189" s="8"/>
      <c r="M2189" s="8" t="str">
        <f t="shared" ca="1" si="104"/>
        <v>no</v>
      </c>
    </row>
    <row r="2190" spans="1:13" x14ac:dyDescent="0.3">
      <c r="A2190" s="213" t="s">
        <v>8797</v>
      </c>
      <c r="B2190" s="226" t="s">
        <v>44</v>
      </c>
      <c r="C2190" s="227" t="s">
        <v>8798</v>
      </c>
      <c r="D2190" s="214" t="s">
        <v>57</v>
      </c>
      <c r="E2190" s="178" t="s">
        <v>8799</v>
      </c>
      <c r="F2190" s="45" t="s">
        <v>84</v>
      </c>
      <c r="G2190" s="46" t="s">
        <v>8800</v>
      </c>
      <c r="H2190" s="211">
        <v>44922</v>
      </c>
      <c r="I2190" s="41">
        <f>Table16[[#This Row],[Fecha 
de 
expedición]]+1461</f>
        <v>46383</v>
      </c>
      <c r="J2190" s="228" t="str">
        <f t="shared" ca="1" si="103"/>
        <v>si</v>
      </c>
      <c r="K2190" s="8" t="str">
        <f t="shared" ca="1" si="105"/>
        <v/>
      </c>
      <c r="L2190" s="8"/>
      <c r="M2190" s="8" t="str">
        <f t="shared" ca="1" si="104"/>
        <v>no</v>
      </c>
    </row>
    <row r="2191" spans="1:13" x14ac:dyDescent="0.3">
      <c r="A2191" s="213" t="s">
        <v>8801</v>
      </c>
      <c r="B2191" s="226" t="s">
        <v>44</v>
      </c>
      <c r="C2191" s="227" t="s">
        <v>8802</v>
      </c>
      <c r="D2191" s="214" t="s">
        <v>57</v>
      </c>
      <c r="E2191" s="178" t="s">
        <v>8803</v>
      </c>
      <c r="F2191" s="45" t="s">
        <v>1349</v>
      </c>
      <c r="G2191" s="46" t="s">
        <v>8804</v>
      </c>
      <c r="H2191" s="211">
        <v>44922</v>
      </c>
      <c r="I2191" s="41">
        <f>Table16[[#This Row],[Fecha 
de 
expedición]]+1461</f>
        <v>46383</v>
      </c>
      <c r="J2191" s="228" t="str">
        <f t="shared" ca="1" si="103"/>
        <v>si</v>
      </c>
      <c r="K2191" s="8" t="str">
        <f t="shared" ca="1" si="105"/>
        <v/>
      </c>
      <c r="L2191" s="8"/>
      <c r="M2191" s="8" t="str">
        <f t="shared" ca="1" si="104"/>
        <v>no</v>
      </c>
    </row>
    <row r="2192" spans="1:13" x14ac:dyDescent="0.3">
      <c r="A2192" s="213" t="s">
        <v>8805</v>
      </c>
      <c r="B2192" s="226" t="s">
        <v>44</v>
      </c>
      <c r="C2192" s="227" t="s">
        <v>8806</v>
      </c>
      <c r="D2192" s="214" t="s">
        <v>57</v>
      </c>
      <c r="E2192" s="178" t="s">
        <v>8807</v>
      </c>
      <c r="F2192" s="45" t="s">
        <v>1349</v>
      </c>
      <c r="G2192" s="46" t="s">
        <v>8808</v>
      </c>
      <c r="H2192" s="211">
        <v>44922</v>
      </c>
      <c r="I2192" s="41">
        <f>Table16[[#This Row],[Fecha 
de 
expedición]]+1461</f>
        <v>46383</v>
      </c>
      <c r="J2192" s="228" t="str">
        <f t="shared" ca="1" si="103"/>
        <v>si</v>
      </c>
      <c r="K2192" s="8" t="str">
        <f t="shared" ca="1" si="105"/>
        <v/>
      </c>
      <c r="L2192" s="8"/>
      <c r="M2192" s="8" t="str">
        <f t="shared" ca="1" si="104"/>
        <v>no</v>
      </c>
    </row>
    <row r="2193" spans="1:13" x14ac:dyDescent="0.3">
      <c r="A2193" s="213" t="s">
        <v>8809</v>
      </c>
      <c r="B2193" s="226" t="s">
        <v>44</v>
      </c>
      <c r="C2193" s="227" t="s">
        <v>8810</v>
      </c>
      <c r="D2193" s="214" t="s">
        <v>57</v>
      </c>
      <c r="E2193" s="178" t="s">
        <v>8811</v>
      </c>
      <c r="F2193" s="45" t="s">
        <v>1349</v>
      </c>
      <c r="G2193" s="46" t="s">
        <v>8812</v>
      </c>
      <c r="H2193" s="211">
        <v>44922</v>
      </c>
      <c r="I2193" s="41">
        <f>Table16[[#This Row],[Fecha 
de 
expedición]]+1461</f>
        <v>46383</v>
      </c>
      <c r="J2193" s="228" t="str">
        <f t="shared" ref="J2193:J2208" ca="1" si="106">IF(I2193&gt;=TODAY(),"si","no")</f>
        <v>si</v>
      </c>
      <c r="K2193" s="8" t="str">
        <f t="shared" ca="1" si="105"/>
        <v/>
      </c>
      <c r="L2193" s="8"/>
      <c r="M2193" s="8" t="str">
        <f t="shared" ref="M2193:M2208" ca="1" si="107">IF(AND(J2193="no",$B$10="si"),"si","no")</f>
        <v>no</v>
      </c>
    </row>
    <row r="2194" spans="1:13" x14ac:dyDescent="0.3">
      <c r="A2194" s="213" t="s">
        <v>8813</v>
      </c>
      <c r="B2194" s="226" t="s">
        <v>44</v>
      </c>
      <c r="C2194" s="227" t="s">
        <v>8814</v>
      </c>
      <c r="D2194" s="214" t="s">
        <v>57</v>
      </c>
      <c r="E2194" s="178" t="s">
        <v>8815</v>
      </c>
      <c r="F2194" s="45" t="s">
        <v>119</v>
      </c>
      <c r="G2194" s="46" t="s">
        <v>8816</v>
      </c>
      <c r="H2194" s="211">
        <v>44922</v>
      </c>
      <c r="I2194" s="41">
        <f>Table16[[#This Row],[Fecha 
de 
expedición]]+1461</f>
        <v>46383</v>
      </c>
      <c r="J2194" s="228" t="str">
        <f t="shared" ca="1" si="106"/>
        <v>si</v>
      </c>
      <c r="K2194" s="8" t="str">
        <f t="shared" ca="1" si="105"/>
        <v/>
      </c>
      <c r="L2194" s="8"/>
      <c r="M2194" s="8" t="str">
        <f t="shared" ca="1" si="107"/>
        <v>no</v>
      </c>
    </row>
    <row r="2195" spans="1:13" x14ac:dyDescent="0.3">
      <c r="A2195" s="213" t="s">
        <v>8817</v>
      </c>
      <c r="B2195" s="226" t="s">
        <v>44</v>
      </c>
      <c r="C2195" s="227" t="s">
        <v>8818</v>
      </c>
      <c r="D2195" s="214" t="s">
        <v>57</v>
      </c>
      <c r="E2195" s="178" t="s">
        <v>8819</v>
      </c>
      <c r="F2195" s="45" t="s">
        <v>8820</v>
      </c>
      <c r="G2195" s="46" t="s">
        <v>8821</v>
      </c>
      <c r="H2195" s="211">
        <v>44922</v>
      </c>
      <c r="I2195" s="41">
        <f>Table16[[#This Row],[Fecha 
de 
expedición]]+1461</f>
        <v>46383</v>
      </c>
      <c r="J2195" s="228" t="str">
        <f t="shared" ca="1" si="106"/>
        <v>si</v>
      </c>
      <c r="K2195" s="8" t="str">
        <f t="shared" ca="1" si="105"/>
        <v/>
      </c>
      <c r="L2195" s="8"/>
      <c r="M2195" s="8" t="str">
        <f t="shared" ca="1" si="107"/>
        <v>no</v>
      </c>
    </row>
    <row r="2196" spans="1:13" x14ac:dyDescent="0.3">
      <c r="A2196" s="213" t="s">
        <v>8822</v>
      </c>
      <c r="B2196" s="226" t="s">
        <v>44</v>
      </c>
      <c r="C2196" s="227" t="s">
        <v>8823</v>
      </c>
      <c r="D2196" s="214" t="s">
        <v>57</v>
      </c>
      <c r="E2196" s="178" t="s">
        <v>8824</v>
      </c>
      <c r="F2196" s="45" t="s">
        <v>119</v>
      </c>
      <c r="G2196" s="46" t="s">
        <v>8825</v>
      </c>
      <c r="H2196" s="211">
        <v>44922</v>
      </c>
      <c r="I2196" s="41">
        <f>Table16[[#This Row],[Fecha 
de 
expedición]]+1461</f>
        <v>46383</v>
      </c>
      <c r="J2196" s="228" t="str">
        <f t="shared" ca="1" si="106"/>
        <v>si</v>
      </c>
      <c r="K2196" s="8" t="str">
        <f t="shared" ca="1" si="105"/>
        <v/>
      </c>
      <c r="L2196" s="8"/>
      <c r="M2196" s="8" t="str">
        <f t="shared" ca="1" si="107"/>
        <v>no</v>
      </c>
    </row>
    <row r="2197" spans="1:13" x14ac:dyDescent="0.3">
      <c r="A2197" s="213" t="s">
        <v>8826</v>
      </c>
      <c r="B2197" s="226" t="s">
        <v>44</v>
      </c>
      <c r="C2197" s="227" t="s">
        <v>8827</v>
      </c>
      <c r="D2197" s="214" t="s">
        <v>57</v>
      </c>
      <c r="E2197" s="178" t="s">
        <v>8828</v>
      </c>
      <c r="F2197" s="45" t="s">
        <v>443</v>
      </c>
      <c r="G2197" s="46" t="s">
        <v>8829</v>
      </c>
      <c r="H2197" s="211">
        <v>44922</v>
      </c>
      <c r="I2197" s="41">
        <f>Table16[[#This Row],[Fecha 
de 
expedición]]+1461</f>
        <v>46383</v>
      </c>
      <c r="J2197" s="228" t="str">
        <f t="shared" ca="1" si="106"/>
        <v>si</v>
      </c>
      <c r="K2197" s="8" t="str">
        <f t="shared" ca="1" si="105"/>
        <v/>
      </c>
      <c r="L2197" s="8"/>
      <c r="M2197" s="8" t="str">
        <f t="shared" ca="1" si="107"/>
        <v>no</v>
      </c>
    </row>
    <row r="2198" spans="1:13" x14ac:dyDescent="0.3">
      <c r="A2198" s="213" t="s">
        <v>8830</v>
      </c>
      <c r="B2198" s="226" t="s">
        <v>44</v>
      </c>
      <c r="C2198" s="227" t="s">
        <v>8831</v>
      </c>
      <c r="D2198" s="214" t="s">
        <v>57</v>
      </c>
      <c r="E2198" s="178" t="s">
        <v>8832</v>
      </c>
      <c r="F2198" s="45" t="s">
        <v>704</v>
      </c>
      <c r="G2198" s="46" t="s">
        <v>8833</v>
      </c>
      <c r="H2198" s="211">
        <v>44923</v>
      </c>
      <c r="I2198" s="41">
        <f>Table16[[#This Row],[Fecha 
de 
expedición]]+1461</f>
        <v>46384</v>
      </c>
      <c r="J2198" s="228" t="str">
        <f t="shared" ca="1" si="106"/>
        <v>si</v>
      </c>
      <c r="K2198" s="8" t="str">
        <f t="shared" ca="1" si="105"/>
        <v/>
      </c>
      <c r="L2198" s="8"/>
      <c r="M2198" s="8" t="str">
        <f t="shared" ca="1" si="107"/>
        <v>no</v>
      </c>
    </row>
    <row r="2199" spans="1:13" x14ac:dyDescent="0.3">
      <c r="A2199" s="213" t="s">
        <v>8834</v>
      </c>
      <c r="B2199" s="226" t="s">
        <v>44</v>
      </c>
      <c r="C2199" s="227" t="s">
        <v>8835</v>
      </c>
      <c r="D2199" s="214" t="s">
        <v>57</v>
      </c>
      <c r="E2199" s="178" t="s">
        <v>8836</v>
      </c>
      <c r="F2199" s="45" t="s">
        <v>69</v>
      </c>
      <c r="G2199" s="46" t="s">
        <v>8837</v>
      </c>
      <c r="H2199" s="211">
        <v>44923</v>
      </c>
      <c r="I2199" s="41">
        <f>Table16[[#This Row],[Fecha 
de 
expedición]]+1461</f>
        <v>46384</v>
      </c>
      <c r="J2199" s="228" t="str">
        <f t="shared" ca="1" si="106"/>
        <v>si</v>
      </c>
      <c r="K2199" s="8" t="str">
        <f t="shared" ca="1" si="105"/>
        <v/>
      </c>
      <c r="L2199" s="8"/>
      <c r="M2199" s="8" t="str">
        <f t="shared" ca="1" si="107"/>
        <v>no</v>
      </c>
    </row>
    <row r="2200" spans="1:13" x14ac:dyDescent="0.3">
      <c r="A2200" s="213" t="s">
        <v>8838</v>
      </c>
      <c r="B2200" s="226" t="s">
        <v>44</v>
      </c>
      <c r="C2200" s="227" t="s">
        <v>8839</v>
      </c>
      <c r="D2200" s="214" t="s">
        <v>57</v>
      </c>
      <c r="E2200" s="178" t="s">
        <v>8840</v>
      </c>
      <c r="F2200" s="45" t="s">
        <v>53</v>
      </c>
      <c r="G2200" s="46" t="s">
        <v>8841</v>
      </c>
      <c r="H2200" s="211">
        <v>44923</v>
      </c>
      <c r="I2200" s="41">
        <f>Table16[[#This Row],[Fecha 
de 
expedición]]+1461</f>
        <v>46384</v>
      </c>
      <c r="J2200" s="228" t="str">
        <f t="shared" ca="1" si="106"/>
        <v>si</v>
      </c>
      <c r="K2200" s="8" t="str">
        <f t="shared" ca="1" si="105"/>
        <v/>
      </c>
      <c r="L2200" s="8"/>
      <c r="M2200" s="8" t="str">
        <f t="shared" ca="1" si="107"/>
        <v>no</v>
      </c>
    </row>
    <row r="2201" spans="1:13" x14ac:dyDescent="0.3">
      <c r="A2201" s="213" t="s">
        <v>8842</v>
      </c>
      <c r="B2201" s="226" t="s">
        <v>44</v>
      </c>
      <c r="C2201" s="227" t="s">
        <v>8843</v>
      </c>
      <c r="D2201" s="214" t="s">
        <v>57</v>
      </c>
      <c r="E2201" s="178" t="s">
        <v>8844</v>
      </c>
      <c r="F2201" s="45" t="s">
        <v>8845</v>
      </c>
      <c r="G2201" s="46" t="s">
        <v>8846</v>
      </c>
      <c r="H2201" s="211">
        <v>44923</v>
      </c>
      <c r="I2201" s="41">
        <f>Table16[[#This Row],[Fecha 
de 
expedición]]+1461</f>
        <v>46384</v>
      </c>
      <c r="J2201" s="228" t="str">
        <f t="shared" ca="1" si="106"/>
        <v>si</v>
      </c>
      <c r="K2201" s="8" t="str">
        <f t="shared" ca="1" si="105"/>
        <v/>
      </c>
      <c r="L2201" s="8"/>
      <c r="M2201" s="8" t="str">
        <f t="shared" ca="1" si="107"/>
        <v>no</v>
      </c>
    </row>
    <row r="2202" spans="1:13" x14ac:dyDescent="0.3">
      <c r="A2202" s="213" t="s">
        <v>8847</v>
      </c>
      <c r="B2202" s="226" t="s">
        <v>44</v>
      </c>
      <c r="C2202" s="227" t="s">
        <v>8848</v>
      </c>
      <c r="D2202" s="214" t="s">
        <v>57</v>
      </c>
      <c r="E2202" s="178" t="s">
        <v>8849</v>
      </c>
      <c r="F2202" s="45" t="s">
        <v>74</v>
      </c>
      <c r="G2202" s="46" t="s">
        <v>8850</v>
      </c>
      <c r="H2202" s="211">
        <v>44923</v>
      </c>
      <c r="I2202" s="41">
        <f>Table16[[#This Row],[Fecha 
de 
expedición]]+1461</f>
        <v>46384</v>
      </c>
      <c r="J2202" s="228" t="str">
        <f t="shared" ca="1" si="106"/>
        <v>si</v>
      </c>
      <c r="K2202" s="8" t="str">
        <f t="shared" ca="1" si="105"/>
        <v/>
      </c>
      <c r="L2202" s="8"/>
      <c r="M2202" s="8" t="str">
        <f t="shared" ca="1" si="107"/>
        <v>no</v>
      </c>
    </row>
    <row r="2203" spans="1:13" x14ac:dyDescent="0.3">
      <c r="A2203" s="213" t="s">
        <v>8851</v>
      </c>
      <c r="B2203" s="226" t="s">
        <v>44</v>
      </c>
      <c r="C2203" s="227" t="s">
        <v>8852</v>
      </c>
      <c r="D2203" s="214" t="s">
        <v>57</v>
      </c>
      <c r="E2203" s="178" t="s">
        <v>8853</v>
      </c>
      <c r="F2203" s="45" t="s">
        <v>262</v>
      </c>
      <c r="G2203" s="46" t="s">
        <v>8854</v>
      </c>
      <c r="H2203" s="211">
        <v>44923</v>
      </c>
      <c r="I2203" s="41">
        <f>Table16[[#This Row],[Fecha 
de 
expedición]]+1461</f>
        <v>46384</v>
      </c>
      <c r="J2203" s="228" t="str">
        <f t="shared" ca="1" si="106"/>
        <v>si</v>
      </c>
      <c r="K2203" s="8" t="str">
        <f t="shared" ca="1" si="105"/>
        <v/>
      </c>
      <c r="L2203" s="8"/>
      <c r="M2203" s="8" t="str">
        <f t="shared" ca="1" si="107"/>
        <v>no</v>
      </c>
    </row>
    <row r="2204" spans="1:13" x14ac:dyDescent="0.3">
      <c r="A2204" s="213" t="s">
        <v>8855</v>
      </c>
      <c r="B2204" s="226" t="s">
        <v>44</v>
      </c>
      <c r="C2204" s="227" t="s">
        <v>8856</v>
      </c>
      <c r="D2204" s="214" t="s">
        <v>57</v>
      </c>
      <c r="E2204" s="178" t="s">
        <v>8857</v>
      </c>
      <c r="F2204" s="45" t="s">
        <v>119</v>
      </c>
      <c r="G2204" s="46" t="s">
        <v>8858</v>
      </c>
      <c r="H2204" s="211">
        <v>44923</v>
      </c>
      <c r="I2204" s="41">
        <f>Table16[[#This Row],[Fecha 
de 
expedición]]+1461</f>
        <v>46384</v>
      </c>
      <c r="J2204" s="228" t="str">
        <f t="shared" ca="1" si="106"/>
        <v>si</v>
      </c>
      <c r="K2204" s="8" t="str">
        <f t="shared" ca="1" si="105"/>
        <v/>
      </c>
      <c r="L2204" s="8"/>
      <c r="M2204" s="8" t="str">
        <f t="shared" ca="1" si="107"/>
        <v>no</v>
      </c>
    </row>
    <row r="2205" spans="1:13" x14ac:dyDescent="0.3">
      <c r="A2205" s="213" t="s">
        <v>8859</v>
      </c>
      <c r="B2205" s="226" t="s">
        <v>44</v>
      </c>
      <c r="C2205" s="227" t="s">
        <v>8860</v>
      </c>
      <c r="D2205" s="214" t="s">
        <v>57</v>
      </c>
      <c r="E2205" s="178" t="s">
        <v>8861</v>
      </c>
      <c r="F2205" s="45" t="s">
        <v>892</v>
      </c>
      <c r="G2205" s="46" t="s">
        <v>8862</v>
      </c>
      <c r="H2205" s="211">
        <v>44923</v>
      </c>
      <c r="I2205" s="41">
        <f>Table16[[#This Row],[Fecha 
de 
expedición]]+1461</f>
        <v>46384</v>
      </c>
      <c r="J2205" s="228" t="str">
        <f t="shared" ca="1" si="106"/>
        <v>si</v>
      </c>
      <c r="K2205" s="8" t="str">
        <f t="shared" ca="1" si="105"/>
        <v/>
      </c>
      <c r="L2205" s="8"/>
      <c r="M2205" s="8" t="str">
        <f t="shared" ca="1" si="107"/>
        <v>no</v>
      </c>
    </row>
    <row r="2206" spans="1:13" x14ac:dyDescent="0.3">
      <c r="A2206" s="213" t="s">
        <v>8863</v>
      </c>
      <c r="B2206" s="226" t="s">
        <v>44</v>
      </c>
      <c r="C2206" s="227" t="s">
        <v>8864</v>
      </c>
      <c r="D2206" s="214" t="s">
        <v>57</v>
      </c>
      <c r="E2206" s="178" t="s">
        <v>8865</v>
      </c>
      <c r="F2206" s="45" t="s">
        <v>8866</v>
      </c>
      <c r="G2206" s="46" t="s">
        <v>8867</v>
      </c>
      <c r="H2206" s="211">
        <v>44923</v>
      </c>
      <c r="I2206" s="41">
        <f>Table16[[#This Row],[Fecha 
de 
expedición]]+1461</f>
        <v>46384</v>
      </c>
      <c r="J2206" s="228" t="str">
        <f t="shared" ca="1" si="106"/>
        <v>si</v>
      </c>
      <c r="K2206" s="8" t="str">
        <f t="shared" ca="1" si="105"/>
        <v/>
      </c>
      <c r="L2206" s="8"/>
      <c r="M2206" s="8" t="str">
        <f t="shared" ca="1" si="107"/>
        <v>no</v>
      </c>
    </row>
    <row r="2207" spans="1:13" x14ac:dyDescent="0.3">
      <c r="A2207" s="213" t="s">
        <v>8868</v>
      </c>
      <c r="B2207" s="226" t="s">
        <v>44</v>
      </c>
      <c r="C2207" s="227" t="s">
        <v>8869</v>
      </c>
      <c r="D2207" s="214" t="s">
        <v>57</v>
      </c>
      <c r="E2207" s="178" t="s">
        <v>8870</v>
      </c>
      <c r="F2207" s="45" t="s">
        <v>416</v>
      </c>
      <c r="G2207" s="46" t="s">
        <v>8871</v>
      </c>
      <c r="H2207" s="211">
        <v>44923</v>
      </c>
      <c r="I2207" s="41">
        <f>Table16[[#This Row],[Fecha 
de 
expedición]]+1461</f>
        <v>46384</v>
      </c>
      <c r="J2207" s="228" t="str">
        <f t="shared" ca="1" si="106"/>
        <v>si</v>
      </c>
      <c r="K2207" s="8" t="str">
        <f t="shared" ca="1" si="105"/>
        <v/>
      </c>
      <c r="L2207" s="8"/>
      <c r="M2207" s="8" t="str">
        <f t="shared" ca="1" si="107"/>
        <v>no</v>
      </c>
    </row>
    <row r="2208" spans="1:13" ht="15" thickBot="1" x14ac:dyDescent="0.35">
      <c r="A2208" s="205"/>
      <c r="B2208" s="229"/>
      <c r="C2208" s="230"/>
      <c r="D2208" s="231"/>
      <c r="E2208" s="242"/>
      <c r="F2208" s="132"/>
      <c r="G2208" s="137"/>
      <c r="H2208" s="209"/>
      <c r="I2208" s="210"/>
      <c r="J2208" s="245" t="str">
        <f t="shared" ca="1" si="106"/>
        <v>no</v>
      </c>
      <c r="K2208" s="8" t="str">
        <f t="shared" ca="1" si="105"/>
        <v/>
      </c>
      <c r="L2208" s="8"/>
      <c r="M2208" s="8" t="str">
        <f t="shared" ca="1" si="107"/>
        <v>si</v>
      </c>
    </row>
  </sheetData>
  <sheetProtection sheet="1" objects="1" scenarios="1" selectLockedCells="1" autoFilter="0" pivotTables="0" selectUnlockedCells="1"/>
  <mergeCells count="4">
    <mergeCell ref="A1:M1"/>
    <mergeCell ref="A2:M2"/>
    <mergeCell ref="F5:R5"/>
    <mergeCell ref="B15:C15"/>
  </mergeCells>
  <conditionalFormatting sqref="A17:A1660">
    <cfRule type="expression" dxfId="3" priority="1">
      <formula>K17="Debe renovar licencia luego de curso de 8 horas"</formula>
    </cfRule>
    <cfRule type="expression" dxfId="2" priority="2">
      <formula>M17="si"</formula>
    </cfRule>
  </conditionalFormatting>
  <conditionalFormatting sqref="A1668:A2062">
    <cfRule type="expression" dxfId="1" priority="3">
      <formula>K1668="Debe renovar licencia luego de curso de 8 horas"</formula>
    </cfRule>
    <cfRule type="expression" dxfId="0" priority="4">
      <formula>M1668="si"</formula>
    </cfRule>
  </conditionalFormatting>
  <pageMargins left="0.7" right="0.7" top="0.75" bottom="0.75" header="0.3" footer="0.3"/>
  <pageSetup paperSize="5" scale="87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5" ma:contentTypeDescription="Create a new document." ma:contentTypeScope="" ma:versionID="cbe4fa449361db76febb232dd965147d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24c63faa8809cb3d00b45521a0ea36f2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ea6a792-ef83-4575-af34-288d3fd4cb51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SharedWithUsers xmlns="2e0f9a37-d5d4-403e-a0de-8e0e72481b0e">
      <UserInfo>
        <DisplayName/>
        <AccountId xsi:nil="true"/>
        <AccountType/>
      </UserInfo>
    </SharedWithUsers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3ECDDC-E07A-4329-88CE-37D4F3C5608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2726F9E-A4AD-460B-B0DB-A71F76AE15A6}"/>
</file>

<file path=customXml/itemProps3.xml><?xml version="1.0" encoding="utf-8"?>
<ds:datastoreItem xmlns:ds="http://schemas.openxmlformats.org/officeDocument/2006/customXml" ds:itemID="{9D4D2A27-ABB1-44D1-A2DC-11BC3ABB728A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eeb76fb-7437-4802-9fdf-5b863b9de11e"/>
    <ds:schemaRef ds:uri="abac8957-4091-479f-b604-ec6650e4ab08"/>
  </ds:schemaRefs>
</ds:datastoreItem>
</file>

<file path=customXml/itemProps4.xml><?xml version="1.0" encoding="utf-8"?>
<ds:datastoreItem xmlns:ds="http://schemas.openxmlformats.org/officeDocument/2006/customXml" ds:itemID="{98DF673E-4D5A-4A38-BCC2-8478C4CCD8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2023</vt:lpstr>
      <vt:lpstr>LISTA INSTALADORES PV 2021</vt:lpstr>
      <vt:lpstr>Sheet2</vt:lpstr>
      <vt:lpstr>INSTALADORES PV 2022</vt:lpstr>
      <vt:lpstr>'2023'!Print_Area</vt:lpstr>
      <vt:lpstr>'INSTALADORES PV 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Berríos Portela</dc:creator>
  <cp:keywords/>
  <dc:description/>
  <cp:lastModifiedBy>Gerardo Rodríguez Domínguez</cp:lastModifiedBy>
  <cp:revision/>
  <dcterms:created xsi:type="dcterms:W3CDTF">2021-05-13T17:01:30Z</dcterms:created>
  <dcterms:modified xsi:type="dcterms:W3CDTF">2023-08-27T19:34:59Z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0x0101004517D3EE593A8A4D9AAE3F2AD010A0BC</vt:lpwstr>
  </property>
  <property fmtid="{D5CDD505-2E9C-101B-9397-08002B2CF9AE}" pid="4" name="ComplianceAssetId">
    <vt:lpwstr/>
  </property>
  <property fmtid="{D5CDD505-2E9C-101B-9397-08002B2CF9AE}" pid="5" name="_dlc_DocIdItemGuid">
    <vt:lpwstr>e2af5e53-e97f-4371-8eaa-e424f33f22ff</vt:lpwstr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