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JR\Formularios\NUEVA NUMERACIÓN A PARTIR 26-ENE-24\JR-058  -  Certificación de Deuda por Cobro Indebido de Pensión\"/>
    </mc:Choice>
  </mc:AlternateContent>
  <xr:revisionPtr revIDLastSave="0" documentId="8_{BD8B81E4-0DDF-4E33-9ABA-D542FB544CB8}" xr6:coauthVersionLast="47" xr6:coauthVersionMax="47" xr10:uidLastSave="{00000000-0000-0000-0000-000000000000}"/>
  <bookViews>
    <workbookView xWindow="28680" yWindow="-120" windowWidth="29040" windowHeight="15720" xr2:uid="{80C4946A-73BF-49A9-B5EF-69AB1BA360C8}"/>
  </bookViews>
  <sheets>
    <sheet name="Comp. Deuda Fallecidos" sheetId="1" r:id="rId1"/>
    <sheet name="Comp. Deuda Otros" sheetId="3" state="hidden" r:id="rId2"/>
    <sheet name="Sheet1 (2)" sheetId="2" state="hidden" r:id="rId3"/>
  </sheets>
  <definedNames>
    <definedName name="_xlnm.Print_Area" localSheetId="0">'Comp. Deuda Fallecidos'!$A$1:$K$62</definedName>
    <definedName name="_xlnm.Print_Area" localSheetId="1">'Comp. Deuda Otros'!$A$1:$K$60</definedName>
    <definedName name="_xlnm.Print_Area" localSheetId="2">'Sheet1 (2)'!$A$1:$J$54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  <c r="M39" i="1" s="1"/>
  <c r="G30" i="1"/>
  <c r="G36" i="1" s="1"/>
  <c r="G29" i="3"/>
  <c r="J29" i="3"/>
  <c r="N22" i="3"/>
  <c r="Q27" i="3"/>
  <c r="Q26" i="3"/>
  <c r="Q25" i="3"/>
  <c r="P27" i="3"/>
  <c r="P26" i="3"/>
  <c r="P25" i="3"/>
  <c r="M25" i="3"/>
  <c r="M24" i="3"/>
  <c r="N24" i="3"/>
  <c r="N26" i="3" s="1"/>
  <c r="M22" i="3"/>
  <c r="M23" i="1"/>
  <c r="M21" i="1"/>
  <c r="N23" i="1"/>
  <c r="N25" i="1" s="1"/>
  <c r="P25" i="1" s="1"/>
  <c r="N25" i="3" l="1"/>
  <c r="Q25" i="1"/>
  <c r="G31" i="3"/>
  <c r="G37" i="3" s="1"/>
  <c r="L12" i="3"/>
  <c r="N10" i="3"/>
  <c r="L10" i="3"/>
  <c r="M19" i="1"/>
  <c r="J28" i="1" s="1"/>
  <c r="J41" i="1" s="1"/>
  <c r="N11" i="1"/>
  <c r="L11" i="1"/>
  <c r="L13" i="1"/>
  <c r="F35" i="2"/>
  <c r="L17" i="2"/>
  <c r="M17" i="2" s="1"/>
  <c r="F25" i="2" s="1"/>
  <c r="E15" i="2"/>
  <c r="K13" i="2"/>
  <c r="I13" i="2"/>
  <c r="M11" i="2"/>
  <c r="K11" i="2"/>
  <c r="G28" i="1" l="1"/>
  <c r="G43" i="1" s="1"/>
  <c r="M36" i="1"/>
  <c r="M41" i="1" s="1"/>
  <c r="O22" i="3"/>
  <c r="N24" i="1"/>
  <c r="P24" i="1" s="1"/>
  <c r="N12" i="3"/>
  <c r="N13" i="1"/>
  <c r="M13" i="2"/>
  <c r="L23" i="2" s="1"/>
  <c r="F23" i="2" s="1"/>
  <c r="G39" i="2" s="1"/>
  <c r="G41" i="1" l="1"/>
  <c r="M24" i="1"/>
  <c r="Q24" i="1"/>
  <c r="Q26" i="1" s="1"/>
  <c r="O21" i="1" s="1"/>
  <c r="P26" i="1"/>
  <c r="N21" i="1" s="1"/>
  <c r="G41" i="3"/>
  <c r="F27" i="2"/>
  <c r="G37" i="2" s="1"/>
  <c r="J41" i="3" l="1"/>
</calcChain>
</file>

<file path=xl/sharedStrings.xml><?xml version="1.0" encoding="utf-8"?>
<sst xmlns="http://schemas.openxmlformats.org/spreadsheetml/2006/main" count="130" uniqueCount="69">
  <si>
    <t>Información General</t>
  </si>
  <si>
    <t>CERTIFICACION DE DEUDA POR PAGO INDEBIDO DE PENSIÓN</t>
  </si>
  <si>
    <t>Nombre del Pensionado ó Beneficiario:</t>
  </si>
  <si>
    <t xml:space="preserve">Núm. De Seguro Social: </t>
  </si>
  <si>
    <t>Fecha de Fallecimiento:</t>
  </si>
  <si>
    <t>(mm/dd/yyyy)</t>
  </si>
  <si>
    <t>Información para Determinar si hay Deuda</t>
  </si>
  <si>
    <t>Ley de Pension que le Aplica</t>
  </si>
  <si>
    <t>Pagos Directos Recibidos</t>
  </si>
  <si>
    <t>Núm. de Recibo</t>
  </si>
  <si>
    <t xml:space="preserve">Reversos de Nómina </t>
  </si>
  <si>
    <t>Fecha del Reverso</t>
  </si>
  <si>
    <t>Cantidad Devuelta por Institución Bancaria, si aplica</t>
  </si>
  <si>
    <t>Fecha de Devolución</t>
  </si>
  <si>
    <t>Cantidad de Pago Indebido de Pensión</t>
  </si>
  <si>
    <t xml:space="preserve">     Total de Créditos Recibidos</t>
  </si>
  <si>
    <t xml:space="preserve">     Balance por Desembolsar al Beneficiario</t>
  </si>
  <si>
    <t xml:space="preserve"> Total Adeudado al Sistema</t>
  </si>
  <si>
    <t>(Nómina Especial / Off-cycle)</t>
  </si>
  <si>
    <t>Concepto: Fallecimiento del Pensionado ó el Beneficiario</t>
  </si>
  <si>
    <t>Certificación:</t>
  </si>
  <si>
    <t xml:space="preserve">Yo, </t>
  </si>
  <si>
    <t>certifico que ….</t>
  </si>
  <si>
    <t>Nombre del Analísta</t>
  </si>
  <si>
    <t>Firma</t>
  </si>
  <si>
    <t>Fecha</t>
  </si>
  <si>
    <t>Revisado Por</t>
  </si>
  <si>
    <t>Tipo de Pensionado</t>
  </si>
  <si>
    <t>(día 15 ó 30/31 del mes)</t>
  </si>
  <si>
    <t xml:space="preserve">Monto del Beneficio por Muerte </t>
  </si>
  <si>
    <t>Total Pagado de Pensión</t>
  </si>
  <si>
    <t>Sobrante de Aport.:</t>
  </si>
  <si>
    <t>Rene Ferrer Castro</t>
  </si>
  <si>
    <t>Beneficiario</t>
  </si>
  <si>
    <t>Pensión Mensual - Bruta</t>
  </si>
  <si>
    <t>Pensión Quincenal - Bruta</t>
  </si>
  <si>
    <t>Pensión Quincenal - Neta</t>
  </si>
  <si>
    <t>Pago Indebido de Pension - Bruto</t>
  </si>
  <si>
    <t>Última Quincena que Aplica:</t>
  </si>
  <si>
    <t>Trabajado Por</t>
  </si>
  <si>
    <t>Institución Bancaria:</t>
  </si>
  <si>
    <t>Ruta/Transito:</t>
  </si>
  <si>
    <t># de Cuenta:</t>
  </si>
  <si>
    <t>Última nómina pagada</t>
  </si>
  <si>
    <t>Ley 12 (JRS)</t>
  </si>
  <si>
    <t>Gross</t>
  </si>
  <si>
    <t>Neto</t>
  </si>
  <si>
    <t>Núm. de Recibo:</t>
  </si>
  <si>
    <t>Fecha Devolución:</t>
  </si>
  <si>
    <t>Total de Recobros</t>
  </si>
  <si>
    <t xml:space="preserve">Dirección de la Sucesión: </t>
  </si>
  <si>
    <t>[select]</t>
  </si>
  <si>
    <t>P</t>
  </si>
  <si>
    <t>B</t>
  </si>
  <si>
    <t>Última Nómina Pagada RHUM</t>
  </si>
  <si>
    <t>Bonos</t>
  </si>
  <si>
    <t>Reversos de Nómina (ACH)</t>
  </si>
  <si>
    <t>Fecha de Modificación:</t>
  </si>
  <si>
    <t>Concepto de Modificación</t>
  </si>
  <si>
    <t>Concepto: Modificación de Pensión</t>
  </si>
  <si>
    <t xml:space="preserve">Dirección del Pensionado: </t>
  </si>
  <si>
    <t>I.  Información General</t>
  </si>
  <si>
    <t>II.  Información para Determinar si hay Deuda</t>
  </si>
  <si>
    <t>III. Certificación</t>
  </si>
  <si>
    <t>Quiencena</t>
  </si>
  <si>
    <t>dias</t>
  </si>
  <si>
    <t>Month</t>
  </si>
  <si>
    <t>Tipo de Participantes</t>
  </si>
  <si>
    <t>Nominas a Anular x Recobros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</si>
</sst>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[$-409]d\-mmm\-yyyy;@"/>
    <numFmt numFmtId="166" formatCode="_(* #,##0_);_(* \(#,##0\);_(* &quot;-&quot;??_);_(@_)"/>
    <numFmt numFmtId="167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u/>
      <sz val="11"/>
      <color theme="4" tint="-0.49998474074526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i/>
      <sz val="12"/>
      <color theme="4" tint="-0.499984740745262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3">
    <xf numFmtId="0" fontId="0" fillId="0" borderId="0" xfId="0"/>
    <xf numFmtId="0" fontId="0" fillId="2" borderId="0" xfId="0" applyFill="1"/>
    <xf numFmtId="0" fontId="4" fillId="2" borderId="0" xfId="0" applyFont="1" applyFill="1"/>
    <xf numFmtId="0" fontId="0" fillId="2" borderId="1" xfId="0" applyFill="1" applyBorder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44" fontId="0" fillId="2" borderId="0" xfId="2" applyFont="1" applyFill="1" applyBorder="1"/>
    <xf numFmtId="0" fontId="0" fillId="2" borderId="0" xfId="0" applyFill="1" applyAlignment="1">
      <alignment wrapText="1"/>
    </xf>
    <xf numFmtId="0" fontId="6" fillId="2" borderId="0" xfId="0" applyFont="1" applyFill="1"/>
    <xf numFmtId="0" fontId="0" fillId="2" borderId="0" xfId="0" applyFill="1" applyAlignment="1">
      <alignment horizontal="center"/>
    </xf>
    <xf numFmtId="0" fontId="0" fillId="2" borderId="8" xfId="0" applyFill="1" applyBorder="1"/>
    <xf numFmtId="0" fontId="0" fillId="3" borderId="9" xfId="0" applyFill="1" applyBorder="1"/>
    <xf numFmtId="0" fontId="4" fillId="2" borderId="8" xfId="0" applyFont="1" applyFill="1" applyBorder="1" applyAlignment="1">
      <alignment horizontal="center"/>
    </xf>
    <xf numFmtId="0" fontId="4" fillId="2" borderId="1" xfId="0" applyFont="1" applyFill="1" applyBorder="1"/>
    <xf numFmtId="0" fontId="0" fillId="2" borderId="9" xfId="0" applyFill="1" applyBorder="1"/>
    <xf numFmtId="14" fontId="7" fillId="2" borderId="8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4" fontId="0" fillId="2" borderId="0" xfId="0" applyNumberFormat="1" applyFill="1"/>
    <xf numFmtId="43" fontId="0" fillId="2" borderId="0" xfId="1" applyFont="1" applyFill="1"/>
    <xf numFmtId="0" fontId="9" fillId="2" borderId="7" xfId="0" applyFont="1" applyFill="1" applyBorder="1"/>
    <xf numFmtId="0" fontId="10" fillId="2" borderId="7" xfId="0" applyFont="1" applyFill="1" applyBorder="1"/>
    <xf numFmtId="0" fontId="9" fillId="2" borderId="10" xfId="0" applyFont="1" applyFill="1" applyBorder="1"/>
    <xf numFmtId="0" fontId="9" fillId="2" borderId="0" xfId="0" applyFont="1" applyFill="1"/>
    <xf numFmtId="0" fontId="12" fillId="2" borderId="0" xfId="0" applyFont="1" applyFill="1" applyAlignment="1">
      <alignment horizontal="center"/>
    </xf>
    <xf numFmtId="44" fontId="0" fillId="3" borderId="9" xfId="2" applyFont="1" applyFill="1" applyBorder="1"/>
    <xf numFmtId="0" fontId="11" fillId="2" borderId="0" xfId="0" applyFont="1" applyFill="1" applyAlignment="1">
      <alignment horizontal="center"/>
    </xf>
    <xf numFmtId="0" fontId="13" fillId="2" borderId="0" xfId="0" applyFont="1" applyFill="1" applyAlignment="1">
      <alignment horizontal="left"/>
    </xf>
    <xf numFmtId="0" fontId="4" fillId="4" borderId="0" xfId="0" applyFont="1" applyFill="1"/>
    <xf numFmtId="0" fontId="0" fillId="4" borderId="0" xfId="0" applyFill="1"/>
    <xf numFmtId="0" fontId="0" fillId="4" borderId="8" xfId="0" applyFill="1" applyBorder="1"/>
    <xf numFmtId="44" fontId="8" fillId="2" borderId="11" xfId="2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2" borderId="0" xfId="0" applyFont="1" applyFill="1" applyAlignment="1">
      <alignment horizontal="left" wrapText="1"/>
    </xf>
    <xf numFmtId="44" fontId="0" fillId="3" borderId="1" xfId="2" applyFont="1" applyFill="1" applyBorder="1" applyAlignment="1"/>
    <xf numFmtId="0" fontId="4" fillId="3" borderId="1" xfId="0" applyFont="1" applyFill="1" applyBorder="1"/>
    <xf numFmtId="166" fontId="0" fillId="0" borderId="1" xfId="1" applyNumberFormat="1" applyFont="1" applyFill="1" applyBorder="1" applyAlignment="1">
      <alignment horizontal="center"/>
    </xf>
    <xf numFmtId="0" fontId="0" fillId="2" borderId="0" xfId="0" applyFill="1" applyAlignment="1">
      <alignment horizontal="right"/>
    </xf>
    <xf numFmtId="44" fontId="1" fillId="0" borderId="1" xfId="2" applyFont="1" applyFill="1" applyBorder="1"/>
    <xf numFmtId="0" fontId="4" fillId="2" borderId="13" xfId="0" applyFont="1" applyFill="1" applyBorder="1"/>
    <xf numFmtId="0" fontId="0" fillId="2" borderId="13" xfId="0" applyFill="1" applyBorder="1"/>
    <xf numFmtId="0" fontId="0" fillId="2" borderId="12" xfId="0" applyFill="1" applyBorder="1"/>
    <xf numFmtId="0" fontId="17" fillId="2" borderId="0" xfId="0" applyFont="1" applyFill="1" applyAlignment="1">
      <alignment horizontal="center"/>
    </xf>
    <xf numFmtId="0" fontId="17" fillId="2" borderId="0" xfId="0" applyFont="1" applyFill="1"/>
    <xf numFmtId="0" fontId="4" fillId="2" borderId="0" xfId="0" applyFont="1" applyFill="1" applyAlignment="1">
      <alignment horizontal="left"/>
    </xf>
    <xf numFmtId="0" fontId="16" fillId="2" borderId="0" xfId="0" applyFont="1" applyFill="1"/>
    <xf numFmtId="0" fontId="20" fillId="2" borderId="0" xfId="0" applyFont="1" applyFill="1"/>
    <xf numFmtId="0" fontId="20" fillId="2" borderId="0" xfId="0" applyFont="1" applyFill="1" applyAlignment="1">
      <alignment horizontal="right"/>
    </xf>
    <xf numFmtId="43" fontId="20" fillId="2" borderId="0" xfId="1" applyFont="1" applyFill="1"/>
    <xf numFmtId="44" fontId="20" fillId="2" borderId="0" xfId="0" applyNumberFormat="1" applyFont="1" applyFill="1"/>
    <xf numFmtId="2" fontId="20" fillId="2" borderId="0" xfId="0" applyNumberFormat="1" applyFont="1" applyFill="1"/>
    <xf numFmtId="167" fontId="20" fillId="2" borderId="0" xfId="0" applyNumberFormat="1" applyFont="1" applyFill="1"/>
    <xf numFmtId="43" fontId="20" fillId="2" borderId="0" xfId="0" applyNumberFormat="1" applyFont="1" applyFill="1"/>
    <xf numFmtId="166" fontId="20" fillId="2" borderId="0" xfId="1" applyNumberFormat="1" applyFont="1" applyFill="1"/>
    <xf numFmtId="44" fontId="20" fillId="0" borderId="1" xfId="2" applyFont="1" applyFill="1" applyBorder="1" applyProtection="1">
      <protection locked="0"/>
    </xf>
    <xf numFmtId="166" fontId="20" fillId="0" borderId="1" xfId="1" applyNumberFormat="1" applyFont="1" applyFill="1" applyBorder="1" applyAlignment="1" applyProtection="1">
      <alignment horizontal="center"/>
      <protection locked="0"/>
    </xf>
    <xf numFmtId="0" fontId="20" fillId="3" borderId="9" xfId="0" applyFont="1" applyFill="1" applyBorder="1" applyProtection="1">
      <protection locked="0"/>
    </xf>
    <xf numFmtId="0" fontId="19" fillId="2" borderId="0" xfId="0" applyFont="1" applyFill="1" applyAlignment="1">
      <alignment horizontal="center"/>
    </xf>
    <xf numFmtId="0" fontId="20" fillId="0" borderId="0" xfId="0" applyFont="1"/>
    <xf numFmtId="0" fontId="21" fillId="0" borderId="0" xfId="0" applyFont="1"/>
    <xf numFmtId="0" fontId="14" fillId="5" borderId="4" xfId="0" applyFont="1" applyFill="1" applyBorder="1"/>
    <xf numFmtId="0" fontId="21" fillId="5" borderId="5" xfId="0" applyFont="1" applyFill="1" applyBorder="1"/>
    <xf numFmtId="0" fontId="20" fillId="5" borderId="5" xfId="0" applyFont="1" applyFill="1" applyBorder="1"/>
    <xf numFmtId="0" fontId="20" fillId="5" borderId="6" xfId="0" applyFont="1" applyFill="1" applyBorder="1"/>
    <xf numFmtId="0" fontId="27" fillId="2" borderId="0" xfId="0" applyFont="1" applyFill="1"/>
    <xf numFmtId="0" fontId="20" fillId="2" borderId="7" xfId="0" applyFont="1" applyFill="1" applyBorder="1"/>
    <xf numFmtId="0" fontId="21" fillId="2" borderId="0" xfId="0" applyFont="1" applyFill="1"/>
    <xf numFmtId="0" fontId="20" fillId="2" borderId="8" xfId="0" applyFont="1" applyFill="1" applyBorder="1"/>
    <xf numFmtId="14" fontId="20" fillId="2" borderId="0" xfId="0" applyNumberFormat="1" applyFont="1" applyFill="1"/>
    <xf numFmtId="0" fontId="20" fillId="2" borderId="0" xfId="0" applyFont="1" applyFill="1" applyAlignment="1">
      <alignment horizontal="center"/>
    </xf>
    <xf numFmtId="0" fontId="23" fillId="2" borderId="0" xfId="0" applyFont="1" applyFill="1"/>
    <xf numFmtId="43" fontId="20" fillId="2" borderId="0" xfId="1" applyFont="1" applyFill="1" applyProtection="1"/>
    <xf numFmtId="0" fontId="14" fillId="5" borderId="7" xfId="0" applyFont="1" applyFill="1" applyBorder="1"/>
    <xf numFmtId="0" fontId="18" fillId="5" borderId="0" xfId="0" applyFont="1" applyFill="1"/>
    <xf numFmtId="0" fontId="15" fillId="5" borderId="0" xfId="0" applyFont="1" applyFill="1"/>
    <xf numFmtId="0" fontId="15" fillId="5" borderId="8" xfId="0" applyFont="1" applyFill="1" applyBorder="1"/>
    <xf numFmtId="166" fontId="20" fillId="2" borderId="0" xfId="1" applyNumberFormat="1" applyFont="1" applyFill="1" applyProtection="1"/>
    <xf numFmtId="0" fontId="22" fillId="2" borderId="7" xfId="0" applyFont="1" applyFill="1" applyBorder="1"/>
    <xf numFmtId="0" fontId="22" fillId="2" borderId="0" xfId="0" applyFont="1" applyFill="1" applyAlignment="1">
      <alignment horizontal="center"/>
    </xf>
    <xf numFmtId="0" fontId="22" fillId="2" borderId="0" xfId="0" applyFont="1" applyFill="1"/>
    <xf numFmtId="44" fontId="20" fillId="2" borderId="1" xfId="2" applyFont="1" applyFill="1" applyBorder="1" applyAlignment="1" applyProtection="1"/>
    <xf numFmtId="44" fontId="20" fillId="2" borderId="0" xfId="2" applyFont="1" applyFill="1" applyBorder="1" applyProtection="1"/>
    <xf numFmtId="0" fontId="21" fillId="2" borderId="0" xfId="0" applyFont="1" applyFill="1" applyAlignment="1">
      <alignment horizontal="left" wrapText="1"/>
    </xf>
    <xf numFmtId="0" fontId="21" fillId="2" borderId="0" xfId="0" applyFont="1" applyFill="1" applyAlignment="1">
      <alignment horizontal="left"/>
    </xf>
    <xf numFmtId="44" fontId="24" fillId="2" borderId="11" xfId="2" applyFont="1" applyFill="1" applyBorder="1" applyAlignment="1" applyProtection="1">
      <alignment horizontal="center"/>
    </xf>
    <xf numFmtId="44" fontId="20" fillId="2" borderId="15" xfId="0" applyNumberFormat="1" applyFont="1" applyFill="1" applyBorder="1"/>
    <xf numFmtId="0" fontId="25" fillId="2" borderId="0" xfId="0" applyFont="1" applyFill="1"/>
    <xf numFmtId="0" fontId="15" fillId="5" borderId="7" xfId="0" applyFont="1" applyFill="1" applyBorder="1"/>
    <xf numFmtId="0" fontId="21" fillId="2" borderId="8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0" fillId="2" borderId="10" xfId="0" applyFont="1" applyFill="1" applyBorder="1"/>
    <xf numFmtId="0" fontId="21" fillId="2" borderId="1" xfId="0" applyFont="1" applyFill="1" applyBorder="1"/>
    <xf numFmtId="0" fontId="20" fillId="2" borderId="1" xfId="0" applyFont="1" applyFill="1" applyBorder="1"/>
    <xf numFmtId="0" fontId="20" fillId="2" borderId="9" xfId="0" applyFont="1" applyFill="1" applyBorder="1"/>
    <xf numFmtId="0" fontId="19" fillId="0" borderId="0" xfId="0" applyFont="1" applyAlignment="1">
      <alignment horizontal="center"/>
    </xf>
    <xf numFmtId="165" fontId="20" fillId="3" borderId="1" xfId="0" applyNumberFormat="1" applyFont="1" applyFill="1" applyBorder="1" applyAlignment="1" applyProtection="1">
      <alignment horizontal="center"/>
      <protection locked="0"/>
    </xf>
    <xf numFmtId="0" fontId="22" fillId="2" borderId="0" xfId="0" applyFont="1" applyFill="1" applyAlignment="1">
      <alignment horizontal="center"/>
    </xf>
    <xf numFmtId="0" fontId="21" fillId="2" borderId="0" xfId="0" applyFont="1" applyFill="1" applyAlignment="1">
      <alignment horizontal="left" wrapText="1"/>
    </xf>
    <xf numFmtId="44" fontId="20" fillId="3" borderId="1" xfId="2" applyFont="1" applyFill="1" applyBorder="1" applyAlignment="1" applyProtection="1">
      <alignment horizontal="center"/>
      <protection locked="0"/>
    </xf>
    <xf numFmtId="0" fontId="20" fillId="3" borderId="1" xfId="0" applyFont="1" applyFill="1" applyBorder="1" applyAlignment="1" applyProtection="1">
      <alignment horizontal="center"/>
      <protection locked="0"/>
    </xf>
    <xf numFmtId="0" fontId="19" fillId="0" borderId="0" xfId="0" applyFont="1" applyAlignment="1">
      <alignment horizontal="center"/>
    </xf>
    <xf numFmtId="0" fontId="20" fillId="3" borderId="1" xfId="0" applyFont="1" applyFill="1" applyBorder="1" applyAlignment="1" applyProtection="1">
      <alignment horizontal="left" inden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21" fillId="3" borderId="1" xfId="0" applyFont="1" applyFill="1" applyBorder="1" applyAlignment="1" applyProtection="1">
      <alignment horizontal="center"/>
      <protection locked="0"/>
    </xf>
    <xf numFmtId="44" fontId="20" fillId="2" borderId="1" xfId="2" applyFont="1" applyFill="1" applyBorder="1" applyAlignment="1" applyProtection="1">
      <alignment horizontal="center"/>
    </xf>
    <xf numFmtId="44" fontId="24" fillId="2" borderId="11" xfId="2" applyFont="1" applyFill="1" applyBorder="1" applyAlignment="1" applyProtection="1">
      <alignment horizontal="center"/>
    </xf>
    <xf numFmtId="0" fontId="8" fillId="2" borderId="0" xfId="1" applyNumberFormat="1" applyFont="1" applyFill="1" applyBorder="1" applyAlignment="1" applyProtection="1">
      <alignment horizontal="center"/>
    </xf>
    <xf numFmtId="44" fontId="26" fillId="2" borderId="0" xfId="2" applyFont="1" applyFill="1" applyBorder="1" applyAlignment="1" applyProtection="1">
      <alignment horizontal="center"/>
    </xf>
    <xf numFmtId="44" fontId="26" fillId="2" borderId="8" xfId="2" applyFont="1" applyFill="1" applyBorder="1" applyAlignment="1" applyProtection="1">
      <alignment horizontal="center"/>
    </xf>
    <xf numFmtId="44" fontId="20" fillId="2" borderId="11" xfId="2" applyFont="1" applyFill="1" applyBorder="1" applyAlignment="1" applyProtection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0" fillId="3" borderId="1" xfId="0" applyFill="1" applyBorder="1" applyAlignment="1">
      <alignment horizontal="left" indent="1"/>
    </xf>
    <xf numFmtId="164" fontId="0" fillId="3" borderId="1" xfId="0" applyNumberFormat="1" applyFill="1" applyBorder="1" applyAlignment="1">
      <alignment horizontal="center"/>
    </xf>
    <xf numFmtId="44" fontId="0" fillId="3" borderId="11" xfId="2" applyFont="1" applyFill="1" applyBorder="1" applyAlignment="1">
      <alignment horizontal="center"/>
    </xf>
    <xf numFmtId="44" fontId="0" fillId="3" borderId="1" xfId="2" applyFon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5" fontId="0" fillId="3" borderId="14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2" borderId="0" xfId="0" applyFont="1" applyFill="1" applyAlignment="1">
      <alignment horizontal="left" wrapText="1"/>
    </xf>
    <xf numFmtId="0" fontId="4" fillId="3" borderId="1" xfId="0" applyFont="1" applyFill="1" applyBorder="1" applyAlignment="1">
      <alignment horizontal="center"/>
    </xf>
    <xf numFmtId="44" fontId="8" fillId="2" borderId="11" xfId="2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44" fontId="8" fillId="2" borderId="1" xfId="2" applyFont="1" applyFill="1" applyBorder="1" applyAlignment="1">
      <alignment horizontal="center"/>
    </xf>
    <xf numFmtId="44" fontId="2" fillId="3" borderId="1" xfId="2" applyFont="1" applyFill="1" applyBorder="1" applyAlignment="1">
      <alignment horizontal="center"/>
    </xf>
    <xf numFmtId="44" fontId="3" fillId="2" borderId="1" xfId="2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61B85-D6C7-43B4-B49C-8EB59EA7C517}">
  <sheetPr>
    <pageSetUpPr fitToPage="1"/>
  </sheetPr>
  <dimension ref="A1:W62"/>
  <sheetViews>
    <sheetView showGridLines="0" tabSelected="1" view="pageLayout" zoomScaleNormal="100" workbookViewId="0">
      <selection activeCell="F12" sqref="F12"/>
    </sheetView>
  </sheetViews>
  <sheetFormatPr defaultColWidth="8.85546875" defaultRowHeight="15" x14ac:dyDescent="0.25"/>
  <cols>
    <col min="1" max="1" width="1.5703125" style="45" customWidth="1"/>
    <col min="2" max="2" width="7.7109375" style="65" customWidth="1"/>
    <col min="3" max="3" width="10" style="45" customWidth="1"/>
    <col min="4" max="4" width="8.85546875" style="45"/>
    <col min="5" max="5" width="6.5703125" style="45" customWidth="1"/>
    <col min="6" max="6" width="8" style="45" customWidth="1"/>
    <col min="7" max="7" width="8.85546875" style="45"/>
    <col min="8" max="8" width="5.7109375" style="45" customWidth="1"/>
    <col min="9" max="9" width="3.7109375" style="45" customWidth="1"/>
    <col min="10" max="10" width="16" style="45" customWidth="1"/>
    <col min="11" max="11" width="14.28515625" style="45" customWidth="1"/>
    <col min="12" max="12" width="12.42578125" style="45" hidden="1" customWidth="1"/>
    <col min="13" max="13" width="11.5703125" style="45" hidden="1" customWidth="1"/>
    <col min="14" max="14" width="11.42578125" style="45" hidden="1" customWidth="1"/>
    <col min="15" max="15" width="10.5703125" style="45" hidden="1" customWidth="1"/>
    <col min="16" max="16" width="10.28515625" style="45" hidden="1" customWidth="1"/>
    <col min="17" max="17" width="12.140625" style="45" hidden="1" customWidth="1"/>
    <col min="18" max="18" width="9.85546875" style="45" hidden="1" customWidth="1"/>
    <col min="19" max="20" width="8.85546875" style="45" customWidth="1"/>
    <col min="21" max="16384" width="8.85546875" style="45"/>
  </cols>
  <sheetData>
    <row r="1" spans="1:23" ht="18.75" x14ac:dyDescent="0.3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56"/>
    </row>
    <row r="2" spans="1:23" ht="18.75" x14ac:dyDescent="0.3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56"/>
    </row>
    <row r="3" spans="1:23" ht="18.75" x14ac:dyDescent="0.3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56"/>
    </row>
    <row r="4" spans="1:23" ht="3.6" customHeight="1" x14ac:dyDescent="0.25">
      <c r="A4" s="57"/>
      <c r="B4" s="58"/>
      <c r="C4" s="57"/>
      <c r="D4" s="57"/>
      <c r="E4" s="57"/>
      <c r="F4" s="57"/>
      <c r="G4" s="57"/>
      <c r="H4" s="57"/>
      <c r="I4" s="57"/>
      <c r="J4" s="57"/>
      <c r="K4" s="57"/>
    </row>
    <row r="5" spans="1:23" x14ac:dyDescent="0.25">
      <c r="A5" s="59" t="s">
        <v>61</v>
      </c>
      <c r="B5" s="60"/>
      <c r="C5" s="61"/>
      <c r="D5" s="61"/>
      <c r="E5" s="61"/>
      <c r="F5" s="61"/>
      <c r="G5" s="61"/>
      <c r="H5" s="61"/>
      <c r="I5" s="61"/>
      <c r="J5" s="61"/>
      <c r="K5" s="62"/>
      <c r="V5" s="63"/>
      <c r="W5" s="63"/>
    </row>
    <row r="6" spans="1:23" x14ac:dyDescent="0.25">
      <c r="A6" s="64"/>
      <c r="K6" s="66"/>
    </row>
    <row r="7" spans="1:23" x14ac:dyDescent="0.25">
      <c r="A7" s="64"/>
      <c r="B7" s="65" t="s">
        <v>2</v>
      </c>
      <c r="F7" s="100"/>
      <c r="G7" s="100"/>
      <c r="H7" s="100"/>
      <c r="I7" s="100"/>
      <c r="K7" s="66"/>
    </row>
    <row r="8" spans="1:23" ht="6.6" customHeight="1" x14ac:dyDescent="0.25">
      <c r="A8" s="64"/>
      <c r="K8" s="66"/>
    </row>
    <row r="9" spans="1:23" x14ac:dyDescent="0.25">
      <c r="A9" s="64"/>
      <c r="B9" s="65" t="s">
        <v>3</v>
      </c>
      <c r="E9" s="101"/>
      <c r="F9" s="101"/>
      <c r="K9" s="66"/>
      <c r="M9" s="67">
        <v>41456</v>
      </c>
    </row>
    <row r="10" spans="1:23" ht="7.15" customHeight="1" x14ac:dyDescent="0.25">
      <c r="A10" s="64"/>
      <c r="K10" s="66"/>
    </row>
    <row r="11" spans="1:23" ht="14.45" customHeight="1" x14ac:dyDescent="0.25">
      <c r="A11" s="64"/>
      <c r="B11" s="65" t="s">
        <v>27</v>
      </c>
      <c r="E11" s="98" t="s">
        <v>51</v>
      </c>
      <c r="F11" s="98"/>
      <c r="I11" s="65"/>
      <c r="J11" s="65"/>
      <c r="K11" s="66"/>
      <c r="L11" s="68">
        <f>IF(E11="Participante",1,IF(E11="Beneficiario",0.5,0))</f>
        <v>0</v>
      </c>
      <c r="M11" s="67">
        <v>41852</v>
      </c>
      <c r="N11" s="68">
        <f>IF(AND(E13="Ley 160 (SRM)",K13&lt;M11),0,IF(OR(E13&lt;&gt;"Ley 3 (ASR)",E13&lt;&gt;"Ley 160 (ASR)"),IF(K13&lt;M9,0,-1)))</f>
        <v>0</v>
      </c>
    </row>
    <row r="12" spans="1:23" ht="7.15" customHeight="1" x14ac:dyDescent="0.25">
      <c r="A12" s="64"/>
      <c r="H12" s="65"/>
      <c r="I12" s="65"/>
      <c r="J12" s="65"/>
      <c r="K12" s="66"/>
      <c r="N12" s="68"/>
    </row>
    <row r="13" spans="1:23" x14ac:dyDescent="0.25">
      <c r="A13" s="64"/>
      <c r="B13" s="65" t="s">
        <v>7</v>
      </c>
      <c r="E13" s="98" t="s">
        <v>51</v>
      </c>
      <c r="F13" s="98"/>
      <c r="I13" s="65"/>
      <c r="J13" s="65"/>
      <c r="K13" s="66"/>
      <c r="L13" s="68">
        <f>IF(E13="Ley 160 (SRM)",1,IF(E13="Ley 3 (ASR)",0,3))</f>
        <v>3</v>
      </c>
      <c r="N13" s="68">
        <f>L13+L11+N11</f>
        <v>3</v>
      </c>
    </row>
    <row r="14" spans="1:23" ht="6" customHeight="1" x14ac:dyDescent="0.25">
      <c r="A14" s="64"/>
      <c r="I14" s="65"/>
      <c r="J14" s="65"/>
      <c r="K14" s="66"/>
    </row>
    <row r="15" spans="1:23" x14ac:dyDescent="0.25">
      <c r="A15" s="64"/>
      <c r="B15" s="65" t="s">
        <v>35</v>
      </c>
      <c r="E15" s="97">
        <v>0</v>
      </c>
      <c r="F15" s="97"/>
      <c r="H15" s="45" t="s">
        <v>55</v>
      </c>
      <c r="I15" s="65"/>
      <c r="J15" s="53"/>
      <c r="K15" s="66"/>
    </row>
    <row r="16" spans="1:23" ht="6" customHeight="1" x14ac:dyDescent="0.25">
      <c r="A16" s="64"/>
      <c r="I16" s="65"/>
      <c r="J16" s="65"/>
      <c r="K16" s="66"/>
    </row>
    <row r="17" spans="1:18" x14ac:dyDescent="0.25">
      <c r="A17" s="64"/>
      <c r="B17" s="65" t="s">
        <v>36</v>
      </c>
      <c r="E17" s="97">
        <v>0</v>
      </c>
      <c r="F17" s="97"/>
      <c r="I17" s="65"/>
      <c r="J17" s="65"/>
      <c r="K17" s="66"/>
      <c r="R17" s="67"/>
    </row>
    <row r="18" spans="1:18" ht="6" customHeight="1" x14ac:dyDescent="0.25">
      <c r="A18" s="64"/>
      <c r="I18" s="65"/>
      <c r="J18" s="65"/>
      <c r="K18" s="66"/>
      <c r="R18" s="67"/>
    </row>
    <row r="19" spans="1:18" x14ac:dyDescent="0.25">
      <c r="A19" s="64"/>
      <c r="B19" s="65" t="s">
        <v>4</v>
      </c>
      <c r="E19" s="94"/>
      <c r="F19" s="94"/>
      <c r="G19" s="69" t="s">
        <v>5</v>
      </c>
      <c r="K19" s="66"/>
      <c r="L19" s="46" t="s">
        <v>52</v>
      </c>
      <c r="M19" s="70">
        <f>(DAYS360(E21,E23,FALSE)/30)*2</f>
        <v>0</v>
      </c>
      <c r="N19" s="70"/>
      <c r="R19" s="67"/>
    </row>
    <row r="20" spans="1:18" ht="6" customHeight="1" x14ac:dyDescent="0.25">
      <c r="A20" s="64"/>
      <c r="K20" s="66"/>
      <c r="R20" s="67"/>
    </row>
    <row r="21" spans="1:18" x14ac:dyDescent="0.25">
      <c r="A21" s="64"/>
      <c r="B21" s="65" t="s">
        <v>38</v>
      </c>
      <c r="E21" s="94"/>
      <c r="F21" s="94"/>
      <c r="G21" s="69" t="s">
        <v>28</v>
      </c>
      <c r="K21" s="66"/>
      <c r="L21" s="46" t="s">
        <v>53</v>
      </c>
      <c r="M21" s="50" t="str">
        <f>IF(E11="Beneficiario",DAYS360(E19,E23,FALSE),"")</f>
        <v/>
      </c>
      <c r="N21" s="48">
        <f>P26</f>
        <v>0</v>
      </c>
      <c r="O21" s="48">
        <f>Q26</f>
        <v>0</v>
      </c>
      <c r="R21" s="67"/>
    </row>
    <row r="22" spans="1:18" ht="6" customHeight="1" x14ac:dyDescent="0.25">
      <c r="A22" s="64"/>
      <c r="K22" s="66"/>
      <c r="R22" s="67"/>
    </row>
    <row r="23" spans="1:18" x14ac:dyDescent="0.25">
      <c r="A23" s="64"/>
      <c r="B23" s="65" t="s">
        <v>54</v>
      </c>
      <c r="E23" s="94"/>
      <c r="F23" s="94"/>
      <c r="K23" s="66"/>
      <c r="M23" s="49">
        <f>(INT(E23-E19)/7)/2</f>
        <v>0</v>
      </c>
      <c r="N23" s="45">
        <f>MONTH(E19)</f>
        <v>1</v>
      </c>
      <c r="O23" s="45" t="s">
        <v>66</v>
      </c>
      <c r="R23" s="67"/>
    </row>
    <row r="24" spans="1:18" x14ac:dyDescent="0.25">
      <c r="A24" s="64"/>
      <c r="K24" s="66"/>
      <c r="M24" s="70">
        <f>M23-N24</f>
        <v>0</v>
      </c>
      <c r="N24" s="45">
        <f>ROUNDDOWN(M23,0)</f>
        <v>0</v>
      </c>
      <c r="O24" s="45" t="s">
        <v>64</v>
      </c>
      <c r="P24" s="48">
        <f>N24*E15</f>
        <v>0</v>
      </c>
      <c r="Q24" s="48">
        <f>N24*E17</f>
        <v>0</v>
      </c>
      <c r="R24" s="67"/>
    </row>
    <row r="25" spans="1:18" x14ac:dyDescent="0.25">
      <c r="A25" s="71" t="s">
        <v>62</v>
      </c>
      <c r="B25" s="72"/>
      <c r="C25" s="73"/>
      <c r="D25" s="73"/>
      <c r="E25" s="73"/>
      <c r="F25" s="73"/>
      <c r="G25" s="73"/>
      <c r="H25" s="73"/>
      <c r="I25" s="73"/>
      <c r="J25" s="73"/>
      <c r="K25" s="74"/>
      <c r="N25" s="75">
        <f>IF(N23=2,MOD(E23-E19,14)+3,IF(OR(N23=4,N23=6,N23=9,N23=11),MOD(E23-E19,14),MOD(E23-E19,14)-1)-1)</f>
        <v>-2</v>
      </c>
      <c r="O25" s="45" t="s">
        <v>65</v>
      </c>
      <c r="P25" s="45">
        <f>(E15/15)*N25</f>
        <v>0</v>
      </c>
      <c r="Q25" s="45">
        <f>(E17/15)*N25</f>
        <v>0</v>
      </c>
      <c r="R25" s="67"/>
    </row>
    <row r="26" spans="1:18" x14ac:dyDescent="0.25">
      <c r="A26" s="76"/>
      <c r="G26" s="95" t="s">
        <v>45</v>
      </c>
      <c r="H26" s="95"/>
      <c r="I26" s="78"/>
      <c r="J26" s="77" t="s">
        <v>46</v>
      </c>
      <c r="K26" s="66"/>
      <c r="N26" s="51"/>
      <c r="P26" s="48">
        <f>SUM(P24:P25)</f>
        <v>0</v>
      </c>
      <c r="Q26" s="48">
        <f>SUM(Q24:Q25)</f>
        <v>0</v>
      </c>
      <c r="R26" s="67"/>
    </row>
    <row r="27" spans="1:18" ht="4.1500000000000004" customHeight="1" x14ac:dyDescent="0.25">
      <c r="A27" s="64"/>
      <c r="K27" s="66"/>
      <c r="R27" s="67"/>
    </row>
    <row r="28" spans="1:18" x14ac:dyDescent="0.25">
      <c r="A28" s="64"/>
      <c r="B28" s="65" t="s">
        <v>37</v>
      </c>
      <c r="G28" s="103">
        <f>IF(E15&lt;&gt;0,IF(E11="Pensionado",M19*E15,IF(E11="Beneficiario",N21,0)))+J15</f>
        <v>0</v>
      </c>
      <c r="H28" s="103"/>
      <c r="J28" s="79">
        <f>IF(E17&lt;&gt;0,IF(E11="Pensionado",M19*E17,IF(E11="Beneficiario",O21,0)))+J15</f>
        <v>0</v>
      </c>
      <c r="K28" s="66"/>
      <c r="R28" s="67"/>
    </row>
    <row r="29" spans="1:18" ht="8.4499999999999993" customHeight="1" x14ac:dyDescent="0.25">
      <c r="A29" s="64"/>
      <c r="K29" s="66"/>
      <c r="R29" s="67"/>
    </row>
    <row r="30" spans="1:18" x14ac:dyDescent="0.25">
      <c r="A30" s="64"/>
      <c r="B30" s="65" t="s">
        <v>56</v>
      </c>
      <c r="E30" s="54"/>
      <c r="G30" s="103">
        <f>E30*E15</f>
        <v>0</v>
      </c>
      <c r="H30" s="103"/>
      <c r="K30" s="66"/>
      <c r="R30" s="67"/>
    </row>
    <row r="31" spans="1:18" ht="4.1500000000000004" customHeight="1" x14ac:dyDescent="0.25">
      <c r="A31" s="64"/>
      <c r="F31" s="80"/>
      <c r="G31" s="80"/>
      <c r="H31" s="80"/>
      <c r="I31" s="80"/>
      <c r="J31" s="80"/>
      <c r="K31" s="66"/>
      <c r="R31" s="67"/>
    </row>
    <row r="32" spans="1:18" x14ac:dyDescent="0.25">
      <c r="A32" s="64"/>
      <c r="B32" s="65" t="s">
        <v>8</v>
      </c>
      <c r="G32" s="97">
        <v>0</v>
      </c>
      <c r="H32" s="97"/>
      <c r="J32" s="65" t="s">
        <v>47</v>
      </c>
      <c r="K32" s="55"/>
      <c r="R32" s="67"/>
    </row>
    <row r="33" spans="1:18" ht="4.1500000000000004" customHeight="1" x14ac:dyDescent="0.25">
      <c r="A33" s="64"/>
      <c r="F33" s="80"/>
      <c r="G33" s="80"/>
      <c r="H33" s="80"/>
      <c r="I33" s="80"/>
      <c r="J33" s="80"/>
      <c r="K33" s="66"/>
      <c r="R33" s="67"/>
    </row>
    <row r="34" spans="1:18" x14ac:dyDescent="0.25">
      <c r="A34" s="64"/>
      <c r="B34" s="96" t="s">
        <v>12</v>
      </c>
      <c r="C34" s="96"/>
      <c r="D34" s="96"/>
      <c r="E34" s="96"/>
      <c r="G34" s="97">
        <v>0</v>
      </c>
      <c r="H34" s="97"/>
      <c r="J34" s="45" t="s">
        <v>48</v>
      </c>
      <c r="K34" s="55"/>
      <c r="R34" s="67"/>
    </row>
    <row r="35" spans="1:18" ht="4.1500000000000004" customHeight="1" x14ac:dyDescent="0.25">
      <c r="A35" s="64"/>
      <c r="F35" s="80"/>
      <c r="G35" s="80"/>
      <c r="H35" s="80"/>
      <c r="I35" s="80"/>
      <c r="J35" s="80"/>
      <c r="K35" s="66"/>
      <c r="R35" s="67"/>
    </row>
    <row r="36" spans="1:18" ht="15.75" thickBot="1" x14ac:dyDescent="0.3">
      <c r="A36" s="64"/>
      <c r="B36" s="81"/>
      <c r="C36" s="82" t="s">
        <v>49</v>
      </c>
      <c r="D36" s="81"/>
      <c r="E36" s="81"/>
      <c r="G36" s="108">
        <f>SUM(G30,G32,G34)</f>
        <v>0</v>
      </c>
      <c r="H36" s="108"/>
      <c r="K36" s="66"/>
      <c r="M36" s="48">
        <f>G36</f>
        <v>0</v>
      </c>
      <c r="R36" s="67"/>
    </row>
    <row r="37" spans="1:18" ht="4.1500000000000004" customHeight="1" thickTop="1" x14ac:dyDescent="0.25">
      <c r="A37" s="64"/>
      <c r="F37" s="80"/>
      <c r="G37" s="80"/>
      <c r="H37" s="80"/>
      <c r="I37" s="80"/>
      <c r="J37" s="80"/>
      <c r="K37" s="66"/>
      <c r="R37" s="67"/>
    </row>
    <row r="38" spans="1:18" ht="4.1500000000000004" customHeight="1" x14ac:dyDescent="0.25">
      <c r="A38" s="64"/>
      <c r="F38" s="80"/>
      <c r="G38" s="80"/>
      <c r="H38" s="80"/>
      <c r="I38" s="80"/>
      <c r="J38" s="80"/>
      <c r="K38" s="66"/>
      <c r="R38" s="67"/>
    </row>
    <row r="39" spans="1:18" x14ac:dyDescent="0.25">
      <c r="A39" s="64"/>
      <c r="F39" s="80"/>
      <c r="G39" s="95" t="s">
        <v>45</v>
      </c>
      <c r="H39" s="95"/>
      <c r="I39" s="78"/>
      <c r="J39" s="77" t="s">
        <v>46</v>
      </c>
      <c r="K39" s="66"/>
      <c r="M39" s="48" t="e">
        <f>E42*E17</f>
        <v>#VALUE!</v>
      </c>
      <c r="N39" s="48"/>
      <c r="R39" s="67"/>
    </row>
    <row r="40" spans="1:18" ht="4.1500000000000004" customHeight="1" x14ac:dyDescent="0.25">
      <c r="A40" s="64"/>
      <c r="F40" s="80"/>
      <c r="G40" s="80"/>
      <c r="H40" s="80"/>
      <c r="I40" s="80"/>
      <c r="J40" s="80"/>
      <c r="K40" s="66"/>
      <c r="R40" s="67"/>
    </row>
    <row r="41" spans="1:18" ht="15.75" thickBot="1" x14ac:dyDescent="0.3">
      <c r="A41" s="64"/>
      <c r="B41" s="65" t="s">
        <v>17</v>
      </c>
      <c r="F41" s="80"/>
      <c r="G41" s="104">
        <f>IF(G36&gt;=$J$28,0,IF(E42&gt;0,G28-(E42*E15)-M41,G28-G36))</f>
        <v>0</v>
      </c>
      <c r="H41" s="104"/>
      <c r="J41" s="83">
        <f>IF(G34&lt;&gt;0,"n/a",IF(G36&gt;=$J$28,0,J28-(E30*E17)))</f>
        <v>0</v>
      </c>
      <c r="K41" s="66"/>
      <c r="M41" s="84" t="e">
        <f>M36-M39</f>
        <v>#VALUE!</v>
      </c>
      <c r="R41" s="67"/>
    </row>
    <row r="42" spans="1:18" ht="15.75" thickTop="1" x14ac:dyDescent="0.25">
      <c r="A42" s="64"/>
      <c r="B42" s="65" t="s">
        <v>68</v>
      </c>
      <c r="E42" s="105" t="str">
        <f>IFERROR(ROUNDDOWN(G34/E17,0),"-")</f>
        <v>-</v>
      </c>
      <c r="F42" s="105"/>
      <c r="K42" s="66"/>
    </row>
    <row r="43" spans="1:18" x14ac:dyDescent="0.25">
      <c r="A43" s="64"/>
      <c r="F43" s="80"/>
      <c r="G43" s="106" t="str">
        <f>IF(G36&gt;G28,"*Advertencia - Recobro Excede Pago Indebido*"," ")</f>
        <v xml:space="preserve"> </v>
      </c>
      <c r="H43" s="106"/>
      <c r="I43" s="106"/>
      <c r="J43" s="106"/>
      <c r="K43" s="107"/>
    </row>
    <row r="44" spans="1:18" x14ac:dyDescent="0.25">
      <c r="A44" s="64"/>
      <c r="B44" s="65" t="s">
        <v>40</v>
      </c>
      <c r="D44" s="98"/>
      <c r="E44" s="98"/>
      <c r="F44" s="98"/>
      <c r="G44" s="98"/>
      <c r="K44" s="66"/>
    </row>
    <row r="45" spans="1:18" x14ac:dyDescent="0.25">
      <c r="A45" s="64"/>
      <c r="B45" s="65" t="s">
        <v>41</v>
      </c>
      <c r="D45" s="98"/>
      <c r="E45" s="98"/>
      <c r="F45" s="98"/>
      <c r="G45" s="98"/>
      <c r="K45" s="66"/>
    </row>
    <row r="46" spans="1:18" x14ac:dyDescent="0.25">
      <c r="A46" s="64"/>
      <c r="B46" s="65" t="s">
        <v>42</v>
      </c>
      <c r="D46" s="98"/>
      <c r="E46" s="98"/>
      <c r="F46" s="98"/>
      <c r="G46" s="98"/>
      <c r="K46" s="66"/>
    </row>
    <row r="47" spans="1:18" x14ac:dyDescent="0.25">
      <c r="A47" s="64"/>
      <c r="K47" s="66"/>
    </row>
    <row r="48" spans="1:18" x14ac:dyDescent="0.25">
      <c r="A48" s="76"/>
      <c r="B48" s="85" t="s">
        <v>50</v>
      </c>
      <c r="K48" s="66"/>
    </row>
    <row r="49" spans="1:12" x14ac:dyDescent="0.25">
      <c r="A49" s="64"/>
      <c r="D49" s="98"/>
      <c r="E49" s="98"/>
      <c r="F49" s="98"/>
      <c r="G49" s="98"/>
      <c r="K49" s="66"/>
    </row>
    <row r="50" spans="1:12" x14ac:dyDescent="0.25">
      <c r="A50" s="64"/>
      <c r="D50" s="98"/>
      <c r="E50" s="98"/>
      <c r="F50" s="98"/>
      <c r="G50" s="98"/>
      <c r="K50" s="66"/>
    </row>
    <row r="51" spans="1:12" x14ac:dyDescent="0.25">
      <c r="A51" s="64"/>
      <c r="D51" s="98"/>
      <c r="E51" s="98"/>
      <c r="F51" s="98"/>
      <c r="G51" s="98"/>
      <c r="K51" s="66"/>
    </row>
    <row r="52" spans="1:12" ht="7.15" customHeight="1" x14ac:dyDescent="0.25">
      <c r="A52" s="64"/>
      <c r="K52" s="66"/>
    </row>
    <row r="53" spans="1:12" x14ac:dyDescent="0.25">
      <c r="A53" s="86" t="s">
        <v>63</v>
      </c>
      <c r="B53" s="72"/>
      <c r="C53" s="73"/>
      <c r="D53" s="73"/>
      <c r="E53" s="73"/>
      <c r="F53" s="73"/>
      <c r="G53" s="73"/>
      <c r="H53" s="73"/>
      <c r="I53" s="73"/>
      <c r="J53" s="73"/>
      <c r="K53" s="74"/>
    </row>
    <row r="54" spans="1:12" ht="7.15" customHeight="1" x14ac:dyDescent="0.25">
      <c r="A54" s="64"/>
      <c r="K54" s="66"/>
    </row>
    <row r="55" spans="1:12" x14ac:dyDescent="0.25">
      <c r="A55" s="64"/>
      <c r="B55" s="102"/>
      <c r="C55" s="102"/>
      <c r="D55" s="102"/>
      <c r="H55" s="102"/>
      <c r="I55" s="102"/>
      <c r="J55" s="102"/>
      <c r="K55" s="87"/>
      <c r="L55" s="88"/>
    </row>
    <row r="56" spans="1:12" x14ac:dyDescent="0.25">
      <c r="A56" s="64"/>
      <c r="B56" s="65" t="s">
        <v>39</v>
      </c>
      <c r="H56" s="65" t="s">
        <v>26</v>
      </c>
      <c r="K56" s="66"/>
    </row>
    <row r="57" spans="1:12" x14ac:dyDescent="0.25">
      <c r="A57" s="64"/>
      <c r="H57" s="65"/>
      <c r="K57" s="66"/>
    </row>
    <row r="58" spans="1:12" x14ac:dyDescent="0.25">
      <c r="A58" s="64"/>
      <c r="B58" s="102"/>
      <c r="C58" s="102"/>
      <c r="D58" s="102"/>
      <c r="H58" s="102"/>
      <c r="I58" s="102"/>
      <c r="J58" s="102"/>
      <c r="K58" s="87"/>
      <c r="L58" s="88"/>
    </row>
    <row r="59" spans="1:12" x14ac:dyDescent="0.25">
      <c r="A59" s="64"/>
      <c r="B59" s="65" t="s">
        <v>24</v>
      </c>
      <c r="H59" s="65" t="s">
        <v>24</v>
      </c>
      <c r="K59" s="66"/>
    </row>
    <row r="60" spans="1:12" x14ac:dyDescent="0.25">
      <c r="A60" s="64"/>
      <c r="H60" s="65"/>
      <c r="K60" s="66"/>
    </row>
    <row r="61" spans="1:12" x14ac:dyDescent="0.25">
      <c r="A61" s="64"/>
      <c r="B61" s="102"/>
      <c r="C61" s="102"/>
      <c r="D61" s="102"/>
      <c r="H61" s="102"/>
      <c r="I61" s="102"/>
      <c r="J61" s="102"/>
      <c r="K61" s="87"/>
      <c r="L61" s="88"/>
    </row>
    <row r="62" spans="1:12" x14ac:dyDescent="0.25">
      <c r="A62" s="89"/>
      <c r="B62" s="90" t="s">
        <v>25</v>
      </c>
      <c r="C62" s="91"/>
      <c r="D62" s="91"/>
      <c r="E62" s="91"/>
      <c r="F62" s="91"/>
      <c r="G62" s="91"/>
      <c r="H62" s="90" t="s">
        <v>25</v>
      </c>
      <c r="I62" s="91"/>
      <c r="J62" s="91"/>
      <c r="K62" s="92"/>
    </row>
  </sheetData>
  <sheetProtection algorithmName="SHA-512" hashValue="nAkxzLP1O7NRDqFk1hRBvFlWddn2BMxqsZYUVkIRN1iEKbqFOLfO6bEW3YR5xshRQxpEDKlMUZ/sEjW57DVbIA==" saltValue="RNBpMLZLOzZz39jqchcpHg==" spinCount="100000" sheet="1" objects="1" scenarios="1"/>
  <protectedRanges>
    <protectedRange sqref="F7 E9 E11 E13 E15 E17 E19 E21 E23 J15 E30 G32 G34 G36 K32 K34 D44:D46 D49:D51 B55 B58 H55 H58 B61 H61" name="format 1"/>
  </protectedRanges>
  <mergeCells count="33">
    <mergeCell ref="D45:G45"/>
    <mergeCell ref="G30:H30"/>
    <mergeCell ref="G32:H32"/>
    <mergeCell ref="G39:H39"/>
    <mergeCell ref="G28:H28"/>
    <mergeCell ref="G41:H41"/>
    <mergeCell ref="D44:G44"/>
    <mergeCell ref="E42:F42"/>
    <mergeCell ref="G43:K43"/>
    <mergeCell ref="G36:H36"/>
    <mergeCell ref="B61:D61"/>
    <mergeCell ref="B55:D55"/>
    <mergeCell ref="B58:D58"/>
    <mergeCell ref="H61:J61"/>
    <mergeCell ref="D46:G46"/>
    <mergeCell ref="H58:J58"/>
    <mergeCell ref="D49:G49"/>
    <mergeCell ref="D50:G50"/>
    <mergeCell ref="D51:G51"/>
    <mergeCell ref="H55:J55"/>
    <mergeCell ref="E11:F11"/>
    <mergeCell ref="E17:F17"/>
    <mergeCell ref="A1:K1"/>
    <mergeCell ref="F7:I7"/>
    <mergeCell ref="E9:F9"/>
    <mergeCell ref="E13:F13"/>
    <mergeCell ref="E15:F15"/>
    <mergeCell ref="E19:F19"/>
    <mergeCell ref="E21:F21"/>
    <mergeCell ref="E23:F23"/>
    <mergeCell ref="G26:H26"/>
    <mergeCell ref="B34:E34"/>
    <mergeCell ref="G34:H34"/>
  </mergeCells>
  <dataValidations disablePrompts="1" count="2">
    <dataValidation type="list" allowBlank="1" showInputMessage="1" showErrorMessage="1" sqref="E11:F11" xr:uid="{C4BAEF5D-42D0-481A-88AB-EC3B659AD529}">
      <formula1>"[select],Pensionado,Beneficiario"</formula1>
    </dataValidation>
    <dataValidation type="list" allowBlank="1" showInputMessage="1" showErrorMessage="1" sqref="E13:F13" xr:uid="{299D96DE-28BC-4203-BAD8-073BD4FE8E19}">
      <formula1>"[select],Ley 160 (SRM),Ley 447 (ASR),Ley 3 (ASR),Ley 105 / 4 (ASR),Ley 169 (ASR),Ley 127 (ASR),Ley 8 (ASR),Ley 12 (JRS)"</formula1>
    </dataValidation>
  </dataValidations>
  <printOptions horizontalCentered="1" verticalCentered="1"/>
  <pageMargins left="0.7" right="0.7" top="0.75" bottom="0.75" header="0.3" footer="0.05"/>
  <pageSetup scale="66" orientation="portrait" r:id="rId1"/>
  <headerFooter>
    <oddHeader>&amp;L&amp;"-,Bold"&amp;14&amp;G&amp;C&amp;14
&amp;"Arial,Regular"&amp;12CERTIFICACIÓN DE DEUDA
POR PAGO INDEBIDO DE PENSIÓN
Concepto: Fallecimiento&amp;R&amp;"Arial,Regular"&amp;8
JR-058
Rev. Mar. 25</oddHeader>
    <oddFooter>&amp;C &amp;"Arial,Regular"&amp;8 235 Avenida Arterial Hostos · Edificio Capital Center  · Torre Norte, Hato Rey
PO Box 42003, San Juan, PR 00940-2203
Tel: (787) 777-1414
www.retiro.pr.gov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11508-E8A8-4D4D-863C-F8F0AACC49CA}">
  <sheetPr>
    <pageSetUpPr fitToPage="1"/>
  </sheetPr>
  <dimension ref="A1:Q60"/>
  <sheetViews>
    <sheetView zoomScale="120" zoomScaleNormal="120" workbookViewId="0">
      <selection activeCell="R25" sqref="R25"/>
    </sheetView>
  </sheetViews>
  <sheetFormatPr defaultColWidth="8.85546875" defaultRowHeight="15" x14ac:dyDescent="0.25"/>
  <cols>
    <col min="1" max="1" width="1.5703125" style="22" customWidth="1"/>
    <col min="2" max="2" width="7.7109375" style="2" customWidth="1"/>
    <col min="3" max="3" width="9.42578125" style="1" customWidth="1"/>
    <col min="4" max="4" width="8.85546875" style="1"/>
    <col min="5" max="5" width="6.5703125" style="1" customWidth="1"/>
    <col min="6" max="6" width="8" style="1" customWidth="1"/>
    <col min="7" max="7" width="8.85546875" style="1"/>
    <col min="8" max="8" width="5.7109375" style="1" customWidth="1"/>
    <col min="9" max="9" width="3.7109375" style="1" customWidth="1"/>
    <col min="10" max="10" width="16" style="1" customWidth="1"/>
    <col min="11" max="11" width="14.28515625" style="1" customWidth="1"/>
    <col min="12" max="12" width="12.42578125" style="1" hidden="1" customWidth="1"/>
    <col min="13" max="13" width="9.5703125" style="1" hidden="1" customWidth="1"/>
    <col min="14" max="17" width="8.85546875" style="1" hidden="1" customWidth="1"/>
    <col min="18" max="20" width="8.85546875" style="1" customWidth="1"/>
    <col min="21" max="16384" width="8.85546875" style="1"/>
  </cols>
  <sheetData>
    <row r="1" spans="1:14" s="22" customFormat="1" ht="18.75" x14ac:dyDescent="0.3">
      <c r="A1" s="111" t="s">
        <v>1</v>
      </c>
      <c r="B1" s="112"/>
      <c r="C1" s="112"/>
      <c r="D1" s="112"/>
      <c r="E1" s="112"/>
      <c r="F1" s="112"/>
      <c r="G1" s="112"/>
      <c r="H1" s="112"/>
      <c r="I1" s="112"/>
      <c r="J1" s="112"/>
      <c r="K1" s="113"/>
      <c r="L1" s="25"/>
    </row>
    <row r="2" spans="1:14" s="22" customFormat="1" ht="15.75" x14ac:dyDescent="0.25">
      <c r="A2" s="114" t="s">
        <v>59</v>
      </c>
      <c r="B2" s="115"/>
      <c r="C2" s="115"/>
      <c r="D2" s="115"/>
      <c r="E2" s="115"/>
      <c r="F2" s="115"/>
      <c r="G2" s="115"/>
      <c r="H2" s="115"/>
      <c r="I2" s="115"/>
      <c r="J2" s="115"/>
      <c r="K2" s="116"/>
      <c r="L2" s="23"/>
    </row>
    <row r="3" spans="1:14" x14ac:dyDescent="0.25">
      <c r="A3" s="19"/>
      <c r="K3" s="10"/>
    </row>
    <row r="4" spans="1:14" x14ac:dyDescent="0.25">
      <c r="A4" s="20" t="s">
        <v>0</v>
      </c>
      <c r="K4" s="10"/>
    </row>
    <row r="5" spans="1:14" x14ac:dyDescent="0.25">
      <c r="A5" s="19"/>
      <c r="K5" s="10"/>
    </row>
    <row r="6" spans="1:14" x14ac:dyDescent="0.25">
      <c r="A6" s="19"/>
      <c r="B6" s="2" t="s">
        <v>2</v>
      </c>
      <c r="F6" s="117"/>
      <c r="G6" s="117"/>
      <c r="H6" s="117"/>
      <c r="I6" s="117"/>
      <c r="K6" s="10"/>
    </row>
    <row r="7" spans="1:14" ht="6.6" customHeight="1" x14ac:dyDescent="0.25">
      <c r="A7" s="19"/>
      <c r="K7" s="10"/>
    </row>
    <row r="8" spans="1:14" x14ac:dyDescent="0.25">
      <c r="A8" s="19"/>
      <c r="B8" s="2" t="s">
        <v>3</v>
      </c>
      <c r="E8" s="118"/>
      <c r="F8" s="118"/>
      <c r="K8" s="10"/>
      <c r="M8" s="17">
        <v>41456</v>
      </c>
    </row>
    <row r="9" spans="1:14" ht="7.15" customHeight="1" x14ac:dyDescent="0.25">
      <c r="A9" s="19"/>
      <c r="K9" s="10"/>
    </row>
    <row r="10" spans="1:14" ht="14.45" customHeight="1" x14ac:dyDescent="0.25">
      <c r="A10" s="19"/>
      <c r="B10" s="2" t="s">
        <v>67</v>
      </c>
      <c r="E10" s="109" t="s">
        <v>51</v>
      </c>
      <c r="F10" s="110"/>
      <c r="I10" s="2"/>
      <c r="J10" s="2"/>
      <c r="K10" s="10"/>
      <c r="L10" s="16">
        <f>IF(E10="Participante",1,IF(E10="Beneficiario",0.5,0))</f>
        <v>0</v>
      </c>
      <c r="M10" s="17">
        <v>41852</v>
      </c>
      <c r="N10" s="9">
        <f>IF(AND(E12="Ley 160 (SRM)",K12&lt;M10),0,IF(OR(E12&lt;&gt;"Ley 3 (ASR)",E12&lt;&gt;"Ley 160 (ASR)"),IF(K12&lt;M8,0,-1)))</f>
        <v>0</v>
      </c>
    </row>
    <row r="11" spans="1:14" ht="7.15" customHeight="1" x14ac:dyDescent="0.25">
      <c r="A11" s="19"/>
      <c r="H11" s="2"/>
      <c r="I11" s="2"/>
      <c r="J11" s="2"/>
      <c r="K11" s="10"/>
      <c r="N11" s="9"/>
    </row>
    <row r="12" spans="1:14" x14ac:dyDescent="0.25">
      <c r="A12" s="19"/>
      <c r="B12" s="2" t="s">
        <v>7</v>
      </c>
      <c r="E12" s="109" t="s">
        <v>51</v>
      </c>
      <c r="F12" s="110"/>
      <c r="I12" s="2"/>
      <c r="J12" s="2"/>
      <c r="K12" s="10"/>
      <c r="L12" s="16">
        <f>IF(E12="Ley 160 (SRM)",1,IF(E12="Ley 3 (ASR)",0,3))</f>
        <v>3</v>
      </c>
      <c r="N12" s="9">
        <f>L12+L10+N10</f>
        <v>3</v>
      </c>
    </row>
    <row r="13" spans="1:14" ht="6" customHeight="1" x14ac:dyDescent="0.25">
      <c r="A13" s="19"/>
      <c r="I13" s="2"/>
      <c r="J13" s="2"/>
      <c r="K13" s="10"/>
    </row>
    <row r="14" spans="1:14" x14ac:dyDescent="0.25">
      <c r="A14" s="19"/>
      <c r="B14" s="2" t="s">
        <v>35</v>
      </c>
      <c r="E14" s="120">
        <v>0</v>
      </c>
      <c r="F14" s="120"/>
      <c r="H14" s="1" t="s">
        <v>55</v>
      </c>
      <c r="I14" s="2"/>
      <c r="J14" s="37">
        <v>0</v>
      </c>
      <c r="K14" s="10"/>
    </row>
    <row r="15" spans="1:14" ht="6" customHeight="1" x14ac:dyDescent="0.25">
      <c r="A15" s="19"/>
      <c r="I15" s="2"/>
      <c r="J15" s="2"/>
      <c r="K15" s="10"/>
    </row>
    <row r="16" spans="1:14" x14ac:dyDescent="0.25">
      <c r="A16" s="19"/>
      <c r="B16" s="2" t="s">
        <v>36</v>
      </c>
      <c r="E16" s="120">
        <v>0</v>
      </c>
      <c r="F16" s="120"/>
      <c r="I16" s="2"/>
      <c r="J16" s="2"/>
      <c r="K16" s="10"/>
    </row>
    <row r="17" spans="1:17" ht="6" customHeight="1" x14ac:dyDescent="0.25">
      <c r="A17" s="19"/>
      <c r="I17" s="2"/>
      <c r="J17" s="2"/>
      <c r="K17" s="10"/>
    </row>
    <row r="18" spans="1:17" x14ac:dyDescent="0.25">
      <c r="A18" s="19"/>
      <c r="B18" s="2" t="s">
        <v>57</v>
      </c>
      <c r="E18" s="121"/>
      <c r="F18" s="121"/>
      <c r="G18" s="5" t="s">
        <v>5</v>
      </c>
      <c r="K18" s="10"/>
      <c r="L18" s="36"/>
      <c r="M18" s="18"/>
      <c r="N18" s="18"/>
    </row>
    <row r="19" spans="1:17" ht="6" customHeight="1" x14ac:dyDescent="0.25">
      <c r="A19" s="19"/>
      <c r="K19" s="10"/>
    </row>
    <row r="20" spans="1:17" x14ac:dyDescent="0.25">
      <c r="A20" s="19"/>
      <c r="B20" s="2" t="s">
        <v>58</v>
      </c>
      <c r="E20" s="123" t="s">
        <v>51</v>
      </c>
      <c r="F20" s="123"/>
      <c r="G20" s="5"/>
      <c r="H20" s="124"/>
      <c r="I20" s="124"/>
      <c r="J20" s="124"/>
      <c r="K20" s="10"/>
    </row>
    <row r="21" spans="1:17" ht="6" customHeight="1" x14ac:dyDescent="0.25">
      <c r="A21" s="19"/>
      <c r="K21" s="10"/>
    </row>
    <row r="22" spans="1:17" x14ac:dyDescent="0.25">
      <c r="A22" s="19"/>
      <c r="B22" s="2" t="s">
        <v>38</v>
      </c>
      <c r="E22" s="121"/>
      <c r="F22" s="121"/>
      <c r="G22" s="5" t="s">
        <v>28</v>
      </c>
      <c r="K22" s="10"/>
      <c r="L22" s="46" t="s">
        <v>53</v>
      </c>
      <c r="M22" s="50" t="str">
        <f>IF(E9="Beneficiario",DAYS360(E17,E21,FALSE),"")</f>
        <v/>
      </c>
      <c r="N22" s="48">
        <f>P27</f>
        <v>0</v>
      </c>
      <c r="O22" s="48">
        <f>Q27</f>
        <v>0</v>
      </c>
      <c r="P22" s="45"/>
      <c r="Q22" s="45"/>
    </row>
    <row r="23" spans="1:17" ht="6" customHeight="1" x14ac:dyDescent="0.25">
      <c r="A23" s="19"/>
      <c r="K23" s="10"/>
      <c r="L23" s="45"/>
      <c r="M23" s="45"/>
      <c r="N23" s="45"/>
      <c r="O23" s="45"/>
      <c r="P23" s="45"/>
      <c r="Q23" s="45"/>
    </row>
    <row r="24" spans="1:17" x14ac:dyDescent="0.25">
      <c r="A24" s="19"/>
      <c r="B24" s="2" t="s">
        <v>54</v>
      </c>
      <c r="E24" s="121"/>
      <c r="F24" s="121"/>
      <c r="K24" s="10"/>
      <c r="L24" s="45"/>
      <c r="M24" s="49">
        <f>(INT(E24-E18)/7)/2</f>
        <v>0</v>
      </c>
      <c r="N24" s="45">
        <f>MONTH(E17)</f>
        <v>1</v>
      </c>
      <c r="O24" s="45" t="s">
        <v>66</v>
      </c>
      <c r="P24" s="45"/>
      <c r="Q24" s="45"/>
    </row>
    <row r="25" spans="1:17" x14ac:dyDescent="0.25">
      <c r="A25" s="19"/>
      <c r="K25" s="10"/>
      <c r="L25" s="45"/>
      <c r="M25" s="47">
        <f>M24-N25</f>
        <v>0</v>
      </c>
      <c r="N25" s="45">
        <f>ROUNDDOWN(M24,0)</f>
        <v>0</v>
      </c>
      <c r="O25" s="45" t="s">
        <v>64</v>
      </c>
      <c r="P25" s="48">
        <f>N25*E14</f>
        <v>0</v>
      </c>
      <c r="Q25" s="48">
        <f>N25*E16</f>
        <v>0</v>
      </c>
    </row>
    <row r="26" spans="1:17" x14ac:dyDescent="0.25">
      <c r="A26" s="20" t="s">
        <v>6</v>
      </c>
      <c r="K26" s="10"/>
      <c r="L26" s="45"/>
      <c r="M26" s="45"/>
      <c r="N26" s="52">
        <f>IF(N24=2,MOD(E21-E17,14)+3,IF(OR(N24=4,N24=6,N24=9,N24=11),MOD(E21-E17,14),MOD(E21-E17,14)-1)-1)</f>
        <v>-2</v>
      </c>
      <c r="O26" s="45" t="s">
        <v>65</v>
      </c>
      <c r="P26" s="45">
        <f>(E14/15)*N26</f>
        <v>0</v>
      </c>
      <c r="Q26" s="45">
        <f>(E16/15)*N26</f>
        <v>0</v>
      </c>
    </row>
    <row r="27" spans="1:17" x14ac:dyDescent="0.25">
      <c r="A27" s="20"/>
      <c r="G27" s="122" t="s">
        <v>45</v>
      </c>
      <c r="H27" s="122"/>
      <c r="I27" s="42"/>
      <c r="J27" s="41" t="s">
        <v>46</v>
      </c>
      <c r="K27" s="10"/>
      <c r="L27" s="45"/>
      <c r="M27" s="45"/>
      <c r="N27" s="51"/>
      <c r="O27" s="45"/>
      <c r="P27" s="48">
        <f>SUM(P25:P26)</f>
        <v>0</v>
      </c>
      <c r="Q27" s="48">
        <f>SUM(Q25:Q26)</f>
        <v>0</v>
      </c>
    </row>
    <row r="28" spans="1:17" ht="4.1500000000000004" customHeight="1" x14ac:dyDescent="0.25">
      <c r="A28" s="19"/>
      <c r="K28" s="10"/>
    </row>
    <row r="29" spans="1:17" x14ac:dyDescent="0.25">
      <c r="A29" s="19"/>
      <c r="B29" s="2" t="s">
        <v>37</v>
      </c>
      <c r="G29" s="120">
        <f>IF(E14&lt;&gt;"",N22,0)+J14</f>
        <v>0</v>
      </c>
      <c r="H29" s="120"/>
      <c r="J29" s="33">
        <f>IF(E16&lt;&gt;"[select]",O22,0)+J14</f>
        <v>0</v>
      </c>
      <c r="K29" s="10"/>
    </row>
    <row r="30" spans="1:17" ht="8.4499999999999993" customHeight="1" x14ac:dyDescent="0.25">
      <c r="A30" s="19"/>
      <c r="K30" s="10"/>
    </row>
    <row r="31" spans="1:17" x14ac:dyDescent="0.25">
      <c r="A31" s="19"/>
      <c r="B31" s="2" t="s">
        <v>56</v>
      </c>
      <c r="E31" s="35"/>
      <c r="G31" s="120">
        <f>E31*E14</f>
        <v>0</v>
      </c>
      <c r="H31" s="120"/>
      <c r="K31" s="10"/>
    </row>
    <row r="32" spans="1:17" ht="4.1500000000000004" customHeight="1" x14ac:dyDescent="0.25">
      <c r="A32" s="19"/>
      <c r="F32" s="6"/>
      <c r="G32" s="6"/>
      <c r="H32" s="6"/>
      <c r="I32" s="6"/>
      <c r="J32" s="6"/>
      <c r="K32" s="10"/>
    </row>
    <row r="33" spans="1:11" x14ac:dyDescent="0.25">
      <c r="A33" s="19"/>
      <c r="B33" s="2" t="s">
        <v>8</v>
      </c>
      <c r="G33" s="120">
        <v>0</v>
      </c>
      <c r="H33" s="120"/>
      <c r="J33" s="2" t="s">
        <v>47</v>
      </c>
      <c r="K33" s="11"/>
    </row>
    <row r="34" spans="1:11" ht="4.1500000000000004" customHeight="1" x14ac:dyDescent="0.25">
      <c r="A34" s="19"/>
      <c r="F34" s="6"/>
      <c r="G34" s="6"/>
      <c r="H34" s="6"/>
      <c r="I34" s="6"/>
      <c r="J34" s="6"/>
      <c r="K34" s="10"/>
    </row>
    <row r="35" spans="1:11" x14ac:dyDescent="0.25">
      <c r="A35" s="19"/>
      <c r="B35" s="125" t="s">
        <v>12</v>
      </c>
      <c r="C35" s="125"/>
      <c r="D35" s="125"/>
      <c r="E35" s="125"/>
      <c r="G35" s="120">
        <v>0</v>
      </c>
      <c r="H35" s="120"/>
      <c r="J35" s="1" t="s">
        <v>48</v>
      </c>
      <c r="K35" s="11"/>
    </row>
    <row r="36" spans="1:11" ht="4.1500000000000004" customHeight="1" x14ac:dyDescent="0.25">
      <c r="A36" s="19"/>
      <c r="F36" s="6"/>
      <c r="G36" s="6"/>
      <c r="H36" s="6"/>
      <c r="I36" s="6"/>
      <c r="J36" s="6"/>
      <c r="K36" s="10"/>
    </row>
    <row r="37" spans="1:11" ht="15.75" thickBot="1" x14ac:dyDescent="0.3">
      <c r="A37" s="19"/>
      <c r="B37" s="32"/>
      <c r="C37" s="43" t="s">
        <v>49</v>
      </c>
      <c r="D37" s="32"/>
      <c r="E37" s="32"/>
      <c r="G37" s="119">
        <f>SUM(G31,G33,G35)</f>
        <v>0</v>
      </c>
      <c r="H37" s="119"/>
      <c r="K37" s="10"/>
    </row>
    <row r="38" spans="1:11" ht="4.1500000000000004" customHeight="1" thickTop="1" x14ac:dyDescent="0.25">
      <c r="A38" s="19"/>
      <c r="F38" s="6"/>
      <c r="G38" s="6"/>
      <c r="H38" s="6"/>
      <c r="I38" s="6"/>
      <c r="J38" s="6"/>
      <c r="K38" s="10"/>
    </row>
    <row r="39" spans="1:11" x14ac:dyDescent="0.25">
      <c r="A39" s="19"/>
      <c r="F39" s="6"/>
      <c r="G39" s="122" t="s">
        <v>45</v>
      </c>
      <c r="H39" s="122"/>
      <c r="I39" s="42"/>
      <c r="J39" s="41" t="s">
        <v>46</v>
      </c>
      <c r="K39" s="10"/>
    </row>
    <row r="40" spans="1:11" ht="4.1500000000000004" customHeight="1" x14ac:dyDescent="0.25">
      <c r="A40" s="19"/>
      <c r="F40" s="6"/>
      <c r="G40" s="6"/>
      <c r="H40" s="6"/>
      <c r="I40" s="6"/>
      <c r="J40" s="6"/>
      <c r="K40" s="10"/>
    </row>
    <row r="41" spans="1:11" ht="15.75" thickBot="1" x14ac:dyDescent="0.3">
      <c r="A41" s="19"/>
      <c r="B41" s="2" t="s">
        <v>17</v>
      </c>
      <c r="G41" s="127">
        <f>IF(G37&gt;=$J$29,0,G29-G37)</f>
        <v>0</v>
      </c>
      <c r="H41" s="127"/>
      <c r="J41" s="30">
        <f>IF(G35&lt;&gt;0,"n/a",IF(G37&gt;=$J$29,0,J29-G37))</f>
        <v>0</v>
      </c>
      <c r="K41" s="10"/>
    </row>
    <row r="42" spans="1:11" ht="15.75" thickTop="1" x14ac:dyDescent="0.25">
      <c r="A42" s="19"/>
      <c r="F42" s="6"/>
      <c r="G42" s="6"/>
      <c r="K42" s="10"/>
    </row>
    <row r="43" spans="1:11" x14ac:dyDescent="0.25">
      <c r="A43" s="19"/>
      <c r="B43" s="2" t="s">
        <v>40</v>
      </c>
      <c r="D43" s="128"/>
      <c r="E43" s="128"/>
      <c r="F43" s="128"/>
      <c r="G43" s="128"/>
      <c r="K43" s="10"/>
    </row>
    <row r="44" spans="1:11" x14ac:dyDescent="0.25">
      <c r="A44" s="19"/>
      <c r="B44" s="2" t="s">
        <v>41</v>
      </c>
      <c r="D44" s="128"/>
      <c r="E44" s="128"/>
      <c r="F44" s="128"/>
      <c r="G44" s="128"/>
      <c r="K44" s="10"/>
    </row>
    <row r="45" spans="1:11" x14ac:dyDescent="0.25">
      <c r="A45" s="19"/>
      <c r="B45" s="2" t="s">
        <v>42</v>
      </c>
      <c r="D45" s="128"/>
      <c r="E45" s="128"/>
      <c r="F45" s="128"/>
      <c r="G45" s="128"/>
      <c r="K45" s="10"/>
    </row>
    <row r="46" spans="1:11" x14ac:dyDescent="0.25">
      <c r="A46" s="19"/>
      <c r="K46" s="10"/>
    </row>
    <row r="47" spans="1:11" x14ac:dyDescent="0.25">
      <c r="A47" s="20"/>
      <c r="B47" s="44" t="s">
        <v>60</v>
      </c>
      <c r="K47" s="10"/>
    </row>
    <row r="48" spans="1:11" x14ac:dyDescent="0.25">
      <c r="A48" s="19"/>
      <c r="D48" s="128"/>
      <c r="E48" s="128"/>
      <c r="F48" s="128"/>
      <c r="G48" s="128"/>
      <c r="K48" s="10"/>
    </row>
    <row r="49" spans="1:12" x14ac:dyDescent="0.25">
      <c r="A49" s="19"/>
      <c r="D49" s="128"/>
      <c r="E49" s="128"/>
      <c r="F49" s="128"/>
      <c r="G49" s="128"/>
      <c r="K49" s="10"/>
    </row>
    <row r="50" spans="1:12" x14ac:dyDescent="0.25">
      <c r="A50" s="19"/>
      <c r="D50" s="128"/>
      <c r="E50" s="128"/>
      <c r="F50" s="128"/>
      <c r="G50" s="128"/>
      <c r="K50" s="10"/>
    </row>
    <row r="51" spans="1:12" ht="7.15" customHeight="1" thickBot="1" x14ac:dyDescent="0.3">
      <c r="A51" s="19"/>
      <c r="B51" s="38"/>
      <c r="C51" s="39"/>
      <c r="D51" s="39"/>
      <c r="E51" s="39"/>
      <c r="F51" s="39"/>
      <c r="G51" s="39"/>
      <c r="H51" s="39"/>
      <c r="I51" s="39"/>
      <c r="J51" s="39"/>
      <c r="K51" s="40"/>
    </row>
    <row r="52" spans="1:12" x14ac:dyDescent="0.25">
      <c r="A52" s="19"/>
      <c r="K52" s="10"/>
    </row>
    <row r="53" spans="1:12" x14ac:dyDescent="0.25">
      <c r="A53" s="19"/>
      <c r="B53" s="126"/>
      <c r="C53" s="126"/>
      <c r="D53" s="126"/>
      <c r="H53" s="126"/>
      <c r="I53" s="126"/>
      <c r="J53" s="126"/>
      <c r="K53" s="12"/>
      <c r="L53" s="4"/>
    </row>
    <row r="54" spans="1:12" x14ac:dyDescent="0.25">
      <c r="A54" s="19"/>
      <c r="B54" s="2" t="s">
        <v>39</v>
      </c>
      <c r="H54" s="2" t="s">
        <v>26</v>
      </c>
      <c r="K54" s="10"/>
    </row>
    <row r="55" spans="1:12" x14ac:dyDescent="0.25">
      <c r="A55" s="19"/>
      <c r="H55" s="2"/>
      <c r="K55" s="10"/>
    </row>
    <row r="56" spans="1:12" x14ac:dyDescent="0.25">
      <c r="A56" s="19"/>
      <c r="B56" s="126"/>
      <c r="C56" s="126"/>
      <c r="D56" s="126"/>
      <c r="H56" s="34"/>
      <c r="I56" s="34"/>
      <c r="J56" s="31"/>
      <c r="K56" s="12"/>
      <c r="L56" s="4"/>
    </row>
    <row r="57" spans="1:12" x14ac:dyDescent="0.25">
      <c r="A57" s="19"/>
      <c r="B57" s="2" t="s">
        <v>24</v>
      </c>
      <c r="H57" s="2" t="s">
        <v>24</v>
      </c>
      <c r="K57" s="10"/>
    </row>
    <row r="58" spans="1:12" x14ac:dyDescent="0.25">
      <c r="A58" s="19"/>
      <c r="H58" s="2"/>
      <c r="K58" s="10"/>
    </row>
    <row r="59" spans="1:12" x14ac:dyDescent="0.25">
      <c r="A59" s="19"/>
      <c r="B59" s="126"/>
      <c r="C59" s="126"/>
      <c r="D59" s="126"/>
      <c r="H59" s="126"/>
      <c r="I59" s="126"/>
      <c r="J59" s="126"/>
      <c r="K59" s="12"/>
      <c r="L59" s="4"/>
    </row>
    <row r="60" spans="1:12" x14ac:dyDescent="0.25">
      <c r="A60" s="21"/>
      <c r="B60" s="13" t="s">
        <v>25</v>
      </c>
      <c r="C60" s="3"/>
      <c r="D60" s="3"/>
      <c r="E60" s="3"/>
      <c r="F60" s="3"/>
      <c r="G60" s="3"/>
      <c r="H60" s="13" t="s">
        <v>25</v>
      </c>
      <c r="I60" s="3"/>
      <c r="J60" s="3"/>
      <c r="K60" s="14"/>
    </row>
  </sheetData>
  <sheetProtection algorithmName="SHA-512" hashValue="I9HmAYUX3dIALRrv9Gw7aLfI5nfezwBpiWt/yaV76BkRzgeygRhZdUHAw60Epl14UkaRJVP7DCCtra7BlK1MZA==" saltValue="3USiQX0tEH650WAQveuE6g==" spinCount="100000" sheet="1" objects="1" scenarios="1"/>
  <protectedRanges>
    <protectedRange sqref="F6:I6 E8:F8 E10:F10 E12:F12 E31 G33:H33 G35:H35 K33 K35 D43:G45 D48:G50 B53:D53 H53:J53 B56:D56 E14:J24" name="TBC"/>
  </protectedRanges>
  <mergeCells count="33">
    <mergeCell ref="B59:D59"/>
    <mergeCell ref="H59:J59"/>
    <mergeCell ref="G39:H39"/>
    <mergeCell ref="G41:H41"/>
    <mergeCell ref="D43:G43"/>
    <mergeCell ref="D44:G44"/>
    <mergeCell ref="D45:G45"/>
    <mergeCell ref="D48:G48"/>
    <mergeCell ref="D49:G49"/>
    <mergeCell ref="D50:G50"/>
    <mergeCell ref="B53:D53"/>
    <mergeCell ref="H53:J53"/>
    <mergeCell ref="B56:D56"/>
    <mergeCell ref="G37:H37"/>
    <mergeCell ref="E14:F14"/>
    <mergeCell ref="E16:F16"/>
    <mergeCell ref="E18:F18"/>
    <mergeCell ref="E22:F22"/>
    <mergeCell ref="E24:F24"/>
    <mergeCell ref="G27:H27"/>
    <mergeCell ref="E20:F20"/>
    <mergeCell ref="H20:J20"/>
    <mergeCell ref="G29:H29"/>
    <mergeCell ref="G31:H31"/>
    <mergeCell ref="G33:H33"/>
    <mergeCell ref="B35:E35"/>
    <mergeCell ref="G35:H35"/>
    <mergeCell ref="E12:F12"/>
    <mergeCell ref="A1:K1"/>
    <mergeCell ref="A2:K2"/>
    <mergeCell ref="F6:I6"/>
    <mergeCell ref="E8:F8"/>
    <mergeCell ref="E10:F10"/>
  </mergeCells>
  <dataValidations count="3">
    <dataValidation type="list" allowBlank="1" showInputMessage="1" showErrorMessage="1" sqref="E12:F12" xr:uid="{132B7357-39E3-4851-9286-D583F6A96298}">
      <formula1>"[select],Ley 160 (SRM),Ley 447 (ASR),Ley 3 (ASR),Ley 105 / 4 (ASR),Ley 169 (ASR),Ley 127 (ASR),Ley 8 (ASR),Ley 12 (JRS)"</formula1>
    </dataValidation>
    <dataValidation type="list" allowBlank="1" showInputMessage="1" showErrorMessage="1" sqref="E10:F10" xr:uid="{7E22D794-FC82-45AA-98E6-DE3C9CA1E14B}">
      <formula1>"[select],Pensionado,Beneficiario"</formula1>
    </dataValidation>
    <dataValidation type="list" allowBlank="1" showInputMessage="1" showErrorMessage="1" sqref="E20:F20" xr:uid="{7410C8B7-7353-4197-BB5C-AD14E8DA5FF0}">
      <formula1>"[select],Matrimonio,Devuelta al servicio,Otro"</formula1>
    </dataValidation>
  </dataValidations>
  <printOptions horizontalCentered="1" verticalCentered="1"/>
  <pageMargins left="0.7" right="0.7" top="0.75" bottom="0.75" header="0.3" footer="0.3"/>
  <pageSetup scale="93" orientation="portrait" horizontalDpi="0" verticalDpi="0" r:id="rId1"/>
  <headerFooter>
    <oddHeader>&amp;L&amp;"-,Bold"&amp;14CERTIFICACIÓN DE DEUDA POR PAGO INDEBIDO DE PENSIÓN&amp;11
Concepto: Modificación de Pensíón&amp;R&amp;G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D09BA-3AE4-4C53-9A82-5EC39C4EC38A}">
  <dimension ref="A1:M54"/>
  <sheetViews>
    <sheetView topLeftCell="A6" zoomScaleNormal="100" workbookViewId="0">
      <selection activeCell="B35" sqref="B35"/>
    </sheetView>
  </sheetViews>
  <sheetFormatPr defaultColWidth="8.85546875" defaultRowHeight="15" x14ac:dyDescent="0.25"/>
  <cols>
    <col min="1" max="1" width="1.5703125" style="22" customWidth="1"/>
    <col min="2" max="2" width="7.7109375" style="2" customWidth="1"/>
    <col min="3" max="4" width="8.85546875" style="1"/>
    <col min="5" max="5" width="6.5703125" style="1" customWidth="1"/>
    <col min="6" max="7" width="8.85546875" style="1"/>
    <col min="8" max="8" width="5.7109375" style="1" customWidth="1"/>
    <col min="9" max="9" width="18.42578125" style="1" customWidth="1"/>
    <col min="10" max="10" width="13.140625" style="1" customWidth="1"/>
    <col min="11" max="11" width="12.42578125" style="1" customWidth="1"/>
    <col min="12" max="12" width="9.5703125" style="1" customWidth="1"/>
    <col min="13" max="19" width="8.85546875" style="1" customWidth="1"/>
    <col min="20" max="16384" width="8.85546875" style="1"/>
  </cols>
  <sheetData>
    <row r="1" spans="1:13" s="22" customFormat="1" ht="18.75" x14ac:dyDescent="0.3">
      <c r="A1" s="111" t="s">
        <v>1</v>
      </c>
      <c r="B1" s="112"/>
      <c r="C1" s="112"/>
      <c r="D1" s="112"/>
      <c r="E1" s="112"/>
      <c r="F1" s="112"/>
      <c r="G1" s="112"/>
      <c r="H1" s="112"/>
      <c r="I1" s="112"/>
      <c r="J1" s="113"/>
      <c r="K1" s="25"/>
    </row>
    <row r="2" spans="1:13" s="22" customFormat="1" ht="15.75" x14ac:dyDescent="0.25">
      <c r="A2" s="114" t="s">
        <v>19</v>
      </c>
      <c r="B2" s="115"/>
      <c r="C2" s="115"/>
      <c r="D2" s="115"/>
      <c r="E2" s="115"/>
      <c r="F2" s="115"/>
      <c r="G2" s="115"/>
      <c r="H2" s="115"/>
      <c r="I2" s="115"/>
      <c r="J2" s="116"/>
      <c r="K2" s="23"/>
    </row>
    <row r="3" spans="1:13" x14ac:dyDescent="0.25">
      <c r="A3" s="19"/>
      <c r="J3" s="10"/>
    </row>
    <row r="4" spans="1:13" x14ac:dyDescent="0.25">
      <c r="A4" s="19"/>
      <c r="J4" s="10"/>
    </row>
    <row r="5" spans="1:13" x14ac:dyDescent="0.25">
      <c r="A5" s="20" t="s">
        <v>0</v>
      </c>
      <c r="J5" s="10"/>
    </row>
    <row r="6" spans="1:13" x14ac:dyDescent="0.25">
      <c r="A6" s="19"/>
      <c r="J6" s="10"/>
    </row>
    <row r="7" spans="1:13" x14ac:dyDescent="0.25">
      <c r="A7" s="19"/>
      <c r="B7" s="2" t="s">
        <v>2</v>
      </c>
      <c r="F7" s="117" t="s">
        <v>32</v>
      </c>
      <c r="G7" s="117"/>
      <c r="H7" s="117"/>
      <c r="I7" s="117"/>
      <c r="J7" s="10"/>
    </row>
    <row r="8" spans="1:13" ht="6.6" customHeight="1" x14ac:dyDescent="0.25">
      <c r="A8" s="19"/>
      <c r="J8" s="10"/>
    </row>
    <row r="9" spans="1:13" x14ac:dyDescent="0.25">
      <c r="A9" s="19"/>
      <c r="B9" s="2" t="s">
        <v>3</v>
      </c>
      <c r="E9" s="118">
        <v>580804423</v>
      </c>
      <c r="F9" s="118"/>
      <c r="J9" s="10"/>
      <c r="L9" s="17">
        <v>41456</v>
      </c>
    </row>
    <row r="10" spans="1:13" ht="7.15" customHeight="1" x14ac:dyDescent="0.25">
      <c r="A10" s="19"/>
      <c r="J10" s="10"/>
    </row>
    <row r="11" spans="1:13" ht="14.45" customHeight="1" x14ac:dyDescent="0.25">
      <c r="A11" s="19"/>
      <c r="B11" s="2" t="s">
        <v>27</v>
      </c>
      <c r="E11" s="109" t="s">
        <v>33</v>
      </c>
      <c r="F11" s="110"/>
      <c r="I11" s="2"/>
      <c r="J11" s="10"/>
      <c r="K11" s="16">
        <f>IF(E11="Participante",1,IF(E11="Beneficiario",0.5,0))</f>
        <v>0.5</v>
      </c>
      <c r="L11" s="17">
        <v>41852</v>
      </c>
      <c r="M11" s="9">
        <f>IF(AND(E13="Ley 160 (SRM)",J13&lt;L11),0,IF(OR(E13&lt;&gt;"Ley 3 (ASR)",E13&lt;&gt;"Ley 160 (ASR)"),IF(J13&lt;L9,0,-1)))</f>
        <v>0</v>
      </c>
    </row>
    <row r="12" spans="1:13" ht="7.15" customHeight="1" x14ac:dyDescent="0.25">
      <c r="A12" s="19"/>
      <c r="H12" s="2"/>
      <c r="I12" s="2"/>
      <c r="J12" s="10"/>
      <c r="M12" s="9"/>
    </row>
    <row r="13" spans="1:13" x14ac:dyDescent="0.25">
      <c r="A13" s="19"/>
      <c r="B13" s="2" t="s">
        <v>7</v>
      </c>
      <c r="E13" s="109" t="s">
        <v>44</v>
      </c>
      <c r="F13" s="110"/>
      <c r="I13" s="26" t="str">
        <f>IF(AND(E13&lt;&gt;"Ley 3 (ASR)",E13&lt;&gt;"[select]"),"Fecha Eff. de Pension: ___________","")</f>
        <v>Fecha Eff. de Pension: ___________</v>
      </c>
      <c r="J13" s="15"/>
      <c r="K13" s="16">
        <f>IF(E13="Ley 160 (SRM)",1,IF(E13="Ley 3 (ASR)",0,3))</f>
        <v>3</v>
      </c>
      <c r="M13" s="9">
        <f>K13+K11+M11</f>
        <v>3.5</v>
      </c>
    </row>
    <row r="14" spans="1:13" ht="7.15" customHeight="1" x14ac:dyDescent="0.25">
      <c r="A14" s="19"/>
      <c r="J14" s="10"/>
    </row>
    <row r="15" spans="1:13" x14ac:dyDescent="0.25">
      <c r="A15" s="19"/>
      <c r="B15" s="2" t="s">
        <v>34</v>
      </c>
      <c r="E15" s="120">
        <f>161.94*2</f>
        <v>323.88</v>
      </c>
      <c r="F15" s="120"/>
      <c r="I15" s="2" t="s">
        <v>31</v>
      </c>
      <c r="J15" s="24">
        <v>34000</v>
      </c>
    </row>
    <row r="16" spans="1:13" ht="6" customHeight="1" x14ac:dyDescent="0.25">
      <c r="A16" s="19"/>
      <c r="J16" s="10"/>
    </row>
    <row r="17" spans="1:13" x14ac:dyDescent="0.25">
      <c r="A17" s="19"/>
      <c r="B17" s="2" t="s">
        <v>4</v>
      </c>
      <c r="E17" s="121">
        <v>43258</v>
      </c>
      <c r="F17" s="121"/>
      <c r="G17" s="5" t="s">
        <v>5</v>
      </c>
      <c r="J17" s="10"/>
      <c r="L17" s="17">
        <f>EOMONTH(E17,0)</f>
        <v>43281</v>
      </c>
      <c r="M17" s="18">
        <f>ROUND(YEARFRAC(L17,E19,0)*12,1)</f>
        <v>0.5</v>
      </c>
    </row>
    <row r="18" spans="1:13" ht="6" customHeight="1" x14ac:dyDescent="0.25">
      <c r="A18" s="19"/>
      <c r="J18" s="10"/>
    </row>
    <row r="19" spans="1:13" x14ac:dyDescent="0.25">
      <c r="A19" s="19"/>
      <c r="B19" s="2" t="s">
        <v>43</v>
      </c>
      <c r="E19" s="121">
        <v>43296</v>
      </c>
      <c r="F19" s="121"/>
      <c r="G19" s="5" t="s">
        <v>28</v>
      </c>
      <c r="J19" s="10"/>
    </row>
    <row r="20" spans="1:13" x14ac:dyDescent="0.25">
      <c r="A20" s="19"/>
      <c r="J20" s="10"/>
    </row>
    <row r="21" spans="1:13" x14ac:dyDescent="0.25">
      <c r="A21" s="20" t="s">
        <v>6</v>
      </c>
      <c r="J21" s="10"/>
    </row>
    <row r="22" spans="1:13" ht="5.45" customHeight="1" x14ac:dyDescent="0.25">
      <c r="A22" s="20"/>
      <c r="J22" s="10"/>
    </row>
    <row r="23" spans="1:13" x14ac:dyDescent="0.25">
      <c r="A23" s="19"/>
      <c r="B23" s="2" t="s">
        <v>29</v>
      </c>
      <c r="F23" s="120">
        <f>IF(AND(E11="Participante",E13="Ley 160 (SRM)",L23&lt;1000),1000,L23)</f>
        <v>34000</v>
      </c>
      <c r="G23" s="120"/>
      <c r="J23" s="10"/>
      <c r="L23" s="1">
        <f>IF(M13=2,E15*1.5,IF(M13=1.5,0.5*E15,IF(M13=4,E15*1,0))+J15)</f>
        <v>34000</v>
      </c>
    </row>
    <row r="24" spans="1:13" ht="5.45" customHeight="1" x14ac:dyDescent="0.25">
      <c r="A24" s="19"/>
      <c r="J24" s="10"/>
    </row>
    <row r="25" spans="1:13" x14ac:dyDescent="0.25">
      <c r="A25" s="19"/>
      <c r="B25" s="2" t="s">
        <v>30</v>
      </c>
      <c r="F25" s="120">
        <f>IF(E15&lt;&gt;"",E15*M17,0)</f>
        <v>161.94</v>
      </c>
      <c r="G25" s="120"/>
      <c r="J25" s="10"/>
    </row>
    <row r="26" spans="1:13" ht="5.45" customHeight="1" x14ac:dyDescent="0.25">
      <c r="A26" s="19"/>
      <c r="J26" s="10"/>
    </row>
    <row r="27" spans="1:13" x14ac:dyDescent="0.25">
      <c r="A27" s="19"/>
      <c r="B27" s="2" t="s">
        <v>14</v>
      </c>
      <c r="F27" s="130">
        <f>IF(F25&gt;F23,F25-F23,0)</f>
        <v>0</v>
      </c>
      <c r="G27" s="130"/>
      <c r="J27" s="10"/>
    </row>
    <row r="28" spans="1:13" ht="6" customHeight="1" x14ac:dyDescent="0.25">
      <c r="A28" s="19"/>
      <c r="F28" s="6"/>
      <c r="G28" s="6"/>
      <c r="J28" s="10"/>
    </row>
    <row r="29" spans="1:13" x14ac:dyDescent="0.25">
      <c r="A29" s="19"/>
      <c r="B29" s="2" t="s">
        <v>10</v>
      </c>
      <c r="F29" s="120">
        <v>0</v>
      </c>
      <c r="G29" s="120"/>
      <c r="H29" s="5"/>
      <c r="I29" s="1" t="s">
        <v>11</v>
      </c>
      <c r="J29" s="11"/>
    </row>
    <row r="30" spans="1:13" ht="6" customHeight="1" x14ac:dyDescent="0.25">
      <c r="A30" s="19"/>
      <c r="F30" s="6"/>
      <c r="G30" s="6"/>
      <c r="J30" s="10"/>
    </row>
    <row r="31" spans="1:13" x14ac:dyDescent="0.25">
      <c r="A31" s="19"/>
      <c r="B31" s="2" t="s">
        <v>8</v>
      </c>
      <c r="F31" s="120">
        <v>0</v>
      </c>
      <c r="G31" s="120"/>
      <c r="I31" s="2" t="s">
        <v>9</v>
      </c>
      <c r="J31" s="11"/>
    </row>
    <row r="32" spans="1:13" ht="6" customHeight="1" x14ac:dyDescent="0.25">
      <c r="A32" s="19"/>
      <c r="F32" s="6"/>
      <c r="G32" s="6"/>
      <c r="J32" s="10"/>
    </row>
    <row r="33" spans="1:11" ht="27.6" customHeight="1" x14ac:dyDescent="0.25">
      <c r="A33" s="19"/>
      <c r="B33" s="125" t="s">
        <v>12</v>
      </c>
      <c r="C33" s="125"/>
      <c r="D33" s="125"/>
      <c r="E33" s="125"/>
      <c r="F33" s="120">
        <v>0</v>
      </c>
      <c r="G33" s="120"/>
      <c r="I33" s="7" t="s">
        <v>13</v>
      </c>
      <c r="J33" s="11"/>
    </row>
    <row r="34" spans="1:11" ht="6" customHeight="1" x14ac:dyDescent="0.25">
      <c r="A34" s="19"/>
      <c r="F34" s="6"/>
      <c r="G34" s="6"/>
      <c r="J34" s="10"/>
    </row>
    <row r="35" spans="1:11" x14ac:dyDescent="0.25">
      <c r="A35" s="19"/>
      <c r="B35" s="2" t="s">
        <v>15</v>
      </c>
      <c r="F35" s="131">
        <f>F29+F31+F33</f>
        <v>0</v>
      </c>
      <c r="G35" s="131"/>
      <c r="J35" s="10"/>
    </row>
    <row r="36" spans="1:11" x14ac:dyDescent="0.25">
      <c r="A36" s="19"/>
      <c r="J36" s="10"/>
    </row>
    <row r="37" spans="1:11" x14ac:dyDescent="0.25">
      <c r="A37" s="19"/>
      <c r="C37" s="2" t="s">
        <v>17</v>
      </c>
      <c r="G37" s="129">
        <f>IF(F27-F35&gt;0,F27-F35,0)</f>
        <v>0</v>
      </c>
      <c r="H37" s="129"/>
      <c r="J37" s="10"/>
    </row>
    <row r="38" spans="1:11" x14ac:dyDescent="0.25">
      <c r="A38" s="19"/>
      <c r="J38" s="10"/>
    </row>
    <row r="39" spans="1:11" x14ac:dyDescent="0.25">
      <c r="A39" s="19"/>
      <c r="B39" s="2" t="s">
        <v>16</v>
      </c>
      <c r="G39" s="131">
        <f>IF(F23&gt;F25,F23-F25,0)</f>
        <v>33838.06</v>
      </c>
      <c r="H39" s="131"/>
      <c r="I39" s="8" t="s">
        <v>18</v>
      </c>
      <c r="J39" s="10"/>
    </row>
    <row r="40" spans="1:11" x14ac:dyDescent="0.25">
      <c r="A40" s="19"/>
      <c r="J40" s="10"/>
    </row>
    <row r="41" spans="1:11" x14ac:dyDescent="0.25">
      <c r="A41" s="20" t="s">
        <v>20</v>
      </c>
      <c r="J41" s="10"/>
    </row>
    <row r="42" spans="1:11" x14ac:dyDescent="0.25">
      <c r="A42" s="19"/>
      <c r="J42" s="10"/>
    </row>
    <row r="43" spans="1:11" x14ac:dyDescent="0.25">
      <c r="A43" s="19"/>
      <c r="B43" s="27" t="s">
        <v>21</v>
      </c>
      <c r="C43" s="132"/>
      <c r="D43" s="132"/>
      <c r="E43" s="132"/>
      <c r="F43" s="132"/>
      <c r="G43" s="28" t="s">
        <v>22</v>
      </c>
      <c r="H43" s="28"/>
      <c r="I43" s="28"/>
      <c r="J43" s="29"/>
    </row>
    <row r="44" spans="1:11" x14ac:dyDescent="0.25">
      <c r="A44" s="19"/>
      <c r="B44" s="27"/>
      <c r="C44" s="28"/>
      <c r="D44" s="28"/>
      <c r="E44" s="28"/>
      <c r="F44" s="28"/>
      <c r="G44" s="28"/>
      <c r="H44" s="28"/>
      <c r="I44" s="28"/>
      <c r="J44" s="29"/>
    </row>
    <row r="45" spans="1:11" x14ac:dyDescent="0.25">
      <c r="A45" s="19"/>
      <c r="B45" s="27"/>
      <c r="C45" s="28"/>
      <c r="D45" s="28"/>
      <c r="E45" s="28"/>
      <c r="F45" s="28"/>
      <c r="G45" s="28"/>
      <c r="H45" s="28"/>
      <c r="I45" s="28"/>
      <c r="J45" s="29"/>
    </row>
    <row r="46" spans="1:11" x14ac:dyDescent="0.25">
      <c r="A46" s="19"/>
      <c r="J46" s="10"/>
    </row>
    <row r="47" spans="1:11" x14ac:dyDescent="0.25">
      <c r="A47" s="19"/>
      <c r="B47" s="126"/>
      <c r="C47" s="126"/>
      <c r="D47" s="126"/>
      <c r="H47" s="126"/>
      <c r="I47" s="126"/>
      <c r="J47" s="12"/>
      <c r="K47" s="4"/>
    </row>
    <row r="48" spans="1:11" x14ac:dyDescent="0.25">
      <c r="A48" s="19"/>
      <c r="B48" s="2" t="s">
        <v>23</v>
      </c>
      <c r="H48" s="2" t="s">
        <v>26</v>
      </c>
      <c r="J48" s="10"/>
    </row>
    <row r="49" spans="1:11" x14ac:dyDescent="0.25">
      <c r="A49" s="19"/>
      <c r="H49" s="2"/>
      <c r="J49" s="10"/>
    </row>
    <row r="50" spans="1:11" x14ac:dyDescent="0.25">
      <c r="A50" s="19"/>
      <c r="B50" s="126"/>
      <c r="C50" s="126"/>
      <c r="D50" s="126"/>
      <c r="H50" s="126"/>
      <c r="I50" s="126"/>
      <c r="J50" s="12"/>
      <c r="K50" s="4"/>
    </row>
    <row r="51" spans="1:11" x14ac:dyDescent="0.25">
      <c r="A51" s="19"/>
      <c r="B51" s="2" t="s">
        <v>24</v>
      </c>
      <c r="H51" s="2" t="s">
        <v>24</v>
      </c>
      <c r="J51" s="10"/>
    </row>
    <row r="52" spans="1:11" x14ac:dyDescent="0.25">
      <c r="A52" s="19"/>
      <c r="H52" s="2"/>
      <c r="J52" s="10"/>
    </row>
    <row r="53" spans="1:11" x14ac:dyDescent="0.25">
      <c r="A53" s="19"/>
      <c r="B53" s="126"/>
      <c r="C53" s="126"/>
      <c r="D53" s="126"/>
      <c r="H53" s="126"/>
      <c r="I53" s="126"/>
      <c r="J53" s="12"/>
      <c r="K53" s="4"/>
    </row>
    <row r="54" spans="1:11" x14ac:dyDescent="0.25">
      <c r="A54" s="21"/>
      <c r="B54" s="13" t="s">
        <v>25</v>
      </c>
      <c r="C54" s="3"/>
      <c r="D54" s="3"/>
      <c r="E54" s="3"/>
      <c r="F54" s="3"/>
      <c r="G54" s="3"/>
      <c r="H54" s="13" t="s">
        <v>25</v>
      </c>
      <c r="I54" s="3"/>
      <c r="J54" s="14"/>
    </row>
  </sheetData>
  <mergeCells count="26">
    <mergeCell ref="B53:D53"/>
    <mergeCell ref="H53:I53"/>
    <mergeCell ref="G39:H39"/>
    <mergeCell ref="C43:F43"/>
    <mergeCell ref="B47:D47"/>
    <mergeCell ref="H47:I47"/>
    <mergeCell ref="B50:D50"/>
    <mergeCell ref="H50:I50"/>
    <mergeCell ref="G37:H37"/>
    <mergeCell ref="E15:F15"/>
    <mergeCell ref="E17:F17"/>
    <mergeCell ref="E19:F19"/>
    <mergeCell ref="F23:G23"/>
    <mergeCell ref="F25:G25"/>
    <mergeCell ref="F27:G27"/>
    <mergeCell ref="F29:G29"/>
    <mergeCell ref="F31:G31"/>
    <mergeCell ref="B33:E33"/>
    <mergeCell ref="F33:G33"/>
    <mergeCell ref="F35:G35"/>
    <mergeCell ref="E13:F13"/>
    <mergeCell ref="A1:J1"/>
    <mergeCell ref="A2:J2"/>
    <mergeCell ref="F7:I7"/>
    <mergeCell ref="E9:F9"/>
    <mergeCell ref="E11:F11"/>
  </mergeCells>
  <dataValidations count="2">
    <dataValidation type="list" allowBlank="1" showInputMessage="1" showErrorMessage="1" sqref="E13:F13" xr:uid="{0632C42D-A7AC-4770-98D1-E18BC83649E8}">
      <formula1>"[select],Ley 160 (SRM),Ley 447 (ASR),Ley 3 (ASR),Ley 105 / 4 (ASR),Ley 169 (ASR),Ley 127 (ASR),Ley 8 (ASR),Ley 12 (JRS)"</formula1>
    </dataValidation>
    <dataValidation type="list" allowBlank="1" showInputMessage="1" showErrorMessage="1" sqref="E11:F11" xr:uid="{6B1FC7A5-8A38-4847-AAEA-3D029030CCE9}">
      <formula1>"[select],Participante,Beneficiario"</formula1>
    </dataValidation>
  </dataValidations>
  <pageMargins left="0.7" right="0.7" top="0.75" bottom="0.75" header="0.3" footer="0.3"/>
  <pageSetup scale="98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20" ma:contentTypeDescription="Create a new document." ma:contentTypeScope="" ma:versionID="328ec9467731802214bb936b85870e66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13790031a07aaf9aacc42a92112bd49e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_ip_UnifiedCompliancePolicyProperties xmlns="http://schemas.microsoft.com/sharepoint/v3" xsi:nil="true"/>
    <EnlaceWebflow xmlns="6ea6a792-ef83-4575-af34-288d3fd4cb51">
      <Url xsi:nil="true"/>
      <Description xsi:nil="true"/>
    </EnlaceWebflow>
  </documentManagement>
</p:properties>
</file>

<file path=customXml/itemProps1.xml><?xml version="1.0" encoding="utf-8"?>
<ds:datastoreItem xmlns:ds="http://schemas.openxmlformats.org/officeDocument/2006/customXml" ds:itemID="{3BF2667D-67CA-42B5-BA22-C77BCED901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EE78CE-B642-4D61-9688-1A15F735C2B3}"/>
</file>

<file path=customXml/itemProps3.xml><?xml version="1.0" encoding="utf-8"?>
<ds:datastoreItem xmlns:ds="http://schemas.openxmlformats.org/officeDocument/2006/customXml" ds:itemID="{166291CE-602E-47F0-A400-C5E5BDE8D7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Comp. Deuda Fallecidos</vt:lpstr>
      <vt:lpstr>Comp. Deuda Otros</vt:lpstr>
      <vt:lpstr>Sheet1 (2)</vt:lpstr>
      <vt:lpstr>'Comp. Deuda Fallecidos'!Print_Area</vt:lpstr>
      <vt:lpstr>'Comp. Deuda Otros'!Print_Area</vt:lpstr>
      <vt:lpstr>'Sheet1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Erwin Rivera</dc:creator>
  <cp:lastModifiedBy>Ramon J. Miranda</cp:lastModifiedBy>
  <cp:lastPrinted>2025-03-25T19:36:47Z</cp:lastPrinted>
  <dcterms:created xsi:type="dcterms:W3CDTF">2022-11-30T00:06:49Z</dcterms:created>
  <dcterms:modified xsi:type="dcterms:W3CDTF">2025-03-25T19:37:21Z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</Properties>
</file>